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35"/>
  </bookViews>
  <sheets>
    <sheet name="Material" sheetId="1" r:id="rId1"/>
    <sheet name="Rekap Material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<sst xmlns="http://schemas.openxmlformats.org/spreadsheetml/2006/main" count="56">
  <si>
    <t>Pondasi Batu Kali 1:4</t>
  </si>
  <si>
    <t>Volume</t>
  </si>
  <si>
    <t>Bahan</t>
  </si>
  <si>
    <t>Kebutuhan</t>
  </si>
  <si>
    <t>Keterangan</t>
  </si>
  <si>
    <t>Batu Kali (Pas. B. Kali + Pas B. Kos)</t>
  </si>
  <si>
    <t>m3</t>
  </si>
  <si>
    <t>Ret</t>
  </si>
  <si>
    <t>Semen</t>
  </si>
  <si>
    <t>kg</t>
  </si>
  <si>
    <t>zak</t>
  </si>
  <si>
    <t>Pasir</t>
  </si>
  <si>
    <t>Pasir urug</t>
  </si>
  <si>
    <t>Timbunan</t>
  </si>
  <si>
    <t>Slof (1:2:3)</t>
  </si>
  <si>
    <t>Indeks beton :</t>
  </si>
  <si>
    <t xml:space="preserve">Semen </t>
  </si>
  <si>
    <t>1/3,67x1</t>
  </si>
  <si>
    <t>Bekisting 2x pakai</t>
  </si>
  <si>
    <t>m2</t>
  </si>
  <si>
    <t>1/3,67x2</t>
  </si>
  <si>
    <t>Besi diameter 8 mm</t>
  </si>
  <si>
    <t>Batang</t>
  </si>
  <si>
    <t>Kerikil</t>
  </si>
  <si>
    <t>1/3,67x3</t>
  </si>
  <si>
    <t>Besi diameter 12 mm</t>
  </si>
  <si>
    <t>Kolom (1:2:3)</t>
  </si>
  <si>
    <t>Ring Balk (1:2:3)</t>
  </si>
  <si>
    <t>Pasangan 1/2 Bata 1 : 4</t>
  </si>
  <si>
    <t>Indeks Spesi SNI 2008 :</t>
  </si>
  <si>
    <t>Pas. Bata Merah 1/2 batu 1 : 4</t>
  </si>
  <si>
    <t>Biji</t>
  </si>
  <si>
    <t>Semen (Spesi)</t>
  </si>
  <si>
    <t>Pasir (Spesi)</t>
  </si>
  <si>
    <t>Plasteran 1 : 4</t>
  </si>
  <si>
    <t>Indeks Plasteran SNI 2008 :</t>
  </si>
  <si>
    <t>Semen Putih</t>
  </si>
  <si>
    <t>Zak</t>
  </si>
  <si>
    <t>Semen (Plasteran)</t>
  </si>
  <si>
    <t>Pasir (Plasteran)</t>
  </si>
  <si>
    <t>Pekerjaan Lantai 1 :  3 : 5</t>
  </si>
  <si>
    <t>Pasir Urug</t>
  </si>
  <si>
    <t>ret</t>
  </si>
  <si>
    <t>1/5,385x1</t>
  </si>
  <si>
    <t>Semen (Rabat)</t>
  </si>
  <si>
    <t>1/5,385x2</t>
  </si>
  <si>
    <t>Pasir (Rabat)</t>
  </si>
  <si>
    <t>1/5,385x3</t>
  </si>
  <si>
    <t>Keramik 40x40</t>
  </si>
  <si>
    <t>Buah</t>
  </si>
  <si>
    <t>Kotak</t>
  </si>
  <si>
    <t>Nat</t>
  </si>
  <si>
    <t>Rekap Material</t>
  </si>
  <si>
    <t>Batu Kali</t>
  </si>
  <si>
    <t>Batu Bata</t>
  </si>
  <si>
    <t xml:space="preserve">Bekisting 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</si>
</sst>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0.00_ "/>
    <numFmt numFmtId="179" formatCode="0.000_ "/>
  </numFmts>
  <fonts count="24">
    <font>
      <sz val="12"/>
      <name val="Times New Roman"/>
      <charset val="0"/>
    </font>
    <font>
      <sz val="10"/>
      <name val="Maiandra GD"/>
      <charset val="0"/>
    </font>
    <font>
      <b/>
      <sz val="10"/>
      <name val="Maiandra GD"/>
      <charset val="0"/>
    </font>
    <font>
      <sz val="12"/>
      <name val="ti"/>
      <charset val="0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9" fillId="10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5" fillId="4" borderId="32" applyNumberFormat="0" applyAlignment="0" applyProtection="0">
      <alignment vertical="center"/>
    </xf>
    <xf numFmtId="0" fontId="6" fillId="0" borderId="33" applyNumberFormat="0" applyFill="0" applyAlignment="0" applyProtection="0">
      <alignment vertical="center"/>
    </xf>
    <xf numFmtId="0" fontId="8" fillId="7" borderId="3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33" applyNumberFormat="0" applyFill="0" applyAlignment="0" applyProtection="0">
      <alignment vertical="center"/>
    </xf>
    <xf numFmtId="0" fontId="16" fillId="0" borderId="3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6" borderId="35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3" borderId="31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3" borderId="35" applyNumberFormat="0" applyAlignment="0" applyProtection="0">
      <alignment vertical="center"/>
    </xf>
    <xf numFmtId="0" fontId="11" fillId="0" borderId="34" applyNumberFormat="0" applyFill="0" applyAlignment="0" applyProtection="0">
      <alignment vertical="center"/>
    </xf>
    <xf numFmtId="0" fontId="17" fillId="0" borderId="36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178" fontId="0" fillId="0" borderId="2" xfId="0" applyNumberFormat="1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0" fillId="0" borderId="7" xfId="0" applyFont="1" applyFill="1" applyBorder="1" applyAlignment="1">
      <alignment vertical="center"/>
    </xf>
    <xf numFmtId="178" fontId="0" fillId="0" borderId="8" xfId="0" applyNumberFormat="1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0" fillId="0" borderId="9" xfId="0" applyFont="1" applyFill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0" fillId="0" borderId="10" xfId="0" applyFont="1" applyFill="1" applyBorder="1" applyAlignment="1">
      <alignment vertical="center"/>
    </xf>
    <xf numFmtId="0" fontId="0" fillId="0" borderId="11" xfId="0" applyFont="1" applyFill="1" applyBorder="1" applyAlignment="1">
      <alignment vertical="center"/>
    </xf>
    <xf numFmtId="178" fontId="0" fillId="0" borderId="11" xfId="0" applyNumberFormat="1" applyFont="1" applyFill="1" applyBorder="1" applyAlignment="1">
      <alignment vertical="center"/>
    </xf>
    <xf numFmtId="0" fontId="0" fillId="0" borderId="12" xfId="0" applyFont="1" applyFill="1" applyBorder="1" applyAlignment="1">
      <alignment vertical="center"/>
    </xf>
    <xf numFmtId="178" fontId="0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78" fontId="3" fillId="0" borderId="0" xfId="0" applyNumberFormat="1" applyFont="1" applyFill="1" applyBorder="1" applyAlignment="1">
      <alignment vertical="center"/>
    </xf>
    <xf numFmtId="43" fontId="0" fillId="0" borderId="0" xfId="0" applyNumberFormat="1" applyFont="1" applyFill="1" applyBorder="1" applyAlignment="1">
      <alignment vertical="center"/>
    </xf>
    <xf numFmtId="35" fontId="0" fillId="0" borderId="0" xfId="0" applyNumberFormat="1" applyFont="1" applyFill="1" applyBorder="1" applyAlignment="1">
      <alignment vertical="center"/>
    </xf>
    <xf numFmtId="179" fontId="0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vertical="center"/>
    </xf>
    <xf numFmtId="0" fontId="0" fillId="2" borderId="14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2" borderId="17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vertical="center"/>
    </xf>
    <xf numFmtId="178" fontId="0" fillId="0" borderId="20" xfId="0" applyNumberFormat="1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178" fontId="0" fillId="0" borderId="8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178" fontId="0" fillId="0" borderId="11" xfId="0" applyNumberFormat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23" xfId="0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178" fontId="0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left" vertical="center"/>
    </xf>
    <xf numFmtId="178" fontId="3" fillId="0" borderId="20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center"/>
    </xf>
    <xf numFmtId="178" fontId="3" fillId="0" borderId="8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PKAD%20fix%20%20(1)%20FIX%20anukuiiiiii.et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KAP"/>
      <sheetName val="A.RAB PLm"/>
      <sheetName val="B.RAB STR"/>
      <sheetName val="C.RAB ARS"/>
      <sheetName val="AHS2016"/>
      <sheetName val="material asli"/>
      <sheetName val="material khusus"/>
      <sheetName val="Rekap Material"/>
      <sheetName val="Perhitungan Volume"/>
      <sheetName val="Harga Bahan"/>
      <sheetName val="Harga Tenaga"/>
      <sheetName val="Pek.Persiapan"/>
      <sheetName val="Pek. Tanah"/>
      <sheetName val="Pek. Pondasi"/>
      <sheetName val="Analisa Pintu"/>
      <sheetName val="Pek. Kunci &amp; Kaca"/>
      <sheetName val="Pek. Besi &amp; Alm"/>
      <sheetName val="Pek. Kayu"/>
      <sheetName val="Pek. Elekrikal"/>
      <sheetName val="Pek. Sanitasi"/>
      <sheetName val="Pek. Beton"/>
      <sheetName val="Pek. Batu"/>
      <sheetName val="Pek. Plesteran"/>
      <sheetName val="Pek. Penutup lantai"/>
      <sheetName val="Pek. Langit2"/>
      <sheetName val="Pek. Atap"/>
      <sheetName val="Pek. Cat"/>
      <sheetName val="Pek. Paving"/>
      <sheetName val="Sheet1"/>
    </sheetNames>
    <sheetDataSet>
      <sheetData sheetId="0"/>
      <sheetData sheetId="1"/>
      <sheetData sheetId="2"/>
      <sheetData sheetId="3"/>
      <sheetData sheetId="4"/>
      <sheetData sheetId="5">
        <row r="7">
          <cell r="I7">
            <v>1.48</v>
          </cell>
        </row>
        <row r="7">
          <cell r="L7">
            <v>1.554</v>
          </cell>
        </row>
        <row r="8">
          <cell r="L8">
            <v>2.96</v>
          </cell>
        </row>
        <row r="9">
          <cell r="L9">
            <v>6.6045</v>
          </cell>
        </row>
        <row r="10">
          <cell r="I10">
            <v>9.8</v>
          </cell>
        </row>
        <row r="10">
          <cell r="L10">
            <v>10.29</v>
          </cell>
        </row>
        <row r="11">
          <cell r="L11">
            <v>2.86195</v>
          </cell>
        </row>
        <row r="12">
          <cell r="L12">
            <v>897.11125</v>
          </cell>
        </row>
      </sheetData>
      <sheetData sheetId="6">
        <row r="5">
          <cell r="D5">
            <v>9.5645</v>
          </cell>
        </row>
        <row r="6">
          <cell r="D6">
            <v>897.11125</v>
          </cell>
        </row>
        <row r="7">
          <cell r="D7">
            <v>2.86195</v>
          </cell>
        </row>
        <row r="15">
          <cell r="D15">
            <v>33.18</v>
          </cell>
        </row>
        <row r="16">
          <cell r="D16">
            <v>74.9</v>
          </cell>
        </row>
        <row r="17">
          <cell r="D17">
            <v>189.032697547684</v>
          </cell>
        </row>
        <row r="18">
          <cell r="D18">
            <v>0.302452316076294</v>
          </cell>
        </row>
        <row r="19">
          <cell r="D19">
            <v>0.453678474114441</v>
          </cell>
        </row>
        <row r="25">
          <cell r="D25">
            <v>47.4</v>
          </cell>
        </row>
        <row r="26">
          <cell r="D26">
            <v>85.6</v>
          </cell>
        </row>
        <row r="27">
          <cell r="D27">
            <v>294.277929155313</v>
          </cell>
        </row>
        <row r="28">
          <cell r="D28">
            <v>0.470844686648502</v>
          </cell>
        </row>
        <row r="29">
          <cell r="D29">
            <v>0.706267029972752</v>
          </cell>
        </row>
        <row r="35">
          <cell r="D35">
            <v>33.18</v>
          </cell>
        </row>
        <row r="36">
          <cell r="D36">
            <v>74.9</v>
          </cell>
        </row>
        <row r="37">
          <cell r="D37">
            <v>189.032697547684</v>
          </cell>
        </row>
        <row r="38">
          <cell r="D38">
            <v>0.302452316076294</v>
          </cell>
        </row>
        <row r="39">
          <cell r="D39">
            <v>0.453678474114441</v>
          </cell>
        </row>
        <row r="44">
          <cell r="D44">
            <v>39.5</v>
          </cell>
        </row>
        <row r="45">
          <cell r="D45">
            <v>454.25</v>
          </cell>
        </row>
        <row r="46">
          <cell r="D46">
            <v>1.6985</v>
          </cell>
        </row>
        <row r="49">
          <cell r="D49">
            <v>492.96</v>
          </cell>
        </row>
        <row r="50">
          <cell r="D50">
            <v>1.896</v>
          </cell>
        </row>
        <row r="56">
          <cell r="D56">
            <v>779.944289693593</v>
          </cell>
        </row>
        <row r="57">
          <cell r="D57">
            <v>1.24791086350975</v>
          </cell>
        </row>
        <row r="58">
          <cell r="D58">
            <v>1.87186629526462</v>
          </cell>
        </row>
        <row r="59">
          <cell r="D59">
            <v>274.4</v>
          </cell>
        </row>
        <row r="60">
          <cell r="D60">
            <v>1.26</v>
          </cell>
        </row>
        <row r="61">
          <cell r="D61">
            <v>175</v>
          </cell>
        </row>
        <row r="62">
          <cell r="D62">
            <v>42</v>
          </cell>
        </row>
      </sheetData>
      <sheetData sheetId="7"/>
      <sheetData sheetId="8">
        <row r="28">
          <cell r="F28">
            <v>5.50375</v>
          </cell>
        </row>
        <row r="93">
          <cell r="F93">
            <v>74.9</v>
          </cell>
        </row>
        <row r="113">
          <cell r="F113">
            <v>33.18</v>
          </cell>
        </row>
        <row r="128">
          <cell r="F128">
            <v>0.555</v>
          </cell>
        </row>
        <row r="150">
          <cell r="F150">
            <v>85.6</v>
          </cell>
        </row>
        <row r="170">
          <cell r="F170">
            <v>47.4</v>
          </cell>
        </row>
        <row r="182">
          <cell r="F182">
            <v>0.864</v>
          </cell>
        </row>
        <row r="252">
          <cell r="R252">
            <v>39.5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255"/>
  <sheetViews>
    <sheetView tabSelected="1" workbookViewId="0">
      <selection activeCell="H41" sqref="H41"/>
    </sheetView>
  </sheetViews>
  <sheetFormatPr defaultColWidth="9" defaultRowHeight="15.75"/>
  <cols>
    <col min="1" max="1" width="9" style="1"/>
    <col min="2" max="2" width="9" style="1" hidden="1" customWidth="1"/>
    <col min="3" max="3" width="30.625" style="1" customWidth="1"/>
    <col min="4" max="4" width="12.625" style="29"/>
    <col min="5" max="5" width="9" style="29"/>
    <col min="6" max="6" width="11.625" style="29" customWidth="1"/>
    <col min="7" max="7" width="9" style="29"/>
    <col min="8" max="8" width="9" style="1"/>
    <col min="9" max="9" width="11.5" style="1" hidden="1" customWidth="1"/>
    <col min="10" max="10" width="9.375" style="1" hidden="1" customWidth="1"/>
    <col min="11" max="12" width="9" style="1" hidden="1" customWidth="1"/>
    <col min="13" max="16384" width="9" style="1"/>
  </cols>
  <sheetData>
    <row r="1" s="1" customFormat="1" spans="4:7">
      <c r="D1" s="29"/>
      <c r="E1" s="29"/>
      <c r="F1" s="29"/>
      <c r="G1" s="29"/>
    </row>
    <row r="2" s="1" customFormat="1" ht="16.5" spans="4:7">
      <c r="D2" s="29"/>
      <c r="E2" s="29"/>
      <c r="F2" s="29"/>
      <c r="G2" s="29"/>
    </row>
    <row r="3" s="1" customFormat="1" spans="2:7">
      <c r="B3" s="30"/>
      <c r="C3" s="31" t="s">
        <v>0</v>
      </c>
      <c r="D3" s="32"/>
      <c r="E3" s="32"/>
      <c r="F3" s="32"/>
      <c r="G3" s="33"/>
    </row>
    <row r="4" s="1" customFormat="1" ht="16.5" spans="2:7">
      <c r="B4" s="34" t="s">
        <v>1</v>
      </c>
      <c r="C4" s="35" t="s">
        <v>2</v>
      </c>
      <c r="D4" s="36" t="s">
        <v>3</v>
      </c>
      <c r="E4" s="36"/>
      <c r="F4" s="36" t="s">
        <v>4</v>
      </c>
      <c r="G4" s="37"/>
    </row>
    <row r="5" s="1" customFormat="1" spans="2:13">
      <c r="B5" s="38">
        <f>'[1]Perhitungan Volume'!F28</f>
        <v>5.50375</v>
      </c>
      <c r="C5" s="39" t="s">
        <v>5</v>
      </c>
      <c r="D5" s="40">
        <f>'[1]material asli'!L8+'[1]material asli'!L9</f>
        <v>9.5645</v>
      </c>
      <c r="E5" s="41" t="s">
        <v>6</v>
      </c>
      <c r="F5" s="40">
        <f>D5/4</f>
        <v>2.391125</v>
      </c>
      <c r="G5" s="42" t="s">
        <v>7</v>
      </c>
      <c r="J5" s="26"/>
      <c r="L5" s="26"/>
      <c r="M5" s="26"/>
    </row>
    <row r="6" s="1" customFormat="1" spans="2:10">
      <c r="B6" s="43"/>
      <c r="C6" s="12" t="s">
        <v>8</v>
      </c>
      <c r="D6" s="44">
        <f>'[1]material asli'!L12</f>
        <v>897.11125</v>
      </c>
      <c r="E6" s="45" t="s">
        <v>9</v>
      </c>
      <c r="F6" s="44">
        <f>D6/50</f>
        <v>17.942225</v>
      </c>
      <c r="G6" s="46" t="s">
        <v>10</v>
      </c>
      <c r="J6" s="26"/>
    </row>
    <row r="7" s="1" customFormat="1" spans="2:10">
      <c r="B7" s="43"/>
      <c r="C7" s="12" t="s">
        <v>11</v>
      </c>
      <c r="D7" s="44">
        <f>'[1]material asli'!L11</f>
        <v>2.86195</v>
      </c>
      <c r="E7" s="45" t="s">
        <v>6</v>
      </c>
      <c r="F7" s="44">
        <f>D7/3</f>
        <v>0.953983333333333</v>
      </c>
      <c r="G7" s="46" t="s">
        <v>7</v>
      </c>
      <c r="J7" s="26"/>
    </row>
    <row r="8" s="1" customFormat="1" spans="2:10">
      <c r="B8" s="43">
        <f>'[1]material asli'!I7</f>
        <v>1.48</v>
      </c>
      <c r="C8" s="12" t="s">
        <v>12</v>
      </c>
      <c r="D8" s="44">
        <f>'[1]material asli'!L7</f>
        <v>1.554</v>
      </c>
      <c r="E8" s="45" t="s">
        <v>6</v>
      </c>
      <c r="F8" s="44">
        <f>D8/3</f>
        <v>0.518</v>
      </c>
      <c r="G8" s="46" t="s">
        <v>7</v>
      </c>
      <c r="J8" s="26"/>
    </row>
    <row r="9" s="1" customFormat="1" ht="16.5" spans="2:10">
      <c r="B9" s="47">
        <f>'[1]material asli'!I10</f>
        <v>9.8</v>
      </c>
      <c r="C9" s="17" t="s">
        <v>13</v>
      </c>
      <c r="D9" s="48">
        <f>'[1]material asli'!L10</f>
        <v>10.29</v>
      </c>
      <c r="E9" s="49" t="s">
        <v>6</v>
      </c>
      <c r="F9" s="48">
        <f>D9/4</f>
        <v>2.5725</v>
      </c>
      <c r="G9" s="50" t="s">
        <v>7</v>
      </c>
      <c r="J9" s="26"/>
    </row>
    <row r="10" s="1" customFormat="1" spans="4:7">
      <c r="D10" s="29"/>
      <c r="E10" s="29"/>
      <c r="F10" s="29"/>
      <c r="G10" s="29"/>
    </row>
    <row r="11" s="1" customFormat="1" ht="16.5" spans="4:7">
      <c r="D11" s="29"/>
      <c r="E11" s="29"/>
      <c r="F11" s="29"/>
      <c r="G11" s="29"/>
    </row>
    <row r="12" s="1" customFormat="1" spans="2:10">
      <c r="B12" s="30"/>
      <c r="C12" s="31" t="s">
        <v>14</v>
      </c>
      <c r="D12" s="32"/>
      <c r="E12" s="32"/>
      <c r="F12" s="32"/>
      <c r="G12" s="33"/>
      <c r="I12" s="1" t="s">
        <v>15</v>
      </c>
      <c r="J12" s="27">
        <v>0.0430902777777778</v>
      </c>
    </row>
    <row r="13" s="1" customFormat="1" ht="16.5" spans="2:10">
      <c r="B13" s="34" t="s">
        <v>1</v>
      </c>
      <c r="C13" s="35" t="s">
        <v>2</v>
      </c>
      <c r="D13" s="36" t="s">
        <v>3</v>
      </c>
      <c r="E13" s="36"/>
      <c r="F13" s="36" t="s">
        <v>4</v>
      </c>
      <c r="G13" s="37"/>
      <c r="I13" s="1" t="s">
        <v>16</v>
      </c>
      <c r="J13" s="26" t="s">
        <v>17</v>
      </c>
    </row>
    <row r="14" s="1" customFormat="1" spans="2:10">
      <c r="B14" s="38">
        <f>'[1]Perhitungan Volume'!F128</f>
        <v>0.555</v>
      </c>
      <c r="C14" s="51" t="s">
        <v>18</v>
      </c>
      <c r="D14" s="41"/>
      <c r="E14" s="41" t="s">
        <v>19</v>
      </c>
      <c r="F14" s="40"/>
      <c r="G14" s="42" t="s">
        <v>19</v>
      </c>
      <c r="I14" s="1" t="s">
        <v>11</v>
      </c>
      <c r="J14" s="26" t="s">
        <v>20</v>
      </c>
    </row>
    <row r="15" s="1" customFormat="1" spans="2:10">
      <c r="B15" s="43"/>
      <c r="C15" s="12" t="s">
        <v>21</v>
      </c>
      <c r="D15" s="44">
        <f>'[1]Perhitungan Volume'!F113</f>
        <v>33.18</v>
      </c>
      <c r="E15" s="45" t="s">
        <v>9</v>
      </c>
      <c r="F15" s="44">
        <f>D15/4.74</f>
        <v>7</v>
      </c>
      <c r="G15" s="46" t="s">
        <v>22</v>
      </c>
      <c r="I15" s="1" t="s">
        <v>23</v>
      </c>
      <c r="J15" s="26" t="s">
        <v>24</v>
      </c>
    </row>
    <row r="16" s="1" customFormat="1" spans="2:10">
      <c r="B16" s="43"/>
      <c r="C16" s="12" t="s">
        <v>25</v>
      </c>
      <c r="D16" s="44">
        <f>'[1]Perhitungan Volume'!F93</f>
        <v>74.9</v>
      </c>
      <c r="E16" s="45" t="s">
        <v>6</v>
      </c>
      <c r="F16" s="44">
        <f>D16/10.7</f>
        <v>7</v>
      </c>
      <c r="G16" s="46" t="s">
        <v>22</v>
      </c>
      <c r="J16" s="26"/>
    </row>
    <row r="17" s="1" customFormat="1" spans="2:10">
      <c r="B17" s="43"/>
      <c r="C17" s="52" t="s">
        <v>8</v>
      </c>
      <c r="D17" s="44">
        <f>$B$14/3.67*1*(1.25*1000)</f>
        <v>189.032697547684</v>
      </c>
      <c r="E17" s="45" t="s">
        <v>9</v>
      </c>
      <c r="F17" s="44">
        <f>D17/50</f>
        <v>3.78065395095368</v>
      </c>
      <c r="G17" s="46" t="s">
        <v>10</v>
      </c>
      <c r="J17" s="26"/>
    </row>
    <row r="18" s="1" customFormat="1" spans="2:7">
      <c r="B18" s="43"/>
      <c r="C18" s="52" t="s">
        <v>11</v>
      </c>
      <c r="D18" s="44">
        <f>$B$14/3.67*2</f>
        <v>0.302452316076294</v>
      </c>
      <c r="E18" s="45" t="s">
        <v>6</v>
      </c>
      <c r="F18" s="44">
        <f>D18/3</f>
        <v>0.100817438692098</v>
      </c>
      <c r="G18" s="46" t="s">
        <v>7</v>
      </c>
    </row>
    <row r="19" s="1" customFormat="1" ht="16.5" spans="2:7">
      <c r="B19" s="47"/>
      <c r="C19" s="53" t="s">
        <v>23</v>
      </c>
      <c r="D19" s="48">
        <f>$B$14/3.67*3</f>
        <v>0.453678474114441</v>
      </c>
      <c r="E19" s="49" t="s">
        <v>6</v>
      </c>
      <c r="F19" s="48">
        <f>D19/3</f>
        <v>0.151226158038147</v>
      </c>
      <c r="G19" s="50" t="s">
        <v>7</v>
      </c>
    </row>
    <row r="20" s="1" customFormat="1" spans="4:10">
      <c r="D20" s="29"/>
      <c r="E20" s="29"/>
      <c r="F20" s="29"/>
      <c r="G20" s="29"/>
      <c r="J20" s="26"/>
    </row>
    <row r="21" s="1" customFormat="1" ht="16.5" spans="4:10">
      <c r="D21" s="29"/>
      <c r="E21" s="29"/>
      <c r="F21" s="29"/>
      <c r="G21" s="29"/>
      <c r="J21" s="26"/>
    </row>
    <row r="22" s="1" customFormat="1" spans="2:10">
      <c r="B22" s="30"/>
      <c r="C22" s="31" t="s">
        <v>26</v>
      </c>
      <c r="D22" s="32"/>
      <c r="E22" s="32"/>
      <c r="F22" s="32"/>
      <c r="G22" s="33"/>
      <c r="J22" s="26"/>
    </row>
    <row r="23" s="1" customFormat="1" ht="16.5" spans="2:7">
      <c r="B23" s="34" t="s">
        <v>1</v>
      </c>
      <c r="C23" s="35" t="s">
        <v>2</v>
      </c>
      <c r="D23" s="36" t="s">
        <v>3</v>
      </c>
      <c r="E23" s="36"/>
      <c r="F23" s="36" t="s">
        <v>4</v>
      </c>
      <c r="G23" s="37"/>
    </row>
    <row r="24" s="1" customFormat="1" spans="2:7">
      <c r="B24" s="38">
        <f>'[1]Perhitungan Volume'!F182</f>
        <v>0.864</v>
      </c>
      <c r="C24" s="51" t="s">
        <v>18</v>
      </c>
      <c r="D24" s="41"/>
      <c r="E24" s="41" t="s">
        <v>19</v>
      </c>
      <c r="F24" s="40"/>
      <c r="G24" s="42" t="s">
        <v>19</v>
      </c>
    </row>
    <row r="25" s="1" customFormat="1" spans="2:10">
      <c r="B25" s="43"/>
      <c r="C25" s="12" t="s">
        <v>21</v>
      </c>
      <c r="D25" s="44">
        <f>'[1]Perhitungan Volume'!F170</f>
        <v>47.4</v>
      </c>
      <c r="E25" s="45" t="s">
        <v>9</v>
      </c>
      <c r="F25" s="44">
        <f>D25/4.74</f>
        <v>10</v>
      </c>
      <c r="G25" s="46" t="s">
        <v>22</v>
      </c>
      <c r="J25" s="26"/>
    </row>
    <row r="26" s="1" customFormat="1" spans="2:10">
      <c r="B26" s="43"/>
      <c r="C26" s="12" t="s">
        <v>25</v>
      </c>
      <c r="D26" s="44">
        <f>'[1]Perhitungan Volume'!F150</f>
        <v>85.6</v>
      </c>
      <c r="E26" s="45" t="s">
        <v>6</v>
      </c>
      <c r="F26" s="44">
        <f>D26/10.7</f>
        <v>8</v>
      </c>
      <c r="G26" s="46" t="s">
        <v>22</v>
      </c>
      <c r="J26" s="26"/>
    </row>
    <row r="27" s="1" customFormat="1" spans="2:10">
      <c r="B27" s="43"/>
      <c r="C27" s="52" t="s">
        <v>8</v>
      </c>
      <c r="D27" s="44">
        <f>$B$24/3.67*1*(1.25*1000)</f>
        <v>294.277929155313</v>
      </c>
      <c r="E27" s="45" t="s">
        <v>9</v>
      </c>
      <c r="F27" s="44">
        <f>D27/50</f>
        <v>5.88555858310627</v>
      </c>
      <c r="G27" s="46" t="s">
        <v>10</v>
      </c>
      <c r="J27" s="26"/>
    </row>
    <row r="28" s="1" customFormat="1" spans="2:7">
      <c r="B28" s="43"/>
      <c r="C28" s="52" t="s">
        <v>11</v>
      </c>
      <c r="D28" s="44">
        <f>$B$24/3.67*2</f>
        <v>0.470844686648502</v>
      </c>
      <c r="E28" s="45" t="s">
        <v>6</v>
      </c>
      <c r="F28" s="44">
        <f>D28/3</f>
        <v>0.156948228882834</v>
      </c>
      <c r="G28" s="46" t="s">
        <v>7</v>
      </c>
    </row>
    <row r="29" s="1" customFormat="1" ht="16.5" spans="2:7">
      <c r="B29" s="47"/>
      <c r="C29" s="53" t="s">
        <v>23</v>
      </c>
      <c r="D29" s="48">
        <f>$B$24/3.67*3</f>
        <v>0.706267029972752</v>
      </c>
      <c r="E29" s="49" t="s">
        <v>6</v>
      </c>
      <c r="F29" s="48">
        <f>D29/3</f>
        <v>0.235422343324251</v>
      </c>
      <c r="G29" s="50" t="s">
        <v>7</v>
      </c>
    </row>
    <row r="30" s="1" customFormat="1" spans="4:10">
      <c r="D30" s="29"/>
      <c r="E30" s="29"/>
      <c r="F30" s="29"/>
      <c r="G30" s="29"/>
      <c r="J30" s="26"/>
    </row>
    <row r="31" s="1" customFormat="1" ht="16.5" spans="4:10">
      <c r="D31" s="29"/>
      <c r="E31" s="29"/>
      <c r="F31" s="29"/>
      <c r="G31" s="29"/>
      <c r="J31" s="26"/>
    </row>
    <row r="32" s="1" customFormat="1" spans="2:10">
      <c r="B32" s="30"/>
      <c r="C32" s="31" t="s">
        <v>27</v>
      </c>
      <c r="D32" s="32"/>
      <c r="E32" s="32"/>
      <c r="F32" s="32"/>
      <c r="G32" s="33"/>
      <c r="J32" s="26"/>
    </row>
    <row r="33" s="1" customFormat="1" ht="16.5" spans="2:7">
      <c r="B33" s="34" t="s">
        <v>1</v>
      </c>
      <c r="C33" s="35" t="s">
        <v>2</v>
      </c>
      <c r="D33" s="36" t="s">
        <v>3</v>
      </c>
      <c r="E33" s="36"/>
      <c r="F33" s="36" t="s">
        <v>4</v>
      </c>
      <c r="G33" s="37"/>
    </row>
    <row r="34" s="1" customFormat="1" spans="2:7">
      <c r="B34" s="38">
        <f>B14</f>
        <v>0.555</v>
      </c>
      <c r="C34" s="51" t="s">
        <v>18</v>
      </c>
      <c r="D34" s="40">
        <f t="shared" ref="D34:D39" si="0">D14</f>
        <v>0</v>
      </c>
      <c r="E34" s="41" t="s">
        <v>19</v>
      </c>
      <c r="F34" s="40"/>
      <c r="G34" s="42" t="s">
        <v>19</v>
      </c>
    </row>
    <row r="35" s="1" customFormat="1" spans="2:7">
      <c r="B35" s="43"/>
      <c r="C35" s="12" t="s">
        <v>21</v>
      </c>
      <c r="D35" s="44">
        <f t="shared" si="0"/>
        <v>33.18</v>
      </c>
      <c r="E35" s="45" t="s">
        <v>9</v>
      </c>
      <c r="F35" s="44">
        <f>D35/4.74</f>
        <v>7</v>
      </c>
      <c r="G35" s="46" t="s">
        <v>22</v>
      </c>
    </row>
    <row r="36" s="1" customFormat="1" spans="2:10">
      <c r="B36" s="43"/>
      <c r="C36" s="12" t="s">
        <v>25</v>
      </c>
      <c r="D36" s="44">
        <f t="shared" si="0"/>
        <v>74.9</v>
      </c>
      <c r="E36" s="45" t="s">
        <v>6</v>
      </c>
      <c r="F36" s="44">
        <f>D36/10.7</f>
        <v>7</v>
      </c>
      <c r="G36" s="46" t="s">
        <v>22</v>
      </c>
      <c r="J36" s="26"/>
    </row>
    <row r="37" s="1" customFormat="1" spans="2:10">
      <c r="B37" s="43"/>
      <c r="C37" s="52" t="s">
        <v>8</v>
      </c>
      <c r="D37" s="44">
        <f t="shared" si="0"/>
        <v>189.032697547684</v>
      </c>
      <c r="E37" s="45" t="s">
        <v>9</v>
      </c>
      <c r="F37" s="44">
        <f>D37/50</f>
        <v>3.78065395095368</v>
      </c>
      <c r="G37" s="46" t="s">
        <v>10</v>
      </c>
      <c r="J37" s="26"/>
    </row>
    <row r="38" s="1" customFormat="1" spans="2:10">
      <c r="B38" s="43"/>
      <c r="C38" s="52" t="s">
        <v>11</v>
      </c>
      <c r="D38" s="44">
        <f t="shared" si="0"/>
        <v>0.302452316076294</v>
      </c>
      <c r="E38" s="45" t="s">
        <v>6</v>
      </c>
      <c r="F38" s="44">
        <f>D38/3</f>
        <v>0.100817438692098</v>
      </c>
      <c r="G38" s="46" t="s">
        <v>7</v>
      </c>
      <c r="J38" s="26"/>
    </row>
    <row r="39" s="1" customFormat="1" ht="16.5" spans="2:10">
      <c r="B39" s="47"/>
      <c r="C39" s="53" t="s">
        <v>23</v>
      </c>
      <c r="D39" s="48">
        <f t="shared" si="0"/>
        <v>0.453678474114441</v>
      </c>
      <c r="E39" s="49" t="s">
        <v>6</v>
      </c>
      <c r="F39" s="48">
        <f>D39/3</f>
        <v>0.151226158038147</v>
      </c>
      <c r="G39" s="50" t="s">
        <v>7</v>
      </c>
      <c r="J39" s="26"/>
    </row>
    <row r="40" s="1" customFormat="1" spans="4:7">
      <c r="D40" s="29"/>
      <c r="E40" s="29"/>
      <c r="F40" s="29"/>
      <c r="G40" s="29"/>
    </row>
    <row r="41" s="1" customFormat="1" ht="16.5" spans="4:10">
      <c r="D41" s="29"/>
      <c r="E41" s="29"/>
      <c r="F41" s="29"/>
      <c r="G41" s="29"/>
      <c r="J41" s="26"/>
    </row>
    <row r="42" s="1" customFormat="1" spans="2:10">
      <c r="B42" s="30"/>
      <c r="C42" s="31" t="s">
        <v>28</v>
      </c>
      <c r="D42" s="32"/>
      <c r="E42" s="32"/>
      <c r="F42" s="32"/>
      <c r="G42" s="33"/>
      <c r="J42" s="26"/>
    </row>
    <row r="43" s="1" customFormat="1" ht="16.5" spans="2:10">
      <c r="B43" s="34" t="s">
        <v>1</v>
      </c>
      <c r="C43" s="35" t="s">
        <v>2</v>
      </c>
      <c r="D43" s="36" t="s">
        <v>3</v>
      </c>
      <c r="E43" s="36"/>
      <c r="F43" s="36" t="s">
        <v>4</v>
      </c>
      <c r="G43" s="37"/>
      <c r="I43" s="1" t="s">
        <v>29</v>
      </c>
      <c r="J43" s="26"/>
    </row>
    <row r="44" s="1" customFormat="1" spans="2:11">
      <c r="B44" s="54">
        <f>'[1]Perhitungan Volume'!R252</f>
        <v>39.5</v>
      </c>
      <c r="C44" s="55" t="s">
        <v>30</v>
      </c>
      <c r="D44" s="40">
        <f>B44</f>
        <v>39.5</v>
      </c>
      <c r="E44" s="41" t="s">
        <v>19</v>
      </c>
      <c r="F44" s="40">
        <f>D44*70</f>
        <v>2765</v>
      </c>
      <c r="G44" s="42" t="s">
        <v>31</v>
      </c>
      <c r="I44" s="1" t="s">
        <v>16</v>
      </c>
      <c r="J44" s="28">
        <v>11.5</v>
      </c>
      <c r="K44" s="1" t="s">
        <v>9</v>
      </c>
    </row>
    <row r="45" s="1" customFormat="1" spans="2:11">
      <c r="B45" s="54"/>
      <c r="C45" s="52" t="s">
        <v>32</v>
      </c>
      <c r="D45" s="29">
        <f>B44*J44</f>
        <v>454.25</v>
      </c>
      <c r="E45" s="45" t="s">
        <v>9</v>
      </c>
      <c r="F45" s="44">
        <f>D45/50</f>
        <v>9.085</v>
      </c>
      <c r="G45" s="46" t="s">
        <v>10</v>
      </c>
      <c r="I45" s="1" t="s">
        <v>11</v>
      </c>
      <c r="J45" s="28">
        <v>0.043</v>
      </c>
      <c r="K45" s="1" t="s">
        <v>6</v>
      </c>
    </row>
    <row r="46" s="1" customFormat="1" ht="16.5" spans="2:10">
      <c r="B46" s="54"/>
      <c r="C46" s="56" t="s">
        <v>33</v>
      </c>
      <c r="D46" s="57">
        <f>B44*J45</f>
        <v>1.6985</v>
      </c>
      <c r="E46" s="58" t="s">
        <v>6</v>
      </c>
      <c r="F46" s="57">
        <f>D46/4</f>
        <v>0.424625</v>
      </c>
      <c r="G46" s="59" t="s">
        <v>7</v>
      </c>
      <c r="J46" s="26"/>
    </row>
    <row r="47" s="1" customFormat="1" ht="16.5" spans="2:10">
      <c r="B47" s="60"/>
      <c r="C47" s="61" t="s">
        <v>34</v>
      </c>
      <c r="D47" s="62"/>
      <c r="E47" s="62"/>
      <c r="F47" s="62"/>
      <c r="G47" s="63"/>
      <c r="I47" s="1" t="s">
        <v>35</v>
      </c>
      <c r="J47" s="26"/>
    </row>
    <row r="48" s="1" customFormat="1" spans="2:11">
      <c r="B48" s="54">
        <f>B44*2</f>
        <v>79</v>
      </c>
      <c r="C48" s="51" t="s">
        <v>36</v>
      </c>
      <c r="D48" s="40"/>
      <c r="E48" s="41" t="s">
        <v>19</v>
      </c>
      <c r="F48" s="40"/>
      <c r="G48" s="42" t="s">
        <v>37</v>
      </c>
      <c r="I48" s="1" t="s">
        <v>16</v>
      </c>
      <c r="J48" s="28">
        <v>6.24</v>
      </c>
      <c r="K48" s="1" t="s">
        <v>9</v>
      </c>
    </row>
    <row r="49" s="1" customFormat="1" spans="2:11">
      <c r="B49" s="54"/>
      <c r="C49" s="52" t="s">
        <v>38</v>
      </c>
      <c r="D49" s="29">
        <f>B48*J48</f>
        <v>492.96</v>
      </c>
      <c r="E49" s="45" t="s">
        <v>9</v>
      </c>
      <c r="F49" s="44">
        <f>D49/50</f>
        <v>9.8592</v>
      </c>
      <c r="G49" s="46" t="s">
        <v>10</v>
      </c>
      <c r="I49" s="1" t="s">
        <v>11</v>
      </c>
      <c r="J49" s="28">
        <v>0.024</v>
      </c>
      <c r="K49" s="1" t="s">
        <v>6</v>
      </c>
    </row>
    <row r="50" s="1" customFormat="1" ht="16.5" spans="2:10">
      <c r="B50" s="64"/>
      <c r="C50" s="53" t="s">
        <v>39</v>
      </c>
      <c r="D50" s="48">
        <f>B48*J49</f>
        <v>1.896</v>
      </c>
      <c r="E50" s="49" t="s">
        <v>6</v>
      </c>
      <c r="F50" s="48">
        <f>D50/4</f>
        <v>0.474</v>
      </c>
      <c r="G50" s="50" t="s">
        <v>7</v>
      </c>
      <c r="J50" s="26"/>
    </row>
    <row r="51" s="1" customFormat="1" spans="4:7">
      <c r="D51" s="29"/>
      <c r="E51" s="65"/>
      <c r="F51" s="29"/>
      <c r="G51" s="29"/>
    </row>
    <row r="52" s="1" customFormat="1" ht="16.5" spans="4:7">
      <c r="D52" s="29"/>
      <c r="E52" s="29"/>
      <c r="F52" s="66"/>
      <c r="G52" s="29"/>
    </row>
    <row r="53" s="1" customFormat="1" spans="2:7">
      <c r="B53" s="67"/>
      <c r="C53" s="68" t="s">
        <v>40</v>
      </c>
      <c r="D53" s="69"/>
      <c r="E53" s="69"/>
      <c r="F53" s="69"/>
      <c r="G53" s="70"/>
    </row>
    <row r="54" s="1" customFormat="1" ht="16.5" spans="2:10">
      <c r="B54" s="71" t="s">
        <v>1</v>
      </c>
      <c r="C54" s="72" t="s">
        <v>2</v>
      </c>
      <c r="D54" s="73" t="s">
        <v>3</v>
      </c>
      <c r="E54" s="73"/>
      <c r="F54" s="73" t="s">
        <v>4</v>
      </c>
      <c r="G54" s="74"/>
      <c r="I54" s="1" t="s">
        <v>15</v>
      </c>
      <c r="J54" s="27">
        <v>0.0438078703703704</v>
      </c>
    </row>
    <row r="55" s="1" customFormat="1" spans="2:10">
      <c r="B55" s="75">
        <f>7*4*0.08</f>
        <v>2.24</v>
      </c>
      <c r="C55" s="76" t="s">
        <v>41</v>
      </c>
      <c r="D55" s="77">
        <f>B55+(B55*5%)</f>
        <v>2.352</v>
      </c>
      <c r="E55" s="78" t="s">
        <v>6</v>
      </c>
      <c r="F55" s="77">
        <f t="shared" ref="F55:F58" si="1">D55/3</f>
        <v>0.784</v>
      </c>
      <c r="G55" s="79" t="s">
        <v>42</v>
      </c>
      <c r="I55" s="1" t="s">
        <v>16</v>
      </c>
      <c r="J55" s="26" t="s">
        <v>43</v>
      </c>
    </row>
    <row r="56" s="1" customFormat="1" spans="2:10">
      <c r="B56" s="80">
        <f>7*4*0.12</f>
        <v>3.36</v>
      </c>
      <c r="C56" s="81" t="s">
        <v>44</v>
      </c>
      <c r="D56" s="82">
        <f>$B$56/5.385*1*(1.25*1000)</f>
        <v>779.944289693593</v>
      </c>
      <c r="E56" s="83" t="s">
        <v>9</v>
      </c>
      <c r="F56" s="82">
        <f>D56/50</f>
        <v>15.5988857938719</v>
      </c>
      <c r="G56" s="84" t="s">
        <v>10</v>
      </c>
      <c r="I56" s="1" t="s">
        <v>11</v>
      </c>
      <c r="J56" s="26" t="s">
        <v>45</v>
      </c>
    </row>
    <row r="57" s="1" customFormat="1" spans="2:10">
      <c r="B57" s="80"/>
      <c r="C57" s="81" t="s">
        <v>46</v>
      </c>
      <c r="D57" s="82">
        <f>$B$56/5.385*2</f>
        <v>1.24791086350975</v>
      </c>
      <c r="E57" s="83" t="s">
        <v>6</v>
      </c>
      <c r="F57" s="82">
        <f t="shared" si="1"/>
        <v>0.415970287836583</v>
      </c>
      <c r="G57" s="84" t="s">
        <v>7</v>
      </c>
      <c r="I57" s="1" t="s">
        <v>23</v>
      </c>
      <c r="J57" s="26" t="s">
        <v>47</v>
      </c>
    </row>
    <row r="58" s="1" customFormat="1" spans="2:7">
      <c r="B58" s="80"/>
      <c r="C58" s="81" t="s">
        <v>23</v>
      </c>
      <c r="D58" s="82">
        <f>$B$56/5.385*3</f>
        <v>1.87186629526462</v>
      </c>
      <c r="E58" s="83" t="s">
        <v>6</v>
      </c>
      <c r="F58" s="82">
        <f t="shared" si="1"/>
        <v>0.623955431754875</v>
      </c>
      <c r="G58" s="84" t="s">
        <v>7</v>
      </c>
    </row>
    <row r="59" s="1" customFormat="1" spans="2:10">
      <c r="B59" s="85">
        <v>28</v>
      </c>
      <c r="C59" s="81" t="s">
        <v>32</v>
      </c>
      <c r="D59" s="83">
        <f>B59*J60</f>
        <v>274.4</v>
      </c>
      <c r="E59" s="83" t="s">
        <v>9</v>
      </c>
      <c r="F59" s="82">
        <f>D59/50</f>
        <v>5.488</v>
      </c>
      <c r="G59" s="84" t="s">
        <v>10</v>
      </c>
      <c r="I59" s="1" t="s">
        <v>29</v>
      </c>
      <c r="J59" s="26"/>
    </row>
    <row r="60" s="1" customFormat="1" spans="2:11">
      <c r="B60" s="86"/>
      <c r="C60" s="81" t="s">
        <v>33</v>
      </c>
      <c r="D60" s="82">
        <f>B59*J61</f>
        <v>1.26</v>
      </c>
      <c r="E60" s="83" t="s">
        <v>6</v>
      </c>
      <c r="F60" s="82">
        <f>D60/3</f>
        <v>0.42</v>
      </c>
      <c r="G60" s="84" t="s">
        <v>7</v>
      </c>
      <c r="I60" s="1" t="s">
        <v>16</v>
      </c>
      <c r="J60" s="28">
        <v>9.8</v>
      </c>
      <c r="K60" s="1" t="s">
        <v>9</v>
      </c>
    </row>
    <row r="61" s="1" customFormat="1" spans="2:11">
      <c r="B61" s="86"/>
      <c r="C61" s="81" t="s">
        <v>48</v>
      </c>
      <c r="D61" s="82">
        <f>B59/(0.4*0.4)</f>
        <v>175</v>
      </c>
      <c r="E61" s="83" t="s">
        <v>49</v>
      </c>
      <c r="F61" s="82">
        <f>D61/6</f>
        <v>29.1666666666667</v>
      </c>
      <c r="G61" s="84" t="s">
        <v>50</v>
      </c>
      <c r="I61" s="1" t="s">
        <v>11</v>
      </c>
      <c r="J61" s="28">
        <v>0.045</v>
      </c>
      <c r="K61" s="1" t="s">
        <v>6</v>
      </c>
    </row>
    <row r="62" s="1" customFormat="1" ht="16.5" spans="2:7">
      <c r="B62" s="87"/>
      <c r="C62" s="88" t="s">
        <v>51</v>
      </c>
      <c r="D62" s="89">
        <f>B59*1.5</f>
        <v>42</v>
      </c>
      <c r="E62" s="89" t="s">
        <v>9</v>
      </c>
      <c r="F62" s="89"/>
      <c r="G62" s="90"/>
    </row>
    <row r="63" s="1" customFormat="1" spans="4:7">
      <c r="D63" s="29"/>
      <c r="E63" s="29"/>
      <c r="F63" s="29"/>
      <c r="G63" s="29"/>
    </row>
    <row r="64" s="1" customFormat="1" spans="4:7">
      <c r="D64" s="29"/>
      <c r="E64" s="29"/>
      <c r="F64" s="29"/>
      <c r="G64" s="29"/>
    </row>
    <row r="65" s="1" customFormat="1" spans="4:7">
      <c r="D65" s="29"/>
      <c r="E65" s="29"/>
      <c r="F65" s="29"/>
      <c r="G65" s="29"/>
    </row>
    <row r="66" s="1" customFormat="1" spans="4:7">
      <c r="D66" s="29"/>
      <c r="E66" s="29"/>
      <c r="F66" s="29"/>
      <c r="G66" s="29"/>
    </row>
    <row r="67" s="1" customFormat="1" spans="4:7">
      <c r="D67" s="29"/>
      <c r="E67" s="29"/>
      <c r="F67" s="29"/>
      <c r="G67" s="29"/>
    </row>
    <row r="68" s="1" customFormat="1" spans="4:7">
      <c r="D68" s="29"/>
      <c r="E68" s="29"/>
      <c r="F68" s="29"/>
      <c r="G68" s="29"/>
    </row>
    <row r="69" s="1" customFormat="1" spans="4:7">
      <c r="D69" s="29"/>
      <c r="E69" s="29"/>
      <c r="F69" s="29"/>
      <c r="G69" s="29"/>
    </row>
    <row r="70" s="1" customFormat="1" spans="4:7">
      <c r="D70" s="29"/>
      <c r="E70" s="29"/>
      <c r="F70" s="29"/>
      <c r="G70" s="29"/>
    </row>
    <row r="71" s="1" customFormat="1" spans="4:7">
      <c r="D71" s="29"/>
      <c r="E71" s="29"/>
      <c r="F71" s="29"/>
      <c r="G71" s="29"/>
    </row>
    <row r="72" s="1" customFormat="1" spans="4:7">
      <c r="D72" s="29"/>
      <c r="E72" s="29"/>
      <c r="F72" s="29"/>
      <c r="G72" s="29"/>
    </row>
    <row r="73" s="1" customFormat="1" spans="4:7">
      <c r="D73" s="29"/>
      <c r="E73" s="29"/>
      <c r="F73" s="29"/>
      <c r="G73" s="29"/>
    </row>
    <row r="74" s="1" customFormat="1" spans="4:7">
      <c r="D74" s="29"/>
      <c r="E74" s="29"/>
      <c r="F74" s="29"/>
      <c r="G74" s="29"/>
    </row>
    <row r="75" s="1" customFormat="1" spans="4:7">
      <c r="D75" s="29"/>
      <c r="E75" s="29"/>
      <c r="F75" s="29"/>
      <c r="G75" s="29"/>
    </row>
    <row r="76" s="1" customFormat="1" spans="4:7">
      <c r="D76" s="29"/>
      <c r="E76" s="29"/>
      <c r="F76" s="29"/>
      <c r="G76" s="29"/>
    </row>
    <row r="77" s="1" customFormat="1" spans="4:7">
      <c r="D77" s="29"/>
      <c r="E77" s="29"/>
      <c r="F77" s="29"/>
      <c r="G77" s="29"/>
    </row>
    <row r="78" s="1" customFormat="1" spans="4:7">
      <c r="D78" s="29"/>
      <c r="E78" s="29"/>
      <c r="F78" s="29"/>
      <c r="G78" s="29"/>
    </row>
    <row r="79" s="1" customFormat="1" spans="4:7">
      <c r="D79" s="29"/>
      <c r="E79" s="29"/>
      <c r="F79" s="29"/>
      <c r="G79" s="29"/>
    </row>
    <row r="80" s="1" customFormat="1" spans="4:7">
      <c r="D80" s="29"/>
      <c r="E80" s="29"/>
      <c r="F80" s="29"/>
      <c r="G80" s="29"/>
    </row>
    <row r="81" s="1" customFormat="1" spans="4:7">
      <c r="D81" s="29"/>
      <c r="E81" s="29"/>
      <c r="F81" s="29"/>
      <c r="G81" s="29"/>
    </row>
    <row r="82" s="1" customFormat="1" spans="4:7">
      <c r="D82" s="29"/>
      <c r="E82" s="29"/>
      <c r="F82" s="29"/>
      <c r="G82" s="29"/>
    </row>
    <row r="83" s="1" customFormat="1" spans="4:7">
      <c r="D83" s="29"/>
      <c r="E83" s="29"/>
      <c r="F83" s="29"/>
      <c r="G83" s="29"/>
    </row>
    <row r="84" s="1" customFormat="1" spans="4:7">
      <c r="D84" s="29"/>
      <c r="E84" s="29"/>
      <c r="F84" s="29"/>
      <c r="G84" s="29"/>
    </row>
    <row r="85" s="1" customFormat="1" spans="4:7">
      <c r="D85" s="29"/>
      <c r="E85" s="29"/>
      <c r="F85" s="29"/>
      <c r="G85" s="29"/>
    </row>
    <row r="86" s="1" customFormat="1" spans="4:7">
      <c r="D86" s="29"/>
      <c r="E86" s="29"/>
      <c r="F86" s="29"/>
      <c r="G86" s="29"/>
    </row>
    <row r="87" s="1" customFormat="1" spans="4:7">
      <c r="D87" s="29"/>
      <c r="E87" s="29"/>
      <c r="F87" s="29"/>
      <c r="G87" s="29"/>
    </row>
    <row r="88" s="1" customFormat="1" spans="4:7">
      <c r="D88" s="29"/>
      <c r="E88" s="29"/>
      <c r="F88" s="29"/>
      <c r="G88" s="29"/>
    </row>
    <row r="89" s="1" customFormat="1" spans="4:7">
      <c r="D89" s="29"/>
      <c r="E89" s="29"/>
      <c r="F89" s="29"/>
      <c r="G89" s="29"/>
    </row>
    <row r="90" s="1" customFormat="1" spans="4:7">
      <c r="D90" s="29"/>
      <c r="E90" s="29"/>
      <c r="F90" s="29"/>
      <c r="G90" s="29"/>
    </row>
    <row r="91" s="1" customFormat="1" spans="4:7">
      <c r="D91" s="29"/>
      <c r="E91" s="29"/>
      <c r="F91" s="29"/>
      <c r="G91" s="29"/>
    </row>
    <row r="92" s="1" customFormat="1" spans="4:7">
      <c r="D92" s="29"/>
      <c r="E92" s="29"/>
      <c r="F92" s="29"/>
      <c r="G92" s="29"/>
    </row>
    <row r="93" s="1" customFormat="1" spans="4:7">
      <c r="D93" s="29"/>
      <c r="E93" s="29"/>
      <c r="F93" s="29"/>
      <c r="G93" s="29"/>
    </row>
    <row r="94" s="1" customFormat="1" spans="4:7">
      <c r="D94" s="29"/>
      <c r="E94" s="29"/>
      <c r="F94" s="29"/>
      <c r="G94" s="29"/>
    </row>
    <row r="95" s="1" customFormat="1" spans="4:7">
      <c r="D95" s="29"/>
      <c r="E95" s="29"/>
      <c r="F95" s="29"/>
      <c r="G95" s="29"/>
    </row>
    <row r="96" s="1" customFormat="1" spans="4:7">
      <c r="D96" s="29"/>
      <c r="E96" s="29"/>
      <c r="F96" s="29"/>
      <c r="G96" s="29"/>
    </row>
    <row r="97" s="1" customFormat="1" spans="4:7">
      <c r="D97" s="29"/>
      <c r="E97" s="29"/>
      <c r="F97" s="29"/>
      <c r="G97" s="29"/>
    </row>
    <row r="98" s="1" customFormat="1" spans="4:7">
      <c r="D98" s="29"/>
      <c r="E98" s="29"/>
      <c r="F98" s="29"/>
      <c r="G98" s="29"/>
    </row>
    <row r="99" s="1" customFormat="1" spans="4:7">
      <c r="D99" s="29"/>
      <c r="E99" s="29"/>
      <c r="F99" s="29"/>
      <c r="G99" s="29"/>
    </row>
    <row r="100" s="1" customFormat="1" spans="4:7">
      <c r="D100" s="29"/>
      <c r="E100" s="29"/>
      <c r="F100" s="29"/>
      <c r="G100" s="29"/>
    </row>
    <row r="101" s="1" customFormat="1" spans="4:7">
      <c r="D101" s="29"/>
      <c r="E101" s="29"/>
      <c r="F101" s="29"/>
      <c r="G101" s="29"/>
    </row>
    <row r="102" s="1" customFormat="1" spans="4:7">
      <c r="D102" s="29"/>
      <c r="E102" s="29"/>
      <c r="F102" s="29"/>
      <c r="G102" s="29"/>
    </row>
    <row r="103" s="1" customFormat="1" spans="4:7">
      <c r="D103" s="29"/>
      <c r="E103" s="29"/>
      <c r="F103" s="29"/>
      <c r="G103" s="29"/>
    </row>
    <row r="104" s="1" customFormat="1" spans="4:7">
      <c r="D104" s="29"/>
      <c r="E104" s="29"/>
      <c r="F104" s="29"/>
      <c r="G104" s="29"/>
    </row>
    <row r="105" s="1" customFormat="1" spans="4:7">
      <c r="D105" s="29"/>
      <c r="E105" s="29"/>
      <c r="F105" s="29"/>
      <c r="G105" s="29"/>
    </row>
    <row r="106" s="1" customFormat="1" spans="4:7">
      <c r="D106" s="29"/>
      <c r="E106" s="29"/>
      <c r="F106" s="29"/>
      <c r="G106" s="29"/>
    </row>
    <row r="107" s="1" customFormat="1" spans="4:7">
      <c r="D107" s="29"/>
      <c r="E107" s="29"/>
      <c r="F107" s="29"/>
      <c r="G107" s="29"/>
    </row>
    <row r="108" s="1" customFormat="1" spans="4:7">
      <c r="D108" s="29"/>
      <c r="E108" s="29"/>
      <c r="F108" s="29"/>
      <c r="G108" s="29"/>
    </row>
    <row r="109" s="1" customFormat="1" spans="4:7">
      <c r="D109" s="29"/>
      <c r="E109" s="29"/>
      <c r="F109" s="29"/>
      <c r="G109" s="29"/>
    </row>
    <row r="110" s="1" customFormat="1" spans="4:7">
      <c r="D110" s="29"/>
      <c r="E110" s="29"/>
      <c r="F110" s="29"/>
      <c r="G110" s="29"/>
    </row>
    <row r="111" s="1" customFormat="1" spans="4:7">
      <c r="D111" s="29"/>
      <c r="E111" s="29"/>
      <c r="F111" s="29"/>
      <c r="G111" s="29"/>
    </row>
    <row r="112" s="1" customFormat="1" spans="4:7">
      <c r="D112" s="29"/>
      <c r="E112" s="29"/>
      <c r="F112" s="29"/>
      <c r="G112" s="29"/>
    </row>
    <row r="113" s="1" customFormat="1" spans="4:7">
      <c r="D113" s="29"/>
      <c r="E113" s="29"/>
      <c r="F113" s="29"/>
      <c r="G113" s="29"/>
    </row>
    <row r="114" s="1" customFormat="1" spans="4:7">
      <c r="D114" s="29"/>
      <c r="E114" s="29"/>
      <c r="F114" s="29"/>
      <c r="G114" s="29"/>
    </row>
    <row r="115" s="1" customFormat="1" spans="4:7">
      <c r="D115" s="29"/>
      <c r="E115" s="29"/>
      <c r="F115" s="29"/>
      <c r="G115" s="29"/>
    </row>
    <row r="116" s="1" customFormat="1" spans="4:7">
      <c r="D116" s="29"/>
      <c r="E116" s="29"/>
      <c r="F116" s="29"/>
      <c r="G116" s="29"/>
    </row>
    <row r="117" s="1" customFormat="1" spans="4:7">
      <c r="D117" s="29"/>
      <c r="E117" s="29"/>
      <c r="F117" s="29"/>
      <c r="G117" s="29"/>
    </row>
    <row r="118" s="1" customFormat="1" spans="4:7">
      <c r="D118" s="29"/>
      <c r="E118" s="29"/>
      <c r="F118" s="29"/>
      <c r="G118" s="29"/>
    </row>
    <row r="119" s="1" customFormat="1" spans="4:7">
      <c r="D119" s="29"/>
      <c r="E119" s="29"/>
      <c r="F119" s="29"/>
      <c r="G119" s="29"/>
    </row>
    <row r="120" s="1" customFormat="1" spans="4:7">
      <c r="D120" s="29"/>
      <c r="E120" s="29"/>
      <c r="F120" s="29"/>
      <c r="G120" s="29"/>
    </row>
    <row r="121" s="1" customFormat="1" spans="4:7">
      <c r="D121" s="29"/>
      <c r="E121" s="29"/>
      <c r="F121" s="29"/>
      <c r="G121" s="29"/>
    </row>
    <row r="122" s="1" customFormat="1" spans="4:7">
      <c r="D122" s="29"/>
      <c r="E122" s="29"/>
      <c r="F122" s="29"/>
      <c r="G122" s="29"/>
    </row>
    <row r="123" s="1" customFormat="1" spans="4:7">
      <c r="D123" s="29"/>
      <c r="E123" s="29"/>
      <c r="F123" s="29"/>
      <c r="G123" s="29"/>
    </row>
    <row r="124" s="1" customFormat="1" spans="4:7">
      <c r="D124" s="29"/>
      <c r="E124" s="29"/>
      <c r="F124" s="29"/>
      <c r="G124" s="29"/>
    </row>
    <row r="125" s="1" customFormat="1" spans="4:7">
      <c r="D125" s="29"/>
      <c r="E125" s="29"/>
      <c r="F125" s="29"/>
      <c r="G125" s="29"/>
    </row>
    <row r="126" s="1" customFormat="1" spans="4:7">
      <c r="D126" s="29"/>
      <c r="E126" s="29"/>
      <c r="F126" s="29"/>
      <c r="G126" s="29"/>
    </row>
    <row r="127" s="1" customFormat="1" spans="4:7">
      <c r="D127" s="29"/>
      <c r="E127" s="29"/>
      <c r="F127" s="29"/>
      <c r="G127" s="29"/>
    </row>
    <row r="128" s="1" customFormat="1" spans="4:7">
      <c r="D128" s="29"/>
      <c r="E128" s="29"/>
      <c r="F128" s="29"/>
      <c r="G128" s="29"/>
    </row>
    <row r="129" s="1" customFormat="1" spans="4:7">
      <c r="D129" s="29"/>
      <c r="E129" s="29"/>
      <c r="F129" s="29"/>
      <c r="G129" s="29"/>
    </row>
    <row r="130" s="1" customFormat="1" spans="4:7">
      <c r="D130" s="29"/>
      <c r="E130" s="29"/>
      <c r="F130" s="29"/>
      <c r="G130" s="29"/>
    </row>
    <row r="131" s="1" customFormat="1" spans="4:7">
      <c r="D131" s="29"/>
      <c r="E131" s="29"/>
      <c r="F131" s="29"/>
      <c r="G131" s="29"/>
    </row>
    <row r="132" s="1" customFormat="1" spans="4:7">
      <c r="D132" s="29"/>
      <c r="E132" s="29"/>
      <c r="F132" s="29"/>
      <c r="G132" s="29"/>
    </row>
    <row r="133" s="1" customFormat="1" spans="4:7">
      <c r="D133" s="29"/>
      <c r="E133" s="29"/>
      <c r="F133" s="29"/>
      <c r="G133" s="29"/>
    </row>
    <row r="134" s="1" customFormat="1" spans="4:7">
      <c r="D134" s="29"/>
      <c r="E134" s="29"/>
      <c r="F134" s="29"/>
      <c r="G134" s="29"/>
    </row>
    <row r="135" s="1" customFormat="1" spans="4:7">
      <c r="D135" s="29"/>
      <c r="E135" s="29"/>
      <c r="F135" s="29"/>
      <c r="G135" s="29"/>
    </row>
    <row r="136" s="1" customFormat="1" spans="4:7">
      <c r="D136" s="29"/>
      <c r="E136" s="29"/>
      <c r="F136" s="29"/>
      <c r="G136" s="29"/>
    </row>
    <row r="137" s="1" customFormat="1" spans="4:7">
      <c r="D137" s="29"/>
      <c r="E137" s="29"/>
      <c r="F137" s="29"/>
      <c r="G137" s="29"/>
    </row>
    <row r="138" s="1" customFormat="1" spans="4:7">
      <c r="D138" s="29"/>
      <c r="E138" s="29"/>
      <c r="F138" s="29"/>
      <c r="G138" s="29"/>
    </row>
    <row r="139" s="1" customFormat="1" spans="4:7">
      <c r="D139" s="29"/>
      <c r="E139" s="29"/>
      <c r="F139" s="29"/>
      <c r="G139" s="29"/>
    </row>
    <row r="140" s="1" customFormat="1" spans="4:7">
      <c r="D140" s="29"/>
      <c r="E140" s="29"/>
      <c r="F140" s="29"/>
      <c r="G140" s="29"/>
    </row>
    <row r="141" s="1" customFormat="1" spans="4:7">
      <c r="D141" s="29"/>
      <c r="E141" s="29"/>
      <c r="F141" s="29"/>
      <c r="G141" s="29"/>
    </row>
    <row r="142" s="1" customFormat="1" spans="4:7">
      <c r="D142" s="29"/>
      <c r="E142" s="29"/>
      <c r="F142" s="29"/>
      <c r="G142" s="29"/>
    </row>
    <row r="143" s="1" customFormat="1" spans="4:7">
      <c r="D143" s="29"/>
      <c r="E143" s="29"/>
      <c r="F143" s="29"/>
      <c r="G143" s="29"/>
    </row>
    <row r="144" s="1" customFormat="1" spans="4:7">
      <c r="D144" s="29"/>
      <c r="E144" s="29"/>
      <c r="F144" s="29"/>
      <c r="G144" s="29"/>
    </row>
    <row r="145" s="1" customFormat="1" spans="4:7">
      <c r="D145" s="29"/>
      <c r="E145" s="29"/>
      <c r="F145" s="29"/>
      <c r="G145" s="29"/>
    </row>
    <row r="146" s="1" customFormat="1" spans="4:7">
      <c r="D146" s="29"/>
      <c r="E146" s="29"/>
      <c r="F146" s="29"/>
      <c r="G146" s="29"/>
    </row>
    <row r="147" s="1" customFormat="1" spans="4:7">
      <c r="D147" s="29"/>
      <c r="E147" s="29"/>
      <c r="F147" s="29"/>
      <c r="G147" s="29"/>
    </row>
    <row r="148" s="1" customFormat="1" spans="4:7">
      <c r="D148" s="29"/>
      <c r="E148" s="29"/>
      <c r="F148" s="29"/>
      <c r="G148" s="29"/>
    </row>
    <row r="149" s="1" customFormat="1" spans="4:7">
      <c r="D149" s="29"/>
      <c r="E149" s="29"/>
      <c r="F149" s="29"/>
      <c r="G149" s="29"/>
    </row>
    <row r="150" s="1" customFormat="1" spans="4:7">
      <c r="D150" s="29"/>
      <c r="E150" s="29"/>
      <c r="F150" s="29"/>
      <c r="G150" s="29"/>
    </row>
    <row r="151" s="1" customFormat="1" spans="4:7">
      <c r="D151" s="29"/>
      <c r="E151" s="29"/>
      <c r="F151" s="29"/>
      <c r="G151" s="29"/>
    </row>
    <row r="152" s="1" customFormat="1" spans="4:7">
      <c r="D152" s="29"/>
      <c r="E152" s="29"/>
      <c r="F152" s="29"/>
      <c r="G152" s="29"/>
    </row>
    <row r="153" s="1" customFormat="1" spans="4:7">
      <c r="D153" s="29"/>
      <c r="E153" s="29"/>
      <c r="F153" s="29"/>
      <c r="G153" s="29"/>
    </row>
    <row r="154" s="1" customFormat="1" spans="4:7">
      <c r="D154" s="29"/>
      <c r="E154" s="29"/>
      <c r="F154" s="29"/>
      <c r="G154" s="29"/>
    </row>
    <row r="155" s="1" customFormat="1" spans="4:7">
      <c r="D155" s="29"/>
      <c r="E155" s="29"/>
      <c r="F155" s="29"/>
      <c r="G155" s="29"/>
    </row>
    <row r="156" s="1" customFormat="1" spans="4:7">
      <c r="D156" s="29"/>
      <c r="E156" s="29"/>
      <c r="F156" s="29"/>
      <c r="G156" s="29"/>
    </row>
    <row r="157" s="1" customFormat="1" spans="4:7">
      <c r="D157" s="29"/>
      <c r="E157" s="29"/>
      <c r="F157" s="29"/>
      <c r="G157" s="29"/>
    </row>
    <row r="158" s="1" customFormat="1" spans="4:7">
      <c r="D158" s="29"/>
      <c r="E158" s="29"/>
      <c r="F158" s="29"/>
      <c r="G158" s="29"/>
    </row>
    <row r="159" s="1" customFormat="1" spans="4:7">
      <c r="D159" s="29"/>
      <c r="E159" s="29"/>
      <c r="F159" s="29"/>
      <c r="G159" s="29"/>
    </row>
    <row r="160" s="1" customFormat="1" spans="4:7">
      <c r="D160" s="29"/>
      <c r="E160" s="29"/>
      <c r="F160" s="29"/>
      <c r="G160" s="29"/>
    </row>
    <row r="161" s="1" customFormat="1" spans="4:7">
      <c r="D161" s="29"/>
      <c r="E161" s="29"/>
      <c r="F161" s="29"/>
      <c r="G161" s="29"/>
    </row>
    <row r="162" s="1" customFormat="1" spans="4:7">
      <c r="D162" s="29"/>
      <c r="E162" s="29"/>
      <c r="F162" s="29"/>
      <c r="G162" s="29"/>
    </row>
    <row r="163" s="1" customFormat="1" spans="4:7">
      <c r="D163" s="29"/>
      <c r="E163" s="29"/>
      <c r="F163" s="29"/>
      <c r="G163" s="29"/>
    </row>
    <row r="164" s="1" customFormat="1" spans="4:7">
      <c r="D164" s="29"/>
      <c r="E164" s="29"/>
      <c r="F164" s="29"/>
      <c r="G164" s="29"/>
    </row>
    <row r="165" s="1" customFormat="1" spans="4:7">
      <c r="D165" s="29"/>
      <c r="E165" s="29"/>
      <c r="F165" s="29"/>
      <c r="G165" s="29"/>
    </row>
    <row r="166" s="1" customFormat="1" spans="4:7">
      <c r="D166" s="29"/>
      <c r="E166" s="29"/>
      <c r="F166" s="29"/>
      <c r="G166" s="29"/>
    </row>
    <row r="167" s="1" customFormat="1" spans="4:7">
      <c r="D167" s="29"/>
      <c r="E167" s="29"/>
      <c r="F167" s="29"/>
      <c r="G167" s="29"/>
    </row>
    <row r="168" s="1" customFormat="1" spans="4:7">
      <c r="D168" s="29"/>
      <c r="E168" s="29"/>
      <c r="F168" s="29"/>
      <c r="G168" s="29"/>
    </row>
    <row r="169" s="1" customFormat="1" spans="4:7">
      <c r="D169" s="29"/>
      <c r="E169" s="29"/>
      <c r="F169" s="29"/>
      <c r="G169" s="29"/>
    </row>
    <row r="170" s="1" customFormat="1" spans="4:7">
      <c r="D170" s="29"/>
      <c r="E170" s="29"/>
      <c r="F170" s="29"/>
      <c r="G170" s="29"/>
    </row>
    <row r="171" s="1" customFormat="1" spans="4:7">
      <c r="D171" s="29"/>
      <c r="E171" s="29"/>
      <c r="F171" s="29"/>
      <c r="G171" s="29"/>
    </row>
    <row r="172" s="1" customFormat="1" spans="4:7">
      <c r="D172" s="29"/>
      <c r="E172" s="29"/>
      <c r="F172" s="29"/>
      <c r="G172" s="29"/>
    </row>
    <row r="173" s="1" customFormat="1" spans="4:7">
      <c r="D173" s="29"/>
      <c r="E173" s="29"/>
      <c r="F173" s="29"/>
      <c r="G173" s="29"/>
    </row>
    <row r="174" s="1" customFormat="1" spans="4:7">
      <c r="D174" s="29"/>
      <c r="E174" s="29"/>
      <c r="F174" s="29"/>
      <c r="G174" s="29"/>
    </row>
    <row r="175" s="1" customFormat="1" spans="4:7">
      <c r="D175" s="29"/>
      <c r="E175" s="29"/>
      <c r="F175" s="29"/>
      <c r="G175" s="29"/>
    </row>
    <row r="176" s="1" customFormat="1" spans="4:7">
      <c r="D176" s="29"/>
      <c r="E176" s="29"/>
      <c r="F176" s="29"/>
      <c r="G176" s="29"/>
    </row>
    <row r="177" s="1" customFormat="1" spans="4:7">
      <c r="D177" s="29"/>
      <c r="E177" s="29"/>
      <c r="F177" s="29"/>
      <c r="G177" s="29"/>
    </row>
    <row r="178" s="1" customFormat="1" spans="4:7">
      <c r="D178" s="29"/>
      <c r="E178" s="29"/>
      <c r="F178" s="29"/>
      <c r="G178" s="29"/>
    </row>
    <row r="179" s="1" customFormat="1" spans="4:7">
      <c r="D179" s="29"/>
      <c r="E179" s="29"/>
      <c r="F179" s="29"/>
      <c r="G179" s="29"/>
    </row>
    <row r="180" s="1" customFormat="1" spans="4:7">
      <c r="D180" s="29"/>
      <c r="E180" s="29"/>
      <c r="F180" s="29"/>
      <c r="G180" s="29"/>
    </row>
    <row r="181" s="1" customFormat="1" spans="4:7">
      <c r="D181" s="29"/>
      <c r="E181" s="29"/>
      <c r="F181" s="29"/>
      <c r="G181" s="29"/>
    </row>
    <row r="182" s="1" customFormat="1" spans="4:7">
      <c r="D182" s="29"/>
      <c r="E182" s="29"/>
      <c r="F182" s="29"/>
      <c r="G182" s="29"/>
    </row>
    <row r="183" s="1" customFormat="1" spans="4:7">
      <c r="D183" s="29"/>
      <c r="E183" s="29"/>
      <c r="F183" s="29"/>
      <c r="G183" s="29"/>
    </row>
    <row r="184" s="1" customFormat="1" spans="4:7">
      <c r="D184" s="29"/>
      <c r="E184" s="29"/>
      <c r="F184" s="29"/>
      <c r="G184" s="29"/>
    </row>
    <row r="185" s="1" customFormat="1" spans="4:7">
      <c r="D185" s="29"/>
      <c r="E185" s="29"/>
      <c r="F185" s="29"/>
      <c r="G185" s="29"/>
    </row>
    <row r="186" s="1" customFormat="1" spans="4:7">
      <c r="D186" s="29"/>
      <c r="E186" s="29"/>
      <c r="F186" s="29"/>
      <c r="G186" s="29"/>
    </row>
    <row r="187" s="1" customFormat="1" spans="4:7">
      <c r="D187" s="29"/>
      <c r="E187" s="29"/>
      <c r="F187" s="29"/>
      <c r="G187" s="29"/>
    </row>
    <row r="188" s="1" customFormat="1" spans="4:7">
      <c r="D188" s="29"/>
      <c r="E188" s="29"/>
      <c r="F188" s="29"/>
      <c r="G188" s="29"/>
    </row>
    <row r="189" s="1" customFormat="1" spans="4:7">
      <c r="D189" s="29"/>
      <c r="E189" s="29"/>
      <c r="F189" s="29"/>
      <c r="G189" s="29"/>
    </row>
    <row r="190" s="1" customFormat="1" spans="4:7">
      <c r="D190" s="29"/>
      <c r="E190" s="29"/>
      <c r="F190" s="29"/>
      <c r="G190" s="29"/>
    </row>
    <row r="191" s="1" customFormat="1" spans="4:7">
      <c r="D191" s="29"/>
      <c r="E191" s="29"/>
      <c r="F191" s="29"/>
      <c r="G191" s="29"/>
    </row>
    <row r="192" s="1" customFormat="1" spans="4:7">
      <c r="D192" s="29"/>
      <c r="E192" s="29"/>
      <c r="F192" s="29"/>
      <c r="G192" s="29"/>
    </row>
    <row r="193" s="1" customFormat="1" spans="4:7">
      <c r="D193" s="29"/>
      <c r="E193" s="29"/>
      <c r="F193" s="29"/>
      <c r="G193" s="29"/>
    </row>
    <row r="194" s="1" customFormat="1" spans="4:7">
      <c r="D194" s="29"/>
      <c r="E194" s="29"/>
      <c r="F194" s="29"/>
      <c r="G194" s="29"/>
    </row>
    <row r="195" s="1" customFormat="1" spans="4:7">
      <c r="D195" s="29"/>
      <c r="E195" s="29"/>
      <c r="F195" s="29"/>
      <c r="G195" s="29"/>
    </row>
    <row r="196" s="1" customFormat="1" spans="4:7">
      <c r="D196" s="29"/>
      <c r="E196" s="29"/>
      <c r="F196" s="29"/>
      <c r="G196" s="29"/>
    </row>
    <row r="197" s="1" customFormat="1" spans="4:7">
      <c r="D197" s="29"/>
      <c r="E197" s="29"/>
      <c r="F197" s="29"/>
      <c r="G197" s="29"/>
    </row>
    <row r="198" s="1" customFormat="1" spans="4:7">
      <c r="D198" s="29"/>
      <c r="E198" s="29"/>
      <c r="F198" s="29"/>
      <c r="G198" s="29"/>
    </row>
    <row r="199" s="1" customFormat="1" spans="4:7">
      <c r="D199" s="29"/>
      <c r="E199" s="29"/>
      <c r="F199" s="29"/>
      <c r="G199" s="29"/>
    </row>
    <row r="200" s="1" customFormat="1" spans="4:7">
      <c r="D200" s="29"/>
      <c r="E200" s="29"/>
      <c r="F200" s="29"/>
      <c r="G200" s="29"/>
    </row>
    <row r="201" s="1" customFormat="1" spans="4:7">
      <c r="D201" s="29"/>
      <c r="E201" s="29"/>
      <c r="F201" s="29"/>
      <c r="G201" s="29"/>
    </row>
    <row r="202" s="1" customFormat="1" spans="4:7">
      <c r="D202" s="29"/>
      <c r="E202" s="29"/>
      <c r="F202" s="29"/>
      <c r="G202" s="29"/>
    </row>
    <row r="203" s="1" customFormat="1" spans="4:7">
      <c r="D203" s="29"/>
      <c r="E203" s="29"/>
      <c r="F203" s="29"/>
      <c r="G203" s="29"/>
    </row>
    <row r="204" s="1" customFormat="1" spans="4:7">
      <c r="D204" s="29"/>
      <c r="E204" s="29"/>
      <c r="F204" s="29"/>
      <c r="G204" s="29"/>
    </row>
    <row r="205" s="1" customFormat="1" spans="4:7">
      <c r="D205" s="29"/>
      <c r="E205" s="29"/>
      <c r="F205" s="29"/>
      <c r="G205" s="29"/>
    </row>
    <row r="206" s="1" customFormat="1" spans="4:7">
      <c r="D206" s="29"/>
      <c r="E206" s="29"/>
      <c r="F206" s="29"/>
      <c r="G206" s="29"/>
    </row>
    <row r="207" s="1" customFormat="1" spans="4:7">
      <c r="D207" s="29"/>
      <c r="E207" s="29"/>
      <c r="F207" s="29"/>
      <c r="G207" s="29"/>
    </row>
    <row r="208" s="1" customFormat="1" spans="4:7">
      <c r="D208" s="29"/>
      <c r="E208" s="29"/>
      <c r="F208" s="29"/>
      <c r="G208" s="29"/>
    </row>
    <row r="209" s="1" customFormat="1" spans="4:7">
      <c r="D209" s="29"/>
      <c r="E209" s="29"/>
      <c r="F209" s="29"/>
      <c r="G209" s="29"/>
    </row>
    <row r="210" s="1" customFormat="1" spans="4:7">
      <c r="D210" s="29"/>
      <c r="E210" s="29"/>
      <c r="F210" s="29"/>
      <c r="G210" s="29"/>
    </row>
    <row r="211" s="1" customFormat="1" spans="4:7">
      <c r="D211" s="29"/>
      <c r="E211" s="29"/>
      <c r="F211" s="29"/>
      <c r="G211" s="29"/>
    </row>
    <row r="212" s="1" customFormat="1" spans="4:7">
      <c r="D212" s="29"/>
      <c r="E212" s="29"/>
      <c r="F212" s="29"/>
      <c r="G212" s="29"/>
    </row>
    <row r="213" s="1" customFormat="1" spans="4:7">
      <c r="D213" s="29"/>
      <c r="E213" s="29"/>
      <c r="F213" s="29"/>
      <c r="G213" s="29"/>
    </row>
    <row r="214" s="1" customFormat="1" spans="4:7">
      <c r="D214" s="29"/>
      <c r="E214" s="29"/>
      <c r="F214" s="29"/>
      <c r="G214" s="29"/>
    </row>
    <row r="215" s="1" customFormat="1" spans="4:7">
      <c r="D215" s="29"/>
      <c r="E215" s="29"/>
      <c r="F215" s="29"/>
      <c r="G215" s="29"/>
    </row>
    <row r="216" s="1" customFormat="1" spans="4:7">
      <c r="D216" s="29"/>
      <c r="E216" s="29"/>
      <c r="F216" s="29"/>
      <c r="G216" s="29"/>
    </row>
    <row r="217" s="1" customFormat="1" spans="4:7">
      <c r="D217" s="29"/>
      <c r="E217" s="29"/>
      <c r="F217" s="29"/>
      <c r="G217" s="29"/>
    </row>
    <row r="218" s="1" customFormat="1" spans="4:7">
      <c r="D218" s="29"/>
      <c r="E218" s="29"/>
      <c r="F218" s="29"/>
      <c r="G218" s="29"/>
    </row>
    <row r="219" s="1" customFormat="1" spans="4:7">
      <c r="D219" s="29"/>
      <c r="E219" s="29"/>
      <c r="F219" s="29"/>
      <c r="G219" s="29"/>
    </row>
    <row r="220" s="1" customFormat="1" spans="4:7">
      <c r="D220" s="29"/>
      <c r="E220" s="29"/>
      <c r="F220" s="29"/>
      <c r="G220" s="29"/>
    </row>
    <row r="221" s="1" customFormat="1" spans="4:7">
      <c r="D221" s="29"/>
      <c r="E221" s="29"/>
      <c r="F221" s="29"/>
      <c r="G221" s="29"/>
    </row>
    <row r="222" s="1" customFormat="1" spans="4:7">
      <c r="D222" s="29"/>
      <c r="E222" s="29"/>
      <c r="F222" s="29"/>
      <c r="G222" s="29"/>
    </row>
    <row r="223" s="1" customFormat="1" spans="4:7">
      <c r="D223" s="29"/>
      <c r="E223" s="29"/>
      <c r="F223" s="29"/>
      <c r="G223" s="29"/>
    </row>
    <row r="224" s="1" customFormat="1" spans="4:7">
      <c r="D224" s="29"/>
      <c r="E224" s="29"/>
      <c r="F224" s="29"/>
      <c r="G224" s="29"/>
    </row>
    <row r="225" s="1" customFormat="1" spans="4:7">
      <c r="D225" s="29"/>
      <c r="E225" s="29"/>
      <c r="F225" s="29"/>
      <c r="G225" s="29"/>
    </row>
    <row r="226" s="1" customFormat="1" spans="4:7">
      <c r="D226" s="29"/>
      <c r="E226" s="29"/>
      <c r="F226" s="29"/>
      <c r="G226" s="29"/>
    </row>
    <row r="227" s="1" customFormat="1" spans="4:7">
      <c r="D227" s="29"/>
      <c r="E227" s="29"/>
      <c r="F227" s="29"/>
      <c r="G227" s="29"/>
    </row>
    <row r="228" s="1" customFormat="1" spans="4:7">
      <c r="D228" s="29"/>
      <c r="E228" s="29"/>
      <c r="F228" s="29"/>
      <c r="G228" s="29"/>
    </row>
    <row r="229" s="1" customFormat="1" spans="4:7">
      <c r="D229" s="29"/>
      <c r="E229" s="29"/>
      <c r="F229" s="29"/>
      <c r="G229" s="29"/>
    </row>
    <row r="230" s="1" customFormat="1" spans="4:7">
      <c r="D230" s="29"/>
      <c r="E230" s="29"/>
      <c r="F230" s="29"/>
      <c r="G230" s="29"/>
    </row>
    <row r="231" s="1" customFormat="1" spans="4:7">
      <c r="D231" s="29"/>
      <c r="E231" s="29"/>
      <c r="F231" s="29"/>
      <c r="G231" s="29"/>
    </row>
    <row r="232" s="1" customFormat="1" spans="4:7">
      <c r="D232" s="29"/>
      <c r="E232" s="29"/>
      <c r="F232" s="29"/>
      <c r="G232" s="29"/>
    </row>
    <row r="233" s="1" customFormat="1" spans="4:7">
      <c r="D233" s="29"/>
      <c r="E233" s="29"/>
      <c r="F233" s="29"/>
      <c r="G233" s="29"/>
    </row>
    <row r="234" s="1" customFormat="1" spans="4:7">
      <c r="D234" s="29"/>
      <c r="E234" s="29"/>
      <c r="F234" s="29"/>
      <c r="G234" s="29"/>
    </row>
    <row r="235" s="1" customFormat="1" spans="4:7">
      <c r="D235" s="29"/>
      <c r="E235" s="29"/>
      <c r="F235" s="29"/>
      <c r="G235" s="29"/>
    </row>
    <row r="236" s="1" customFormat="1" spans="4:7">
      <c r="D236" s="29"/>
      <c r="E236" s="29"/>
      <c r="F236" s="29"/>
      <c r="G236" s="29"/>
    </row>
    <row r="237" s="1" customFormat="1" spans="4:7">
      <c r="D237" s="29"/>
      <c r="E237" s="29"/>
      <c r="F237" s="29"/>
      <c r="G237" s="29"/>
    </row>
    <row r="238" s="1" customFormat="1" spans="4:7">
      <c r="D238" s="29"/>
      <c r="E238" s="29"/>
      <c r="F238" s="29"/>
      <c r="G238" s="29"/>
    </row>
    <row r="239" s="1" customFormat="1" spans="4:7">
      <c r="D239" s="29"/>
      <c r="E239" s="29"/>
      <c r="F239" s="29"/>
      <c r="G239" s="29"/>
    </row>
    <row r="240" s="1" customFormat="1" spans="4:7">
      <c r="D240" s="29"/>
      <c r="E240" s="29"/>
      <c r="F240" s="29"/>
      <c r="G240" s="29"/>
    </row>
    <row r="241" s="1" customFormat="1" spans="4:7">
      <c r="D241" s="29"/>
      <c r="E241" s="29"/>
      <c r="F241" s="29"/>
      <c r="G241" s="29"/>
    </row>
    <row r="242" s="1" customFormat="1" spans="4:7">
      <c r="D242" s="29"/>
      <c r="E242" s="29"/>
      <c r="F242" s="29"/>
      <c r="G242" s="29"/>
    </row>
    <row r="243" s="1" customFormat="1" spans="4:7">
      <c r="D243" s="29"/>
      <c r="E243" s="29"/>
      <c r="F243" s="29"/>
      <c r="G243" s="29"/>
    </row>
    <row r="244" s="1" customFormat="1" spans="4:7">
      <c r="D244" s="29"/>
      <c r="E244" s="29"/>
      <c r="F244" s="29"/>
      <c r="G244" s="29"/>
    </row>
    <row r="245" s="1" customFormat="1" spans="4:7">
      <c r="D245" s="29"/>
      <c r="E245" s="29"/>
      <c r="F245" s="29"/>
      <c r="G245" s="29"/>
    </row>
    <row r="246" s="1" customFormat="1" spans="4:7">
      <c r="D246" s="29"/>
      <c r="E246" s="29"/>
      <c r="F246" s="29"/>
      <c r="G246" s="29"/>
    </row>
    <row r="247" s="1" customFormat="1" spans="4:7">
      <c r="D247" s="29"/>
      <c r="E247" s="29"/>
      <c r="F247" s="29"/>
      <c r="G247" s="29"/>
    </row>
    <row r="248" s="1" customFormat="1" spans="4:7">
      <c r="D248" s="29"/>
      <c r="E248" s="29"/>
      <c r="F248" s="29"/>
      <c r="G248" s="29"/>
    </row>
    <row r="249" s="1" customFormat="1" spans="4:7">
      <c r="D249" s="29"/>
      <c r="E249" s="29"/>
      <c r="F249" s="29"/>
      <c r="G249" s="29"/>
    </row>
    <row r="250" s="1" customFormat="1" spans="4:7">
      <c r="D250" s="29"/>
      <c r="E250" s="29"/>
      <c r="F250" s="29"/>
      <c r="G250" s="29"/>
    </row>
    <row r="251" s="1" customFormat="1" spans="4:7">
      <c r="D251" s="29"/>
      <c r="E251" s="29"/>
      <c r="F251" s="29"/>
      <c r="G251" s="29"/>
    </row>
    <row r="252" s="1" customFormat="1" spans="4:7">
      <c r="D252" s="29"/>
      <c r="E252" s="29"/>
      <c r="F252" s="29"/>
      <c r="G252" s="29"/>
    </row>
    <row r="253" s="1" customFormat="1" spans="4:7">
      <c r="D253" s="29"/>
      <c r="E253" s="29"/>
      <c r="F253" s="29"/>
      <c r="G253" s="29"/>
    </row>
    <row r="254" s="1" customFormat="1" spans="4:7">
      <c r="D254" s="29"/>
      <c r="E254" s="29"/>
      <c r="F254" s="29"/>
      <c r="G254" s="29"/>
    </row>
    <row r="255" s="1" customFormat="1" spans="4:7">
      <c r="D255" s="29"/>
      <c r="E255" s="29"/>
      <c r="F255" s="29"/>
      <c r="G255" s="29"/>
    </row>
  </sheetData>
  <mergeCells count="27">
    <mergeCell ref="C3:G3"/>
    <mergeCell ref="D4:E4"/>
    <mergeCell ref="F4:G4"/>
    <mergeCell ref="C12:G12"/>
    <mergeCell ref="D13:E13"/>
    <mergeCell ref="F13:G13"/>
    <mergeCell ref="C22:G22"/>
    <mergeCell ref="D23:E23"/>
    <mergeCell ref="F23:G23"/>
    <mergeCell ref="C32:G32"/>
    <mergeCell ref="D33:E33"/>
    <mergeCell ref="F33:G33"/>
    <mergeCell ref="C42:G42"/>
    <mergeCell ref="D43:E43"/>
    <mergeCell ref="F43:G43"/>
    <mergeCell ref="C47:G47"/>
    <mergeCell ref="C53:G53"/>
    <mergeCell ref="D54:E54"/>
    <mergeCell ref="F54:G54"/>
    <mergeCell ref="B5:B7"/>
    <mergeCell ref="B14:B19"/>
    <mergeCell ref="B24:B29"/>
    <mergeCell ref="B34:B39"/>
    <mergeCell ref="B44:B46"/>
    <mergeCell ref="B48:B50"/>
    <mergeCell ref="B56:B58"/>
    <mergeCell ref="B59:B62"/>
  </mergeCells>
  <pageMargins left="0.75" right="0.75" top="1" bottom="1" header="0.509027777777778" footer="0.509027777777778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62"/>
  <sheetViews>
    <sheetView topLeftCell="A4" workbookViewId="0">
      <selection activeCell="M5" sqref="M5"/>
    </sheetView>
  </sheetViews>
  <sheetFormatPr defaultColWidth="9" defaultRowHeight="15.75"/>
  <cols>
    <col min="1" max="1" width="9" style="1"/>
    <col min="2" max="2" width="9" style="1" hidden="1" customWidth="1"/>
    <col min="3" max="3" width="30.625" style="1" customWidth="1"/>
    <col min="4" max="4" width="12.625" style="1"/>
    <col min="5" max="5" width="9" style="1"/>
    <col min="6" max="6" width="11.625" style="1" customWidth="1"/>
    <col min="7" max="8" width="9" style="1"/>
    <col min="9" max="9" width="11.5" style="1" hidden="1" customWidth="1"/>
    <col min="10" max="10" width="9.375" style="1" hidden="1" customWidth="1"/>
    <col min="11" max="12" width="9" style="1" hidden="1" customWidth="1"/>
    <col min="13" max="16384" width="9" style="1"/>
  </cols>
  <sheetData>
    <row r="2" s="1" customFormat="1" ht="16.5"/>
    <row r="3" s="1" customFormat="1" spans="3:7">
      <c r="C3" s="2" t="s">
        <v>52</v>
      </c>
      <c r="D3" s="3"/>
      <c r="E3" s="3"/>
      <c r="F3" s="3"/>
      <c r="G3" s="4"/>
    </row>
    <row r="4" s="1" customFormat="1" ht="16.5" spans="3:7">
      <c r="C4" s="5" t="s">
        <v>2</v>
      </c>
      <c r="D4" s="6" t="s">
        <v>3</v>
      </c>
      <c r="E4" s="6"/>
      <c r="F4" s="6" t="s">
        <v>4</v>
      </c>
      <c r="G4" s="7"/>
    </row>
    <row r="5" s="1" customFormat="1" spans="3:13">
      <c r="C5" s="8" t="s">
        <v>53</v>
      </c>
      <c r="D5" s="9">
        <f>'[1]material khusus'!D5</f>
        <v>9.5645</v>
      </c>
      <c r="E5" s="10" t="s">
        <v>6</v>
      </c>
      <c r="F5" s="9">
        <f>D5/4</f>
        <v>2.391125</v>
      </c>
      <c r="G5" s="11" t="s">
        <v>7</v>
      </c>
      <c r="J5" s="26"/>
      <c r="L5" s="26"/>
      <c r="M5" s="26"/>
    </row>
    <row r="6" s="1" customFormat="1" spans="3:10">
      <c r="C6" s="12" t="s">
        <v>8</v>
      </c>
      <c r="D6" s="13">
        <f>'[1]material khusus'!D6+'[1]material khusus'!D17+'[1]material khusus'!D27+'[1]material khusus'!D37+'[1]material khusus'!D45+'[1]material khusus'!D49+'[1]material khusus'!D56+'[1]material khusus'!D59</f>
        <v>3571.00886394428</v>
      </c>
      <c r="E6" s="14" t="s">
        <v>9</v>
      </c>
      <c r="F6" s="13">
        <f>D6/50</f>
        <v>71.4201772788855</v>
      </c>
      <c r="G6" s="15" t="s">
        <v>37</v>
      </c>
      <c r="J6" s="26"/>
    </row>
    <row r="7" s="1" customFormat="1" spans="3:10">
      <c r="C7" s="12" t="s">
        <v>11</v>
      </c>
      <c r="D7" s="13">
        <f>'[1]material khusus'!D7+'[1]material khusus'!D18+'[1]material khusus'!D28+'[1]material khusus'!D38+'[1]material khusus'!D46+'[1]material khusus'!D50+'[1]material khusus'!D57+'[1]material khusus'!D60</f>
        <v>10.0401101823108</v>
      </c>
      <c r="E7" s="14" t="s">
        <v>6</v>
      </c>
      <c r="F7" s="13">
        <f>D7/3</f>
        <v>3.34670339410361</v>
      </c>
      <c r="G7" s="15" t="s">
        <v>7</v>
      </c>
      <c r="J7" s="26"/>
    </row>
    <row r="8" s="1" customFormat="1" spans="3:10">
      <c r="C8" s="12" t="s">
        <v>23</v>
      </c>
      <c r="D8" s="13">
        <f>'[1]material khusus'!D19+'[1]material khusus'!D29+'[1]material khusus'!D39+'[1]material khusus'!D58</f>
        <v>3.48549027346626</v>
      </c>
      <c r="E8" s="14" t="s">
        <v>6</v>
      </c>
      <c r="F8" s="13">
        <f>D8/3</f>
        <v>1.16183009115542</v>
      </c>
      <c r="G8" s="15" t="s">
        <v>7</v>
      </c>
      <c r="J8" s="26"/>
    </row>
    <row r="9" s="1" customFormat="1" spans="3:10">
      <c r="C9" s="12" t="s">
        <v>21</v>
      </c>
      <c r="D9" s="13">
        <f>'[1]material khusus'!D15+'[1]material khusus'!D25+'[1]material khusus'!D35</f>
        <v>113.76</v>
      </c>
      <c r="E9" s="14" t="s">
        <v>9</v>
      </c>
      <c r="F9" s="13">
        <f>D9/4.74</f>
        <v>24</v>
      </c>
      <c r="G9" s="15" t="s">
        <v>22</v>
      </c>
      <c r="J9" s="26"/>
    </row>
    <row r="10" s="1" customFormat="1" spans="3:7">
      <c r="C10" s="12" t="s">
        <v>25</v>
      </c>
      <c r="D10" s="16">
        <f>'[1]material khusus'!D16+'[1]material khusus'!D26+'[1]material khusus'!D36</f>
        <v>235.4</v>
      </c>
      <c r="E10" s="16" t="s">
        <v>9</v>
      </c>
      <c r="F10" s="16">
        <f>D10/10.7</f>
        <v>22</v>
      </c>
      <c r="G10" s="15" t="s">
        <v>22</v>
      </c>
    </row>
    <row r="11" s="1" customFormat="1" spans="3:7">
      <c r="C11" s="12" t="s">
        <v>54</v>
      </c>
      <c r="D11" s="16">
        <f>'[1]material khusus'!D44</f>
        <v>39.5</v>
      </c>
      <c r="E11" s="16" t="s">
        <v>19</v>
      </c>
      <c r="F11" s="16">
        <f>D11*70</f>
        <v>2765</v>
      </c>
      <c r="G11" s="15" t="s">
        <v>31</v>
      </c>
    </row>
    <row r="12" s="1" customFormat="1" spans="3:10">
      <c r="C12" s="12" t="s">
        <v>48</v>
      </c>
      <c r="D12" s="16">
        <f>'[1]material khusus'!D61</f>
        <v>175</v>
      </c>
      <c r="E12" s="16" t="s">
        <v>31</v>
      </c>
      <c r="F12" s="13">
        <f>D12/6</f>
        <v>29.1666666666667</v>
      </c>
      <c r="G12" s="15" t="s">
        <v>50</v>
      </c>
      <c r="J12" s="27"/>
    </row>
    <row r="13" s="1" customFormat="1" spans="3:10">
      <c r="C13" s="12" t="s">
        <v>55</v>
      </c>
      <c r="D13" s="16"/>
      <c r="E13" s="16" t="s">
        <v>19</v>
      </c>
      <c r="F13" s="16"/>
      <c r="G13" s="15" t="s">
        <v>19</v>
      </c>
      <c r="J13" s="26"/>
    </row>
    <row r="14" s="1" customFormat="1" ht="16.5" spans="3:10">
      <c r="C14" s="17" t="s">
        <v>51</v>
      </c>
      <c r="D14" s="18">
        <f>'[1]material khusus'!D62</f>
        <v>42</v>
      </c>
      <c r="E14" s="18" t="s">
        <v>9</v>
      </c>
      <c r="F14" s="19"/>
      <c r="G14" s="20" t="s">
        <v>37</v>
      </c>
      <c r="J14" s="26"/>
    </row>
    <row r="15" s="1" customFormat="1" spans="4:10">
      <c r="D15" s="21"/>
      <c r="E15" s="22"/>
      <c r="F15" s="21"/>
      <c r="J15" s="26"/>
    </row>
    <row r="16" s="1" customFormat="1" spans="4:10">
      <c r="D16" s="21"/>
      <c r="E16" s="22"/>
      <c r="F16" s="21"/>
      <c r="J16" s="26"/>
    </row>
    <row r="17" s="1" customFormat="1" spans="4:10">
      <c r="D17" s="21"/>
      <c r="E17" s="22"/>
      <c r="F17" s="21"/>
      <c r="J17" s="26"/>
    </row>
    <row r="18" s="1" customFormat="1" spans="4:6">
      <c r="D18" s="21"/>
      <c r="E18" s="22"/>
      <c r="F18" s="21"/>
    </row>
    <row r="19" s="1" customFormat="1" spans="4:6">
      <c r="D19" s="21"/>
      <c r="E19" s="22"/>
      <c r="F19" s="21"/>
    </row>
    <row r="20" s="1" customFormat="1" spans="10:10">
      <c r="J20" s="26"/>
    </row>
    <row r="21" s="1" customFormat="1" spans="10:10">
      <c r="J21" s="26"/>
    </row>
    <row r="22" s="1" customFormat="1" spans="10:10">
      <c r="J22" s="26"/>
    </row>
    <row r="24" s="1" customFormat="1" spans="6:6">
      <c r="F24" s="21"/>
    </row>
    <row r="25" s="1" customFormat="1" spans="4:10">
      <c r="D25" s="21"/>
      <c r="E25" s="22"/>
      <c r="F25" s="21"/>
      <c r="J25" s="26"/>
    </row>
    <row r="26" s="1" customFormat="1" spans="4:10">
      <c r="D26" s="21"/>
      <c r="E26" s="22"/>
      <c r="F26" s="21"/>
      <c r="J26" s="26"/>
    </row>
    <row r="27" s="1" customFormat="1" spans="4:10">
      <c r="D27" s="21"/>
      <c r="E27" s="22"/>
      <c r="F27" s="21"/>
      <c r="J27" s="26"/>
    </row>
    <row r="28" s="1" customFormat="1" spans="4:6">
      <c r="D28" s="21"/>
      <c r="E28" s="22"/>
      <c r="F28" s="21"/>
    </row>
    <row r="29" s="1" customFormat="1" spans="4:6">
      <c r="D29" s="21"/>
      <c r="E29" s="22"/>
      <c r="F29" s="21"/>
    </row>
    <row r="30" s="1" customFormat="1" spans="10:10">
      <c r="J30" s="26"/>
    </row>
    <row r="31" s="1" customFormat="1" spans="10:10">
      <c r="J31" s="26"/>
    </row>
    <row r="32" s="1" customFormat="1" spans="10:10">
      <c r="J32" s="26"/>
    </row>
    <row r="34" s="1" customFormat="1" spans="4:6">
      <c r="D34" s="21"/>
      <c r="F34" s="21"/>
    </row>
    <row r="35" s="1" customFormat="1" spans="4:6">
      <c r="D35" s="21"/>
      <c r="E35" s="22"/>
      <c r="F35" s="21"/>
    </row>
    <row r="36" s="1" customFormat="1" spans="4:10">
      <c r="D36" s="21"/>
      <c r="E36" s="22"/>
      <c r="F36" s="21"/>
      <c r="J36" s="26"/>
    </row>
    <row r="37" s="1" customFormat="1" spans="4:10">
      <c r="D37" s="21"/>
      <c r="E37" s="22"/>
      <c r="F37" s="21"/>
      <c r="J37" s="26"/>
    </row>
    <row r="38" s="1" customFormat="1" spans="4:10">
      <c r="D38" s="21"/>
      <c r="E38" s="22"/>
      <c r="F38" s="21"/>
      <c r="J38" s="26"/>
    </row>
    <row r="39" s="1" customFormat="1" spans="4:10">
      <c r="D39" s="21"/>
      <c r="E39" s="22"/>
      <c r="F39" s="21"/>
      <c r="J39" s="26"/>
    </row>
    <row r="41" s="1" customFormat="1" spans="10:10">
      <c r="J41" s="26"/>
    </row>
    <row r="42" s="1" customFormat="1" spans="10:10">
      <c r="J42" s="26"/>
    </row>
    <row r="43" s="1" customFormat="1" spans="10:10">
      <c r="J43" s="26"/>
    </row>
    <row r="44" s="1" customFormat="1" spans="4:10">
      <c r="D44" s="21"/>
      <c r="F44" s="21"/>
      <c r="J44" s="28"/>
    </row>
    <row r="45" s="1" customFormat="1" spans="5:10">
      <c r="E45" s="22"/>
      <c r="F45" s="21"/>
      <c r="J45" s="28"/>
    </row>
    <row r="46" s="1" customFormat="1" spans="4:10">
      <c r="D46" s="21"/>
      <c r="E46" s="22"/>
      <c r="F46" s="21"/>
      <c r="J46" s="26"/>
    </row>
    <row r="47" s="1" customFormat="1" spans="10:10">
      <c r="J47" s="26"/>
    </row>
    <row r="48" s="1" customFormat="1" spans="4:10">
      <c r="D48" s="21"/>
      <c r="F48" s="21"/>
      <c r="J48" s="28"/>
    </row>
    <row r="49" s="1" customFormat="1" spans="5:10">
      <c r="E49" s="22"/>
      <c r="F49" s="21"/>
      <c r="J49" s="28"/>
    </row>
    <row r="50" s="1" customFormat="1" spans="4:10">
      <c r="D50" s="21"/>
      <c r="E50" s="22"/>
      <c r="F50" s="21"/>
      <c r="J50" s="26"/>
    </row>
    <row r="51" s="1" customFormat="1" spans="5:5">
      <c r="E51" s="23"/>
    </row>
    <row r="52" s="1" customFormat="1" spans="6:6">
      <c r="F52" s="22"/>
    </row>
    <row r="53" s="1" customFormat="1" spans="2:7">
      <c r="B53" s="24"/>
      <c r="C53" s="24"/>
      <c r="D53" s="24"/>
      <c r="E53" s="24"/>
      <c r="F53" s="24"/>
      <c r="G53" s="24"/>
    </row>
    <row r="54" s="1" customFormat="1" spans="2:10">
      <c r="B54" s="24"/>
      <c r="C54" s="24"/>
      <c r="D54" s="24"/>
      <c r="E54" s="24"/>
      <c r="F54" s="24"/>
      <c r="G54" s="24"/>
      <c r="J54" s="27"/>
    </row>
    <row r="55" s="1" customFormat="1" spans="2:10">
      <c r="B55" s="24"/>
      <c r="C55" s="24"/>
      <c r="D55" s="25"/>
      <c r="E55" s="24"/>
      <c r="F55" s="25"/>
      <c r="G55" s="24"/>
      <c r="J55" s="26"/>
    </row>
    <row r="56" s="1" customFormat="1" spans="2:10">
      <c r="B56" s="24"/>
      <c r="C56" s="24"/>
      <c r="D56" s="25"/>
      <c r="E56" s="24"/>
      <c r="F56" s="25"/>
      <c r="G56" s="24"/>
      <c r="J56" s="26"/>
    </row>
    <row r="57" s="1" customFormat="1" spans="2:10">
      <c r="B57" s="24"/>
      <c r="C57" s="24"/>
      <c r="D57" s="25"/>
      <c r="E57" s="24"/>
      <c r="F57" s="25"/>
      <c r="G57" s="24"/>
      <c r="J57" s="26"/>
    </row>
    <row r="58" s="1" customFormat="1" spans="2:7">
      <c r="B58" s="24"/>
      <c r="C58" s="24"/>
      <c r="D58" s="25"/>
      <c r="E58" s="24"/>
      <c r="F58" s="25"/>
      <c r="G58" s="24"/>
    </row>
    <row r="59" s="1" customFormat="1" spans="2:10">
      <c r="B59" s="24"/>
      <c r="C59" s="24"/>
      <c r="D59" s="24"/>
      <c r="E59" s="24"/>
      <c r="F59" s="25"/>
      <c r="G59" s="24"/>
      <c r="J59" s="26"/>
    </row>
    <row r="60" s="1" customFormat="1" spans="2:10">
      <c r="B60" s="24"/>
      <c r="C60" s="24"/>
      <c r="D60" s="25"/>
      <c r="E60" s="24"/>
      <c r="F60" s="25"/>
      <c r="G60" s="24"/>
      <c r="J60" s="28"/>
    </row>
    <row r="61" s="1" customFormat="1" spans="2:10">
      <c r="B61" s="24"/>
      <c r="C61" s="24"/>
      <c r="D61" s="25"/>
      <c r="E61" s="24"/>
      <c r="F61" s="25"/>
      <c r="G61" s="24"/>
      <c r="J61" s="28"/>
    </row>
    <row r="62" s="1" customFormat="1" spans="2:7">
      <c r="B62" s="24"/>
      <c r="C62" s="24"/>
      <c r="D62" s="24"/>
      <c r="E62" s="24"/>
      <c r="F62" s="24"/>
      <c r="G62" s="24"/>
    </row>
  </sheetData>
  <mergeCells count="3">
    <mergeCell ref="C3:G3"/>
    <mergeCell ref="D4:E4"/>
    <mergeCell ref="F4:G4"/>
  </mergeCells>
  <pageMargins left="0.75" right="0.75" top="1" bottom="1" header="0.509027777777778" footer="0.509027777777778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Material</vt:lpstr>
      <vt:lpstr>Rekap Material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noka</dc:creator>
  <cp:lastModifiedBy>noka</cp:lastModifiedBy>
  <dcterms:created xsi:type="dcterms:W3CDTF">2020-09-12T05:09:00Z</dcterms:created>
  <dcterms:modified xsi:type="dcterms:W3CDTF">2020-09-12T06:39:15Z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