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nand Surya R\Desktop\Project Seminar\OU Baseball - Advanced Statistics - Aswini Sivakumar\"/>
    </mc:Choice>
  </mc:AlternateContent>
  <xr:revisionPtr revIDLastSave="0" documentId="13_ncr:1_{5C991E29-A293-42F0-806E-FD47153454A9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Metadata" sheetId="1" r:id="rId1"/>
    <sheet name="wOBA and wRAA" sheetId="2" r:id="rId2"/>
    <sheet name="Updated_Stats_24_matche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duHe7ibowhInvu0YWaHk/4GJabnT/BJ4BXlBpkTljC0="/>
    </ext>
  </extLst>
</workbook>
</file>

<file path=xl/calcChain.xml><?xml version="1.0" encoding="utf-8"?>
<calcChain xmlns="http://schemas.openxmlformats.org/spreadsheetml/2006/main">
  <c r="CQ19" i="5" l="1"/>
  <c r="CP19" i="5"/>
  <c r="CO19" i="5"/>
  <c r="CN19" i="5"/>
  <c r="CM19" i="5"/>
  <c r="CG19" i="5" s="1"/>
  <c r="CJ19" i="5"/>
  <c r="CI19" i="5"/>
  <c r="CH19" i="5"/>
  <c r="CF19" i="5"/>
  <c r="CC19" i="5"/>
  <c r="CD19" i="5" s="1"/>
  <c r="BZ19" i="5"/>
  <c r="BY19" i="5"/>
  <c r="BX19" i="5"/>
  <c r="BW19" i="5"/>
  <c r="BV19" i="5"/>
  <c r="BT19" i="5"/>
  <c r="BS19" i="5"/>
  <c r="BR19" i="5"/>
  <c r="BQ19" i="5"/>
  <c r="CR19" i="5" s="1"/>
  <c r="BP19" i="5"/>
  <c r="BO19" i="5"/>
  <c r="BN19" i="5"/>
  <c r="BM19" i="5"/>
  <c r="BK19" i="5"/>
  <c r="BI19" i="5"/>
  <c r="BH19" i="5"/>
  <c r="BG19" i="5"/>
  <c r="BF19" i="5"/>
  <c r="BE19" i="5"/>
  <c r="AZ19" i="5"/>
  <c r="AY19" i="5"/>
  <c r="AX19" i="5"/>
  <c r="BA19" i="5" s="1"/>
  <c r="CE19" i="5" s="1"/>
  <c r="AW19" i="5"/>
  <c r="CQ18" i="5"/>
  <c r="CP18" i="5"/>
  <c r="CO18" i="5"/>
  <c r="CM18" i="5"/>
  <c r="CJ18" i="5"/>
  <c r="CI18" i="5"/>
  <c r="CH18" i="5"/>
  <c r="CF18" i="5"/>
  <c r="CC18" i="5"/>
  <c r="BZ18" i="5"/>
  <c r="BY18" i="5"/>
  <c r="BX18" i="5"/>
  <c r="BW18" i="5"/>
  <c r="BV18" i="5"/>
  <c r="BU18" i="5"/>
  <c r="BT18" i="5"/>
  <c r="BS18" i="5"/>
  <c r="BR18" i="5"/>
  <c r="BQ18" i="5"/>
  <c r="BP18" i="5"/>
  <c r="CR18" i="5" s="1"/>
  <c r="BO18" i="5"/>
  <c r="BM18" i="5"/>
  <c r="BI18" i="5"/>
  <c r="BH18" i="5"/>
  <c r="BE18" i="5"/>
  <c r="BN18" i="5" s="1"/>
  <c r="BA18" i="5"/>
  <c r="CE18" i="5" s="1"/>
  <c r="AZ18" i="5"/>
  <c r="AY18" i="5"/>
  <c r="AX18" i="5"/>
  <c r="AW18" i="5"/>
  <c r="CR17" i="5"/>
  <c r="CQ17" i="5"/>
  <c r="CP17" i="5"/>
  <c r="CO17" i="5"/>
  <c r="CN17" i="5"/>
  <c r="CM17" i="5"/>
  <c r="CG17" i="5" s="1"/>
  <c r="CJ17" i="5"/>
  <c r="CI17" i="5"/>
  <c r="CH17" i="5"/>
  <c r="CF17" i="5"/>
  <c r="CC17" i="5"/>
  <c r="CD17" i="5" s="1"/>
  <c r="CB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M17" i="5"/>
  <c r="BL17" i="5"/>
  <c r="BI17" i="5"/>
  <c r="BH17" i="5"/>
  <c r="BF17" i="5"/>
  <c r="BE17" i="5"/>
  <c r="BJ17" i="5" s="1"/>
  <c r="AZ17" i="5"/>
  <c r="AY17" i="5"/>
  <c r="AX17" i="5"/>
  <c r="AW17" i="5"/>
  <c r="CA17" i="5" s="1"/>
  <c r="CP16" i="5"/>
  <c r="CN16" i="5"/>
  <c r="CG16" i="5" s="1"/>
  <c r="CM16" i="5"/>
  <c r="CJ16" i="5"/>
  <c r="CI16" i="5"/>
  <c r="CH16" i="5"/>
  <c r="CF16" i="5"/>
  <c r="CD16" i="5"/>
  <c r="BY16" i="5"/>
  <c r="BX16" i="5"/>
  <c r="BW16" i="5"/>
  <c r="BV16" i="5"/>
  <c r="BU16" i="5"/>
  <c r="BT16" i="5"/>
  <c r="BS16" i="5"/>
  <c r="BR16" i="5"/>
  <c r="BQ16" i="5"/>
  <c r="BP16" i="5"/>
  <c r="BO16" i="5"/>
  <c r="BI16" i="5"/>
  <c r="BH16" i="5"/>
  <c r="BE16" i="5"/>
  <c r="BB16" i="5"/>
  <c r="BD16" i="5" s="1"/>
  <c r="BA16" i="5"/>
  <c r="BG16" i="5" s="1"/>
  <c r="AZ16" i="5"/>
  <c r="BC16" i="5" s="1"/>
  <c r="AY16" i="5"/>
  <c r="AX16" i="5"/>
  <c r="CC16" i="5" s="1"/>
  <c r="AW16" i="5"/>
  <c r="CB16" i="5" s="1"/>
  <c r="CQ15" i="5"/>
  <c r="CP15" i="5"/>
  <c r="CO15" i="5"/>
  <c r="CM15" i="5"/>
  <c r="CJ15" i="5"/>
  <c r="CI15" i="5"/>
  <c r="CH15" i="5"/>
  <c r="CF15" i="5"/>
  <c r="CB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I15" i="5"/>
  <c r="BH15" i="5"/>
  <c r="BE15" i="5"/>
  <c r="BF15" i="5" s="1"/>
  <c r="AZ15" i="5"/>
  <c r="AY15" i="5"/>
  <c r="AX15" i="5"/>
  <c r="AW15" i="5"/>
  <c r="CA15" i="5" s="1"/>
  <c r="CQ14" i="5"/>
  <c r="CP14" i="5"/>
  <c r="CO14" i="5"/>
  <c r="CM14" i="5"/>
  <c r="CJ14" i="5"/>
  <c r="CI14" i="5"/>
  <c r="CH14" i="5"/>
  <c r="CF14" i="5"/>
  <c r="CC14" i="5"/>
  <c r="CB14" i="5"/>
  <c r="CA14" i="5"/>
  <c r="BY14" i="5"/>
  <c r="BX14" i="5"/>
  <c r="BW14" i="5"/>
  <c r="BV14" i="5"/>
  <c r="BT14" i="5"/>
  <c r="BS14" i="5"/>
  <c r="BR14" i="5"/>
  <c r="BQ14" i="5"/>
  <c r="BP14" i="5"/>
  <c r="BO14" i="5"/>
  <c r="BI14" i="5"/>
  <c r="BH14" i="5"/>
  <c r="BE14" i="5"/>
  <c r="BD14" i="5"/>
  <c r="BC14" i="5"/>
  <c r="BB14" i="5"/>
  <c r="AZ14" i="5"/>
  <c r="AY14" i="5"/>
  <c r="AX14" i="5"/>
  <c r="AW14" i="5"/>
  <c r="BU14" i="5" s="1"/>
  <c r="CQ13" i="5"/>
  <c r="CP13" i="5"/>
  <c r="CO13" i="5"/>
  <c r="CM13" i="5"/>
  <c r="CJ13" i="5"/>
  <c r="CI13" i="5"/>
  <c r="CH13" i="5"/>
  <c r="CF13" i="5"/>
  <c r="CB13" i="5"/>
  <c r="CA13" i="5"/>
  <c r="BZ13" i="5"/>
  <c r="BY13" i="5"/>
  <c r="BX13" i="5"/>
  <c r="BW13" i="5"/>
  <c r="BV13" i="5"/>
  <c r="BT13" i="5"/>
  <c r="BS13" i="5"/>
  <c r="BR13" i="5"/>
  <c r="BQ13" i="5"/>
  <c r="BP13" i="5"/>
  <c r="CR13" i="5" s="1"/>
  <c r="BO13" i="5"/>
  <c r="BN13" i="5"/>
  <c r="BM13" i="5"/>
  <c r="BL13" i="5"/>
  <c r="BK13" i="5"/>
  <c r="BJ13" i="5"/>
  <c r="BI13" i="5"/>
  <c r="BH13" i="5"/>
  <c r="BF13" i="5"/>
  <c r="BE13" i="5"/>
  <c r="BB13" i="5"/>
  <c r="BD13" i="5" s="1"/>
  <c r="BA13" i="5"/>
  <c r="AZ13" i="5"/>
  <c r="BC13" i="5" s="1"/>
  <c r="AY13" i="5"/>
  <c r="AX13" i="5"/>
  <c r="CN13" i="5" s="1"/>
  <c r="AW13" i="5"/>
  <c r="BU13" i="5" s="1"/>
  <c r="CQ12" i="5"/>
  <c r="CP12" i="5"/>
  <c r="CO12" i="5"/>
  <c r="CN12" i="5"/>
  <c r="CM12" i="5"/>
  <c r="CG12" i="5" s="1"/>
  <c r="CJ12" i="5"/>
  <c r="CI12" i="5"/>
  <c r="CH12" i="5"/>
  <c r="CF12" i="5"/>
  <c r="CC12" i="5"/>
  <c r="CD12" i="5" s="1"/>
  <c r="BY12" i="5"/>
  <c r="BX12" i="5"/>
  <c r="BW12" i="5"/>
  <c r="BV12" i="5"/>
  <c r="BU12" i="5"/>
  <c r="BT12" i="5"/>
  <c r="BS12" i="5"/>
  <c r="BR12" i="5"/>
  <c r="BQ12" i="5"/>
  <c r="BP12" i="5"/>
  <c r="BO12" i="5"/>
  <c r="BI12" i="5"/>
  <c r="BH12" i="5"/>
  <c r="BE12" i="5"/>
  <c r="BB12" i="5"/>
  <c r="BD12" i="5" s="1"/>
  <c r="BA12" i="5"/>
  <c r="AZ12" i="5"/>
  <c r="AY12" i="5"/>
  <c r="AX12" i="5"/>
  <c r="AW12" i="5"/>
  <c r="CB12" i="5" s="1"/>
  <c r="CQ11" i="5"/>
  <c r="CP11" i="5"/>
  <c r="CO11" i="5"/>
  <c r="CN11" i="5"/>
  <c r="CM11" i="5"/>
  <c r="CJ11" i="5"/>
  <c r="CI11" i="5"/>
  <c r="CH11" i="5"/>
  <c r="CF11" i="5"/>
  <c r="CC11" i="5"/>
  <c r="CD11" i="5" s="1"/>
  <c r="BZ11" i="5"/>
  <c r="BY11" i="5"/>
  <c r="BX11" i="5"/>
  <c r="BW11" i="5"/>
  <c r="BV11" i="5"/>
  <c r="BU11" i="5"/>
  <c r="BT11" i="5"/>
  <c r="BS11" i="5"/>
  <c r="BR11" i="5"/>
  <c r="BQ11" i="5"/>
  <c r="BP11" i="5"/>
  <c r="CR11" i="5" s="1"/>
  <c r="BO11" i="5"/>
  <c r="BM11" i="5"/>
  <c r="BL11" i="5"/>
  <c r="BI11" i="5"/>
  <c r="BH11" i="5"/>
  <c r="BE11" i="5"/>
  <c r="BF11" i="5" s="1"/>
  <c r="AZ11" i="5"/>
  <c r="AY11" i="5"/>
  <c r="AX11" i="5"/>
  <c r="AW11" i="5"/>
  <c r="CA11" i="5" s="1"/>
  <c r="CQ10" i="5"/>
  <c r="CP10" i="5"/>
  <c r="CO10" i="5"/>
  <c r="CM10" i="5"/>
  <c r="CJ10" i="5"/>
  <c r="CI10" i="5"/>
  <c r="CH10" i="5"/>
  <c r="CF10" i="5"/>
  <c r="CC10" i="5"/>
  <c r="CD10" i="5" s="1"/>
  <c r="CB10" i="5"/>
  <c r="CA10" i="5"/>
  <c r="BY10" i="5"/>
  <c r="BX10" i="5"/>
  <c r="BW10" i="5"/>
  <c r="BV10" i="5"/>
  <c r="BT10" i="5"/>
  <c r="BS10" i="5"/>
  <c r="BR10" i="5"/>
  <c r="BQ10" i="5"/>
  <c r="BP10" i="5"/>
  <c r="BO10" i="5"/>
  <c r="BI10" i="5"/>
  <c r="BH10" i="5"/>
  <c r="BE10" i="5"/>
  <c r="BB10" i="5"/>
  <c r="BD10" i="5" s="1"/>
  <c r="AZ10" i="5"/>
  <c r="AY10" i="5"/>
  <c r="AX10" i="5"/>
  <c r="AW10" i="5"/>
  <c r="BU10" i="5" s="1"/>
  <c r="CQ9" i="5"/>
  <c r="CG9" i="5" s="1"/>
  <c r="CP9" i="5"/>
  <c r="CO9" i="5"/>
  <c r="CM9" i="5"/>
  <c r="CJ9" i="5"/>
  <c r="CI9" i="5"/>
  <c r="CH9" i="5"/>
  <c r="CF9" i="5"/>
  <c r="CB9" i="5"/>
  <c r="CA9" i="5"/>
  <c r="BZ9" i="5"/>
  <c r="BY9" i="5"/>
  <c r="BX9" i="5"/>
  <c r="BW9" i="5"/>
  <c r="BV9" i="5"/>
  <c r="BT9" i="5"/>
  <c r="BS9" i="5"/>
  <c r="BR9" i="5"/>
  <c r="BQ9" i="5"/>
  <c r="CR9" i="5" s="1"/>
  <c r="BP9" i="5"/>
  <c r="BO9" i="5"/>
  <c r="BN9" i="5"/>
  <c r="BM9" i="5"/>
  <c r="BL9" i="5"/>
  <c r="BK9" i="5"/>
  <c r="BJ9" i="5"/>
  <c r="BI9" i="5"/>
  <c r="BH9" i="5"/>
  <c r="BF9" i="5"/>
  <c r="BE9" i="5"/>
  <c r="BD9" i="5"/>
  <c r="BB9" i="5"/>
  <c r="BA9" i="5"/>
  <c r="AZ9" i="5"/>
  <c r="BC9" i="5" s="1"/>
  <c r="AY9" i="5"/>
  <c r="AX9" i="5"/>
  <c r="CN9" i="5" s="1"/>
  <c r="AW9" i="5"/>
  <c r="BU9" i="5" s="1"/>
  <c r="CR8" i="5"/>
  <c r="CQ8" i="5"/>
  <c r="CP8" i="5"/>
  <c r="CO8" i="5"/>
  <c r="CM8" i="5"/>
  <c r="CJ8" i="5"/>
  <c r="CI8" i="5"/>
  <c r="CH8" i="5"/>
  <c r="CF8" i="5"/>
  <c r="BZ8" i="5"/>
  <c r="BY8" i="5"/>
  <c r="BX8" i="5"/>
  <c r="BW8" i="5"/>
  <c r="BV8" i="5"/>
  <c r="BT8" i="5"/>
  <c r="BS8" i="5"/>
  <c r="BR8" i="5"/>
  <c r="BQ8" i="5"/>
  <c r="BP8" i="5"/>
  <c r="BO8" i="5"/>
  <c r="BN8" i="5"/>
  <c r="BM8" i="5"/>
  <c r="BJ8" i="5"/>
  <c r="BI8" i="5"/>
  <c r="BH8" i="5"/>
  <c r="BF8" i="5"/>
  <c r="BE8" i="5"/>
  <c r="BL8" i="5" s="1"/>
  <c r="AZ8" i="5"/>
  <c r="AY8" i="5"/>
  <c r="AX8" i="5"/>
  <c r="AW8" i="5"/>
  <c r="BU8" i="5" s="1"/>
  <c r="CQ7" i="5"/>
  <c r="CP7" i="5"/>
  <c r="CO7" i="5"/>
  <c r="CN7" i="5"/>
  <c r="CM7" i="5"/>
  <c r="CJ7" i="5"/>
  <c r="CI7" i="5"/>
  <c r="CH7" i="5"/>
  <c r="CF7" i="5"/>
  <c r="CC7" i="5"/>
  <c r="CD7" i="5" s="1"/>
  <c r="BZ7" i="5"/>
  <c r="BY7" i="5"/>
  <c r="BX7" i="5"/>
  <c r="BW7" i="5"/>
  <c r="BV7" i="5"/>
  <c r="BT7" i="5"/>
  <c r="BS7" i="5"/>
  <c r="BR7" i="5"/>
  <c r="BQ7" i="5"/>
  <c r="BP7" i="5"/>
  <c r="CR7" i="5" s="1"/>
  <c r="BO7" i="5"/>
  <c r="BM7" i="5"/>
  <c r="BL7" i="5"/>
  <c r="BI7" i="5"/>
  <c r="BH7" i="5"/>
  <c r="BE7" i="5"/>
  <c r="BN7" i="5" s="1"/>
  <c r="AZ7" i="5"/>
  <c r="AY7" i="5"/>
  <c r="AX7" i="5"/>
  <c r="AW7" i="5"/>
  <c r="CA7" i="5" s="1"/>
  <c r="CQ6" i="5"/>
  <c r="CG6" i="5" s="1"/>
  <c r="CP6" i="5"/>
  <c r="CO6" i="5"/>
  <c r="CM6" i="5"/>
  <c r="CJ6" i="5"/>
  <c r="CI6" i="5"/>
  <c r="CH6" i="5"/>
  <c r="CF6" i="5"/>
  <c r="CC6" i="5"/>
  <c r="BZ6" i="5"/>
  <c r="BY6" i="5"/>
  <c r="BX6" i="5"/>
  <c r="BW6" i="5"/>
  <c r="BV6" i="5"/>
  <c r="BT6" i="5"/>
  <c r="BS6" i="5"/>
  <c r="BR6" i="5"/>
  <c r="BQ6" i="5"/>
  <c r="BP6" i="5"/>
  <c r="BO6" i="5"/>
  <c r="BM6" i="5"/>
  <c r="BI6" i="5"/>
  <c r="BH6" i="5"/>
  <c r="BE6" i="5"/>
  <c r="BD6" i="5"/>
  <c r="BC6" i="5"/>
  <c r="BB6" i="5"/>
  <c r="BA6" i="5"/>
  <c r="AZ6" i="5"/>
  <c r="AY6" i="5"/>
  <c r="AX6" i="5"/>
  <c r="CN6" i="5" s="1"/>
  <c r="AW6" i="5"/>
  <c r="BU6" i="5" s="1"/>
  <c r="CR5" i="5"/>
  <c r="CQ5" i="5"/>
  <c r="CP5" i="5"/>
  <c r="CO5" i="5"/>
  <c r="CM5" i="5"/>
  <c r="CJ5" i="5"/>
  <c r="CI5" i="5"/>
  <c r="CH5" i="5"/>
  <c r="CF5" i="5"/>
  <c r="CA5" i="5"/>
  <c r="BZ5" i="5"/>
  <c r="BY5" i="5"/>
  <c r="BX5" i="5"/>
  <c r="BW5" i="5"/>
  <c r="BV5" i="5"/>
  <c r="BT5" i="5"/>
  <c r="BS5" i="5"/>
  <c r="BR5" i="5"/>
  <c r="BQ5" i="5"/>
  <c r="BP5" i="5"/>
  <c r="BO5" i="5"/>
  <c r="BN5" i="5"/>
  <c r="BM5" i="5"/>
  <c r="BK5" i="5"/>
  <c r="BJ5" i="5"/>
  <c r="BI5" i="5"/>
  <c r="BH5" i="5"/>
  <c r="BF5" i="5"/>
  <c r="BE5" i="5"/>
  <c r="BL5" i="5" s="1"/>
  <c r="BB5" i="5"/>
  <c r="AZ5" i="5"/>
  <c r="AY5" i="5"/>
  <c r="AX5" i="5"/>
  <c r="AW5" i="5"/>
  <c r="BU5" i="5" s="1"/>
  <c r="CQ4" i="5"/>
  <c r="CP4" i="5"/>
  <c r="CO4" i="5"/>
  <c r="CM4" i="5"/>
  <c r="CJ4" i="5"/>
  <c r="CI4" i="5"/>
  <c r="CH4" i="5"/>
  <c r="CF4" i="5"/>
  <c r="BZ4" i="5"/>
  <c r="BY4" i="5"/>
  <c r="BX4" i="5"/>
  <c r="BW4" i="5"/>
  <c r="BV4" i="5"/>
  <c r="BT4" i="5"/>
  <c r="BS4" i="5"/>
  <c r="BR4" i="5"/>
  <c r="BQ4" i="5"/>
  <c r="BP4" i="5"/>
  <c r="BO4" i="5"/>
  <c r="BM4" i="5"/>
  <c r="BI4" i="5"/>
  <c r="BH4" i="5"/>
  <c r="BE4" i="5"/>
  <c r="AZ4" i="5"/>
  <c r="AY4" i="5"/>
  <c r="AX4" i="5"/>
  <c r="AW4" i="5"/>
  <c r="BU4" i="5" s="1"/>
  <c r="CQ3" i="5"/>
  <c r="CP3" i="5"/>
  <c r="CO3" i="5"/>
  <c r="CM3" i="5"/>
  <c r="CJ3" i="5"/>
  <c r="CI3" i="5"/>
  <c r="CH3" i="5"/>
  <c r="CE3" i="5"/>
  <c r="CB3" i="5"/>
  <c r="CA3" i="5"/>
  <c r="BZ3" i="5"/>
  <c r="BY3" i="5"/>
  <c r="BX3" i="5"/>
  <c r="BW3" i="5"/>
  <c r="BV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CN3" i="5" s="1"/>
  <c r="AW3" i="5"/>
  <c r="BU3" i="5" s="1"/>
  <c r="CQ2" i="5"/>
  <c r="CP2" i="5"/>
  <c r="CO2" i="5"/>
  <c r="CM2" i="5"/>
  <c r="CJ2" i="5"/>
  <c r="CI2" i="5"/>
  <c r="CH2" i="5"/>
  <c r="CF2" i="5"/>
  <c r="CB2" i="5"/>
  <c r="BZ2" i="5"/>
  <c r="BY2" i="5"/>
  <c r="BX2" i="5"/>
  <c r="BW2" i="5"/>
  <c r="BV2" i="5"/>
  <c r="BT2" i="5"/>
  <c r="BS2" i="5"/>
  <c r="BR2" i="5"/>
  <c r="BQ2" i="5"/>
  <c r="BP2" i="5"/>
  <c r="BO2" i="5"/>
  <c r="BM2" i="5"/>
  <c r="BI2" i="5"/>
  <c r="BH2" i="5"/>
  <c r="BE2" i="5"/>
  <c r="AZ2" i="5"/>
  <c r="AY2" i="5"/>
  <c r="AX2" i="5"/>
  <c r="BB2" i="5" s="1"/>
  <c r="BD2" i="5" s="1"/>
  <c r="AW2" i="5"/>
  <c r="CA2" i="5" s="1"/>
  <c r="AA37" i="2"/>
  <c r="Z37" i="2"/>
  <c r="Y37" i="2"/>
  <c r="W37" i="2"/>
  <c r="V37" i="2"/>
  <c r="T37" i="2"/>
  <c r="S37" i="2"/>
  <c r="R37" i="2"/>
  <c r="Q37" i="2"/>
  <c r="O37" i="2"/>
  <c r="N37" i="2"/>
  <c r="M37" i="2"/>
  <c r="L37" i="2"/>
  <c r="K37" i="2"/>
  <c r="I37" i="2"/>
  <c r="H37" i="2"/>
  <c r="G37" i="2"/>
  <c r="F37" i="2"/>
  <c r="J36" i="2"/>
  <c r="J35" i="2"/>
  <c r="J34" i="2"/>
  <c r="J33" i="2"/>
  <c r="J32" i="2"/>
  <c r="J31" i="2"/>
  <c r="H24" i="2"/>
  <c r="G24" i="2"/>
  <c r="F24" i="2"/>
  <c r="E24" i="2"/>
  <c r="D24" i="2"/>
  <c r="C24" i="2"/>
  <c r="B24" i="2"/>
  <c r="BJ4" i="5" l="1"/>
  <c r="BL4" i="5"/>
  <c r="BK4" i="5"/>
  <c r="BF4" i="5"/>
  <c r="BG12" i="5"/>
  <c r="CE12" i="5"/>
  <c r="CG15" i="5"/>
  <c r="CC8" i="5"/>
  <c r="CD8" i="5" s="1"/>
  <c r="BB8" i="5"/>
  <c r="BD8" i="5" s="1"/>
  <c r="BA8" i="5"/>
  <c r="BN4" i="5"/>
  <c r="CG13" i="5"/>
  <c r="J37" i="2"/>
  <c r="D37" i="2" s="1"/>
  <c r="BK2" i="5"/>
  <c r="BJ2" i="5"/>
  <c r="BN2" i="5"/>
  <c r="BL2" i="5"/>
  <c r="BF2" i="5"/>
  <c r="BD5" i="5"/>
  <c r="BC5" i="5"/>
  <c r="D35" i="2"/>
  <c r="D31" i="2"/>
  <c r="D34" i="2"/>
  <c r="CG3" i="5"/>
  <c r="CN8" i="5"/>
  <c r="CG8" i="5" s="1"/>
  <c r="BB15" i="5"/>
  <c r="BD15" i="5" s="1"/>
  <c r="BA15" i="5"/>
  <c r="CN15" i="5"/>
  <c r="CC15" i="5"/>
  <c r="CD15" i="5" s="1"/>
  <c r="CE9" i="5"/>
  <c r="BG9" i="5"/>
  <c r="BC11" i="5"/>
  <c r="BC18" i="5"/>
  <c r="CB19" i="5"/>
  <c r="CA19" i="5"/>
  <c r="BN6" i="5"/>
  <c r="BF6" i="5"/>
  <c r="BB7" i="5"/>
  <c r="BD7" i="5" s="1"/>
  <c r="BA7" i="5"/>
  <c r="CB7" i="5"/>
  <c r="CG7" i="5"/>
  <c r="BC8" i="5"/>
  <c r="BC10" i="5"/>
  <c r="BN11" i="5"/>
  <c r="CE13" i="5"/>
  <c r="BG13" i="5"/>
  <c r="BN17" i="5"/>
  <c r="CE16" i="5"/>
  <c r="BL18" i="5"/>
  <c r="BK18" i="5"/>
  <c r="BJ18" i="5"/>
  <c r="BC7" i="5"/>
  <c r="BU7" i="5"/>
  <c r="D32" i="2"/>
  <c r="D36" i="2"/>
  <c r="BC2" i="5"/>
  <c r="CC2" i="5"/>
  <c r="CD2" i="5" s="1"/>
  <c r="CA4" i="5"/>
  <c r="BJ6" i="5"/>
  <c r="CA6" i="5"/>
  <c r="CD14" i="5"/>
  <c r="BB17" i="5"/>
  <c r="BA17" i="5"/>
  <c r="BG18" i="5"/>
  <c r="BB19" i="5"/>
  <c r="BU19" i="5"/>
  <c r="BB4" i="5"/>
  <c r="BA4" i="5"/>
  <c r="BK11" i="5"/>
  <c r="BJ11" i="5"/>
  <c r="BA2" i="5"/>
  <c r="BU2" i="5"/>
  <c r="CN2" i="5"/>
  <c r="CG2" i="5" s="1"/>
  <c r="CB4" i="5"/>
  <c r="CG4" i="5"/>
  <c r="CE6" i="5"/>
  <c r="BG6" i="5"/>
  <c r="BK6" i="5"/>
  <c r="CB6" i="5"/>
  <c r="BK7" i="5"/>
  <c r="BJ7" i="5"/>
  <c r="BA10" i="5"/>
  <c r="CN10" i="5"/>
  <c r="CG10" i="5" s="1"/>
  <c r="CB18" i="5"/>
  <c r="CA18" i="5"/>
  <c r="CD18" i="5"/>
  <c r="CN5" i="5"/>
  <c r="CG5" i="5" s="1"/>
  <c r="CC5" i="5"/>
  <c r="CD5" i="5" s="1"/>
  <c r="BK15" i="5"/>
  <c r="BJ15" i="5"/>
  <c r="BF18" i="5"/>
  <c r="D33" i="2"/>
  <c r="CC4" i="5"/>
  <c r="CD4" i="5" s="1"/>
  <c r="CN4" i="5"/>
  <c r="BA5" i="5"/>
  <c r="BL6" i="5"/>
  <c r="CD6" i="5"/>
  <c r="BF7" i="5"/>
  <c r="BB11" i="5"/>
  <c r="BD11" i="5" s="1"/>
  <c r="BA11" i="5"/>
  <c r="CB11" i="5"/>
  <c r="CG11" i="5"/>
  <c r="BC12" i="5"/>
  <c r="BA14" i="5"/>
  <c r="CN14" i="5"/>
  <c r="CG14" i="5" s="1"/>
  <c r="BK17" i="5"/>
  <c r="CN18" i="5"/>
  <c r="CG18" i="5" s="1"/>
  <c r="BB18" i="5"/>
  <c r="BD18" i="5" s="1"/>
  <c r="BL19" i="5"/>
  <c r="BJ19" i="5"/>
  <c r="CC3" i="5"/>
  <c r="CD3" i="5" s="1"/>
  <c r="CB5" i="5"/>
  <c r="BK8" i="5"/>
  <c r="CA8" i="5"/>
  <c r="CC9" i="5"/>
  <c r="CD9" i="5" s="1"/>
  <c r="CC13" i="5"/>
  <c r="CD13" i="5" s="1"/>
  <c r="CA16" i="5"/>
  <c r="CB8" i="5"/>
  <c r="CA12" i="5"/>
  <c r="CE2" i="5" l="1"/>
  <c r="BG2" i="5"/>
  <c r="BD4" i="5"/>
  <c r="BC4" i="5"/>
  <c r="BG8" i="5"/>
  <c r="CE8" i="5"/>
  <c r="BD17" i="5"/>
  <c r="BC17" i="5"/>
  <c r="CE14" i="5"/>
  <c r="BG14" i="5"/>
  <c r="CE5" i="5"/>
  <c r="BG5" i="5"/>
  <c r="BC15" i="5"/>
  <c r="BG11" i="5"/>
  <c r="CE11" i="5"/>
  <c r="CE10" i="5"/>
  <c r="BG10" i="5"/>
  <c r="BG17" i="5"/>
  <c r="CE17" i="5"/>
  <c r="BG15" i="5"/>
  <c r="CE15" i="5"/>
  <c r="CE7" i="5"/>
  <c r="BG7" i="5"/>
  <c r="BG4" i="5"/>
  <c r="CE4" i="5"/>
  <c r="BD19" i="5"/>
  <c r="BC19" i="5"/>
</calcChain>
</file>

<file path=xl/sharedStrings.xml><?xml version="1.0" encoding="utf-8"?>
<sst xmlns="http://schemas.openxmlformats.org/spreadsheetml/2006/main" count="503" uniqueCount="386">
  <si>
    <t>Actions</t>
  </si>
  <si>
    <t>Positions</t>
  </si>
  <si>
    <t>OBP</t>
  </si>
  <si>
    <t>On base percentage</t>
  </si>
  <si>
    <t>OBP ={H + BB + HBP}/{AB + BB + HBP + SF}</t>
  </si>
  <si>
    <t>AVG</t>
  </si>
  <si>
    <t>Batting Average</t>
  </si>
  <si>
    <t>1B 4</t>
  </si>
  <si>
    <t>singled to second base</t>
  </si>
  <si>
    <t>Pitcher</t>
  </si>
  <si>
    <t>P</t>
  </si>
  <si>
    <t>OPS</t>
  </si>
  <si>
    <t>On-base Plus Slugging</t>
  </si>
  <si>
    <t xml:space="preserve">OPS = OBP + SLG
</t>
  </si>
  <si>
    <t>GP-GS</t>
  </si>
  <si>
    <t>games played to games started</t>
  </si>
  <si>
    <t>CS</t>
  </si>
  <si>
    <t>Caught Stealing</t>
  </si>
  <si>
    <t>1B 6</t>
  </si>
  <si>
    <t>singled to shortstop</t>
  </si>
  <si>
    <t>Catcher</t>
  </si>
  <si>
    <t>C</t>
  </si>
  <si>
    <t>AB</t>
  </si>
  <si>
    <t>ISO</t>
  </si>
  <si>
    <t>Isolated Power</t>
  </si>
  <si>
    <t>ISO = SLG - AVG</t>
  </si>
  <si>
    <t>At Bats</t>
  </si>
  <si>
    <t>LOB</t>
  </si>
  <si>
    <t>Left On Base</t>
  </si>
  <si>
    <t>1B BU</t>
  </si>
  <si>
    <t xml:space="preserve"> singled, bunt </t>
  </si>
  <si>
    <t>First Base</t>
  </si>
  <si>
    <t>1B</t>
  </si>
  <si>
    <t>R</t>
  </si>
  <si>
    <t>BABIP</t>
  </si>
  <si>
    <t>Batting average on balls in play</t>
  </si>
  <si>
    <t>BABIP=(H-HR)/(AB-K-HR+SF)</t>
  </si>
  <si>
    <t>Runs</t>
  </si>
  <si>
    <t>1B CF</t>
  </si>
  <si>
    <t>singled to center field</t>
  </si>
  <si>
    <t>Second base</t>
  </si>
  <si>
    <t>2B</t>
  </si>
  <si>
    <t>H</t>
  </si>
  <si>
    <t>QAB</t>
  </si>
  <si>
    <t>Quality at bats</t>
  </si>
  <si>
    <t>TB+BB+HBP+RBI+R+0.5*SB+0.5*ROE</t>
  </si>
  <si>
    <t>https://www.road2gameday.com/what-is-considered-a-quality-at-bat-and-is-it-a-stat-you-should-focus-on/#:~:text=The%20exact%20method%20for%20calculating,quality%20of%20the%20at%2Dbat.</t>
  </si>
  <si>
    <t>Hits</t>
  </si>
  <si>
    <t>1B LF</t>
  </si>
  <si>
    <t>singled to left field</t>
  </si>
  <si>
    <t>Third Base</t>
  </si>
  <si>
    <t>3B</t>
  </si>
  <si>
    <t>RBI</t>
  </si>
  <si>
    <t>K</t>
  </si>
  <si>
    <t>Strikeouts</t>
  </si>
  <si>
    <t>Single</t>
  </si>
  <si>
    <t>1B LF RBI</t>
  </si>
  <si>
    <t xml:space="preserve"> singled to left field, RBI</t>
  </si>
  <si>
    <t>Short Stop</t>
  </si>
  <si>
    <t>SS</t>
  </si>
  <si>
    <t>Double</t>
  </si>
  <si>
    <t>KL</t>
  </si>
  <si>
    <t>Strike Outs Looking</t>
  </si>
  <si>
    <t>Strikeouts Looking=Total Strikeouts−Strikeouts Swinging</t>
  </si>
  <si>
    <t>Doubles</t>
  </si>
  <si>
    <t>1B LS</t>
  </si>
  <si>
    <t>singled through the left side</t>
  </si>
  <si>
    <t>Left Field</t>
  </si>
  <si>
    <t>LF</t>
  </si>
  <si>
    <t>Triple</t>
  </si>
  <si>
    <t>K/BB</t>
  </si>
  <si>
    <t>Strikeouts to walk ratio</t>
  </si>
  <si>
    <t>Triples</t>
  </si>
  <si>
    <t>1B MI</t>
  </si>
  <si>
    <t>singled up the middle</t>
  </si>
  <si>
    <t>Center Field</t>
  </si>
  <si>
    <t>CF</t>
  </si>
  <si>
    <t>HR</t>
  </si>
  <si>
    <t>ROE</t>
  </si>
  <si>
    <t>Reached on Error</t>
  </si>
  <si>
    <t>Use tag &lt;hsitsummary rcherr="1" w2outs="0,2" wrunners="0,1" leadoff="0,1" advops="1,1"&gt;&lt;/hsitsummary&gt;</t>
  </si>
  <si>
    <t>HomeRuns</t>
  </si>
  <si>
    <t>1B RF</t>
  </si>
  <si>
    <t>singled to right field</t>
  </si>
  <si>
    <t>Right Field</t>
  </si>
  <si>
    <t>RF</t>
  </si>
  <si>
    <t>SB</t>
  </si>
  <si>
    <t>SAC</t>
  </si>
  <si>
    <t>Sacrifice Hits</t>
  </si>
  <si>
    <t>Runs Batted In</t>
  </si>
  <si>
    <t>1B RS RBI</t>
  </si>
  <si>
    <t xml:space="preserve"> singled through the right side, RBI</t>
  </si>
  <si>
    <t>BB</t>
  </si>
  <si>
    <t>GDP</t>
  </si>
  <si>
    <t>Grounded into Double Play</t>
  </si>
  <si>
    <t>TB</t>
  </si>
  <si>
    <t>Total bases</t>
  </si>
  <si>
    <t>Total Bases = (Singles) + 2 * Doubles+ 3 *Triples+ 4* Home Runs</t>
  </si>
  <si>
    <t>1B SS</t>
  </si>
  <si>
    <t xml:space="preserve">singled to shortstop </t>
  </si>
  <si>
    <t>SO</t>
  </si>
  <si>
    <t>INF 1B</t>
  </si>
  <si>
    <t>Infield singles</t>
  </si>
  <si>
    <t xml:space="preserve">sum of actions singles in infield(1B 4, 1B 6, 1B BU, 1B SS) </t>
  </si>
  <si>
    <t>SLG%</t>
  </si>
  <si>
    <t>slugging percentage</t>
  </si>
  <si>
    <t>total at bases/at-bats</t>
  </si>
  <si>
    <t>2B LC</t>
  </si>
  <si>
    <t>doubled to left center</t>
  </si>
  <si>
    <t>GB</t>
  </si>
  <si>
    <t>Ground ball</t>
  </si>
  <si>
    <t>ground ball/ BIP</t>
  </si>
  <si>
    <t>check into walks</t>
  </si>
  <si>
    <t>Walks</t>
  </si>
  <si>
    <t>2B LL</t>
  </si>
  <si>
    <t>doubled down the lf line</t>
  </si>
  <si>
    <t>FB</t>
  </si>
  <si>
    <t>Fly Ball</t>
  </si>
  <si>
    <t>fly ball/ BIP</t>
  </si>
  <si>
    <t>FB%= (Number of Fly Balls  ×100) / (Total Batted Balls - Infield Fly Balls)
Total Batted Balls=PA−BB−HBP−K</t>
  </si>
  <si>
    <t>HBP</t>
  </si>
  <si>
    <t>Hit By Pitch</t>
  </si>
  <si>
    <t>2B RF</t>
  </si>
  <si>
    <t>doubled to right field</t>
  </si>
  <si>
    <t>Ground</t>
  </si>
  <si>
    <t>LD</t>
  </si>
  <si>
    <t>Line Drives</t>
  </si>
  <si>
    <t>sum of action L3, L7, L9/  BIP</t>
  </si>
  <si>
    <t>GOT THE COUNT, compute in the column</t>
  </si>
  <si>
    <t>https://statcorner.com/mlb/stats/gb-ld-fb-iffb</t>
  </si>
  <si>
    <t>Strike Outs</t>
  </si>
  <si>
    <t>3B CF</t>
  </si>
  <si>
    <t>tripled to center field</t>
  </si>
  <si>
    <t>Fly</t>
  </si>
  <si>
    <t>IFFB</t>
  </si>
  <si>
    <t>Infield Fly Balls</t>
  </si>
  <si>
    <t>fly ball caught by an inflieder (sum of action F1, F2, F3, F4, F5, F6)/ Fly balls</t>
  </si>
  <si>
    <t>3U</t>
  </si>
  <si>
    <t>grounded out to 1b unassisted</t>
  </si>
  <si>
    <t>PU</t>
  </si>
  <si>
    <t>Pop Ups</t>
  </si>
  <si>
    <t>PU/BIP</t>
  </si>
  <si>
    <t>Percentage of batted balls that were classified as popups</t>
  </si>
  <si>
    <t>OB%</t>
  </si>
  <si>
    <t>On-base percentage</t>
  </si>
  <si>
    <t>grounded out to 2b</t>
  </si>
  <si>
    <t>SF</t>
  </si>
  <si>
    <t>BUNTS</t>
  </si>
  <si>
    <t>Sacrifice Flies</t>
  </si>
  <si>
    <t>grounded out to 3b</t>
  </si>
  <si>
    <t>SH</t>
  </si>
  <si>
    <t>BNT 1B</t>
  </si>
  <si>
    <t>Singles bunts</t>
  </si>
  <si>
    <t>53 RF</t>
  </si>
  <si>
    <t>grounded out to 3b to right field</t>
  </si>
  <si>
    <t>PUSH</t>
  </si>
  <si>
    <t>right handed bunt</t>
  </si>
  <si>
    <t>SB-ATT</t>
  </si>
  <si>
    <t>Stolen bases / Stolen bases attempts.</t>
  </si>
  <si>
    <t>54 FC</t>
  </si>
  <si>
    <t>out at first 3b to 2b, reached on a fielder's choice</t>
  </si>
  <si>
    <t>DRAG</t>
  </si>
  <si>
    <t>left handed bunt</t>
  </si>
  <si>
    <t>PO</t>
  </si>
  <si>
    <t>Put Outs</t>
  </si>
  <si>
    <t>543 DP</t>
  </si>
  <si>
    <t>hit into double play 3b to 2b to 1b</t>
  </si>
  <si>
    <t>SQZ</t>
  </si>
  <si>
    <t>runner on base 3 and bunt</t>
  </si>
  <si>
    <t>A</t>
  </si>
  <si>
    <t>Assists</t>
  </si>
  <si>
    <t>5U</t>
  </si>
  <si>
    <t>grounded out to 3b unassisted</t>
  </si>
  <si>
    <t>fielder who completes an out</t>
  </si>
  <si>
    <t>fielder name =" "po="1"</t>
  </si>
  <si>
    <t>E</t>
  </si>
  <si>
    <t>Errors</t>
  </si>
  <si>
    <t>grounded out to ss</t>
  </si>
  <si>
    <t>BUNT</t>
  </si>
  <si>
    <t>Stolen Bases</t>
  </si>
  <si>
    <t>FLD%</t>
  </si>
  <si>
    <t>63 DP</t>
  </si>
  <si>
    <t>hit into double play ss to 1b</t>
  </si>
  <si>
    <t>Bunt_1B</t>
  </si>
  <si>
    <t>SB2</t>
  </si>
  <si>
    <t>Stolen Base to Second Base</t>
  </si>
  <si>
    <t>walked</t>
  </si>
  <si>
    <t>Squeeze</t>
  </si>
  <si>
    <t>SB3</t>
  </si>
  <si>
    <t>Stolen Base to Third Base</t>
  </si>
  <si>
    <t>BIP</t>
  </si>
  <si>
    <t>Balls in play</t>
  </si>
  <si>
    <t>AB-K-HR+SF</t>
  </si>
  <si>
    <t>E5</t>
  </si>
  <si>
    <t>reached on an error by 3b</t>
  </si>
  <si>
    <t>Pop_Ups</t>
  </si>
  <si>
    <t>P/PA</t>
  </si>
  <si>
    <t>Pitches Per Plate Appearance</t>
  </si>
  <si>
    <t>Total Pitches / PA</t>
  </si>
  <si>
    <t>batter strike out without swiinging</t>
  </si>
  <si>
    <t>F1</t>
  </si>
  <si>
    <t>flied out to p</t>
  </si>
  <si>
    <t>Num_Pitches</t>
  </si>
  <si>
    <t>S/M</t>
  </si>
  <si>
    <t>Swing and miss</t>
  </si>
  <si>
    <t>F3</t>
  </si>
  <si>
    <t>flied out to 1b</t>
  </si>
  <si>
    <t>INF_1B</t>
  </si>
  <si>
    <t>SW</t>
  </si>
  <si>
    <t>swing</t>
  </si>
  <si>
    <t>how many s in sequence/ num pitches</t>
  </si>
  <si>
    <t>https://legacy.baseballprospectus.com/glossary/</t>
  </si>
  <si>
    <t>F7</t>
  </si>
  <si>
    <t>flied out to lf</t>
  </si>
  <si>
    <t>LD_count</t>
  </si>
  <si>
    <t>1P SW</t>
  </si>
  <si>
    <t>swing 1st pitch</t>
  </si>
  <si>
    <t>S first insequence/ num pitches</t>
  </si>
  <si>
    <t>Baseball Stats Abbreviations - What Do They Mean? - BASEBALL~X~GEAR (baseballxgear.com)</t>
  </si>
  <si>
    <t>F8</t>
  </si>
  <si>
    <t xml:space="preserve">flied out to cf </t>
  </si>
  <si>
    <t>IFFB_count</t>
  </si>
  <si>
    <t>TAKE 1K</t>
  </si>
  <si>
    <t>looking strike out</t>
  </si>
  <si>
    <t>last letter in sequence is a K/ num pitches</t>
  </si>
  <si>
    <t>Baseball Stats 101: A Complete Glossary of Baseball Statistics (baseballtrainingworld.com)</t>
  </si>
  <si>
    <t>F9</t>
  </si>
  <si>
    <t>flied out to rf</t>
  </si>
  <si>
    <t>base_1_3_Single</t>
  </si>
  <si>
    <t>HR/FB</t>
  </si>
  <si>
    <t>Home run to fly ball ratio</t>
  </si>
  <si>
    <t>home runs / total fly bals including homeruns</t>
  </si>
  <si>
    <t>FF5</t>
  </si>
  <si>
    <t>fouled out to 3b</t>
  </si>
  <si>
    <t>base_2_h_Single</t>
  </si>
  <si>
    <t>SOr</t>
  </si>
  <si>
    <t>(SO/PA)*100</t>
  </si>
  <si>
    <t>HR RC RBI3</t>
  </si>
  <si>
    <t xml:space="preserve"> homered to right center, 3 RBI </t>
  </si>
  <si>
    <t>base_1_h_Double</t>
  </si>
  <si>
    <t>BBr</t>
  </si>
  <si>
    <t>(BB/PA)*100</t>
  </si>
  <si>
    <t xml:space="preserve"> struck out looking</t>
  </si>
  <si>
    <t>c_base_1_Single</t>
  </si>
  <si>
    <t>wOBA</t>
  </si>
  <si>
    <t>Weighted On Base Average</t>
  </si>
  <si>
    <t>wOBA = ((0.694*BB)+(0.726*HBP)+(0.888*1B)+(1.252*2B)+(1.578*3B)+(2.017*HR))/(AB+BB+SF+HBP)</t>
  </si>
  <si>
    <t>KS</t>
  </si>
  <si>
    <t>struck out swinging</t>
  </si>
  <si>
    <t>c_base_2_Single</t>
  </si>
  <si>
    <t>wRAA</t>
  </si>
  <si>
    <t>Weighted Runs above average</t>
  </si>
  <si>
    <t>wRAA=((wOBA - wOBA of the entire league) / annual wOBA scale) x PA</t>
  </si>
  <si>
    <t>KS 23</t>
  </si>
  <si>
    <t>struck out swinging, out at first c to 1b</t>
  </si>
  <si>
    <t>c_base_1_Double</t>
  </si>
  <si>
    <t>RC</t>
  </si>
  <si>
    <t>Runs created</t>
  </si>
  <si>
    <t>RC = ((H + BB)*TB)/(AB+BB)</t>
  </si>
  <si>
    <t>L3</t>
  </si>
  <si>
    <t>lined out to 1b</t>
  </si>
  <si>
    <t>sb2</t>
  </si>
  <si>
    <t>GDPr</t>
  </si>
  <si>
    <t>a rate at which a player grounds into double plays with a runner on first</t>
  </si>
  <si>
    <t>GDP/ At bats with runner on first base</t>
  </si>
  <si>
    <t>L7</t>
  </si>
  <si>
    <t xml:space="preserve"> lined out to lf</t>
  </si>
  <si>
    <t>sb3</t>
  </si>
  <si>
    <t>SPD</t>
  </si>
  <si>
    <t>Speed Score</t>
  </si>
  <si>
    <t>https://www.baseballthinkfactory.org/btf/scholars/ruane/articles/speed_scores.htm</t>
  </si>
  <si>
    <t>L9</t>
  </si>
  <si>
    <t xml:space="preserve">lined out to rf </t>
  </si>
  <si>
    <t>cs2</t>
  </si>
  <si>
    <t>1st-3rd on 1B</t>
  </si>
  <si>
    <t xml:space="preserve"> baserunner initially at first base (1st) advanced to third base (3rd) on a single (1B)</t>
  </si>
  <si>
    <t>Pitch Types</t>
  </si>
  <si>
    <t>P4</t>
  </si>
  <si>
    <t xml:space="preserve"> popped up to 2b</t>
  </si>
  <si>
    <t>cs3</t>
  </si>
  <si>
    <t>2nd-H on 1B</t>
  </si>
  <si>
    <t>baserunner initially at second base (2nd) advanced home (H) on a single (1B)</t>
  </si>
  <si>
    <t>StrikeOut</t>
  </si>
  <si>
    <t>P6</t>
  </si>
  <si>
    <t>popped up to ss</t>
  </si>
  <si>
    <t>SBA2</t>
  </si>
  <si>
    <t>1st-H on 2B</t>
  </si>
  <si>
    <t>baserunner initially at first base (1st) advanced home (H) on a double (2B)</t>
  </si>
  <si>
    <t>B</t>
  </si>
  <si>
    <t>Ball</t>
  </si>
  <si>
    <t>P7</t>
  </si>
  <si>
    <t>SBA3</t>
  </si>
  <si>
    <t>F</t>
  </si>
  <si>
    <t>Foul Ball</t>
  </si>
  <si>
    <t>P9</t>
  </si>
  <si>
    <t>ab_first_loaded</t>
  </si>
  <si>
    <t>S</t>
  </si>
  <si>
    <t>Strikeouts swinging</t>
  </si>
  <si>
    <t>P5 RF</t>
  </si>
  <si>
    <t>popped up to 3b to right field</t>
  </si>
  <si>
    <t>swingcount</t>
  </si>
  <si>
    <t>In Play</t>
  </si>
  <si>
    <t>SW1</t>
  </si>
  <si>
    <t>Take1K</t>
  </si>
  <si>
    <t>SW_Last</t>
  </si>
  <si>
    <t>PA</t>
  </si>
  <si>
    <t>BA</t>
  </si>
  <si>
    <t>SLG</t>
  </si>
  <si>
    <t>pos</t>
  </si>
  <si>
    <t>GP</t>
  </si>
  <si>
    <t>f1</t>
  </si>
  <si>
    <t>f2</t>
  </si>
  <si>
    <t>f3</t>
  </si>
  <si>
    <t>f4</t>
  </si>
  <si>
    <t>f5</t>
  </si>
  <si>
    <t>f6</t>
  </si>
  <si>
    <t>Weights</t>
  </si>
  <si>
    <t>MLB</t>
  </si>
  <si>
    <t>wOBAscale</t>
  </si>
  <si>
    <t>wBB</t>
  </si>
  <si>
    <t>wHBP</t>
  </si>
  <si>
    <t>w1B</t>
  </si>
  <si>
    <t>w2B</t>
  </si>
  <si>
    <t>w3B</t>
  </si>
  <si>
    <t>wHR</t>
  </si>
  <si>
    <t>Median</t>
  </si>
  <si>
    <t>using median as 2024 value</t>
  </si>
  <si>
    <t>source:</t>
  </si>
  <si>
    <t>https://www.fangraphs.com/guts.aspx?type=cn</t>
  </si>
  <si>
    <t>League</t>
  </si>
  <si>
    <t>G</t>
  </si>
  <si>
    <t>Northern Kentucky</t>
  </si>
  <si>
    <t>40-47</t>
  </si>
  <si>
    <t>Wright State</t>
  </si>
  <si>
    <t>26-41</t>
  </si>
  <si>
    <t>Oakland</t>
  </si>
  <si>
    <t>57-68</t>
  </si>
  <si>
    <t>Purdue Fort Wayne</t>
  </si>
  <si>
    <t>29-30</t>
  </si>
  <si>
    <t>Youngstown State</t>
  </si>
  <si>
    <t>24-32</t>
  </si>
  <si>
    <t>Milwaukee</t>
  </si>
  <si>
    <t>15-19</t>
  </si>
  <si>
    <t>Enitre league</t>
  </si>
  <si>
    <t>https://horizonleague.org/stats.aspx?path=baseball&amp;year=2024</t>
  </si>
  <si>
    <t>Player Name</t>
  </si>
  <si>
    <t>Context</t>
  </si>
  <si>
    <t>Aidan, Orr</t>
  </si>
  <si>
    <t>bypos</t>
  </si>
  <si>
    <t>Ben, Clark</t>
  </si>
  <si>
    <t>Brandon, Heidal</t>
  </si>
  <si>
    <t>Brandon, Nigh</t>
  </si>
  <si>
    <t>Carter, Hain</t>
  </si>
  <si>
    <t>Drew, Gaskins</t>
  </si>
  <si>
    <t>Erik, Larsen</t>
  </si>
  <si>
    <t>Gavin, Arseneau</t>
  </si>
  <si>
    <t>Harrison, Griffith</t>
  </si>
  <si>
    <t>Ian, Cleary</t>
  </si>
  <si>
    <t>Jack, Lux</t>
  </si>
  <si>
    <t>John, Lauinger</t>
  </si>
  <si>
    <t>Liam, Pollock</t>
  </si>
  <si>
    <t>Lucas, Day</t>
  </si>
  <si>
    <t>Pierson, Gunnell</t>
  </si>
  <si>
    <t>Reggie, Bussey</t>
  </si>
  <si>
    <t>Sam, Griffith</t>
  </si>
  <si>
    <t>Trent, Rice</t>
  </si>
  <si>
    <t>dh</t>
  </si>
  <si>
    <t>c</t>
  </si>
  <si>
    <t>3b</t>
  </si>
  <si>
    <t>ph</t>
  </si>
  <si>
    <t>ss</t>
  </si>
  <si>
    <t>2b</t>
  </si>
  <si>
    <t>cf</t>
  </si>
  <si>
    <t>rf</t>
  </si>
  <si>
    <t>lf</t>
  </si>
  <si>
    <t>1b</t>
  </si>
  <si>
    <t>ss/lf</t>
  </si>
  <si>
    <t>ph/cf</t>
  </si>
  <si>
    <t>Definitions</t>
  </si>
  <si>
    <t>Abbreviation</t>
  </si>
  <si>
    <t>Full Form</t>
  </si>
  <si>
    <t>Formula</t>
  </si>
  <si>
    <t>Additional Notes</t>
  </si>
  <si>
    <t>Website stats</t>
  </si>
  <si>
    <t>Meaning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</si>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</sst>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sz val="12"/>
      <color rgb="FF333333"/>
      <name val="Arial"/>
    </font>
    <font>
      <sz val="16"/>
      <color rgb="FF000000"/>
      <name val="&quot;Aptos Narrow&quot;"/>
    </font>
    <font>
      <sz val="16"/>
      <color rgb="FF000000"/>
      <name val="Arial"/>
    </font>
    <font>
      <u/>
      <sz val="16"/>
      <color rgb="FF000000"/>
      <name val="&quot;Aptos Narrow&quot;"/>
    </font>
    <font>
      <sz val="11"/>
      <color rgb="FF000000"/>
      <name val="&quot;Aptos Narrow&quot;"/>
    </font>
    <font>
      <sz val="11"/>
      <color rgb="FF212121"/>
      <name val="Roboto"/>
    </font>
    <font>
      <sz val="11"/>
      <color rgb="FF1F1F1F"/>
      <name val="&quot;Google Sans&quot;"/>
    </font>
    <font>
      <sz val="11"/>
      <color rgb="FF008000"/>
      <name val="Monospace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right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10" fillId="0" borderId="0" xfId="0" applyFont="1"/>
    <xf numFmtId="0" fontId="3" fillId="2" borderId="0" xfId="0" applyFont="1" applyFill="1"/>
    <xf numFmtId="0" fontId="11" fillId="0" borderId="0" xfId="0" applyFont="1" applyAlignment="1">
      <alignment horizontal="center"/>
    </xf>
    <xf numFmtId="164" fontId="3" fillId="0" borderId="0" xfId="0" applyNumberFormat="1" applyFont="1"/>
    <xf numFmtId="1" fontId="3" fillId="0" borderId="0" xfId="0" applyNumberFormat="1" applyFont="1"/>
    <xf numFmtId="10" fontId="3" fillId="0" borderId="0" xfId="0" applyNumberFormat="1" applyFont="1"/>
    <xf numFmtId="2" fontId="3" fillId="0" borderId="0" xfId="0" applyNumberFormat="1" applyFont="1"/>
    <xf numFmtId="165" fontId="12" fillId="4" borderId="0" xfId="0" applyNumberFormat="1" applyFont="1" applyFill="1" applyAlignment="1">
      <alignment horizontal="right"/>
    </xf>
    <xf numFmtId="10" fontId="12" fillId="4" borderId="0" xfId="0" applyNumberFormat="1" applyFont="1" applyFill="1" applyAlignment="1">
      <alignment horizontal="right"/>
    </xf>
    <xf numFmtId="166" fontId="3" fillId="0" borderId="0" xfId="0" applyNumberFormat="1" applyFont="1"/>
    <xf numFmtId="0" fontId="13" fillId="4" borderId="0" xfId="0" applyFont="1" applyFill="1"/>
    <xf numFmtId="0" fontId="1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10" fillId="0" borderId="0" xfId="0" applyFont="1"/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ill="1"/>
    <xf numFmtId="0" fontId="16" fillId="0" borderId="1" xfId="0" applyFont="1" applyFill="1" applyBorder="1" applyAlignment="1">
      <alignment horizontal="center" vertical="top"/>
    </xf>
    <xf numFmtId="0" fontId="1" fillId="0" borderId="7" xfId="0" applyFont="1" applyBorder="1"/>
    <xf numFmtId="0" fontId="1" fillId="0" borderId="2" xfId="0" applyFont="1" applyBorder="1"/>
    <xf numFmtId="0" fontId="3" fillId="0" borderId="0" xfId="0" applyFont="1" applyBorder="1"/>
    <xf numFmtId="0" fontId="0" fillId="0" borderId="4" xfId="0" applyBorder="1"/>
    <xf numFmtId="0" fontId="5" fillId="0" borderId="4" xfId="0" applyFont="1" applyBorder="1"/>
    <xf numFmtId="0" fontId="0" fillId="0" borderId="0" xfId="0" applyBorder="1"/>
    <xf numFmtId="0" fontId="3" fillId="0" borderId="4" xfId="0" applyFont="1" applyBorder="1"/>
    <xf numFmtId="0" fontId="3" fillId="3" borderId="4" xfId="0" applyFont="1" applyFill="1" applyBorder="1"/>
    <xf numFmtId="0" fontId="3" fillId="0" borderId="0" xfId="0" applyFont="1" applyFill="1" applyBorder="1"/>
    <xf numFmtId="0" fontId="7" fillId="4" borderId="0" xfId="0" applyFont="1" applyFill="1" applyBorder="1"/>
    <xf numFmtId="0" fontId="6" fillId="0" borderId="0" xfId="0" applyFont="1" applyBorder="1"/>
    <xf numFmtId="0" fontId="3" fillId="0" borderId="8" xfId="0" applyFont="1" applyBorder="1"/>
    <xf numFmtId="0" fontId="0" fillId="0" borderId="8" xfId="0" applyBorder="1"/>
    <xf numFmtId="0" fontId="0" fillId="0" borderId="6" xfId="0" applyBorder="1"/>
    <xf numFmtId="0" fontId="2" fillId="0" borderId="3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center" vertical="top"/>
    </xf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gacy.baseballprospectus.com/glossary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tatcorner.com/mlb/stats/gb-ld-fb-iffb" TargetMode="External"/><Relationship Id="rId1" Type="http://schemas.openxmlformats.org/officeDocument/2006/relationships/hyperlink" Target="https://www.road2gameday.com/what-is-considered-a-quality-at-bat-and-is-it-a-stat-you-should-focus-on/" TargetMode="External"/><Relationship Id="rId6" Type="http://schemas.openxmlformats.org/officeDocument/2006/relationships/hyperlink" Target="https://www.baseballthinkfactory.org/btf/scholars/ruane/articles/speed_scores.htm" TargetMode="External"/><Relationship Id="rId5" Type="http://schemas.openxmlformats.org/officeDocument/2006/relationships/hyperlink" Target="https://baseballtrainingworld.com/baseball-stats-101-a-complete-glossary-of-baseball-statistics/" TargetMode="External"/><Relationship Id="rId4" Type="http://schemas.openxmlformats.org/officeDocument/2006/relationships/hyperlink" Target="https://baseballxgear.com/baseball-stats-abbreviations-what-do-they-mea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horizonleague.org/stats.aspx?path=baseball&amp;year=2024" TargetMode="External"/><Relationship Id="rId1" Type="http://schemas.openxmlformats.org/officeDocument/2006/relationships/hyperlink" Target="https://www.fangraphs.com/guts.aspx?type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1"/>
  <sheetViews>
    <sheetView topLeftCell="A8" workbookViewId="0">
      <selection activeCell="I35" sqref="I35"/>
    </sheetView>
  </sheetViews>
  <sheetFormatPr defaultColWidth="14.453125" defaultRowHeight="15" customHeight="1"/>
  <cols>
    <col min="1" max="1" width="14.453125" style="39"/>
    <col min="2" max="2" width="26.7265625" customWidth="1"/>
    <col min="3" max="3" width="39.81640625" customWidth="1"/>
    <col min="4" max="4" width="24.81640625" customWidth="1"/>
    <col min="8" max="8" width="33.26953125" bestFit="1" customWidth="1"/>
    <col min="9" max="9" width="55.08984375" bestFit="1" customWidth="1"/>
    <col min="15" max="15" width="42.7265625" customWidth="1"/>
    <col min="16" max="16" width="17.7265625" customWidth="1"/>
  </cols>
  <sheetData>
    <row r="1" spans="1:21" ht="14.5">
      <c r="A1" s="40" t="s">
        <v>379</v>
      </c>
      <c r="B1" s="41" t="s">
        <v>380</v>
      </c>
      <c r="C1" s="41" t="s">
        <v>381</v>
      </c>
      <c r="D1" s="42" t="s">
        <v>382</v>
      </c>
      <c r="G1" s="62" t="s">
        <v>383</v>
      </c>
      <c r="H1" s="63" t="s">
        <v>384</v>
      </c>
      <c r="I1" s="64" t="s">
        <v>385</v>
      </c>
      <c r="L1" s="2"/>
      <c r="N1" s="32" t="s">
        <v>0</v>
      </c>
      <c r="O1" s="33" t="s">
        <v>378</v>
      </c>
      <c r="P1" s="2"/>
      <c r="S1" s="36" t="s">
        <v>1</v>
      </c>
      <c r="T1" s="37"/>
      <c r="U1" s="38"/>
    </row>
    <row r="2" spans="1:21" ht="14.5">
      <c r="A2" s="55" t="s">
        <v>2</v>
      </c>
      <c r="B2" s="43" t="s">
        <v>3</v>
      </c>
      <c r="C2" s="43" t="s">
        <v>4</v>
      </c>
      <c r="D2" s="44"/>
      <c r="G2" s="28" t="s">
        <v>5</v>
      </c>
      <c r="H2" s="34" t="s">
        <v>6</v>
      </c>
      <c r="I2" s="65"/>
      <c r="L2" s="2"/>
      <c r="N2" s="28" t="s">
        <v>7</v>
      </c>
      <c r="O2" s="29" t="s">
        <v>8</v>
      </c>
      <c r="S2" s="28">
        <v>1</v>
      </c>
      <c r="T2" s="34" t="s">
        <v>9</v>
      </c>
      <c r="U2" s="29" t="s">
        <v>10</v>
      </c>
    </row>
    <row r="3" spans="1:21" ht="14.5">
      <c r="A3" s="55" t="s">
        <v>11</v>
      </c>
      <c r="B3" s="43" t="s">
        <v>12</v>
      </c>
      <c r="C3" s="43" t="s">
        <v>13</v>
      </c>
      <c r="D3" s="44"/>
      <c r="G3" s="28" t="s">
        <v>14</v>
      </c>
      <c r="H3" s="34" t="s">
        <v>15</v>
      </c>
      <c r="I3" s="65"/>
      <c r="N3" s="28" t="s">
        <v>18</v>
      </c>
      <c r="O3" s="29" t="s">
        <v>19</v>
      </c>
      <c r="S3" s="28">
        <v>2</v>
      </c>
      <c r="T3" s="34" t="s">
        <v>20</v>
      </c>
      <c r="U3" s="29" t="s">
        <v>21</v>
      </c>
    </row>
    <row r="4" spans="1:21" ht="14.5">
      <c r="A4" s="55" t="s">
        <v>23</v>
      </c>
      <c r="B4" s="43" t="s">
        <v>24</v>
      </c>
      <c r="C4" s="43" t="s">
        <v>25</v>
      </c>
      <c r="D4" s="44"/>
      <c r="G4" s="28" t="s">
        <v>22</v>
      </c>
      <c r="H4" s="34" t="s">
        <v>26</v>
      </c>
      <c r="I4" s="65"/>
      <c r="N4" s="28" t="s">
        <v>29</v>
      </c>
      <c r="O4" s="29" t="s">
        <v>30</v>
      </c>
      <c r="S4" s="28">
        <v>3</v>
      </c>
      <c r="T4" s="34" t="s">
        <v>31</v>
      </c>
      <c r="U4" s="29" t="s">
        <v>32</v>
      </c>
    </row>
    <row r="5" spans="1:21" ht="14.5">
      <c r="A5" s="55" t="s">
        <v>34</v>
      </c>
      <c r="B5" s="43" t="s">
        <v>35</v>
      </c>
      <c r="C5" s="43" t="s">
        <v>36</v>
      </c>
      <c r="D5" s="44"/>
      <c r="G5" s="28" t="s">
        <v>33</v>
      </c>
      <c r="H5" s="34" t="s">
        <v>37</v>
      </c>
      <c r="I5" s="65"/>
      <c r="L5" s="2"/>
      <c r="N5" s="28" t="s">
        <v>38</v>
      </c>
      <c r="O5" s="29" t="s">
        <v>39</v>
      </c>
      <c r="S5" s="28">
        <v>4</v>
      </c>
      <c r="T5" s="34" t="s">
        <v>40</v>
      </c>
      <c r="U5" s="29" t="s">
        <v>41</v>
      </c>
    </row>
    <row r="6" spans="1:21" ht="14.5">
      <c r="A6" s="55" t="s">
        <v>43</v>
      </c>
      <c r="B6" s="43" t="s">
        <v>44</v>
      </c>
      <c r="C6" s="43" t="s">
        <v>45</v>
      </c>
      <c r="D6" s="45" t="s">
        <v>46</v>
      </c>
      <c r="G6" s="28" t="s">
        <v>42</v>
      </c>
      <c r="H6" s="34" t="s">
        <v>47</v>
      </c>
      <c r="I6" s="65"/>
      <c r="L6" s="2"/>
      <c r="N6" s="28" t="s">
        <v>48</v>
      </c>
      <c r="O6" s="29" t="s">
        <v>49</v>
      </c>
      <c r="S6" s="28">
        <v>5</v>
      </c>
      <c r="T6" s="34" t="s">
        <v>50</v>
      </c>
      <c r="U6" s="29" t="s">
        <v>51</v>
      </c>
    </row>
    <row r="7" spans="1:21" ht="14.5">
      <c r="A7" s="55" t="s">
        <v>53</v>
      </c>
      <c r="B7" s="43" t="s">
        <v>54</v>
      </c>
      <c r="C7" s="43"/>
      <c r="D7" s="44"/>
      <c r="G7" s="28" t="s">
        <v>32</v>
      </c>
      <c r="H7" s="34" t="s">
        <v>55</v>
      </c>
      <c r="I7" s="65"/>
      <c r="L7" s="2"/>
      <c r="N7" s="28" t="s">
        <v>56</v>
      </c>
      <c r="O7" s="29" t="s">
        <v>57</v>
      </c>
      <c r="S7" s="28">
        <v>6</v>
      </c>
      <c r="T7" s="34" t="s">
        <v>58</v>
      </c>
      <c r="U7" s="29" t="s">
        <v>59</v>
      </c>
    </row>
    <row r="8" spans="1:21" ht="14.5">
      <c r="A8" s="55" t="s">
        <v>61</v>
      </c>
      <c r="B8" s="43" t="s">
        <v>62</v>
      </c>
      <c r="C8" s="43" t="s">
        <v>63</v>
      </c>
      <c r="D8" s="44"/>
      <c r="G8" s="28" t="s">
        <v>41</v>
      </c>
      <c r="H8" s="34" t="s">
        <v>64</v>
      </c>
      <c r="I8" s="65"/>
      <c r="L8" s="2"/>
      <c r="N8" s="28" t="s">
        <v>65</v>
      </c>
      <c r="O8" s="29" t="s">
        <v>66</v>
      </c>
      <c r="S8" s="28">
        <v>7</v>
      </c>
      <c r="T8" s="34" t="s">
        <v>67</v>
      </c>
      <c r="U8" s="29" t="s">
        <v>68</v>
      </c>
    </row>
    <row r="9" spans="1:21" ht="14.5">
      <c r="A9" s="55" t="s">
        <v>70</v>
      </c>
      <c r="B9" s="43" t="s">
        <v>71</v>
      </c>
      <c r="C9" s="43" t="s">
        <v>70</v>
      </c>
      <c r="D9" s="44"/>
      <c r="G9" s="28" t="s">
        <v>51</v>
      </c>
      <c r="H9" s="34" t="s">
        <v>72</v>
      </c>
      <c r="I9" s="65"/>
      <c r="L9" s="2"/>
      <c r="N9" s="28" t="s">
        <v>73</v>
      </c>
      <c r="O9" s="29" t="s">
        <v>74</v>
      </c>
      <c r="P9" s="2"/>
      <c r="S9" s="28">
        <v>8</v>
      </c>
      <c r="T9" s="34" t="s">
        <v>75</v>
      </c>
      <c r="U9" s="29" t="s">
        <v>76</v>
      </c>
    </row>
    <row r="10" spans="1:21" thickBot="1">
      <c r="A10" s="55" t="s">
        <v>78</v>
      </c>
      <c r="B10" s="43" t="s">
        <v>79</v>
      </c>
      <c r="C10" s="43" t="s">
        <v>80</v>
      </c>
      <c r="D10" s="44"/>
      <c r="G10" s="28" t="s">
        <v>77</v>
      </c>
      <c r="H10" s="34" t="s">
        <v>81</v>
      </c>
      <c r="I10" s="65"/>
      <c r="L10" s="2"/>
      <c r="N10" s="28" t="s">
        <v>82</v>
      </c>
      <c r="O10" s="29" t="s">
        <v>83</v>
      </c>
      <c r="P10" s="2"/>
      <c r="S10" s="30">
        <v>9</v>
      </c>
      <c r="T10" s="35" t="s">
        <v>84</v>
      </c>
      <c r="U10" s="31" t="s">
        <v>85</v>
      </c>
    </row>
    <row r="11" spans="1:21" ht="14.5">
      <c r="A11" s="55" t="s">
        <v>87</v>
      </c>
      <c r="B11" s="43" t="s">
        <v>88</v>
      </c>
      <c r="C11" s="46"/>
      <c r="D11" s="44"/>
      <c r="G11" s="28" t="s">
        <v>52</v>
      </c>
      <c r="H11" s="34" t="s">
        <v>89</v>
      </c>
      <c r="I11" s="65"/>
      <c r="L11" s="2"/>
      <c r="N11" s="28" t="s">
        <v>90</v>
      </c>
      <c r="O11" s="29" t="s">
        <v>91</v>
      </c>
      <c r="P11" s="2"/>
    </row>
    <row r="12" spans="1:21" ht="14.5">
      <c r="A12" s="55" t="s">
        <v>93</v>
      </c>
      <c r="B12" s="43" t="s">
        <v>94</v>
      </c>
      <c r="C12" s="46"/>
      <c r="D12" s="44"/>
      <c r="G12" s="28" t="s">
        <v>95</v>
      </c>
      <c r="H12" s="34" t="s">
        <v>96</v>
      </c>
      <c r="I12" s="29" t="s">
        <v>97</v>
      </c>
      <c r="L12" s="2"/>
      <c r="N12" s="28" t="s">
        <v>98</v>
      </c>
      <c r="O12" s="29" t="s">
        <v>99</v>
      </c>
      <c r="P12" s="2"/>
      <c r="Q12" s="1"/>
    </row>
    <row r="13" spans="1:21" ht="14.5">
      <c r="A13" s="55" t="s">
        <v>101</v>
      </c>
      <c r="B13" s="43" t="s">
        <v>102</v>
      </c>
      <c r="C13" s="43" t="s">
        <v>103</v>
      </c>
      <c r="D13" s="44"/>
      <c r="G13" s="28" t="s">
        <v>104</v>
      </c>
      <c r="H13" s="34" t="s">
        <v>105</v>
      </c>
      <c r="I13" s="29" t="s">
        <v>106</v>
      </c>
      <c r="N13" s="28" t="s">
        <v>107</v>
      </c>
      <c r="O13" s="29" t="s">
        <v>108</v>
      </c>
      <c r="P13" s="2"/>
    </row>
    <row r="14" spans="1:21" ht="14.5">
      <c r="A14" s="55" t="s">
        <v>109</v>
      </c>
      <c r="B14" s="43" t="s">
        <v>110</v>
      </c>
      <c r="C14" s="43" t="s">
        <v>111</v>
      </c>
      <c r="D14" s="47" t="s">
        <v>112</v>
      </c>
      <c r="G14" s="28" t="s">
        <v>92</v>
      </c>
      <c r="H14" s="34" t="s">
        <v>113</v>
      </c>
      <c r="I14" s="65"/>
      <c r="N14" s="28" t="s">
        <v>114</v>
      </c>
      <c r="O14" s="29" t="s">
        <v>115</v>
      </c>
      <c r="P14" s="2"/>
    </row>
    <row r="15" spans="1:21" ht="14.5">
      <c r="A15" s="55" t="s">
        <v>116</v>
      </c>
      <c r="B15" s="43" t="s">
        <v>117</v>
      </c>
      <c r="C15" s="43" t="s">
        <v>118</v>
      </c>
      <c r="D15" s="47" t="s">
        <v>119</v>
      </c>
      <c r="G15" s="28" t="s">
        <v>120</v>
      </c>
      <c r="H15" s="34" t="s">
        <v>121</v>
      </c>
      <c r="I15" s="65"/>
      <c r="K15" s="2"/>
      <c r="L15" s="2"/>
      <c r="N15" s="28" t="s">
        <v>122</v>
      </c>
      <c r="O15" s="29" t="s">
        <v>123</v>
      </c>
      <c r="P15" s="2"/>
    </row>
    <row r="16" spans="1:21" ht="14.5">
      <c r="A16" s="55" t="s">
        <v>125</v>
      </c>
      <c r="B16" s="43" t="s">
        <v>126</v>
      </c>
      <c r="C16" s="43" t="s">
        <v>127</v>
      </c>
      <c r="D16" s="48" t="s">
        <v>128</v>
      </c>
      <c r="E16" s="5" t="s">
        <v>129</v>
      </c>
      <c r="G16" s="28" t="s">
        <v>100</v>
      </c>
      <c r="H16" s="34" t="s">
        <v>130</v>
      </c>
      <c r="I16" s="65"/>
      <c r="K16" s="2"/>
      <c r="L16" s="2"/>
      <c r="N16" s="28" t="s">
        <v>131</v>
      </c>
      <c r="O16" s="29" t="s">
        <v>132</v>
      </c>
      <c r="P16" s="2"/>
    </row>
    <row r="17" spans="1:16" ht="14.5">
      <c r="A17" s="55" t="s">
        <v>134</v>
      </c>
      <c r="B17" s="43" t="s">
        <v>135</v>
      </c>
      <c r="C17" s="43" t="s">
        <v>136</v>
      </c>
      <c r="D17" s="48" t="s">
        <v>128</v>
      </c>
      <c r="G17" s="28" t="s">
        <v>93</v>
      </c>
      <c r="H17" s="34" t="s">
        <v>94</v>
      </c>
      <c r="I17" s="65"/>
      <c r="K17" s="2"/>
      <c r="L17" s="2"/>
      <c r="N17" s="28" t="s">
        <v>137</v>
      </c>
      <c r="O17" s="29" t="s">
        <v>138</v>
      </c>
      <c r="P17" s="2"/>
    </row>
    <row r="18" spans="1:16" ht="14.5">
      <c r="A18" s="55" t="s">
        <v>139</v>
      </c>
      <c r="B18" s="43" t="s">
        <v>140</v>
      </c>
      <c r="C18" s="43" t="s">
        <v>141</v>
      </c>
      <c r="D18" s="47" t="s">
        <v>142</v>
      </c>
      <c r="G18" s="28" t="s">
        <v>143</v>
      </c>
      <c r="H18" s="34" t="s">
        <v>144</v>
      </c>
      <c r="I18" s="65"/>
      <c r="K18" s="2"/>
      <c r="L18" s="2"/>
      <c r="N18" s="28">
        <v>43</v>
      </c>
      <c r="O18" s="29" t="s">
        <v>145</v>
      </c>
      <c r="P18" s="2"/>
    </row>
    <row r="19" spans="1:16" ht="14.5">
      <c r="A19" s="55" t="s">
        <v>147</v>
      </c>
      <c r="B19" s="46"/>
      <c r="C19" s="46"/>
      <c r="D19" s="44"/>
      <c r="G19" s="28" t="s">
        <v>146</v>
      </c>
      <c r="H19" s="60" t="s">
        <v>148</v>
      </c>
      <c r="I19" s="65"/>
      <c r="K19" s="2"/>
      <c r="L19" s="2"/>
      <c r="N19" s="28">
        <v>53</v>
      </c>
      <c r="O19" s="29" t="s">
        <v>149</v>
      </c>
      <c r="P19" s="2"/>
    </row>
    <row r="20" spans="1:16" ht="14.5">
      <c r="A20" s="55" t="s">
        <v>151</v>
      </c>
      <c r="B20" s="43" t="s">
        <v>152</v>
      </c>
      <c r="C20" s="46"/>
      <c r="D20" s="44"/>
      <c r="G20" s="28" t="s">
        <v>150</v>
      </c>
      <c r="H20" s="60" t="s">
        <v>88</v>
      </c>
      <c r="I20" s="65"/>
      <c r="K20" s="2"/>
      <c r="L20" s="2"/>
      <c r="N20" s="28" t="s">
        <v>153</v>
      </c>
      <c r="O20" s="29" t="s">
        <v>154</v>
      </c>
      <c r="P20" s="2"/>
    </row>
    <row r="21" spans="1:16" ht="14.5">
      <c r="A21" s="55" t="s">
        <v>155</v>
      </c>
      <c r="B21" s="43" t="s">
        <v>156</v>
      </c>
      <c r="C21" s="46"/>
      <c r="D21" s="44"/>
      <c r="G21" s="28" t="s">
        <v>157</v>
      </c>
      <c r="H21" s="34" t="s">
        <v>158</v>
      </c>
      <c r="I21" s="65"/>
      <c r="K21" s="2"/>
      <c r="L21" s="2"/>
      <c r="N21" s="28" t="s">
        <v>159</v>
      </c>
      <c r="O21" s="29" t="s">
        <v>160</v>
      </c>
      <c r="P21" s="2"/>
    </row>
    <row r="22" spans="1:16" ht="14.5">
      <c r="A22" s="55" t="s">
        <v>161</v>
      </c>
      <c r="B22" s="43" t="s">
        <v>162</v>
      </c>
      <c r="C22" s="46"/>
      <c r="D22" s="44"/>
      <c r="G22" s="28" t="s">
        <v>163</v>
      </c>
      <c r="H22" s="34" t="s">
        <v>164</v>
      </c>
      <c r="I22" s="65"/>
      <c r="K22" s="2"/>
      <c r="L22" s="2"/>
      <c r="N22" s="28" t="s">
        <v>165</v>
      </c>
      <c r="O22" s="29" t="s">
        <v>166</v>
      </c>
      <c r="P22" s="2"/>
    </row>
    <row r="23" spans="1:16" ht="14.5">
      <c r="A23" s="55" t="s">
        <v>167</v>
      </c>
      <c r="B23" s="43" t="s">
        <v>168</v>
      </c>
      <c r="C23" s="46"/>
      <c r="D23" s="44"/>
      <c r="G23" s="28" t="s">
        <v>169</v>
      </c>
      <c r="H23" s="34" t="s">
        <v>170</v>
      </c>
      <c r="I23" s="65"/>
      <c r="K23" s="2"/>
      <c r="L23" s="2"/>
      <c r="N23" s="28" t="s">
        <v>171</v>
      </c>
      <c r="O23" s="29" t="s">
        <v>172</v>
      </c>
      <c r="P23" s="2"/>
    </row>
    <row r="24" spans="1:16" ht="14.5">
      <c r="A24" s="55" t="s">
        <v>163</v>
      </c>
      <c r="B24" s="43" t="s">
        <v>164</v>
      </c>
      <c r="C24" s="43" t="s">
        <v>173</v>
      </c>
      <c r="D24" s="47" t="s">
        <v>174</v>
      </c>
      <c r="G24" s="28" t="s">
        <v>175</v>
      </c>
      <c r="H24" s="34" t="s">
        <v>176</v>
      </c>
      <c r="I24" s="65"/>
      <c r="K24" s="2"/>
      <c r="L24" s="2"/>
      <c r="N24" s="28">
        <v>63</v>
      </c>
      <c r="O24" s="29" t="s">
        <v>177</v>
      </c>
      <c r="P24" s="2"/>
    </row>
    <row r="25" spans="1:16" ht="14.5">
      <c r="A25" s="55" t="s">
        <v>86</v>
      </c>
      <c r="B25" s="43" t="s">
        <v>179</v>
      </c>
      <c r="C25" s="46"/>
      <c r="D25" s="44"/>
      <c r="G25" s="28" t="s">
        <v>180</v>
      </c>
      <c r="H25" s="66"/>
      <c r="I25" s="65"/>
      <c r="K25" s="2"/>
      <c r="L25" s="2"/>
      <c r="N25" s="28" t="s">
        <v>181</v>
      </c>
      <c r="O25" s="29" t="s">
        <v>182</v>
      </c>
      <c r="P25" s="2"/>
    </row>
    <row r="26" spans="1:16" ht="14.5">
      <c r="A26" s="55" t="s">
        <v>184</v>
      </c>
      <c r="B26" s="43" t="s">
        <v>185</v>
      </c>
      <c r="C26" s="46"/>
      <c r="D26" s="44"/>
      <c r="G26" s="28" t="s">
        <v>53</v>
      </c>
      <c r="H26" s="34" t="s">
        <v>54</v>
      </c>
      <c r="I26" s="65"/>
      <c r="K26" s="2"/>
      <c r="L26" s="2"/>
      <c r="N26" s="28" t="s">
        <v>92</v>
      </c>
      <c r="O26" s="29" t="s">
        <v>186</v>
      </c>
      <c r="P26" s="2"/>
    </row>
    <row r="27" spans="1:16" ht="14.5">
      <c r="A27" s="55" t="s">
        <v>188</v>
      </c>
      <c r="B27" s="43" t="s">
        <v>189</v>
      </c>
      <c r="C27" s="46"/>
      <c r="D27" s="44"/>
      <c r="G27" s="28" t="s">
        <v>190</v>
      </c>
      <c r="H27" s="34" t="s">
        <v>191</v>
      </c>
      <c r="I27" s="29" t="s">
        <v>192</v>
      </c>
      <c r="K27" s="2"/>
      <c r="L27" s="2"/>
      <c r="N27" s="28" t="s">
        <v>193</v>
      </c>
      <c r="O27" s="29" t="s">
        <v>194</v>
      </c>
      <c r="P27" s="2"/>
    </row>
    <row r="28" spans="1:16" ht="14.5">
      <c r="A28" s="55" t="s">
        <v>196</v>
      </c>
      <c r="B28" s="43" t="s">
        <v>197</v>
      </c>
      <c r="C28" s="43" t="s">
        <v>198</v>
      </c>
      <c r="D28" s="44"/>
      <c r="G28" s="28" t="s">
        <v>61</v>
      </c>
      <c r="H28" s="34" t="s">
        <v>199</v>
      </c>
      <c r="I28" s="65"/>
      <c r="K28" s="2"/>
      <c r="L28" s="2"/>
      <c r="N28" s="28" t="s">
        <v>200</v>
      </c>
      <c r="O28" s="29" t="s">
        <v>201</v>
      </c>
      <c r="P28" s="2"/>
    </row>
    <row r="29" spans="1:16" ht="14.5">
      <c r="A29" s="55" t="s">
        <v>203</v>
      </c>
      <c r="B29" s="43" t="s">
        <v>204</v>
      </c>
      <c r="C29" s="46"/>
      <c r="D29" s="44"/>
      <c r="G29" s="67" t="s">
        <v>16</v>
      </c>
      <c r="H29" s="60" t="s">
        <v>17</v>
      </c>
      <c r="I29" s="65"/>
      <c r="K29" s="2"/>
      <c r="L29" s="2"/>
      <c r="N29" s="28" t="s">
        <v>205</v>
      </c>
      <c r="O29" s="29" t="s">
        <v>206</v>
      </c>
      <c r="P29" s="2"/>
    </row>
    <row r="30" spans="1:16" thickBot="1">
      <c r="A30" s="55" t="s">
        <v>208</v>
      </c>
      <c r="B30" s="43" t="s">
        <v>209</v>
      </c>
      <c r="C30" s="43" t="s">
        <v>210</v>
      </c>
      <c r="D30" s="44"/>
      <c r="G30" s="68" t="s">
        <v>27</v>
      </c>
      <c r="H30" s="61" t="s">
        <v>28</v>
      </c>
      <c r="I30" s="69"/>
      <c r="K30" s="2"/>
      <c r="L30" s="2"/>
      <c r="N30" s="28" t="s">
        <v>212</v>
      </c>
      <c r="O30" s="29" t="s">
        <v>213</v>
      </c>
      <c r="P30" s="2"/>
    </row>
    <row r="31" spans="1:16" ht="14.5">
      <c r="A31" s="55" t="s">
        <v>215</v>
      </c>
      <c r="B31" s="43" t="s">
        <v>216</v>
      </c>
      <c r="C31" s="43" t="s">
        <v>217</v>
      </c>
      <c r="D31" s="44"/>
      <c r="K31" s="2"/>
      <c r="L31" s="2"/>
      <c r="N31" s="28" t="s">
        <v>219</v>
      </c>
      <c r="O31" s="29" t="s">
        <v>220</v>
      </c>
      <c r="P31" s="2"/>
    </row>
    <row r="32" spans="1:16" ht="14.5">
      <c r="A32" s="55" t="s">
        <v>222</v>
      </c>
      <c r="B32" s="43" t="s">
        <v>223</v>
      </c>
      <c r="C32" s="43" t="s">
        <v>224</v>
      </c>
      <c r="D32" s="44"/>
      <c r="K32" s="2"/>
      <c r="L32" s="2"/>
      <c r="N32" s="28" t="s">
        <v>226</v>
      </c>
      <c r="O32" s="29" t="s">
        <v>227</v>
      </c>
      <c r="P32" s="2"/>
    </row>
    <row r="33" spans="1:16" ht="14.5">
      <c r="A33" s="55" t="s">
        <v>229</v>
      </c>
      <c r="B33" s="43" t="s">
        <v>230</v>
      </c>
      <c r="C33" s="43" t="s">
        <v>231</v>
      </c>
      <c r="D33" s="44"/>
      <c r="K33" s="2"/>
      <c r="L33" s="2"/>
      <c r="N33" s="28" t="s">
        <v>232</v>
      </c>
      <c r="O33" s="29" t="s">
        <v>233</v>
      </c>
      <c r="P33" s="2"/>
    </row>
    <row r="34" spans="1:16" ht="14.5">
      <c r="A34" s="55" t="s">
        <v>235</v>
      </c>
      <c r="B34" s="46"/>
      <c r="C34" s="43" t="s">
        <v>236</v>
      </c>
      <c r="D34" s="44"/>
      <c r="K34" s="2"/>
      <c r="L34" s="2"/>
      <c r="N34" s="28" t="s">
        <v>237</v>
      </c>
      <c r="O34" s="29" t="s">
        <v>238</v>
      </c>
      <c r="P34" s="2"/>
    </row>
    <row r="35" spans="1:16" ht="14.5">
      <c r="A35" s="55" t="s">
        <v>240</v>
      </c>
      <c r="B35" s="46"/>
      <c r="C35" s="43" t="s">
        <v>241</v>
      </c>
      <c r="D35" s="44"/>
      <c r="K35" s="2"/>
      <c r="L35" s="2"/>
      <c r="N35" s="28" t="s">
        <v>61</v>
      </c>
      <c r="O35" s="29" t="s">
        <v>242</v>
      </c>
      <c r="P35" s="2"/>
    </row>
    <row r="36" spans="1:16" ht="14.5">
      <c r="A36" s="55" t="s">
        <v>244</v>
      </c>
      <c r="B36" s="43" t="s">
        <v>245</v>
      </c>
      <c r="C36" s="49" t="s">
        <v>246</v>
      </c>
      <c r="D36" s="44"/>
      <c r="K36" s="2"/>
      <c r="L36" s="2"/>
      <c r="N36" s="28" t="s">
        <v>247</v>
      </c>
      <c r="O36" s="29" t="s">
        <v>248</v>
      </c>
      <c r="P36" s="2"/>
    </row>
    <row r="37" spans="1:16" ht="15.5">
      <c r="A37" s="55" t="s">
        <v>250</v>
      </c>
      <c r="B37" s="43" t="s">
        <v>251</v>
      </c>
      <c r="C37" s="50" t="s">
        <v>252</v>
      </c>
      <c r="D37" s="44"/>
      <c r="K37" s="2"/>
      <c r="L37" s="2"/>
      <c r="N37" s="28" t="s">
        <v>253</v>
      </c>
      <c r="O37" s="29" t="s">
        <v>254</v>
      </c>
      <c r="P37" s="2"/>
    </row>
    <row r="38" spans="1:16" ht="14.5">
      <c r="A38" s="55" t="s">
        <v>256</v>
      </c>
      <c r="B38" s="43" t="s">
        <v>257</v>
      </c>
      <c r="C38" s="43" t="s">
        <v>258</v>
      </c>
      <c r="D38" s="44"/>
      <c r="K38" s="2"/>
      <c r="L38" s="2"/>
      <c r="N38" s="28" t="s">
        <v>259</v>
      </c>
      <c r="O38" s="29" t="s">
        <v>260</v>
      </c>
      <c r="P38" s="2"/>
    </row>
    <row r="39" spans="1:16" ht="14.5">
      <c r="A39" s="55" t="s">
        <v>262</v>
      </c>
      <c r="B39" s="43" t="s">
        <v>263</v>
      </c>
      <c r="C39" s="43" t="s">
        <v>264</v>
      </c>
      <c r="D39" s="44"/>
      <c r="K39" s="2"/>
      <c r="L39" s="2"/>
      <c r="N39" s="28" t="s">
        <v>265</v>
      </c>
      <c r="O39" s="29" t="s">
        <v>266</v>
      </c>
      <c r="P39" s="2"/>
    </row>
    <row r="40" spans="1:16" thickBot="1">
      <c r="A40" s="55" t="s">
        <v>268</v>
      </c>
      <c r="B40" s="43" t="s">
        <v>269</v>
      </c>
      <c r="C40" s="51" t="s">
        <v>270</v>
      </c>
      <c r="D40" s="44"/>
      <c r="H40" s="1"/>
      <c r="K40" s="2"/>
      <c r="L40" s="2"/>
      <c r="N40" s="28" t="s">
        <v>271</v>
      </c>
      <c r="O40" s="29" t="s">
        <v>272</v>
      </c>
      <c r="P40" s="2"/>
    </row>
    <row r="41" spans="1:16" ht="14.5">
      <c r="A41" s="55" t="s">
        <v>274</v>
      </c>
      <c r="B41" s="43" t="s">
        <v>275</v>
      </c>
      <c r="C41" s="46"/>
      <c r="D41" s="44"/>
      <c r="G41" s="36" t="s">
        <v>276</v>
      </c>
      <c r="H41" s="38"/>
      <c r="K41" s="2"/>
      <c r="L41" s="2"/>
      <c r="N41" s="28" t="s">
        <v>277</v>
      </c>
      <c r="O41" s="29" t="s">
        <v>278</v>
      </c>
      <c r="P41" s="2"/>
    </row>
    <row r="42" spans="1:16" ht="14.5">
      <c r="A42" s="55" t="s">
        <v>280</v>
      </c>
      <c r="B42" s="43" t="s">
        <v>281</v>
      </c>
      <c r="C42" s="46"/>
      <c r="D42" s="44"/>
      <c r="G42" s="57" t="s">
        <v>53</v>
      </c>
      <c r="H42" s="47" t="s">
        <v>282</v>
      </c>
      <c r="K42" s="2"/>
      <c r="L42" s="2"/>
      <c r="N42" s="28" t="s">
        <v>283</v>
      </c>
      <c r="O42" s="29" t="s">
        <v>284</v>
      </c>
      <c r="P42" s="2"/>
    </row>
    <row r="43" spans="1:16" thickBot="1">
      <c r="A43" s="56" t="s">
        <v>286</v>
      </c>
      <c r="B43" s="52" t="s">
        <v>287</v>
      </c>
      <c r="C43" s="53"/>
      <c r="D43" s="54"/>
      <c r="G43" s="57" t="s">
        <v>288</v>
      </c>
      <c r="H43" s="47" t="s">
        <v>289</v>
      </c>
      <c r="K43" s="2"/>
      <c r="L43" s="2"/>
      <c r="N43" s="28" t="s">
        <v>290</v>
      </c>
      <c r="O43" s="29"/>
      <c r="P43" s="2"/>
    </row>
    <row r="44" spans="1:16" ht="14.5">
      <c r="A44" s="4" t="s">
        <v>211</v>
      </c>
      <c r="G44" s="57" t="s">
        <v>292</v>
      </c>
      <c r="H44" s="47" t="s">
        <v>293</v>
      </c>
      <c r="K44" s="2"/>
      <c r="L44" s="2"/>
      <c r="N44" s="28" t="s">
        <v>294</v>
      </c>
      <c r="O44" s="29"/>
      <c r="P44" s="2"/>
    </row>
    <row r="45" spans="1:16" thickBot="1">
      <c r="A45" s="5" t="s">
        <v>218</v>
      </c>
      <c r="G45" s="57" t="s">
        <v>296</v>
      </c>
      <c r="H45" s="47" t="s">
        <v>297</v>
      </c>
      <c r="K45" s="2"/>
      <c r="L45" s="2"/>
      <c r="N45" s="30" t="s">
        <v>298</v>
      </c>
      <c r="O45" s="31" t="s">
        <v>299</v>
      </c>
      <c r="P45" s="2"/>
    </row>
    <row r="46" spans="1:16" ht="14.5">
      <c r="A46" s="5" t="s">
        <v>225</v>
      </c>
      <c r="G46" s="57" t="s">
        <v>10</v>
      </c>
      <c r="H46" s="47" t="s">
        <v>301</v>
      </c>
      <c r="K46" s="2"/>
      <c r="L46" s="2"/>
      <c r="N46" s="2"/>
      <c r="O46" s="2"/>
      <c r="P46" s="2"/>
    </row>
    <row r="47" spans="1:16" thickBot="1">
      <c r="C47" s="1"/>
      <c r="G47" s="58" t="s">
        <v>42</v>
      </c>
      <c r="H47" s="59" t="s">
        <v>120</v>
      </c>
      <c r="K47" s="2"/>
      <c r="L47" s="2"/>
      <c r="N47" s="2"/>
      <c r="O47" s="2"/>
      <c r="P47" s="2"/>
    </row>
    <row r="48" spans="1:16" ht="14.5">
      <c r="C48" s="1"/>
      <c r="K48" s="2"/>
      <c r="L48" s="2"/>
      <c r="N48" s="2"/>
      <c r="O48" s="2"/>
      <c r="P48" s="2"/>
    </row>
    <row r="49" spans="3:16" ht="14.5">
      <c r="C49" s="1"/>
      <c r="K49" s="2"/>
      <c r="L49" s="2"/>
      <c r="N49" s="2"/>
      <c r="O49" s="2"/>
      <c r="P49" s="2"/>
    </row>
    <row r="50" spans="3:16" ht="14.5">
      <c r="C50" s="1"/>
      <c r="K50" s="2"/>
      <c r="L50" s="2"/>
      <c r="N50" s="2"/>
      <c r="O50" s="2"/>
      <c r="P50" s="2"/>
    </row>
    <row r="51" spans="3:16" ht="14.5">
      <c r="C51" s="1"/>
      <c r="K51" s="2"/>
      <c r="L51" s="2"/>
      <c r="N51" s="2"/>
      <c r="O51" s="2"/>
      <c r="P51" s="2"/>
    </row>
    <row r="52" spans="3:16" ht="14.5">
      <c r="C52" s="1"/>
      <c r="K52" s="2"/>
      <c r="L52" s="2"/>
      <c r="N52" s="2"/>
      <c r="O52" s="2"/>
      <c r="P52" s="2"/>
    </row>
    <row r="53" spans="3:16" ht="14.5">
      <c r="C53" s="1"/>
      <c r="K53" s="2"/>
      <c r="L53" s="2"/>
      <c r="N53" s="2"/>
      <c r="O53" s="2"/>
      <c r="P53" s="2"/>
    </row>
    <row r="54" spans="3:16" ht="14.5">
      <c r="K54" s="2"/>
      <c r="L54" s="2"/>
      <c r="N54" s="2"/>
      <c r="O54" s="2"/>
      <c r="P54" s="2"/>
    </row>
    <row r="55" spans="3:16" ht="14.5">
      <c r="L55" s="2"/>
      <c r="N55" s="2"/>
      <c r="O55" s="2"/>
      <c r="P55" s="2"/>
    </row>
    <row r="56" spans="3:16" ht="14.5">
      <c r="L56" s="2"/>
      <c r="N56" s="2"/>
      <c r="O56" s="2"/>
      <c r="P56" s="2"/>
    </row>
    <row r="57" spans="3:16" ht="14.5">
      <c r="L57" s="2"/>
      <c r="N57" s="2"/>
      <c r="O57" s="2"/>
      <c r="P57" s="2"/>
    </row>
    <row r="58" spans="3:16" ht="14.5">
      <c r="L58" s="2"/>
      <c r="N58" s="2"/>
      <c r="O58" s="2"/>
      <c r="P58" s="2"/>
    </row>
    <row r="59" spans="3:16" ht="14.5">
      <c r="L59" s="2"/>
      <c r="N59" s="2"/>
      <c r="O59" s="2"/>
      <c r="P59" s="2"/>
    </row>
    <row r="60" spans="3:16" ht="14.5">
      <c r="L60" s="2"/>
      <c r="N60" s="2"/>
      <c r="O60" s="2"/>
      <c r="P60" s="2"/>
    </row>
    <row r="61" spans="3:16" ht="14.5">
      <c r="L61" s="2"/>
      <c r="N61" s="2"/>
      <c r="O61" s="2"/>
      <c r="P61" s="2"/>
    </row>
    <row r="62" spans="3:16" ht="14.5">
      <c r="L62" s="2"/>
      <c r="N62" s="2"/>
      <c r="O62" s="2"/>
      <c r="P62" s="2"/>
    </row>
    <row r="63" spans="3:16" ht="14.5">
      <c r="L63" s="2"/>
      <c r="N63" s="2"/>
      <c r="O63" s="2"/>
      <c r="P63" s="2"/>
    </row>
    <row r="64" spans="3:16" ht="14.5">
      <c r="L64" s="2"/>
      <c r="N64" s="2"/>
      <c r="O64" s="2"/>
      <c r="P64" s="2"/>
    </row>
    <row r="65" spans="12:16" ht="14.5">
      <c r="L65" s="2"/>
      <c r="N65" s="2"/>
      <c r="O65" s="2"/>
      <c r="P65" s="2"/>
    </row>
    <row r="66" spans="12:16" ht="14.5">
      <c r="L66" s="2"/>
      <c r="N66" s="2"/>
      <c r="O66" s="2"/>
      <c r="P66" s="2"/>
    </row>
    <row r="67" spans="12:16" ht="14.5">
      <c r="L67" s="2"/>
      <c r="N67" s="2"/>
      <c r="O67" s="2"/>
      <c r="P67" s="2"/>
    </row>
    <row r="68" spans="12:16" ht="14.5">
      <c r="L68" s="2"/>
      <c r="N68" s="2"/>
      <c r="O68" s="2"/>
      <c r="P68" s="2"/>
    </row>
    <row r="69" spans="12:16" ht="14.5">
      <c r="L69" s="2"/>
      <c r="N69" s="2"/>
      <c r="O69" s="2"/>
      <c r="P69" s="2"/>
    </row>
    <row r="70" spans="12:16" ht="14.5">
      <c r="L70" s="2"/>
      <c r="N70" s="2"/>
      <c r="O70" s="2"/>
      <c r="P70" s="2"/>
    </row>
    <row r="71" spans="12:16" ht="14.5">
      <c r="L71" s="2"/>
      <c r="N71" s="2"/>
      <c r="O71" s="2"/>
      <c r="P71" s="2"/>
    </row>
    <row r="72" spans="12:16" ht="14.5">
      <c r="L72" s="2"/>
      <c r="N72" s="2"/>
      <c r="O72" s="2"/>
      <c r="P72" s="2"/>
    </row>
    <row r="73" spans="12:16" ht="14.5">
      <c r="L73" s="2"/>
      <c r="N73" s="2"/>
      <c r="O73" s="2"/>
      <c r="P73" s="2"/>
    </row>
    <row r="74" spans="12:16" ht="14.5">
      <c r="L74" s="2"/>
      <c r="N74" s="2"/>
      <c r="O74" s="2"/>
      <c r="P74" s="2"/>
    </row>
    <row r="75" spans="12:16" ht="14.5">
      <c r="L75" s="2"/>
      <c r="N75" s="2"/>
      <c r="O75" s="2"/>
      <c r="P75" s="2"/>
    </row>
    <row r="76" spans="12:16" ht="14.5">
      <c r="L76" s="2"/>
      <c r="N76" s="2"/>
      <c r="O76" s="2"/>
      <c r="P76" s="2"/>
    </row>
    <row r="77" spans="12:16" ht="14.5">
      <c r="L77" s="2"/>
      <c r="N77" s="2"/>
      <c r="O77" s="2"/>
      <c r="P77" s="2"/>
    </row>
    <row r="78" spans="12:16" ht="14.5">
      <c r="L78" s="2"/>
      <c r="N78" s="2"/>
      <c r="O78" s="2"/>
      <c r="P78" s="2"/>
    </row>
    <row r="79" spans="12:16" ht="14.5">
      <c r="L79" s="2"/>
      <c r="N79" s="2"/>
      <c r="O79" s="2"/>
      <c r="P79" s="2"/>
    </row>
    <row r="80" spans="12:16" ht="14.5">
      <c r="L80" s="2"/>
      <c r="N80" s="2"/>
      <c r="O80" s="2"/>
      <c r="P80" s="2"/>
    </row>
    <row r="81" spans="12:16" ht="14.5">
      <c r="L81" s="2"/>
      <c r="N81" s="2"/>
      <c r="O81" s="2"/>
      <c r="P81" s="2"/>
    </row>
    <row r="82" spans="12:16" ht="14.5">
      <c r="L82" s="2"/>
      <c r="N82" s="2"/>
      <c r="O82" s="2"/>
      <c r="P82" s="2"/>
    </row>
    <row r="83" spans="12:16" ht="14.5">
      <c r="L83" s="2"/>
      <c r="N83" s="2"/>
      <c r="O83" s="2"/>
      <c r="P83" s="2"/>
    </row>
    <row r="84" spans="12:16" ht="14.5">
      <c r="L84" s="2"/>
      <c r="N84" s="2"/>
      <c r="O84" s="2"/>
      <c r="P84" s="2"/>
    </row>
    <row r="85" spans="12:16" ht="14.5">
      <c r="L85" s="2"/>
      <c r="N85" s="2"/>
      <c r="O85" s="2"/>
      <c r="P85" s="2"/>
    </row>
    <row r="86" spans="12:16" ht="14.5">
      <c r="L86" s="2"/>
      <c r="N86" s="2"/>
      <c r="O86" s="2"/>
      <c r="P86" s="2"/>
    </row>
    <row r="87" spans="12:16" ht="14.5">
      <c r="L87" s="2"/>
      <c r="N87" s="2"/>
      <c r="O87" s="2"/>
      <c r="P87" s="2"/>
    </row>
    <row r="88" spans="12:16" ht="14.5">
      <c r="L88" s="2"/>
      <c r="N88" s="2"/>
      <c r="O88" s="2"/>
      <c r="P88" s="2"/>
    </row>
    <row r="89" spans="12:16" ht="14.5">
      <c r="L89" s="2"/>
      <c r="N89" s="2"/>
      <c r="O89" s="2"/>
      <c r="P89" s="2"/>
    </row>
    <row r="90" spans="12:16" ht="14.5">
      <c r="L90" s="2"/>
      <c r="N90" s="2"/>
      <c r="O90" s="2"/>
      <c r="P90" s="2"/>
    </row>
    <row r="91" spans="12:16" ht="14.5">
      <c r="L91" s="2"/>
      <c r="N91" s="2"/>
      <c r="O91" s="2"/>
      <c r="P91" s="2"/>
    </row>
    <row r="92" spans="12:16" ht="14.5">
      <c r="L92" s="2"/>
      <c r="N92" s="2"/>
      <c r="O92" s="2"/>
      <c r="P92" s="2"/>
    </row>
    <row r="93" spans="12:16" ht="14.5">
      <c r="L93" s="2"/>
      <c r="N93" s="2"/>
      <c r="O93" s="2"/>
      <c r="P93" s="2"/>
    </row>
    <row r="94" spans="12:16" ht="14.5">
      <c r="L94" s="2"/>
      <c r="N94" s="2"/>
      <c r="O94" s="2"/>
      <c r="P94" s="2"/>
    </row>
    <row r="95" spans="12:16" ht="14.5">
      <c r="L95" s="2"/>
      <c r="N95" s="2"/>
      <c r="O95" s="2"/>
      <c r="P95" s="2"/>
    </row>
    <row r="96" spans="12:16" ht="14.5">
      <c r="L96" s="2"/>
      <c r="N96" s="2"/>
      <c r="O96" s="2"/>
      <c r="P96" s="2"/>
    </row>
    <row r="97" spans="12:16" ht="14.5">
      <c r="L97" s="2"/>
      <c r="N97" s="2"/>
      <c r="O97" s="2"/>
      <c r="P97" s="2"/>
    </row>
    <row r="98" spans="12:16" ht="14.5">
      <c r="L98" s="2"/>
      <c r="N98" s="2"/>
      <c r="O98" s="2"/>
      <c r="P98" s="2"/>
    </row>
    <row r="99" spans="12:16" ht="14.5">
      <c r="L99" s="2"/>
      <c r="N99" s="2"/>
      <c r="O99" s="2"/>
      <c r="P99" s="2"/>
    </row>
    <row r="100" spans="12:16" ht="14.5">
      <c r="L100" s="2"/>
      <c r="N100" s="2"/>
      <c r="O100" s="2"/>
      <c r="P100" s="2"/>
    </row>
    <row r="101" spans="12:16" ht="14.5">
      <c r="L101" s="2"/>
      <c r="N101" s="2"/>
      <c r="O101" s="2"/>
      <c r="P101" s="2"/>
    </row>
    <row r="102" spans="12:16" ht="14.5">
      <c r="L102" s="2"/>
      <c r="N102" s="2"/>
      <c r="O102" s="2"/>
      <c r="P102" s="2"/>
    </row>
    <row r="103" spans="12:16" ht="14.5">
      <c r="L103" s="2"/>
      <c r="N103" s="2"/>
      <c r="O103" s="2"/>
      <c r="P103" s="2"/>
    </row>
    <row r="104" spans="12:16" ht="14.5">
      <c r="L104" s="2"/>
      <c r="N104" s="2"/>
      <c r="O104" s="2"/>
      <c r="P104" s="2"/>
    </row>
    <row r="105" spans="12:16" ht="14.5">
      <c r="L105" s="2"/>
      <c r="N105" s="2"/>
      <c r="O105" s="2"/>
      <c r="P105" s="2"/>
    </row>
    <row r="106" spans="12:16" ht="14.5">
      <c r="L106" s="2"/>
      <c r="N106" s="2"/>
      <c r="O106" s="2"/>
      <c r="P106" s="2"/>
    </row>
    <row r="107" spans="12:16" ht="14.5">
      <c r="L107" s="2"/>
      <c r="N107" s="2"/>
      <c r="O107" s="2"/>
      <c r="P107" s="2"/>
    </row>
    <row r="108" spans="12:16" ht="14.5">
      <c r="L108" s="2"/>
      <c r="N108" s="2"/>
      <c r="O108" s="2"/>
      <c r="P108" s="2"/>
    </row>
    <row r="109" spans="12:16" ht="14.5">
      <c r="L109" s="2"/>
      <c r="N109" s="2"/>
      <c r="O109" s="2"/>
      <c r="P109" s="2"/>
    </row>
    <row r="110" spans="12:16" ht="14.5">
      <c r="L110" s="2"/>
      <c r="N110" s="2"/>
      <c r="O110" s="2"/>
      <c r="P110" s="2"/>
    </row>
    <row r="111" spans="12:16" ht="14.5">
      <c r="L111" s="2"/>
      <c r="N111" s="2"/>
      <c r="O111" s="2"/>
      <c r="P111" s="2"/>
    </row>
    <row r="112" spans="12:16" ht="14.5">
      <c r="L112" s="2"/>
      <c r="N112" s="2"/>
      <c r="O112" s="2"/>
      <c r="P112" s="2"/>
    </row>
    <row r="113" spans="12:16" ht="14.5">
      <c r="L113" s="2"/>
      <c r="N113" s="2"/>
      <c r="O113" s="2"/>
      <c r="P113" s="2"/>
    </row>
    <row r="114" spans="12:16" ht="14.5">
      <c r="L114" s="2"/>
      <c r="N114" s="2"/>
      <c r="O114" s="2"/>
      <c r="P114" s="2"/>
    </row>
    <row r="115" spans="12:16" ht="14.5">
      <c r="L115" s="2"/>
      <c r="N115" s="2"/>
      <c r="O115" s="2"/>
      <c r="P115" s="2"/>
    </row>
    <row r="116" spans="12:16" ht="14.5">
      <c r="L116" s="2"/>
      <c r="N116" s="2"/>
      <c r="O116" s="2"/>
      <c r="P116" s="2"/>
    </row>
    <row r="117" spans="12:16" ht="14.5">
      <c r="L117" s="2"/>
      <c r="N117" s="2"/>
      <c r="O117" s="2"/>
      <c r="P117" s="2"/>
    </row>
    <row r="118" spans="12:16" ht="14.5">
      <c r="L118" s="2"/>
      <c r="N118" s="2"/>
      <c r="O118" s="2"/>
      <c r="P118" s="2"/>
    </row>
    <row r="119" spans="12:16" ht="14.5">
      <c r="L119" s="2"/>
      <c r="N119" s="2"/>
      <c r="O119" s="2"/>
      <c r="P119" s="2"/>
    </row>
    <row r="120" spans="12:16" ht="14.5">
      <c r="L120" s="2"/>
      <c r="N120" s="2"/>
      <c r="O120" s="2"/>
      <c r="P120" s="2"/>
    </row>
    <row r="121" spans="12:16" ht="14.5">
      <c r="L121" s="2"/>
      <c r="N121" s="2"/>
      <c r="O121" s="2"/>
      <c r="P121" s="2"/>
    </row>
    <row r="122" spans="12:16" ht="14.5">
      <c r="L122" s="2"/>
      <c r="N122" s="2"/>
      <c r="O122" s="2"/>
      <c r="P122" s="2"/>
    </row>
    <row r="123" spans="12:16" ht="14.5">
      <c r="L123" s="2"/>
      <c r="N123" s="2"/>
      <c r="O123" s="2"/>
      <c r="P123" s="2"/>
    </row>
    <row r="124" spans="12:16" ht="14.5">
      <c r="L124" s="2"/>
      <c r="N124" s="2"/>
      <c r="O124" s="2"/>
      <c r="P124" s="2"/>
    </row>
    <row r="125" spans="12:16" ht="14.5">
      <c r="L125" s="2"/>
      <c r="N125" s="2"/>
      <c r="O125" s="2"/>
      <c r="P125" s="2"/>
    </row>
    <row r="126" spans="12:16" ht="14.5">
      <c r="L126" s="2"/>
      <c r="N126" s="2"/>
      <c r="O126" s="2"/>
      <c r="P126" s="2"/>
    </row>
    <row r="127" spans="12:16" ht="14.5">
      <c r="L127" s="2"/>
      <c r="N127" s="2"/>
      <c r="O127" s="2"/>
      <c r="P127" s="2"/>
    </row>
    <row r="128" spans="12:16" ht="14.5">
      <c r="L128" s="2"/>
      <c r="N128" s="2"/>
      <c r="O128" s="2"/>
      <c r="P128" s="2"/>
    </row>
    <row r="129" spans="12:16" ht="14.5">
      <c r="L129" s="2"/>
      <c r="N129" s="2"/>
      <c r="O129" s="2"/>
      <c r="P129" s="2"/>
    </row>
    <row r="130" spans="12:16" ht="14.5">
      <c r="L130" s="2"/>
      <c r="N130" s="2"/>
      <c r="O130" s="2"/>
      <c r="P130" s="2"/>
    </row>
    <row r="131" spans="12:16" ht="14.5">
      <c r="L131" s="2"/>
      <c r="N131" s="2"/>
      <c r="O131" s="2"/>
      <c r="P131" s="2"/>
    </row>
    <row r="132" spans="12:16" ht="14.5">
      <c r="L132" s="2"/>
      <c r="N132" s="2"/>
      <c r="O132" s="2"/>
      <c r="P132" s="2"/>
    </row>
    <row r="133" spans="12:16" ht="14.5">
      <c r="L133" s="2"/>
      <c r="N133" s="2"/>
      <c r="O133" s="2"/>
      <c r="P133" s="2"/>
    </row>
    <row r="134" spans="12:16" ht="14.5">
      <c r="L134" s="2"/>
      <c r="N134" s="2"/>
      <c r="O134" s="2"/>
      <c r="P134" s="2"/>
    </row>
    <row r="135" spans="12:16" ht="14.5">
      <c r="L135" s="2"/>
      <c r="N135" s="2"/>
      <c r="O135" s="2"/>
      <c r="P135" s="2"/>
    </row>
    <row r="136" spans="12:16" ht="14.5">
      <c r="L136" s="2"/>
      <c r="N136" s="2"/>
      <c r="O136" s="2"/>
      <c r="P136" s="2"/>
    </row>
    <row r="137" spans="12:16" ht="14.5">
      <c r="L137" s="2"/>
      <c r="N137" s="2"/>
      <c r="O137" s="2"/>
      <c r="P137" s="2"/>
    </row>
    <row r="138" spans="12:16" ht="14.5">
      <c r="L138" s="2"/>
      <c r="N138" s="2"/>
      <c r="O138" s="2"/>
      <c r="P138" s="2"/>
    </row>
    <row r="139" spans="12:16" ht="14.5">
      <c r="L139" s="2"/>
      <c r="N139" s="2"/>
      <c r="O139" s="2"/>
      <c r="P139" s="2"/>
    </row>
    <row r="140" spans="12:16" ht="14.5">
      <c r="L140" s="2"/>
      <c r="N140" s="2"/>
      <c r="O140" s="2"/>
      <c r="P140" s="2"/>
    </row>
    <row r="141" spans="12:16" ht="14.5">
      <c r="L141" s="2"/>
      <c r="N141" s="2"/>
      <c r="O141" s="2"/>
      <c r="P141" s="2"/>
    </row>
    <row r="142" spans="12:16" ht="14.5">
      <c r="L142" s="2"/>
      <c r="N142" s="2"/>
      <c r="O142" s="2"/>
      <c r="P142" s="2"/>
    </row>
    <row r="143" spans="12:16" ht="14.5">
      <c r="L143" s="2"/>
      <c r="N143" s="2"/>
      <c r="O143" s="2"/>
      <c r="P143" s="2"/>
    </row>
    <row r="144" spans="12:16" ht="14.5">
      <c r="L144" s="2"/>
      <c r="N144" s="2"/>
      <c r="O144" s="2"/>
      <c r="P144" s="2"/>
    </row>
    <row r="145" spans="12:16" ht="14.5">
      <c r="L145" s="2"/>
      <c r="N145" s="2"/>
      <c r="O145" s="2"/>
      <c r="P145" s="2"/>
    </row>
    <row r="146" spans="12:16" ht="14.5">
      <c r="L146" s="2"/>
      <c r="N146" s="2"/>
      <c r="O146" s="2"/>
      <c r="P146" s="2"/>
    </row>
    <row r="147" spans="12:16" ht="14.5">
      <c r="L147" s="2"/>
      <c r="N147" s="2"/>
      <c r="O147" s="2"/>
      <c r="P147" s="2"/>
    </row>
    <row r="148" spans="12:16" ht="14.5">
      <c r="L148" s="2"/>
      <c r="N148" s="2"/>
      <c r="O148" s="2"/>
      <c r="P148" s="2"/>
    </row>
    <row r="149" spans="12:16" ht="14.5">
      <c r="L149" s="2"/>
      <c r="N149" s="2"/>
      <c r="O149" s="2"/>
      <c r="P149" s="2"/>
    </row>
    <row r="150" spans="12:16" ht="14.5">
      <c r="L150" s="2"/>
      <c r="N150" s="2"/>
      <c r="O150" s="2"/>
      <c r="P150" s="2"/>
    </row>
    <row r="151" spans="12:16" ht="14.5">
      <c r="L151" s="2"/>
      <c r="N151" s="2"/>
      <c r="O151" s="2"/>
      <c r="P151" s="2"/>
    </row>
    <row r="152" spans="12:16" ht="14.5">
      <c r="L152" s="2"/>
      <c r="N152" s="2"/>
      <c r="O152" s="2"/>
      <c r="P152" s="2"/>
    </row>
    <row r="153" spans="12:16" ht="14.5">
      <c r="L153" s="2"/>
      <c r="N153" s="2"/>
      <c r="O153" s="2"/>
      <c r="P153" s="2"/>
    </row>
    <row r="154" spans="12:16" ht="14.5">
      <c r="L154" s="2"/>
      <c r="N154" s="2"/>
      <c r="O154" s="2"/>
      <c r="P154" s="2"/>
    </row>
    <row r="155" spans="12:16" ht="14.5">
      <c r="L155" s="2"/>
      <c r="N155" s="2"/>
      <c r="O155" s="2"/>
      <c r="P155" s="2"/>
    </row>
    <row r="156" spans="12:16" ht="14.5">
      <c r="L156" s="2"/>
      <c r="N156" s="2"/>
      <c r="O156" s="2"/>
      <c r="P156" s="2"/>
    </row>
    <row r="157" spans="12:16" ht="14.5">
      <c r="L157" s="2"/>
      <c r="N157" s="2"/>
      <c r="O157" s="2"/>
      <c r="P157" s="2"/>
    </row>
    <row r="158" spans="12:16" ht="14.5">
      <c r="L158" s="2"/>
      <c r="N158" s="2"/>
      <c r="O158" s="2"/>
      <c r="P158" s="2"/>
    </row>
    <row r="159" spans="12:16" ht="14.5">
      <c r="L159" s="2"/>
      <c r="N159" s="2"/>
      <c r="O159" s="2"/>
      <c r="P159" s="2"/>
    </row>
    <row r="160" spans="12:16" ht="14.5">
      <c r="L160" s="2"/>
      <c r="N160" s="2"/>
      <c r="O160" s="2"/>
      <c r="P160" s="2"/>
    </row>
    <row r="161" spans="12:16" ht="14.5">
      <c r="L161" s="2"/>
      <c r="N161" s="2"/>
      <c r="O161" s="2"/>
      <c r="P161" s="2"/>
    </row>
    <row r="162" spans="12:16" ht="14.5">
      <c r="L162" s="2"/>
      <c r="N162" s="2"/>
      <c r="O162" s="2"/>
      <c r="P162" s="2"/>
    </row>
    <row r="163" spans="12:16" ht="14.5">
      <c r="L163" s="2"/>
      <c r="N163" s="2"/>
      <c r="O163" s="2"/>
      <c r="P163" s="2"/>
    </row>
    <row r="164" spans="12:16" ht="14.5">
      <c r="L164" s="2"/>
      <c r="N164" s="2"/>
      <c r="O164" s="2"/>
      <c r="P164" s="2"/>
    </row>
    <row r="165" spans="12:16" ht="14.5">
      <c r="L165" s="2"/>
      <c r="N165" s="2"/>
      <c r="O165" s="2"/>
      <c r="P165" s="2"/>
    </row>
    <row r="166" spans="12:16" ht="14.5">
      <c r="L166" s="2"/>
      <c r="N166" s="2"/>
      <c r="O166" s="2"/>
      <c r="P166" s="2"/>
    </row>
    <row r="167" spans="12:16" ht="14.5">
      <c r="L167" s="2"/>
      <c r="N167" s="2"/>
      <c r="O167" s="2"/>
      <c r="P167" s="2"/>
    </row>
    <row r="168" spans="12:16" ht="14.5">
      <c r="L168" s="2"/>
      <c r="N168" s="2"/>
      <c r="O168" s="2"/>
      <c r="P168" s="2"/>
    </row>
    <row r="169" spans="12:16" ht="14.5">
      <c r="L169" s="2"/>
      <c r="N169" s="2"/>
      <c r="O169" s="2"/>
      <c r="P169" s="2"/>
    </row>
    <row r="170" spans="12:16" ht="14.5">
      <c r="L170" s="2"/>
      <c r="N170" s="2"/>
      <c r="O170" s="2"/>
      <c r="P170" s="2"/>
    </row>
    <row r="171" spans="12:16" ht="14.5">
      <c r="L171" s="2"/>
      <c r="N171" s="2"/>
      <c r="O171" s="2"/>
      <c r="P171" s="2"/>
    </row>
    <row r="172" spans="12:16" ht="14.5">
      <c r="L172" s="2"/>
      <c r="N172" s="2"/>
      <c r="O172" s="2"/>
      <c r="P172" s="2"/>
    </row>
    <row r="173" spans="12:16" ht="14.5">
      <c r="L173" s="2"/>
      <c r="N173" s="2"/>
      <c r="O173" s="2"/>
      <c r="P173" s="2"/>
    </row>
    <row r="174" spans="12:16" ht="14.5">
      <c r="L174" s="2"/>
      <c r="N174" s="2"/>
      <c r="O174" s="2"/>
      <c r="P174" s="2"/>
    </row>
    <row r="175" spans="12:16" ht="14.5">
      <c r="L175" s="2"/>
      <c r="N175" s="2"/>
      <c r="O175" s="2"/>
      <c r="P175" s="2"/>
    </row>
    <row r="176" spans="12:16" ht="14.5">
      <c r="L176" s="2"/>
      <c r="N176" s="2"/>
      <c r="O176" s="2"/>
      <c r="P176" s="2"/>
    </row>
    <row r="177" spans="12:16" ht="14.5">
      <c r="L177" s="2"/>
      <c r="N177" s="2"/>
      <c r="O177" s="2"/>
      <c r="P177" s="2"/>
    </row>
    <row r="178" spans="12:16" ht="14.5">
      <c r="L178" s="2"/>
      <c r="N178" s="2"/>
      <c r="O178" s="2"/>
      <c r="P178" s="2"/>
    </row>
    <row r="179" spans="12:16" ht="14.5">
      <c r="L179" s="2"/>
      <c r="N179" s="2"/>
      <c r="O179" s="2"/>
      <c r="P179" s="2"/>
    </row>
    <row r="180" spans="12:16" ht="14.5">
      <c r="L180" s="2"/>
      <c r="N180" s="2"/>
      <c r="O180" s="2"/>
      <c r="P180" s="2"/>
    </row>
    <row r="181" spans="12:16" ht="14.5">
      <c r="L181" s="2"/>
      <c r="N181" s="2"/>
      <c r="O181" s="2"/>
      <c r="P181" s="2"/>
    </row>
    <row r="182" spans="12:16" ht="14.5">
      <c r="L182" s="2"/>
      <c r="N182" s="2"/>
      <c r="O182" s="2"/>
      <c r="P182" s="2"/>
    </row>
    <row r="183" spans="12:16" ht="14.5">
      <c r="L183" s="2"/>
      <c r="N183" s="2"/>
      <c r="O183" s="2"/>
      <c r="P183" s="2"/>
    </row>
    <row r="184" spans="12:16" ht="14.5">
      <c r="L184" s="2"/>
      <c r="N184" s="2"/>
      <c r="O184" s="2"/>
      <c r="P184" s="2"/>
    </row>
    <row r="185" spans="12:16" ht="14.5">
      <c r="L185" s="2"/>
      <c r="N185" s="2"/>
      <c r="O185" s="2"/>
      <c r="P185" s="2"/>
    </row>
    <row r="186" spans="12:16" ht="14.5">
      <c r="L186" s="2"/>
      <c r="N186" s="2"/>
      <c r="O186" s="2"/>
      <c r="P186" s="2"/>
    </row>
    <row r="187" spans="12:16" ht="14.5">
      <c r="L187" s="2"/>
      <c r="N187" s="2"/>
      <c r="O187" s="2"/>
      <c r="P187" s="2"/>
    </row>
    <row r="188" spans="12:16" ht="14.5">
      <c r="L188" s="2"/>
      <c r="N188" s="2"/>
      <c r="O188" s="2"/>
      <c r="P188" s="2"/>
    </row>
    <row r="189" spans="12:16" ht="14.5">
      <c r="L189" s="2"/>
      <c r="N189" s="2"/>
      <c r="O189" s="2"/>
      <c r="P189" s="2"/>
    </row>
    <row r="190" spans="12:16" ht="14.5">
      <c r="L190" s="2"/>
      <c r="N190" s="2"/>
      <c r="O190" s="2"/>
      <c r="P190" s="2"/>
    </row>
    <row r="191" spans="12:16" ht="14.5">
      <c r="L191" s="2"/>
      <c r="N191" s="2"/>
      <c r="O191" s="2"/>
      <c r="P191" s="2"/>
    </row>
    <row r="192" spans="12:16" ht="14.5">
      <c r="L192" s="2"/>
      <c r="N192" s="2"/>
      <c r="O192" s="2"/>
      <c r="P192" s="2"/>
    </row>
    <row r="193" spans="12:16" ht="14.5">
      <c r="L193" s="2"/>
      <c r="N193" s="2"/>
      <c r="O193" s="2"/>
      <c r="P193" s="2"/>
    </row>
    <row r="194" spans="12:16" ht="14.5">
      <c r="L194" s="2"/>
      <c r="N194" s="2"/>
      <c r="O194" s="2"/>
      <c r="P194" s="2"/>
    </row>
    <row r="195" spans="12:16" ht="14.5">
      <c r="L195" s="2"/>
      <c r="N195" s="2"/>
      <c r="O195" s="2"/>
      <c r="P195" s="2"/>
    </row>
    <row r="196" spans="12:16" ht="14.5">
      <c r="L196" s="2"/>
      <c r="N196" s="2"/>
      <c r="O196" s="2"/>
      <c r="P196" s="2"/>
    </row>
    <row r="197" spans="12:16" ht="14.5">
      <c r="L197" s="2"/>
      <c r="N197" s="2"/>
      <c r="O197" s="2"/>
      <c r="P197" s="2"/>
    </row>
    <row r="198" spans="12:16" ht="14.5">
      <c r="L198" s="2"/>
      <c r="N198" s="2"/>
      <c r="O198" s="2"/>
      <c r="P198" s="2"/>
    </row>
    <row r="199" spans="12:16" ht="14.5">
      <c r="L199" s="2"/>
      <c r="N199" s="2"/>
      <c r="O199" s="2"/>
      <c r="P199" s="2"/>
    </row>
    <row r="200" spans="12:16" ht="14.5">
      <c r="L200" s="2"/>
      <c r="N200" s="2"/>
      <c r="O200" s="2"/>
      <c r="P200" s="2"/>
    </row>
    <row r="201" spans="12:16" ht="14.5">
      <c r="L201" s="2"/>
      <c r="N201" s="2"/>
      <c r="O201" s="2"/>
      <c r="P201" s="2"/>
    </row>
    <row r="202" spans="12:16" ht="14.5">
      <c r="L202" s="2"/>
      <c r="N202" s="2"/>
      <c r="O202" s="2"/>
      <c r="P202" s="2"/>
    </row>
    <row r="203" spans="12:16" ht="14.5">
      <c r="L203" s="2"/>
      <c r="N203" s="2"/>
      <c r="O203" s="2"/>
      <c r="P203" s="2"/>
    </row>
    <row r="204" spans="12:16" ht="14.5">
      <c r="L204" s="2"/>
      <c r="N204" s="2"/>
      <c r="O204" s="2"/>
      <c r="P204" s="2"/>
    </row>
    <row r="205" spans="12:16" ht="14.5">
      <c r="L205" s="2"/>
      <c r="N205" s="2"/>
      <c r="O205" s="2"/>
      <c r="P205" s="2"/>
    </row>
    <row r="206" spans="12:16" ht="14.5">
      <c r="L206" s="2"/>
      <c r="N206" s="2"/>
      <c r="O206" s="2"/>
      <c r="P206" s="2"/>
    </row>
    <row r="207" spans="12:16" ht="14.5">
      <c r="L207" s="2"/>
      <c r="N207" s="2"/>
      <c r="O207" s="2"/>
      <c r="P207" s="2"/>
    </row>
    <row r="208" spans="12:16" ht="14.5">
      <c r="L208" s="2"/>
      <c r="N208" s="2"/>
      <c r="O208" s="2"/>
      <c r="P208" s="2"/>
    </row>
    <row r="209" spans="12:16" ht="14.5">
      <c r="L209" s="2"/>
      <c r="N209" s="2"/>
      <c r="O209" s="2"/>
      <c r="P209" s="2"/>
    </row>
    <row r="210" spans="12:16" ht="14.5">
      <c r="L210" s="2"/>
      <c r="N210" s="2"/>
      <c r="O210" s="2"/>
      <c r="P210" s="2"/>
    </row>
    <row r="211" spans="12:16" ht="14.5">
      <c r="L211" s="2"/>
      <c r="N211" s="2"/>
      <c r="O211" s="2"/>
      <c r="P211" s="2"/>
    </row>
    <row r="212" spans="12:16" ht="14.5">
      <c r="L212" s="2"/>
      <c r="N212" s="2"/>
      <c r="O212" s="2"/>
      <c r="P212" s="2"/>
    </row>
    <row r="213" spans="12:16" ht="14.5">
      <c r="L213" s="2"/>
      <c r="N213" s="2"/>
      <c r="O213" s="2"/>
      <c r="P213" s="2"/>
    </row>
    <row r="214" spans="12:16" ht="14.5">
      <c r="L214" s="2"/>
      <c r="N214" s="2"/>
      <c r="O214" s="2"/>
      <c r="P214" s="2"/>
    </row>
    <row r="215" spans="12:16" ht="14.5">
      <c r="L215" s="2"/>
      <c r="N215" s="2"/>
      <c r="O215" s="2"/>
      <c r="P215" s="2"/>
    </row>
    <row r="216" spans="12:16" ht="14.5">
      <c r="L216" s="2"/>
      <c r="N216" s="2"/>
      <c r="O216" s="2"/>
      <c r="P216" s="2"/>
    </row>
    <row r="217" spans="12:16" ht="14.5">
      <c r="L217" s="2"/>
      <c r="N217" s="2"/>
      <c r="O217" s="2"/>
      <c r="P217" s="2"/>
    </row>
    <row r="218" spans="12:16" ht="14.5">
      <c r="L218" s="2"/>
      <c r="N218" s="2"/>
      <c r="O218" s="2"/>
      <c r="P218" s="2"/>
    </row>
    <row r="219" spans="12:16" ht="14.5">
      <c r="L219" s="2"/>
      <c r="N219" s="2"/>
      <c r="O219" s="2"/>
      <c r="P219" s="2"/>
    </row>
    <row r="220" spans="12:16" ht="14.5">
      <c r="L220" s="2"/>
      <c r="N220" s="2"/>
      <c r="O220" s="2"/>
      <c r="P220" s="2"/>
    </row>
    <row r="221" spans="12:16" ht="14.5">
      <c r="L221" s="2"/>
      <c r="N221" s="2"/>
      <c r="O221" s="2"/>
      <c r="P221" s="2"/>
    </row>
    <row r="222" spans="12:16" ht="14.5">
      <c r="L222" s="2"/>
      <c r="N222" s="2"/>
      <c r="O222" s="2"/>
      <c r="P222" s="2"/>
    </row>
    <row r="223" spans="12:16" ht="14.5">
      <c r="L223" s="2"/>
      <c r="N223" s="2"/>
      <c r="O223" s="2"/>
      <c r="P223" s="2"/>
    </row>
    <row r="224" spans="12:16" ht="14.5">
      <c r="L224" s="2"/>
      <c r="N224" s="2"/>
      <c r="O224" s="2"/>
      <c r="P224" s="2"/>
    </row>
    <row r="225" spans="12:16" ht="14.5">
      <c r="L225" s="2"/>
      <c r="N225" s="2"/>
      <c r="O225" s="2"/>
      <c r="P225" s="2"/>
    </row>
    <row r="226" spans="12:16" ht="14.5">
      <c r="L226" s="2"/>
      <c r="N226" s="2"/>
      <c r="O226" s="2"/>
      <c r="P226" s="2"/>
    </row>
    <row r="227" spans="12:16" ht="14.5">
      <c r="L227" s="2"/>
      <c r="N227" s="2"/>
      <c r="O227" s="2"/>
      <c r="P227" s="2"/>
    </row>
    <row r="228" spans="12:16" ht="14.5">
      <c r="L228" s="2"/>
      <c r="N228" s="2"/>
      <c r="O228" s="2"/>
      <c r="P228" s="2"/>
    </row>
    <row r="229" spans="12:16" ht="14.5">
      <c r="L229" s="2"/>
      <c r="N229" s="2"/>
      <c r="O229" s="2"/>
      <c r="P229" s="2"/>
    </row>
    <row r="230" spans="12:16" ht="14.5">
      <c r="L230" s="2"/>
      <c r="N230" s="2"/>
      <c r="O230" s="2"/>
      <c r="P230" s="2"/>
    </row>
    <row r="231" spans="12:16" ht="14.5">
      <c r="L231" s="2"/>
      <c r="N231" s="2"/>
      <c r="O231" s="2"/>
      <c r="P231" s="2"/>
    </row>
    <row r="232" spans="12:16" ht="14.5">
      <c r="L232" s="2"/>
      <c r="N232" s="2"/>
      <c r="O232" s="2"/>
      <c r="P232" s="2"/>
    </row>
    <row r="233" spans="12:16" ht="14.5">
      <c r="L233" s="2"/>
      <c r="N233" s="2"/>
      <c r="O233" s="2"/>
      <c r="P233" s="2"/>
    </row>
    <row r="234" spans="12:16" ht="14.5">
      <c r="L234" s="2"/>
      <c r="N234" s="2"/>
      <c r="O234" s="2"/>
      <c r="P234" s="2"/>
    </row>
    <row r="235" spans="12:16" ht="14.5">
      <c r="L235" s="2"/>
      <c r="N235" s="2"/>
      <c r="O235" s="2"/>
      <c r="P235" s="2"/>
    </row>
    <row r="236" spans="12:16" ht="14.5">
      <c r="L236" s="2"/>
      <c r="N236" s="2"/>
      <c r="O236" s="2"/>
      <c r="P236" s="2"/>
    </row>
    <row r="237" spans="12:16" ht="14.5">
      <c r="L237" s="2"/>
      <c r="N237" s="2"/>
      <c r="O237" s="2"/>
      <c r="P237" s="2"/>
    </row>
    <row r="238" spans="12:16" ht="14.5">
      <c r="L238" s="2"/>
      <c r="N238" s="2"/>
      <c r="O238" s="2"/>
      <c r="P238" s="2"/>
    </row>
    <row r="239" spans="12:16" ht="14.5">
      <c r="L239" s="2"/>
      <c r="N239" s="2"/>
      <c r="O239" s="2"/>
      <c r="P239" s="2"/>
    </row>
    <row r="240" spans="12:16" ht="14.5">
      <c r="L240" s="2"/>
      <c r="N240" s="2"/>
      <c r="O240" s="2"/>
      <c r="P240" s="2"/>
    </row>
    <row r="241" spans="12:16" ht="14.5">
      <c r="L241" s="2"/>
      <c r="N241" s="2"/>
      <c r="O241" s="2"/>
      <c r="P241" s="2"/>
    </row>
    <row r="242" spans="12:16" ht="14.5">
      <c r="L242" s="2"/>
      <c r="N242" s="2"/>
      <c r="O242" s="2"/>
      <c r="P242" s="2"/>
    </row>
    <row r="243" spans="12:16" ht="14.5">
      <c r="L243" s="2"/>
      <c r="N243" s="2"/>
      <c r="O243" s="2"/>
      <c r="P243" s="2"/>
    </row>
    <row r="244" spans="12:16" ht="14.5">
      <c r="L244" s="2"/>
      <c r="N244" s="2"/>
      <c r="O244" s="2"/>
      <c r="P244" s="2"/>
    </row>
    <row r="245" spans="12:16" ht="14.5">
      <c r="L245" s="2"/>
      <c r="N245" s="2"/>
      <c r="O245" s="2"/>
      <c r="P245" s="2"/>
    </row>
    <row r="246" spans="12:16" ht="14.5">
      <c r="L246" s="2"/>
      <c r="N246" s="2"/>
      <c r="O246" s="2"/>
      <c r="P246" s="2"/>
    </row>
    <row r="247" spans="12:16" ht="14.5">
      <c r="L247" s="2"/>
      <c r="N247" s="2"/>
      <c r="O247" s="2"/>
      <c r="P247" s="2"/>
    </row>
    <row r="248" spans="12:16" ht="14.5">
      <c r="L248" s="2"/>
      <c r="N248" s="2"/>
      <c r="O248" s="2"/>
      <c r="P248" s="2"/>
    </row>
    <row r="249" spans="12:16" ht="14.5">
      <c r="L249" s="2"/>
      <c r="N249" s="2"/>
      <c r="O249" s="2"/>
      <c r="P249" s="2"/>
    </row>
    <row r="250" spans="12:16" ht="14.5">
      <c r="L250" s="2"/>
      <c r="N250" s="2"/>
      <c r="O250" s="2"/>
      <c r="P250" s="2"/>
    </row>
    <row r="251" spans="12:16" ht="14.5">
      <c r="L251" s="2"/>
      <c r="N251" s="2"/>
      <c r="O251" s="2"/>
      <c r="P251" s="2"/>
    </row>
    <row r="252" spans="12:16" ht="14.5">
      <c r="L252" s="2"/>
      <c r="N252" s="2"/>
      <c r="O252" s="2"/>
      <c r="P252" s="2"/>
    </row>
    <row r="253" spans="12:16" ht="14.5">
      <c r="L253" s="2"/>
      <c r="N253" s="2"/>
      <c r="O253" s="2"/>
      <c r="P253" s="2"/>
    </row>
    <row r="254" spans="12:16" ht="14.5">
      <c r="L254" s="2"/>
      <c r="N254" s="2"/>
      <c r="O254" s="2"/>
      <c r="P254" s="2"/>
    </row>
    <row r="255" spans="12:16" ht="14.5">
      <c r="L255" s="2"/>
      <c r="N255" s="2"/>
      <c r="O255" s="2"/>
      <c r="P255" s="2"/>
    </row>
    <row r="256" spans="12:16" ht="14.5">
      <c r="L256" s="2"/>
      <c r="N256" s="2"/>
      <c r="O256" s="2"/>
      <c r="P256" s="2"/>
    </row>
    <row r="257" spans="12:16" ht="14.5">
      <c r="L257" s="2"/>
      <c r="N257" s="2"/>
      <c r="O257" s="2"/>
      <c r="P257" s="2"/>
    </row>
    <row r="258" spans="12:16" ht="14.5">
      <c r="L258" s="2"/>
      <c r="N258" s="2"/>
      <c r="O258" s="2"/>
      <c r="P258" s="2"/>
    </row>
    <row r="259" spans="12:16" ht="14.5">
      <c r="L259" s="2"/>
      <c r="N259" s="2"/>
      <c r="O259" s="2"/>
      <c r="P259" s="2"/>
    </row>
    <row r="260" spans="12:16" ht="14.5">
      <c r="L260" s="2"/>
      <c r="N260" s="2"/>
      <c r="O260" s="2"/>
      <c r="P260" s="2"/>
    </row>
    <row r="261" spans="12:16" ht="14.5">
      <c r="L261" s="2"/>
      <c r="N261" s="2"/>
      <c r="O261" s="2"/>
      <c r="P261" s="2"/>
    </row>
    <row r="262" spans="12:16" ht="14.5">
      <c r="L262" s="2"/>
      <c r="N262" s="2"/>
      <c r="O262" s="2"/>
      <c r="P262" s="2"/>
    </row>
    <row r="263" spans="12:16" ht="14.5">
      <c r="L263" s="2"/>
      <c r="N263" s="2"/>
      <c r="O263" s="2"/>
      <c r="P263" s="2"/>
    </row>
    <row r="264" spans="12:16" ht="14.5">
      <c r="L264" s="2"/>
      <c r="N264" s="2"/>
      <c r="O264" s="2"/>
      <c r="P264" s="2"/>
    </row>
    <row r="265" spans="12:16" ht="14.5">
      <c r="L265" s="2"/>
      <c r="N265" s="2"/>
      <c r="O265" s="2"/>
      <c r="P265" s="2"/>
    </row>
    <row r="266" spans="12:16" ht="14.5">
      <c r="L266" s="2"/>
      <c r="N266" s="2"/>
      <c r="O266" s="2"/>
      <c r="P266" s="2"/>
    </row>
    <row r="267" spans="12:16" ht="14.5">
      <c r="L267" s="2"/>
      <c r="N267" s="2"/>
      <c r="O267" s="2"/>
      <c r="P267" s="2"/>
    </row>
    <row r="268" spans="12:16" ht="14.5">
      <c r="L268" s="2"/>
      <c r="N268" s="2"/>
      <c r="O268" s="2"/>
      <c r="P268" s="2"/>
    </row>
    <row r="269" spans="12:16" ht="14.5">
      <c r="L269" s="2"/>
      <c r="N269" s="2"/>
      <c r="O269" s="2"/>
      <c r="P269" s="2"/>
    </row>
    <row r="270" spans="12:16" ht="14.5">
      <c r="L270" s="2"/>
      <c r="N270" s="2"/>
      <c r="O270" s="2"/>
      <c r="P270" s="2"/>
    </row>
    <row r="271" spans="12:16" ht="14.5">
      <c r="L271" s="2"/>
      <c r="N271" s="2"/>
      <c r="O271" s="2"/>
      <c r="P271" s="2"/>
    </row>
    <row r="272" spans="12:16" ht="14.5">
      <c r="L272" s="2"/>
      <c r="N272" s="2"/>
      <c r="O272" s="2"/>
      <c r="P272" s="2"/>
    </row>
    <row r="273" spans="12:16" ht="14.5">
      <c r="L273" s="2"/>
      <c r="N273" s="2"/>
      <c r="O273" s="2"/>
      <c r="P273" s="2"/>
    </row>
    <row r="274" spans="12:16" ht="14.5">
      <c r="L274" s="2"/>
      <c r="N274" s="2"/>
      <c r="O274" s="2"/>
      <c r="P274" s="2"/>
    </row>
    <row r="275" spans="12:16" ht="14.5">
      <c r="L275" s="2"/>
      <c r="N275" s="2"/>
      <c r="O275" s="2"/>
      <c r="P275" s="2"/>
    </row>
    <row r="276" spans="12:16" ht="14.5">
      <c r="L276" s="2"/>
      <c r="N276" s="2"/>
      <c r="O276" s="2"/>
      <c r="P276" s="2"/>
    </row>
    <row r="277" spans="12:16" ht="14.5">
      <c r="L277" s="2"/>
      <c r="N277" s="2"/>
      <c r="O277" s="2"/>
      <c r="P277" s="2"/>
    </row>
    <row r="278" spans="12:16" ht="14.5">
      <c r="L278" s="2"/>
      <c r="N278" s="2"/>
      <c r="O278" s="2"/>
      <c r="P278" s="2"/>
    </row>
    <row r="279" spans="12:16" ht="14.5">
      <c r="L279" s="2"/>
      <c r="N279" s="2"/>
      <c r="O279" s="2"/>
      <c r="P279" s="2"/>
    </row>
    <row r="280" spans="12:16" ht="14.5">
      <c r="L280" s="2"/>
      <c r="N280" s="2"/>
      <c r="O280" s="2"/>
      <c r="P280" s="2"/>
    </row>
    <row r="281" spans="12:16" ht="14.5">
      <c r="L281" s="2"/>
      <c r="N281" s="2"/>
      <c r="O281" s="2"/>
      <c r="P281" s="2"/>
    </row>
    <row r="282" spans="12:16" ht="14.5">
      <c r="L282" s="2"/>
      <c r="N282" s="2"/>
      <c r="O282" s="2"/>
      <c r="P282" s="2"/>
    </row>
    <row r="283" spans="12:16" ht="14.5">
      <c r="L283" s="2"/>
      <c r="N283" s="2"/>
      <c r="O283" s="2"/>
      <c r="P283" s="2"/>
    </row>
    <row r="284" spans="12:16" ht="14.5">
      <c r="L284" s="2"/>
      <c r="N284" s="2"/>
      <c r="O284" s="2"/>
      <c r="P284" s="2"/>
    </row>
    <row r="285" spans="12:16" ht="14.5">
      <c r="L285" s="2"/>
      <c r="N285" s="2"/>
      <c r="O285" s="2"/>
      <c r="P285" s="2"/>
    </row>
    <row r="286" spans="12:16" ht="14.5">
      <c r="L286" s="2"/>
      <c r="N286" s="2"/>
      <c r="O286" s="2"/>
      <c r="P286" s="2"/>
    </row>
    <row r="287" spans="12:16" ht="14.5">
      <c r="L287" s="2"/>
      <c r="N287" s="2"/>
      <c r="O287" s="2"/>
      <c r="P287" s="2"/>
    </row>
    <row r="288" spans="12:16" ht="14.5">
      <c r="L288" s="2"/>
      <c r="N288" s="2"/>
      <c r="O288" s="2"/>
      <c r="P288" s="2"/>
    </row>
    <row r="289" spans="12:16" ht="14.5">
      <c r="L289" s="2"/>
      <c r="N289" s="2"/>
      <c r="O289" s="2"/>
      <c r="P289" s="2"/>
    </row>
    <row r="290" spans="12:16" ht="14.5">
      <c r="L290" s="2"/>
      <c r="N290" s="2"/>
      <c r="O290" s="2"/>
      <c r="P290" s="2"/>
    </row>
    <row r="291" spans="12:16" ht="14.5">
      <c r="L291" s="2"/>
      <c r="N291" s="2"/>
      <c r="O291" s="2"/>
      <c r="P291" s="2"/>
    </row>
    <row r="292" spans="12:16" ht="14.5">
      <c r="L292" s="2"/>
      <c r="N292" s="2"/>
      <c r="O292" s="2"/>
      <c r="P292" s="2"/>
    </row>
    <row r="293" spans="12:16" ht="14.5">
      <c r="L293" s="2"/>
      <c r="N293" s="2"/>
      <c r="O293" s="2"/>
      <c r="P293" s="2"/>
    </row>
    <row r="294" spans="12:16" ht="14.5">
      <c r="L294" s="2"/>
      <c r="N294" s="2"/>
      <c r="O294" s="2"/>
      <c r="P294" s="2"/>
    </row>
    <row r="295" spans="12:16" ht="14.5">
      <c r="L295" s="2"/>
      <c r="N295" s="2"/>
      <c r="O295" s="2"/>
      <c r="P295" s="2"/>
    </row>
    <row r="296" spans="12:16" ht="14.5">
      <c r="L296" s="2"/>
      <c r="N296" s="2"/>
      <c r="O296" s="2"/>
      <c r="P296" s="2"/>
    </row>
    <row r="297" spans="12:16" ht="14.5">
      <c r="L297" s="2"/>
      <c r="N297" s="2"/>
      <c r="O297" s="2"/>
      <c r="P297" s="2"/>
    </row>
    <row r="298" spans="12:16" ht="14.5">
      <c r="L298" s="2"/>
      <c r="N298" s="2"/>
      <c r="O298" s="2"/>
      <c r="P298" s="2"/>
    </row>
    <row r="299" spans="12:16" ht="14.5">
      <c r="L299" s="2"/>
      <c r="N299" s="2"/>
      <c r="O299" s="2"/>
      <c r="P299" s="2"/>
    </row>
    <row r="300" spans="12:16" ht="14.5">
      <c r="L300" s="2"/>
      <c r="N300" s="2"/>
      <c r="O300" s="2"/>
      <c r="P300" s="2"/>
    </row>
    <row r="301" spans="12:16" ht="14.5">
      <c r="L301" s="2"/>
      <c r="N301" s="2"/>
      <c r="O301" s="2"/>
      <c r="P301" s="2"/>
    </row>
    <row r="302" spans="12:16" ht="14.5">
      <c r="L302" s="2"/>
      <c r="N302" s="2"/>
      <c r="O302" s="2"/>
      <c r="P302" s="2"/>
    </row>
    <row r="303" spans="12:16" ht="14.5">
      <c r="L303" s="2"/>
      <c r="N303" s="2"/>
      <c r="O303" s="2"/>
      <c r="P303" s="2"/>
    </row>
    <row r="304" spans="12:16" ht="14.5">
      <c r="L304" s="2"/>
      <c r="N304" s="2"/>
      <c r="O304" s="2"/>
      <c r="P304" s="2"/>
    </row>
    <row r="305" spans="12:16" ht="14.5">
      <c r="L305" s="2"/>
      <c r="N305" s="2"/>
      <c r="O305" s="2"/>
      <c r="P305" s="2"/>
    </row>
    <row r="306" spans="12:16" ht="14.5">
      <c r="L306" s="2"/>
      <c r="N306" s="2"/>
      <c r="O306" s="2"/>
      <c r="P306" s="2"/>
    </row>
    <row r="307" spans="12:16" ht="14.5">
      <c r="L307" s="2"/>
      <c r="N307" s="2"/>
      <c r="O307" s="2"/>
      <c r="P307" s="2"/>
    </row>
    <row r="308" spans="12:16" ht="14.5">
      <c r="L308" s="2"/>
      <c r="N308" s="2"/>
      <c r="O308" s="2"/>
      <c r="P308" s="2"/>
    </row>
    <row r="309" spans="12:16" ht="14.5">
      <c r="L309" s="2"/>
      <c r="N309" s="2"/>
      <c r="O309" s="2"/>
      <c r="P309" s="2"/>
    </row>
    <row r="310" spans="12:16" ht="14.5">
      <c r="L310" s="2"/>
      <c r="N310" s="2"/>
      <c r="O310" s="2"/>
      <c r="P310" s="2"/>
    </row>
    <row r="311" spans="12:16" ht="14.5">
      <c r="L311" s="2"/>
      <c r="N311" s="2"/>
      <c r="O311" s="2"/>
      <c r="P311" s="2"/>
    </row>
    <row r="312" spans="12:16" ht="14.5">
      <c r="L312" s="2"/>
      <c r="N312" s="2"/>
      <c r="O312" s="2"/>
      <c r="P312" s="2"/>
    </row>
    <row r="313" spans="12:16" ht="14.5">
      <c r="L313" s="2"/>
      <c r="N313" s="2"/>
      <c r="O313" s="2"/>
      <c r="P313" s="2"/>
    </row>
    <row r="314" spans="12:16" ht="14.5">
      <c r="L314" s="2"/>
      <c r="N314" s="2"/>
      <c r="O314" s="2"/>
      <c r="P314" s="2"/>
    </row>
    <row r="315" spans="12:16" ht="14.5">
      <c r="L315" s="2"/>
      <c r="N315" s="2"/>
      <c r="O315" s="2"/>
      <c r="P315" s="2"/>
    </row>
    <row r="316" spans="12:16" ht="14.5">
      <c r="L316" s="2"/>
      <c r="N316" s="2"/>
      <c r="O316" s="2"/>
      <c r="P316" s="2"/>
    </row>
    <row r="317" spans="12:16" ht="14.5">
      <c r="L317" s="2"/>
      <c r="N317" s="2"/>
      <c r="O317" s="2"/>
      <c r="P317" s="2"/>
    </row>
    <row r="318" spans="12:16" ht="14.5">
      <c r="L318" s="2"/>
      <c r="N318" s="2"/>
      <c r="O318" s="2"/>
      <c r="P318" s="2"/>
    </row>
    <row r="319" spans="12:16" ht="14.5">
      <c r="L319" s="2"/>
      <c r="N319" s="2"/>
      <c r="O319" s="2"/>
      <c r="P319" s="2"/>
    </row>
    <row r="320" spans="12:16" ht="14.5">
      <c r="L320" s="2"/>
      <c r="N320" s="2"/>
      <c r="O320" s="2"/>
      <c r="P320" s="2"/>
    </row>
    <row r="321" spans="12:16" ht="14.5">
      <c r="L321" s="2"/>
      <c r="N321" s="2"/>
      <c r="O321" s="2"/>
      <c r="P321" s="2"/>
    </row>
    <row r="322" spans="12:16" ht="14.5">
      <c r="L322" s="2"/>
      <c r="N322" s="2"/>
      <c r="O322" s="2"/>
      <c r="P322" s="2"/>
    </row>
    <row r="323" spans="12:16" ht="14.5">
      <c r="L323" s="2"/>
      <c r="N323" s="2"/>
      <c r="O323" s="2"/>
      <c r="P323" s="2"/>
    </row>
    <row r="324" spans="12:16" ht="14.5">
      <c r="L324" s="2"/>
      <c r="N324" s="2"/>
      <c r="O324" s="2"/>
      <c r="P324" s="2"/>
    </row>
    <row r="325" spans="12:16" ht="14.5">
      <c r="L325" s="2"/>
      <c r="N325" s="2"/>
      <c r="O325" s="2"/>
      <c r="P325" s="2"/>
    </row>
    <row r="326" spans="12:16" ht="14.5">
      <c r="L326" s="2"/>
      <c r="N326" s="2"/>
      <c r="O326" s="2"/>
      <c r="P326" s="2"/>
    </row>
    <row r="327" spans="12:16" ht="14.5">
      <c r="L327" s="2"/>
      <c r="N327" s="2"/>
      <c r="O327" s="2"/>
      <c r="P327" s="2"/>
    </row>
    <row r="328" spans="12:16" ht="14.5">
      <c r="L328" s="2"/>
      <c r="N328" s="2"/>
      <c r="O328" s="2"/>
      <c r="P328" s="2"/>
    </row>
    <row r="329" spans="12:16" ht="14.5">
      <c r="L329" s="2"/>
      <c r="N329" s="2"/>
      <c r="O329" s="2"/>
      <c r="P329" s="2"/>
    </row>
    <row r="330" spans="12:16" ht="14.5">
      <c r="L330" s="2"/>
      <c r="N330" s="2"/>
      <c r="O330" s="2"/>
      <c r="P330" s="2"/>
    </row>
    <row r="331" spans="12:16" ht="14.5">
      <c r="L331" s="2"/>
      <c r="N331" s="2"/>
      <c r="O331" s="2"/>
      <c r="P331" s="2"/>
    </row>
    <row r="332" spans="12:16" ht="14.5">
      <c r="L332" s="2"/>
      <c r="N332" s="2"/>
      <c r="O332" s="2"/>
      <c r="P332" s="2"/>
    </row>
    <row r="333" spans="12:16" ht="14.5">
      <c r="L333" s="2"/>
      <c r="N333" s="2"/>
      <c r="O333" s="2"/>
      <c r="P333" s="2"/>
    </row>
    <row r="334" spans="12:16" ht="14.5">
      <c r="L334" s="2"/>
      <c r="N334" s="2"/>
      <c r="O334" s="2"/>
      <c r="P334" s="2"/>
    </row>
    <row r="335" spans="12:16" ht="14.5">
      <c r="L335" s="2"/>
      <c r="N335" s="2"/>
      <c r="O335" s="2"/>
      <c r="P335" s="2"/>
    </row>
    <row r="336" spans="12:16" ht="14.5">
      <c r="L336" s="2"/>
      <c r="N336" s="2"/>
      <c r="O336" s="2"/>
      <c r="P336" s="2"/>
    </row>
    <row r="337" spans="12:16" ht="14.5">
      <c r="L337" s="2"/>
      <c r="N337" s="2"/>
      <c r="O337" s="2"/>
      <c r="P337" s="2"/>
    </row>
    <row r="338" spans="12:16" ht="14.5">
      <c r="L338" s="2"/>
      <c r="N338" s="2"/>
      <c r="O338" s="2"/>
      <c r="P338" s="2"/>
    </row>
    <row r="339" spans="12:16" ht="14.5">
      <c r="L339" s="2"/>
      <c r="N339" s="2"/>
      <c r="O339" s="2"/>
      <c r="P339" s="2"/>
    </row>
    <row r="340" spans="12:16" ht="14.5">
      <c r="L340" s="2"/>
      <c r="N340" s="2"/>
      <c r="O340" s="2"/>
      <c r="P340" s="2"/>
    </row>
    <row r="341" spans="12:16" ht="14.5">
      <c r="L341" s="2"/>
      <c r="N341" s="2"/>
      <c r="O341" s="2"/>
      <c r="P341" s="2"/>
    </row>
    <row r="342" spans="12:16" ht="14.5">
      <c r="L342" s="2"/>
      <c r="N342" s="2"/>
      <c r="O342" s="2"/>
      <c r="P342" s="2"/>
    </row>
    <row r="343" spans="12:16" ht="14.5">
      <c r="L343" s="2"/>
      <c r="N343" s="2"/>
      <c r="O343" s="2"/>
      <c r="P343" s="2"/>
    </row>
    <row r="344" spans="12:16" ht="14.5">
      <c r="L344" s="2"/>
      <c r="N344" s="2"/>
      <c r="O344" s="2"/>
      <c r="P344" s="2"/>
    </row>
    <row r="345" spans="12:16" ht="14.5">
      <c r="L345" s="2"/>
      <c r="N345" s="2"/>
      <c r="O345" s="2"/>
      <c r="P345" s="2"/>
    </row>
    <row r="346" spans="12:16" ht="14.5">
      <c r="L346" s="2"/>
      <c r="N346" s="2"/>
      <c r="O346" s="2"/>
      <c r="P346" s="2"/>
    </row>
    <row r="347" spans="12:16" ht="14.5">
      <c r="L347" s="2"/>
      <c r="N347" s="2"/>
      <c r="O347" s="2"/>
      <c r="P347" s="2"/>
    </row>
    <row r="348" spans="12:16" ht="14.5">
      <c r="L348" s="2"/>
      <c r="N348" s="2"/>
      <c r="O348" s="2"/>
      <c r="P348" s="2"/>
    </row>
    <row r="349" spans="12:16" ht="14.5">
      <c r="L349" s="2"/>
      <c r="N349" s="2"/>
      <c r="O349" s="2"/>
      <c r="P349" s="2"/>
    </row>
    <row r="350" spans="12:16" ht="14.5">
      <c r="L350" s="2"/>
      <c r="N350" s="2"/>
      <c r="O350" s="2"/>
      <c r="P350" s="2"/>
    </row>
    <row r="351" spans="12:16" ht="14.5">
      <c r="L351" s="2"/>
      <c r="N351" s="2"/>
      <c r="O351" s="2"/>
      <c r="P351" s="2"/>
    </row>
    <row r="352" spans="12:16" ht="14.5">
      <c r="L352" s="2"/>
      <c r="N352" s="2"/>
      <c r="O352" s="2"/>
      <c r="P352" s="2"/>
    </row>
    <row r="353" spans="12:16" ht="14.5">
      <c r="L353" s="2"/>
      <c r="N353" s="2"/>
      <c r="O353" s="2"/>
      <c r="P353" s="2"/>
    </row>
    <row r="354" spans="12:16" ht="14.5">
      <c r="L354" s="2"/>
      <c r="N354" s="2"/>
      <c r="O354" s="2"/>
      <c r="P354" s="2"/>
    </row>
    <row r="355" spans="12:16" ht="14.5">
      <c r="L355" s="2"/>
      <c r="N355" s="2"/>
      <c r="O355" s="2"/>
      <c r="P355" s="2"/>
    </row>
    <row r="356" spans="12:16" ht="14.5">
      <c r="L356" s="2"/>
      <c r="N356" s="2"/>
      <c r="O356" s="2"/>
      <c r="P356" s="2"/>
    </row>
    <row r="357" spans="12:16" ht="14.5">
      <c r="L357" s="2"/>
      <c r="N357" s="2"/>
      <c r="O357" s="2"/>
      <c r="P357" s="2"/>
    </row>
    <row r="358" spans="12:16" ht="14.5">
      <c r="L358" s="2"/>
      <c r="N358" s="2"/>
      <c r="O358" s="2"/>
      <c r="P358" s="2"/>
    </row>
    <row r="359" spans="12:16" ht="14.5">
      <c r="L359" s="2"/>
      <c r="N359" s="2"/>
      <c r="O359" s="2"/>
      <c r="P359" s="2"/>
    </row>
    <row r="360" spans="12:16" ht="14.5">
      <c r="L360" s="2"/>
      <c r="N360" s="2"/>
      <c r="O360" s="2"/>
      <c r="P360" s="2"/>
    </row>
    <row r="361" spans="12:16" ht="14.5">
      <c r="L361" s="2"/>
      <c r="N361" s="2"/>
      <c r="O361" s="2"/>
      <c r="P361" s="2"/>
    </row>
    <row r="362" spans="12:16" ht="14.5">
      <c r="L362" s="2"/>
      <c r="N362" s="2"/>
      <c r="O362" s="2"/>
      <c r="P362" s="2"/>
    </row>
    <row r="363" spans="12:16" ht="14.5">
      <c r="L363" s="2"/>
      <c r="N363" s="2"/>
      <c r="O363" s="2"/>
      <c r="P363" s="2"/>
    </row>
    <row r="364" spans="12:16" ht="14.5">
      <c r="L364" s="2"/>
      <c r="N364" s="2"/>
      <c r="O364" s="2"/>
      <c r="P364" s="2"/>
    </row>
    <row r="365" spans="12:16" ht="14.5">
      <c r="L365" s="2"/>
      <c r="N365" s="2"/>
      <c r="O365" s="2"/>
      <c r="P365" s="2"/>
    </row>
    <row r="366" spans="12:16" ht="14.5">
      <c r="L366" s="2"/>
      <c r="N366" s="2"/>
      <c r="O366" s="2"/>
      <c r="P366" s="2"/>
    </row>
    <row r="367" spans="12:16" ht="14.5">
      <c r="L367" s="2"/>
      <c r="N367" s="2"/>
      <c r="O367" s="2"/>
      <c r="P367" s="2"/>
    </row>
    <row r="368" spans="12:16" ht="14.5">
      <c r="L368" s="2"/>
      <c r="N368" s="2"/>
      <c r="O368" s="2"/>
      <c r="P368" s="2"/>
    </row>
    <row r="369" spans="12:16" ht="14.5">
      <c r="L369" s="2"/>
      <c r="N369" s="2"/>
      <c r="O369" s="2"/>
      <c r="P369" s="2"/>
    </row>
    <row r="370" spans="12:16" ht="14.5">
      <c r="L370" s="2"/>
      <c r="N370" s="2"/>
      <c r="O370" s="2"/>
      <c r="P370" s="2"/>
    </row>
    <row r="371" spans="12:16" ht="14.5">
      <c r="L371" s="2"/>
      <c r="N371" s="2"/>
      <c r="O371" s="2"/>
      <c r="P371" s="2"/>
    </row>
    <row r="372" spans="12:16" ht="14.5">
      <c r="L372" s="2"/>
      <c r="N372" s="2"/>
      <c r="O372" s="2"/>
      <c r="P372" s="2"/>
    </row>
    <row r="373" spans="12:16" ht="14.5">
      <c r="L373" s="2"/>
      <c r="N373" s="2"/>
      <c r="O373" s="2"/>
      <c r="P373" s="2"/>
    </row>
    <row r="374" spans="12:16" ht="14.5">
      <c r="L374" s="2"/>
      <c r="N374" s="2"/>
      <c r="O374" s="2"/>
      <c r="P374" s="2"/>
    </row>
    <row r="375" spans="12:16" ht="14.5">
      <c r="L375" s="2"/>
      <c r="N375" s="2"/>
      <c r="O375" s="2"/>
      <c r="P375" s="2"/>
    </row>
    <row r="376" spans="12:16" ht="14.5">
      <c r="L376" s="2"/>
      <c r="N376" s="2"/>
      <c r="O376" s="2"/>
      <c r="P376" s="2"/>
    </row>
    <row r="377" spans="12:16" ht="14.5">
      <c r="L377" s="2"/>
      <c r="N377" s="2"/>
      <c r="O377" s="2"/>
      <c r="P377" s="2"/>
    </row>
    <row r="378" spans="12:16" ht="14.5">
      <c r="L378" s="2"/>
      <c r="N378" s="2"/>
      <c r="O378" s="2"/>
      <c r="P378" s="2"/>
    </row>
    <row r="379" spans="12:16" ht="14.5">
      <c r="L379" s="2"/>
      <c r="N379" s="2"/>
      <c r="O379" s="2"/>
      <c r="P379" s="2"/>
    </row>
    <row r="380" spans="12:16" ht="14.5">
      <c r="L380" s="2"/>
      <c r="N380" s="2"/>
      <c r="O380" s="2"/>
      <c r="P380" s="2"/>
    </row>
    <row r="381" spans="12:16" ht="14.5">
      <c r="L381" s="2"/>
      <c r="N381" s="2"/>
      <c r="O381" s="2"/>
      <c r="P381" s="2"/>
    </row>
    <row r="382" spans="12:16" ht="14.5">
      <c r="L382" s="2"/>
      <c r="N382" s="2"/>
      <c r="O382" s="2"/>
      <c r="P382" s="2"/>
    </row>
    <row r="383" spans="12:16" ht="14.5">
      <c r="L383" s="2"/>
      <c r="N383" s="2"/>
      <c r="O383" s="2"/>
      <c r="P383" s="2"/>
    </row>
    <row r="384" spans="12:16" ht="14.5">
      <c r="L384" s="2"/>
      <c r="N384" s="2"/>
      <c r="O384" s="2"/>
      <c r="P384" s="2"/>
    </row>
    <row r="385" spans="12:16" ht="14.5">
      <c r="L385" s="2"/>
      <c r="N385" s="2"/>
      <c r="O385" s="2"/>
      <c r="P385" s="2"/>
    </row>
    <row r="386" spans="12:16" ht="14.5">
      <c r="L386" s="2"/>
      <c r="N386" s="2"/>
      <c r="O386" s="2"/>
      <c r="P386" s="2"/>
    </row>
    <row r="387" spans="12:16" ht="14.5">
      <c r="L387" s="2"/>
      <c r="N387" s="2"/>
      <c r="O387" s="2"/>
      <c r="P387" s="2"/>
    </row>
    <row r="388" spans="12:16" ht="14.5">
      <c r="L388" s="2"/>
      <c r="N388" s="2"/>
      <c r="O388" s="2"/>
      <c r="P388" s="2"/>
    </row>
    <row r="389" spans="12:16" ht="14.5">
      <c r="L389" s="2"/>
      <c r="N389" s="2"/>
      <c r="O389" s="2"/>
      <c r="P389" s="2"/>
    </row>
    <row r="390" spans="12:16" ht="14.5">
      <c r="L390" s="2"/>
      <c r="N390" s="2"/>
      <c r="O390" s="2"/>
      <c r="P390" s="2"/>
    </row>
    <row r="391" spans="12:16" ht="14.5">
      <c r="L391" s="2"/>
      <c r="N391" s="2"/>
      <c r="O391" s="2"/>
      <c r="P391" s="2"/>
    </row>
    <row r="392" spans="12:16" ht="14.5">
      <c r="L392" s="2"/>
      <c r="N392" s="2"/>
      <c r="O392" s="2"/>
      <c r="P392" s="2"/>
    </row>
    <row r="393" spans="12:16" ht="14.5">
      <c r="L393" s="2"/>
      <c r="N393" s="2"/>
      <c r="O393" s="2"/>
      <c r="P393" s="2"/>
    </row>
    <row r="394" spans="12:16" ht="14.5">
      <c r="L394" s="2"/>
      <c r="N394" s="2"/>
      <c r="O394" s="2"/>
      <c r="P394" s="2"/>
    </row>
    <row r="395" spans="12:16" ht="14.5">
      <c r="L395" s="2"/>
      <c r="N395" s="2"/>
      <c r="O395" s="2"/>
      <c r="P395" s="2"/>
    </row>
    <row r="396" spans="12:16" ht="14.5">
      <c r="L396" s="2"/>
      <c r="N396" s="2"/>
      <c r="O396" s="2"/>
      <c r="P396" s="2"/>
    </row>
    <row r="397" spans="12:16" ht="14.5">
      <c r="L397" s="2"/>
      <c r="N397" s="2"/>
      <c r="O397" s="2"/>
      <c r="P397" s="2"/>
    </row>
    <row r="398" spans="12:16" ht="14.5">
      <c r="L398" s="2"/>
      <c r="N398" s="2"/>
      <c r="O398" s="2"/>
      <c r="P398" s="2"/>
    </row>
    <row r="399" spans="12:16" ht="14.5">
      <c r="L399" s="2"/>
      <c r="N399" s="2"/>
      <c r="O399" s="2"/>
      <c r="P399" s="2"/>
    </row>
    <row r="400" spans="12:16" ht="14.5">
      <c r="L400" s="2"/>
      <c r="N400" s="2"/>
      <c r="O400" s="2"/>
      <c r="P400" s="2"/>
    </row>
    <row r="401" spans="12:16" ht="14.5">
      <c r="L401" s="2"/>
      <c r="N401" s="2"/>
      <c r="O401" s="2"/>
      <c r="P401" s="2"/>
    </row>
    <row r="402" spans="12:16" ht="14.5">
      <c r="L402" s="2"/>
      <c r="N402" s="2"/>
      <c r="O402" s="2"/>
      <c r="P402" s="2"/>
    </row>
    <row r="403" spans="12:16" ht="14.5">
      <c r="L403" s="2"/>
      <c r="N403" s="2"/>
      <c r="O403" s="2"/>
      <c r="P403" s="2"/>
    </row>
    <row r="404" spans="12:16" ht="14.5">
      <c r="L404" s="2"/>
      <c r="N404" s="2"/>
      <c r="O404" s="2"/>
      <c r="P404" s="2"/>
    </row>
    <row r="405" spans="12:16" ht="14.5">
      <c r="L405" s="2"/>
      <c r="N405" s="2"/>
      <c r="O405" s="2"/>
      <c r="P405" s="2"/>
    </row>
    <row r="406" spans="12:16" ht="14.5">
      <c r="L406" s="2"/>
      <c r="N406" s="2"/>
      <c r="O406" s="2"/>
      <c r="P406" s="2"/>
    </row>
    <row r="407" spans="12:16" ht="14.5">
      <c r="L407" s="2"/>
      <c r="N407" s="2"/>
      <c r="O407" s="2"/>
      <c r="P407" s="2"/>
    </row>
    <row r="408" spans="12:16" ht="14.5">
      <c r="L408" s="2"/>
      <c r="N408" s="2"/>
      <c r="O408" s="2"/>
      <c r="P408" s="2"/>
    </row>
    <row r="409" spans="12:16" ht="14.5">
      <c r="L409" s="2"/>
      <c r="N409" s="2"/>
      <c r="O409" s="2"/>
      <c r="P409" s="2"/>
    </row>
    <row r="410" spans="12:16" ht="14.5">
      <c r="L410" s="2"/>
      <c r="N410" s="2"/>
      <c r="O410" s="2"/>
      <c r="P410" s="2"/>
    </row>
    <row r="411" spans="12:16" ht="14.5">
      <c r="L411" s="2"/>
      <c r="N411" s="2"/>
      <c r="O411" s="2"/>
      <c r="P411" s="2"/>
    </row>
    <row r="412" spans="12:16" ht="14.5">
      <c r="L412" s="2"/>
      <c r="N412" s="2"/>
      <c r="O412" s="2"/>
      <c r="P412" s="2"/>
    </row>
    <row r="413" spans="12:16" ht="14.5">
      <c r="L413" s="2"/>
      <c r="N413" s="2"/>
      <c r="O413" s="2"/>
      <c r="P413" s="2"/>
    </row>
    <row r="414" spans="12:16" ht="14.5">
      <c r="L414" s="2"/>
      <c r="N414" s="2"/>
      <c r="O414" s="2"/>
      <c r="P414" s="2"/>
    </row>
    <row r="415" spans="12:16" ht="14.5">
      <c r="L415" s="2"/>
      <c r="N415" s="2"/>
      <c r="O415" s="2"/>
      <c r="P415" s="2"/>
    </row>
    <row r="416" spans="12:16" ht="14.5">
      <c r="L416" s="2"/>
      <c r="N416" s="2"/>
      <c r="O416" s="2"/>
      <c r="P416" s="2"/>
    </row>
    <row r="417" spans="12:16" ht="14.5">
      <c r="L417" s="2"/>
      <c r="N417" s="2"/>
      <c r="O417" s="2"/>
      <c r="P417" s="2"/>
    </row>
    <row r="418" spans="12:16" ht="14.5">
      <c r="L418" s="2"/>
      <c r="N418" s="2"/>
      <c r="O418" s="2"/>
      <c r="P418" s="2"/>
    </row>
    <row r="419" spans="12:16" ht="14.5">
      <c r="L419" s="2"/>
      <c r="N419" s="2"/>
      <c r="O419" s="2"/>
      <c r="P419" s="2"/>
    </row>
    <row r="420" spans="12:16" ht="14.5">
      <c r="L420" s="2"/>
      <c r="N420" s="2"/>
      <c r="O420" s="2"/>
      <c r="P420" s="2"/>
    </row>
    <row r="421" spans="12:16" ht="14.5">
      <c r="L421" s="2"/>
      <c r="N421" s="2"/>
      <c r="O421" s="2"/>
      <c r="P421" s="2"/>
    </row>
    <row r="422" spans="12:16" ht="14.5">
      <c r="L422" s="2"/>
      <c r="N422" s="2"/>
      <c r="O422" s="2"/>
      <c r="P422" s="2"/>
    </row>
    <row r="423" spans="12:16" ht="14.5">
      <c r="L423" s="2"/>
      <c r="N423" s="2"/>
      <c r="O423" s="2"/>
      <c r="P423" s="2"/>
    </row>
    <row r="424" spans="12:16" ht="14.5">
      <c r="L424" s="2"/>
      <c r="N424" s="2"/>
      <c r="O424" s="2"/>
      <c r="P424" s="2"/>
    </row>
    <row r="425" spans="12:16" ht="14.5">
      <c r="L425" s="2"/>
      <c r="N425" s="2"/>
      <c r="O425" s="2"/>
      <c r="P425" s="2"/>
    </row>
    <row r="426" spans="12:16" ht="14.5">
      <c r="L426" s="2"/>
      <c r="N426" s="2"/>
      <c r="O426" s="2"/>
      <c r="P426" s="2"/>
    </row>
    <row r="427" spans="12:16" ht="14.5">
      <c r="L427" s="2"/>
      <c r="N427" s="2"/>
      <c r="O427" s="2"/>
      <c r="P427" s="2"/>
    </row>
    <row r="428" spans="12:16" ht="14.5">
      <c r="L428" s="2"/>
      <c r="N428" s="2"/>
      <c r="O428" s="2"/>
      <c r="P428" s="2"/>
    </row>
    <row r="429" spans="12:16" ht="14.5">
      <c r="L429" s="2"/>
      <c r="N429" s="2"/>
      <c r="O429" s="2"/>
      <c r="P429" s="2"/>
    </row>
    <row r="430" spans="12:16" ht="14.5">
      <c r="L430" s="2"/>
      <c r="N430" s="2"/>
      <c r="O430" s="2"/>
      <c r="P430" s="2"/>
    </row>
    <row r="431" spans="12:16" ht="14.5">
      <c r="L431" s="2"/>
      <c r="N431" s="2"/>
      <c r="O431" s="2"/>
      <c r="P431" s="2"/>
    </row>
    <row r="432" spans="12:16" ht="14.5">
      <c r="L432" s="2"/>
      <c r="N432" s="2"/>
      <c r="O432" s="2"/>
      <c r="P432" s="2"/>
    </row>
    <row r="433" spans="12:16" ht="14.5">
      <c r="L433" s="2"/>
      <c r="N433" s="2"/>
      <c r="O433" s="2"/>
      <c r="P433" s="2"/>
    </row>
    <row r="434" spans="12:16" ht="14.5">
      <c r="L434" s="2"/>
      <c r="N434" s="2"/>
      <c r="O434" s="2"/>
      <c r="P434" s="2"/>
    </row>
    <row r="435" spans="12:16" ht="14.5">
      <c r="L435" s="2"/>
      <c r="N435" s="2"/>
      <c r="O435" s="2"/>
      <c r="P435" s="2"/>
    </row>
    <row r="436" spans="12:16" ht="14.5">
      <c r="L436" s="2"/>
      <c r="N436" s="2"/>
      <c r="O436" s="2"/>
      <c r="P436" s="2"/>
    </row>
    <row r="437" spans="12:16" ht="14.5">
      <c r="L437" s="2"/>
      <c r="N437" s="2"/>
      <c r="O437" s="2"/>
      <c r="P437" s="2"/>
    </row>
    <row r="438" spans="12:16" ht="14.5">
      <c r="L438" s="2"/>
      <c r="N438" s="2"/>
      <c r="O438" s="2"/>
      <c r="P438" s="2"/>
    </row>
    <row r="439" spans="12:16" ht="14.5">
      <c r="L439" s="2"/>
      <c r="N439" s="2"/>
      <c r="O439" s="2"/>
      <c r="P439" s="2"/>
    </row>
    <row r="440" spans="12:16" ht="14.5">
      <c r="L440" s="2"/>
      <c r="N440" s="2"/>
      <c r="O440" s="2"/>
      <c r="P440" s="2"/>
    </row>
    <row r="441" spans="12:16" ht="14.5">
      <c r="L441" s="2"/>
      <c r="N441" s="2"/>
      <c r="O441" s="2"/>
      <c r="P441" s="2"/>
    </row>
    <row r="442" spans="12:16" ht="14.5">
      <c r="L442" s="2"/>
      <c r="N442" s="2"/>
      <c r="O442" s="2"/>
      <c r="P442" s="2"/>
    </row>
    <row r="443" spans="12:16" ht="14.5">
      <c r="L443" s="2"/>
      <c r="N443" s="2"/>
      <c r="O443" s="2"/>
      <c r="P443" s="2"/>
    </row>
    <row r="444" spans="12:16" ht="14.5">
      <c r="L444" s="2"/>
      <c r="N444" s="2"/>
      <c r="O444" s="2"/>
      <c r="P444" s="2"/>
    </row>
    <row r="445" spans="12:16" ht="14.5">
      <c r="L445" s="2"/>
      <c r="N445" s="2"/>
      <c r="O445" s="2"/>
      <c r="P445" s="2"/>
    </row>
    <row r="446" spans="12:16" ht="14.5">
      <c r="L446" s="2"/>
      <c r="N446" s="2"/>
      <c r="O446" s="2"/>
      <c r="P446" s="2"/>
    </row>
    <row r="447" spans="12:16" ht="14.5">
      <c r="L447" s="2"/>
      <c r="N447" s="2"/>
      <c r="O447" s="2"/>
      <c r="P447" s="2"/>
    </row>
    <row r="448" spans="12:16" ht="14.5">
      <c r="L448" s="2"/>
      <c r="N448" s="2"/>
      <c r="O448" s="2"/>
      <c r="P448" s="2"/>
    </row>
    <row r="449" spans="12:16" ht="14.5">
      <c r="L449" s="2"/>
      <c r="N449" s="2"/>
      <c r="O449" s="2"/>
      <c r="P449" s="2"/>
    </row>
    <row r="450" spans="12:16" ht="14.5">
      <c r="L450" s="2"/>
      <c r="N450" s="2"/>
      <c r="O450" s="2"/>
      <c r="P450" s="2"/>
    </row>
    <row r="451" spans="12:16" ht="14.5">
      <c r="L451" s="2"/>
      <c r="N451" s="2"/>
      <c r="O451" s="2"/>
      <c r="P451" s="2"/>
    </row>
    <row r="452" spans="12:16" ht="14.5">
      <c r="L452" s="2"/>
      <c r="N452" s="2"/>
      <c r="O452" s="2"/>
      <c r="P452" s="2"/>
    </row>
    <row r="453" spans="12:16" ht="14.5">
      <c r="L453" s="2"/>
      <c r="N453" s="2"/>
      <c r="O453" s="2"/>
      <c r="P453" s="2"/>
    </row>
    <row r="454" spans="12:16" ht="14.5">
      <c r="L454" s="2"/>
      <c r="N454" s="2"/>
      <c r="O454" s="2"/>
      <c r="P454" s="2"/>
    </row>
    <row r="455" spans="12:16" ht="14.5">
      <c r="L455" s="2"/>
      <c r="N455" s="2"/>
      <c r="O455" s="2"/>
      <c r="P455" s="2"/>
    </row>
    <row r="456" spans="12:16" ht="14.5">
      <c r="L456" s="2"/>
      <c r="N456" s="2"/>
      <c r="O456" s="2"/>
      <c r="P456" s="2"/>
    </row>
    <row r="457" spans="12:16" ht="14.5">
      <c r="L457" s="2"/>
      <c r="N457" s="2"/>
      <c r="O457" s="2"/>
      <c r="P457" s="2"/>
    </row>
    <row r="458" spans="12:16" ht="14.5">
      <c r="L458" s="2"/>
      <c r="N458" s="2"/>
      <c r="O458" s="2"/>
      <c r="P458" s="2"/>
    </row>
    <row r="459" spans="12:16" ht="14.5">
      <c r="L459" s="2"/>
      <c r="N459" s="2"/>
      <c r="O459" s="2"/>
      <c r="P459" s="2"/>
    </row>
    <row r="460" spans="12:16" ht="14.5">
      <c r="L460" s="2"/>
      <c r="N460" s="2"/>
      <c r="O460" s="2"/>
      <c r="P460" s="2"/>
    </row>
    <row r="461" spans="12:16" ht="14.5">
      <c r="L461" s="2"/>
      <c r="N461" s="2"/>
      <c r="O461" s="2"/>
      <c r="P461" s="2"/>
    </row>
    <row r="462" spans="12:16" ht="14.5">
      <c r="L462" s="2"/>
      <c r="N462" s="2"/>
      <c r="O462" s="2"/>
      <c r="P462" s="2"/>
    </row>
    <row r="463" spans="12:16" ht="14.5">
      <c r="L463" s="2"/>
      <c r="N463" s="2"/>
      <c r="O463" s="2"/>
      <c r="P463" s="2"/>
    </row>
    <row r="464" spans="12:16" ht="14.5">
      <c r="L464" s="2"/>
      <c r="N464" s="2"/>
      <c r="O464" s="2"/>
      <c r="P464" s="2"/>
    </row>
    <row r="465" spans="12:16" ht="14.5">
      <c r="L465" s="2"/>
      <c r="N465" s="2"/>
      <c r="O465" s="2"/>
      <c r="P465" s="2"/>
    </row>
    <row r="466" spans="12:16" ht="14.5">
      <c r="L466" s="2"/>
      <c r="N466" s="2"/>
      <c r="O466" s="2"/>
      <c r="P466" s="2"/>
    </row>
    <row r="467" spans="12:16" ht="14.5">
      <c r="L467" s="2"/>
      <c r="N467" s="2"/>
      <c r="O467" s="2"/>
      <c r="P467" s="2"/>
    </row>
    <row r="468" spans="12:16" ht="14.5">
      <c r="L468" s="2"/>
      <c r="N468" s="2"/>
      <c r="O468" s="2"/>
      <c r="P468" s="2"/>
    </row>
    <row r="469" spans="12:16" ht="14.5">
      <c r="L469" s="2"/>
      <c r="N469" s="2"/>
      <c r="O469" s="2"/>
      <c r="P469" s="2"/>
    </row>
    <row r="470" spans="12:16" ht="14.5">
      <c r="L470" s="2"/>
      <c r="N470" s="2"/>
      <c r="O470" s="2"/>
      <c r="P470" s="2"/>
    </row>
    <row r="471" spans="12:16" ht="14.5">
      <c r="L471" s="2"/>
      <c r="N471" s="2"/>
      <c r="O471" s="2"/>
      <c r="P471" s="2"/>
    </row>
    <row r="472" spans="12:16" ht="14.5">
      <c r="L472" s="2"/>
      <c r="N472" s="2"/>
      <c r="O472" s="2"/>
      <c r="P472" s="2"/>
    </row>
    <row r="473" spans="12:16" ht="14.5">
      <c r="L473" s="2"/>
      <c r="N473" s="2"/>
      <c r="O473" s="2"/>
      <c r="P473" s="2"/>
    </row>
    <row r="474" spans="12:16" ht="14.5">
      <c r="L474" s="2"/>
      <c r="N474" s="2"/>
      <c r="O474" s="2"/>
      <c r="P474" s="2"/>
    </row>
    <row r="475" spans="12:16" ht="14.5">
      <c r="L475" s="2"/>
      <c r="N475" s="2"/>
      <c r="O475" s="2"/>
      <c r="P475" s="2"/>
    </row>
    <row r="476" spans="12:16" ht="14.5">
      <c r="L476" s="2"/>
      <c r="N476" s="2"/>
      <c r="O476" s="2"/>
      <c r="P476" s="2"/>
    </row>
    <row r="477" spans="12:16" ht="14.5">
      <c r="L477" s="2"/>
      <c r="N477" s="2"/>
      <c r="O477" s="2"/>
      <c r="P477" s="2"/>
    </row>
    <row r="478" spans="12:16" ht="14.5">
      <c r="L478" s="2"/>
      <c r="N478" s="2"/>
      <c r="O478" s="2"/>
      <c r="P478" s="2"/>
    </row>
    <row r="479" spans="12:16" ht="14.5">
      <c r="L479" s="2"/>
      <c r="N479" s="2"/>
      <c r="O479" s="2"/>
      <c r="P479" s="2"/>
    </row>
    <row r="480" spans="12:16" ht="14.5">
      <c r="L480" s="2"/>
      <c r="N480" s="2"/>
      <c r="O480" s="2"/>
      <c r="P480" s="2"/>
    </row>
    <row r="481" spans="12:16" ht="14.5">
      <c r="L481" s="2"/>
      <c r="N481" s="2"/>
      <c r="O481" s="2"/>
      <c r="P481" s="2"/>
    </row>
    <row r="482" spans="12:16" ht="14.5">
      <c r="L482" s="2"/>
      <c r="N482" s="2"/>
      <c r="O482" s="2"/>
      <c r="P482" s="2"/>
    </row>
    <row r="483" spans="12:16" ht="14.5">
      <c r="L483" s="2"/>
      <c r="N483" s="2"/>
      <c r="O483" s="2"/>
      <c r="P483" s="2"/>
    </row>
    <row r="484" spans="12:16" ht="14.5">
      <c r="L484" s="2"/>
      <c r="N484" s="2"/>
      <c r="O484" s="2"/>
      <c r="P484" s="2"/>
    </row>
    <row r="485" spans="12:16" ht="14.5">
      <c r="L485" s="2"/>
      <c r="N485" s="2"/>
      <c r="O485" s="2"/>
      <c r="P485" s="2"/>
    </row>
    <row r="486" spans="12:16" ht="14.5">
      <c r="L486" s="2"/>
      <c r="N486" s="2"/>
      <c r="O486" s="2"/>
      <c r="P486" s="2"/>
    </row>
    <row r="487" spans="12:16" ht="14.5">
      <c r="L487" s="2"/>
      <c r="N487" s="2"/>
      <c r="O487" s="2"/>
      <c r="P487" s="2"/>
    </row>
    <row r="488" spans="12:16" ht="14.5">
      <c r="L488" s="2"/>
      <c r="N488" s="2"/>
      <c r="O488" s="2"/>
      <c r="P488" s="2"/>
    </row>
    <row r="489" spans="12:16" ht="14.5">
      <c r="L489" s="2"/>
      <c r="N489" s="2"/>
      <c r="O489" s="2"/>
      <c r="P489" s="2"/>
    </row>
    <row r="490" spans="12:16" ht="14.5">
      <c r="L490" s="2"/>
      <c r="N490" s="2"/>
      <c r="O490" s="2"/>
      <c r="P490" s="2"/>
    </row>
    <row r="491" spans="12:16" ht="14.5">
      <c r="L491" s="2"/>
      <c r="N491" s="2"/>
      <c r="O491" s="2"/>
      <c r="P491" s="2"/>
    </row>
    <row r="492" spans="12:16" ht="14.5">
      <c r="L492" s="2"/>
      <c r="N492" s="2"/>
      <c r="O492" s="2"/>
      <c r="P492" s="2"/>
    </row>
    <row r="493" spans="12:16" ht="14.5">
      <c r="L493" s="2"/>
      <c r="N493" s="2"/>
      <c r="O493" s="2"/>
      <c r="P493" s="2"/>
    </row>
    <row r="494" spans="12:16" ht="14.5">
      <c r="L494" s="2"/>
      <c r="N494" s="2"/>
      <c r="O494" s="2"/>
      <c r="P494" s="2"/>
    </row>
    <row r="495" spans="12:16" ht="14.5">
      <c r="L495" s="2"/>
      <c r="N495" s="2"/>
      <c r="O495" s="2"/>
      <c r="P495" s="2"/>
    </row>
    <row r="496" spans="12:16" ht="14.5">
      <c r="L496" s="2"/>
      <c r="N496" s="2"/>
      <c r="O496" s="2"/>
      <c r="P496" s="2"/>
    </row>
    <row r="497" spans="12:16" ht="14.5">
      <c r="L497" s="2"/>
      <c r="N497" s="2"/>
      <c r="O497" s="2"/>
      <c r="P497" s="2"/>
    </row>
    <row r="498" spans="12:16" ht="14.5">
      <c r="L498" s="2"/>
      <c r="N498" s="2"/>
      <c r="O498" s="2"/>
      <c r="P498" s="2"/>
    </row>
    <row r="499" spans="12:16" ht="14.5">
      <c r="L499" s="2"/>
      <c r="N499" s="2"/>
      <c r="O499" s="2"/>
      <c r="P499" s="2"/>
    </row>
    <row r="500" spans="12:16" ht="14.5">
      <c r="L500" s="2"/>
      <c r="N500" s="2"/>
      <c r="O500" s="2"/>
      <c r="P500" s="2"/>
    </row>
    <row r="501" spans="12:16" ht="14.5">
      <c r="L501" s="2"/>
      <c r="N501" s="2"/>
      <c r="O501" s="2"/>
      <c r="P501" s="2"/>
    </row>
    <row r="502" spans="12:16" ht="14.5">
      <c r="L502" s="2"/>
      <c r="N502" s="2"/>
      <c r="O502" s="2"/>
      <c r="P502" s="2"/>
    </row>
    <row r="503" spans="12:16" ht="14.5">
      <c r="L503" s="2"/>
      <c r="N503" s="2"/>
      <c r="O503" s="2"/>
      <c r="P503" s="2"/>
    </row>
    <row r="504" spans="12:16" ht="14.5">
      <c r="L504" s="2"/>
      <c r="N504" s="2"/>
      <c r="O504" s="2"/>
      <c r="P504" s="2"/>
    </row>
    <row r="505" spans="12:16" ht="14.5">
      <c r="L505" s="2"/>
      <c r="N505" s="2"/>
      <c r="O505" s="2"/>
      <c r="P505" s="2"/>
    </row>
    <row r="506" spans="12:16" ht="14.5">
      <c r="L506" s="2"/>
      <c r="N506" s="2"/>
      <c r="O506" s="2"/>
      <c r="P506" s="2"/>
    </row>
    <row r="507" spans="12:16" ht="14.5">
      <c r="L507" s="2"/>
      <c r="N507" s="2"/>
      <c r="O507" s="2"/>
      <c r="P507" s="2"/>
    </row>
    <row r="508" spans="12:16" ht="14.5">
      <c r="L508" s="2"/>
      <c r="N508" s="2"/>
      <c r="O508" s="2"/>
      <c r="P508" s="2"/>
    </row>
    <row r="509" spans="12:16" ht="14.5">
      <c r="L509" s="2"/>
      <c r="N509" s="2"/>
      <c r="O509" s="2"/>
      <c r="P509" s="2"/>
    </row>
    <row r="510" spans="12:16" ht="14.5">
      <c r="L510" s="2"/>
      <c r="N510" s="2"/>
      <c r="O510" s="2"/>
      <c r="P510" s="2"/>
    </row>
    <row r="511" spans="12:16" ht="14.5">
      <c r="L511" s="2"/>
      <c r="N511" s="2"/>
      <c r="O511" s="2"/>
      <c r="P511" s="2"/>
    </row>
    <row r="512" spans="12:16" ht="14.5">
      <c r="L512" s="2"/>
      <c r="N512" s="2"/>
      <c r="O512" s="2"/>
      <c r="P512" s="2"/>
    </row>
    <row r="513" spans="12:16" ht="14.5">
      <c r="L513" s="2"/>
      <c r="N513" s="2"/>
      <c r="O513" s="2"/>
      <c r="P513" s="2"/>
    </row>
    <row r="514" spans="12:16" ht="14.5">
      <c r="L514" s="2"/>
      <c r="N514" s="2"/>
      <c r="O514" s="2"/>
      <c r="P514" s="2"/>
    </row>
    <row r="515" spans="12:16" ht="14.5">
      <c r="L515" s="2"/>
      <c r="N515" s="2"/>
      <c r="O515" s="2"/>
      <c r="P515" s="2"/>
    </row>
    <row r="516" spans="12:16" ht="14.5">
      <c r="L516" s="2"/>
      <c r="N516" s="2"/>
      <c r="O516" s="2"/>
      <c r="P516" s="2"/>
    </row>
    <row r="517" spans="12:16" ht="14.5">
      <c r="L517" s="2"/>
      <c r="N517" s="2"/>
      <c r="O517" s="2"/>
      <c r="P517" s="2"/>
    </row>
    <row r="518" spans="12:16" ht="14.5">
      <c r="L518" s="2"/>
      <c r="N518" s="2"/>
      <c r="O518" s="2"/>
      <c r="P518" s="2"/>
    </row>
    <row r="519" spans="12:16" ht="14.5">
      <c r="L519" s="2"/>
      <c r="N519" s="2"/>
      <c r="O519" s="2"/>
      <c r="P519" s="2"/>
    </row>
    <row r="520" spans="12:16" ht="14.5">
      <c r="L520" s="2"/>
      <c r="N520" s="2"/>
      <c r="O520" s="2"/>
      <c r="P520" s="2"/>
    </row>
    <row r="521" spans="12:16" ht="14.5">
      <c r="L521" s="2"/>
      <c r="N521" s="2"/>
      <c r="O521" s="2"/>
      <c r="P521" s="2"/>
    </row>
    <row r="522" spans="12:16" ht="14.5">
      <c r="L522" s="2"/>
      <c r="N522" s="2"/>
      <c r="O522" s="2"/>
      <c r="P522" s="2"/>
    </row>
    <row r="523" spans="12:16" ht="14.5">
      <c r="L523" s="2"/>
      <c r="N523" s="2"/>
      <c r="O523" s="2"/>
      <c r="P523" s="2"/>
    </row>
    <row r="524" spans="12:16" ht="14.5">
      <c r="L524" s="2"/>
      <c r="N524" s="2"/>
      <c r="O524" s="2"/>
      <c r="P524" s="2"/>
    </row>
    <row r="525" spans="12:16" ht="14.5">
      <c r="L525" s="2"/>
      <c r="N525" s="2"/>
      <c r="O525" s="2"/>
      <c r="P525" s="2"/>
    </row>
    <row r="526" spans="12:16" ht="14.5">
      <c r="L526" s="2"/>
      <c r="N526" s="2"/>
      <c r="O526" s="2"/>
      <c r="P526" s="2"/>
    </row>
    <row r="527" spans="12:16" ht="14.5">
      <c r="L527" s="2"/>
      <c r="N527" s="2"/>
      <c r="O527" s="2"/>
      <c r="P527" s="2"/>
    </row>
    <row r="528" spans="12:16" ht="14.5">
      <c r="L528" s="2"/>
      <c r="N528" s="2"/>
      <c r="O528" s="2"/>
      <c r="P528" s="2"/>
    </row>
    <row r="529" spans="12:16" ht="14.5">
      <c r="L529" s="2"/>
      <c r="N529" s="2"/>
      <c r="O529" s="2"/>
      <c r="P529" s="2"/>
    </row>
    <row r="530" spans="12:16" ht="14.5">
      <c r="L530" s="2"/>
      <c r="N530" s="2"/>
      <c r="O530" s="2"/>
      <c r="P530" s="2"/>
    </row>
    <row r="531" spans="12:16" ht="14.5">
      <c r="L531" s="2"/>
      <c r="N531" s="2"/>
      <c r="O531" s="2"/>
      <c r="P531" s="2"/>
    </row>
    <row r="532" spans="12:16" ht="14.5">
      <c r="L532" s="2"/>
      <c r="N532" s="2"/>
      <c r="O532" s="2"/>
      <c r="P532" s="2"/>
    </row>
    <row r="533" spans="12:16" ht="14.5">
      <c r="L533" s="2"/>
      <c r="N533" s="2"/>
      <c r="O533" s="2"/>
      <c r="P533" s="2"/>
    </row>
    <row r="534" spans="12:16" ht="14.5">
      <c r="L534" s="2"/>
      <c r="N534" s="2"/>
      <c r="O534" s="2"/>
      <c r="P534" s="2"/>
    </row>
    <row r="535" spans="12:16" ht="14.5">
      <c r="L535" s="2"/>
      <c r="N535" s="2"/>
      <c r="O535" s="2"/>
      <c r="P535" s="2"/>
    </row>
    <row r="536" spans="12:16" ht="14.5">
      <c r="L536" s="2"/>
      <c r="N536" s="2"/>
      <c r="O536" s="2"/>
      <c r="P536" s="2"/>
    </row>
    <row r="537" spans="12:16" ht="14.5">
      <c r="L537" s="2"/>
      <c r="N537" s="2"/>
      <c r="O537" s="2"/>
      <c r="P537" s="2"/>
    </row>
    <row r="538" spans="12:16" ht="14.5">
      <c r="L538" s="2"/>
      <c r="N538" s="2"/>
      <c r="O538" s="2"/>
      <c r="P538" s="2"/>
    </row>
    <row r="539" spans="12:16" ht="14.5">
      <c r="L539" s="2"/>
      <c r="N539" s="2"/>
      <c r="O539" s="2"/>
      <c r="P539" s="2"/>
    </row>
    <row r="540" spans="12:16" ht="14.5">
      <c r="L540" s="2"/>
      <c r="N540" s="2"/>
      <c r="O540" s="2"/>
      <c r="P540" s="2"/>
    </row>
    <row r="541" spans="12:16" ht="14.5">
      <c r="L541" s="2"/>
      <c r="N541" s="2"/>
      <c r="O541" s="2"/>
      <c r="P541" s="2"/>
    </row>
    <row r="542" spans="12:16" ht="14.5">
      <c r="L542" s="2"/>
      <c r="N542" s="2"/>
      <c r="O542" s="2"/>
      <c r="P542" s="2"/>
    </row>
    <row r="543" spans="12:16" ht="14.5">
      <c r="L543" s="2"/>
      <c r="N543" s="2"/>
      <c r="O543" s="2"/>
      <c r="P543" s="2"/>
    </row>
    <row r="544" spans="12:16" ht="14.5">
      <c r="L544" s="2"/>
      <c r="N544" s="2"/>
      <c r="O544" s="2"/>
      <c r="P544" s="2"/>
    </row>
    <row r="545" spans="12:16" ht="14.5">
      <c r="L545" s="2"/>
      <c r="N545" s="2"/>
      <c r="O545" s="2"/>
      <c r="P545" s="2"/>
    </row>
    <row r="546" spans="12:16" ht="14.5">
      <c r="L546" s="2"/>
      <c r="N546" s="2"/>
      <c r="O546" s="2"/>
      <c r="P546" s="2"/>
    </row>
    <row r="547" spans="12:16" ht="14.5">
      <c r="L547" s="2"/>
      <c r="N547" s="2"/>
      <c r="O547" s="2"/>
      <c r="P547" s="2"/>
    </row>
    <row r="548" spans="12:16" ht="14.5">
      <c r="L548" s="2"/>
      <c r="N548" s="2"/>
      <c r="O548" s="2"/>
      <c r="P548" s="2"/>
    </row>
    <row r="549" spans="12:16" ht="14.5">
      <c r="L549" s="2"/>
      <c r="N549" s="2"/>
      <c r="O549" s="2"/>
      <c r="P549" s="2"/>
    </row>
    <row r="550" spans="12:16" ht="14.5">
      <c r="L550" s="2"/>
      <c r="N550" s="2"/>
      <c r="O550" s="2"/>
      <c r="P550" s="2"/>
    </row>
    <row r="551" spans="12:16" ht="14.5">
      <c r="L551" s="2"/>
      <c r="N551" s="2"/>
      <c r="O551" s="2"/>
      <c r="P551" s="2"/>
    </row>
    <row r="552" spans="12:16" ht="14.5">
      <c r="L552" s="2"/>
      <c r="N552" s="2"/>
      <c r="O552" s="2"/>
      <c r="P552" s="2"/>
    </row>
    <row r="553" spans="12:16" ht="14.5">
      <c r="L553" s="2"/>
      <c r="N553" s="2"/>
      <c r="O553" s="2"/>
      <c r="P553" s="2"/>
    </row>
    <row r="554" spans="12:16" ht="14.5">
      <c r="L554" s="2"/>
      <c r="N554" s="2"/>
      <c r="O554" s="2"/>
      <c r="P554" s="2"/>
    </row>
    <row r="555" spans="12:16" ht="14.5">
      <c r="L555" s="2"/>
      <c r="N555" s="2"/>
      <c r="O555" s="2"/>
      <c r="P555" s="2"/>
    </row>
    <row r="556" spans="12:16" ht="14.5">
      <c r="L556" s="2"/>
      <c r="N556" s="2"/>
      <c r="O556" s="2"/>
      <c r="P556" s="2"/>
    </row>
    <row r="557" spans="12:16" ht="14.5">
      <c r="L557" s="2"/>
      <c r="N557" s="2"/>
      <c r="O557" s="2"/>
      <c r="P557" s="2"/>
    </row>
    <row r="558" spans="12:16" ht="14.5">
      <c r="L558" s="2"/>
      <c r="N558" s="2"/>
      <c r="O558" s="2"/>
      <c r="P558" s="2"/>
    </row>
    <row r="559" spans="12:16" ht="14.5">
      <c r="L559" s="2"/>
      <c r="N559" s="2"/>
      <c r="O559" s="2"/>
      <c r="P559" s="2"/>
    </row>
    <row r="560" spans="12:16" ht="14.5">
      <c r="L560" s="2"/>
      <c r="N560" s="2"/>
      <c r="O560" s="2"/>
      <c r="P560" s="2"/>
    </row>
    <row r="561" spans="12:16" ht="14.5">
      <c r="L561" s="2"/>
      <c r="N561" s="2"/>
      <c r="O561" s="2"/>
      <c r="P561" s="2"/>
    </row>
    <row r="562" spans="12:16" ht="14.5">
      <c r="L562" s="2"/>
      <c r="N562" s="2"/>
      <c r="O562" s="2"/>
      <c r="P562" s="2"/>
    </row>
    <row r="563" spans="12:16" ht="14.5">
      <c r="L563" s="2"/>
      <c r="N563" s="2"/>
      <c r="O563" s="2"/>
      <c r="P563" s="2"/>
    </row>
    <row r="564" spans="12:16" ht="14.5">
      <c r="L564" s="2"/>
      <c r="N564" s="2"/>
      <c r="O564" s="2"/>
      <c r="P564" s="2"/>
    </row>
    <row r="565" spans="12:16" ht="14.5">
      <c r="L565" s="2"/>
      <c r="N565" s="2"/>
      <c r="O565" s="2"/>
      <c r="P565" s="2"/>
    </row>
    <row r="566" spans="12:16" ht="14.5">
      <c r="L566" s="2"/>
      <c r="N566" s="2"/>
      <c r="O566" s="2"/>
      <c r="P566" s="2"/>
    </row>
    <row r="567" spans="12:16" ht="14.5">
      <c r="L567" s="2"/>
      <c r="N567" s="2"/>
      <c r="O567" s="2"/>
      <c r="P567" s="2"/>
    </row>
    <row r="568" spans="12:16" ht="14.5">
      <c r="L568" s="2"/>
      <c r="N568" s="2"/>
      <c r="O568" s="2"/>
      <c r="P568" s="2"/>
    </row>
    <row r="569" spans="12:16" ht="14.5">
      <c r="L569" s="2"/>
      <c r="N569" s="2"/>
      <c r="O569" s="2"/>
      <c r="P569" s="2"/>
    </row>
    <row r="570" spans="12:16" ht="14.5">
      <c r="L570" s="2"/>
      <c r="N570" s="2"/>
      <c r="O570" s="2"/>
      <c r="P570" s="2"/>
    </row>
    <row r="571" spans="12:16" ht="14.5">
      <c r="L571" s="2"/>
      <c r="N571" s="2"/>
      <c r="O571" s="2"/>
      <c r="P571" s="2"/>
    </row>
    <row r="572" spans="12:16" ht="14.5">
      <c r="L572" s="2"/>
      <c r="N572" s="2"/>
      <c r="O572" s="2"/>
      <c r="P572" s="2"/>
    </row>
    <row r="573" spans="12:16" ht="14.5">
      <c r="L573" s="2"/>
      <c r="N573" s="2"/>
      <c r="O573" s="2"/>
      <c r="P573" s="2"/>
    </row>
    <row r="574" spans="12:16" ht="14.5">
      <c r="L574" s="2"/>
      <c r="N574" s="2"/>
      <c r="O574" s="2"/>
      <c r="P574" s="2"/>
    </row>
    <row r="575" spans="12:16" ht="14.5">
      <c r="L575" s="2"/>
      <c r="N575" s="2"/>
      <c r="O575" s="2"/>
      <c r="P575" s="2"/>
    </row>
    <row r="576" spans="12:16" ht="14.5">
      <c r="L576" s="2"/>
      <c r="N576" s="2"/>
      <c r="O576" s="2"/>
      <c r="P576" s="2"/>
    </row>
    <row r="577" spans="12:16" ht="14.5">
      <c r="L577" s="2"/>
      <c r="N577" s="2"/>
      <c r="O577" s="2"/>
      <c r="P577" s="2"/>
    </row>
    <row r="578" spans="12:16" ht="14.5">
      <c r="L578" s="2"/>
      <c r="N578" s="2"/>
      <c r="O578" s="2"/>
      <c r="P578" s="2"/>
    </row>
    <row r="579" spans="12:16" ht="14.5">
      <c r="L579" s="2"/>
      <c r="N579" s="2"/>
      <c r="O579" s="2"/>
      <c r="P579" s="2"/>
    </row>
    <row r="580" spans="12:16" ht="14.5">
      <c r="L580" s="2"/>
      <c r="N580" s="2"/>
      <c r="O580" s="2"/>
      <c r="P580" s="2"/>
    </row>
    <row r="581" spans="12:16" ht="14.5">
      <c r="L581" s="2"/>
      <c r="N581" s="2"/>
      <c r="O581" s="2"/>
      <c r="P581" s="2"/>
    </row>
    <row r="582" spans="12:16" ht="14.5">
      <c r="L582" s="2"/>
      <c r="N582" s="2"/>
      <c r="O582" s="2"/>
      <c r="P582" s="2"/>
    </row>
    <row r="583" spans="12:16" ht="14.5">
      <c r="L583" s="2"/>
      <c r="N583" s="2"/>
      <c r="O583" s="2"/>
      <c r="P583" s="2"/>
    </row>
    <row r="584" spans="12:16" ht="14.5">
      <c r="L584" s="2"/>
      <c r="N584" s="2"/>
      <c r="O584" s="2"/>
      <c r="P584" s="2"/>
    </row>
    <row r="585" spans="12:16" ht="14.5">
      <c r="L585" s="2"/>
      <c r="N585" s="2"/>
      <c r="O585" s="2"/>
      <c r="P585" s="2"/>
    </row>
    <row r="586" spans="12:16" ht="14.5">
      <c r="L586" s="2"/>
      <c r="N586" s="2"/>
      <c r="O586" s="2"/>
      <c r="P586" s="2"/>
    </row>
    <row r="587" spans="12:16" ht="14.5">
      <c r="L587" s="2"/>
      <c r="N587" s="2"/>
      <c r="O587" s="2"/>
      <c r="P587" s="2"/>
    </row>
    <row r="588" spans="12:16" ht="14.5">
      <c r="L588" s="2"/>
      <c r="N588" s="2"/>
      <c r="O588" s="2"/>
      <c r="P588" s="2"/>
    </row>
    <row r="589" spans="12:16" ht="14.5">
      <c r="L589" s="2"/>
      <c r="N589" s="2"/>
      <c r="O589" s="2"/>
      <c r="P589" s="2"/>
    </row>
    <row r="590" spans="12:16" ht="14.5">
      <c r="L590" s="2"/>
      <c r="N590" s="2"/>
      <c r="O590" s="2"/>
      <c r="P590" s="2"/>
    </row>
    <row r="591" spans="12:16" ht="14.5">
      <c r="L591" s="2"/>
      <c r="N591" s="2"/>
      <c r="O591" s="2"/>
      <c r="P591" s="2"/>
    </row>
    <row r="592" spans="12:16" ht="14.5">
      <c r="L592" s="2"/>
      <c r="N592" s="2"/>
      <c r="O592" s="2"/>
      <c r="P592" s="2"/>
    </row>
    <row r="593" spans="12:16" ht="14.5">
      <c r="L593" s="2"/>
      <c r="N593" s="2"/>
      <c r="O593" s="2"/>
      <c r="P593" s="2"/>
    </row>
    <row r="594" spans="12:16" ht="14.5">
      <c r="L594" s="2"/>
      <c r="N594" s="2"/>
      <c r="O594" s="2"/>
      <c r="P594" s="2"/>
    </row>
    <row r="595" spans="12:16" ht="14.5">
      <c r="L595" s="2"/>
      <c r="N595" s="2"/>
      <c r="O595" s="2"/>
      <c r="P595" s="2"/>
    </row>
    <row r="596" spans="12:16" ht="14.5">
      <c r="L596" s="2"/>
      <c r="N596" s="2"/>
      <c r="O596" s="2"/>
      <c r="P596" s="2"/>
    </row>
    <row r="597" spans="12:16" ht="14.5">
      <c r="L597" s="2"/>
      <c r="N597" s="2"/>
      <c r="O597" s="2"/>
      <c r="P597" s="2"/>
    </row>
    <row r="598" spans="12:16" ht="14.5">
      <c r="L598" s="2"/>
      <c r="N598" s="2"/>
      <c r="O598" s="2"/>
      <c r="P598" s="2"/>
    </row>
    <row r="599" spans="12:16" ht="14.5">
      <c r="L599" s="2"/>
      <c r="N599" s="2"/>
      <c r="O599" s="2"/>
      <c r="P599" s="2"/>
    </row>
    <row r="600" spans="12:16" ht="14.5">
      <c r="L600" s="2"/>
      <c r="N600" s="2"/>
      <c r="O600" s="2"/>
      <c r="P600" s="2"/>
    </row>
    <row r="601" spans="12:16" ht="14.5">
      <c r="L601" s="2"/>
      <c r="N601" s="2"/>
      <c r="O601" s="2"/>
      <c r="P601" s="2"/>
    </row>
    <row r="602" spans="12:16" ht="14.5">
      <c r="L602" s="2"/>
      <c r="N602" s="2"/>
      <c r="O602" s="2"/>
      <c r="P602" s="2"/>
    </row>
    <row r="603" spans="12:16" ht="14.5">
      <c r="L603" s="2"/>
      <c r="N603" s="2"/>
      <c r="O603" s="2"/>
      <c r="P603" s="2"/>
    </row>
    <row r="604" spans="12:16" ht="14.5">
      <c r="L604" s="2"/>
      <c r="N604" s="2"/>
      <c r="O604" s="2"/>
      <c r="P604" s="2"/>
    </row>
    <row r="605" spans="12:16" ht="14.5">
      <c r="L605" s="2"/>
      <c r="N605" s="2"/>
      <c r="O605" s="2"/>
      <c r="P605" s="2"/>
    </row>
    <row r="606" spans="12:16" ht="14.5">
      <c r="L606" s="2"/>
      <c r="N606" s="2"/>
      <c r="O606" s="2"/>
      <c r="P606" s="2"/>
    </row>
    <row r="607" spans="12:16" ht="14.5">
      <c r="L607" s="2"/>
      <c r="N607" s="2"/>
      <c r="O607" s="2"/>
      <c r="P607" s="2"/>
    </row>
    <row r="608" spans="12:16" ht="14.5">
      <c r="L608" s="2"/>
      <c r="N608" s="2"/>
      <c r="O608" s="2"/>
      <c r="P608" s="2"/>
    </row>
    <row r="609" spans="12:16" ht="14.5">
      <c r="L609" s="2"/>
      <c r="N609" s="2"/>
      <c r="O609" s="2"/>
      <c r="P609" s="2"/>
    </row>
    <row r="610" spans="12:16" ht="14.5">
      <c r="L610" s="2"/>
      <c r="N610" s="2"/>
      <c r="O610" s="2"/>
      <c r="P610" s="2"/>
    </row>
    <row r="611" spans="12:16" ht="14.5">
      <c r="L611" s="2"/>
      <c r="N611" s="2"/>
      <c r="O611" s="2"/>
      <c r="P611" s="2"/>
    </row>
    <row r="612" spans="12:16" ht="14.5">
      <c r="L612" s="2"/>
      <c r="N612" s="2"/>
      <c r="O612" s="2"/>
      <c r="P612" s="2"/>
    </row>
    <row r="613" spans="12:16" ht="14.5">
      <c r="L613" s="2"/>
      <c r="N613" s="2"/>
      <c r="O613" s="2"/>
      <c r="P613" s="2"/>
    </row>
    <row r="614" spans="12:16" ht="14.5">
      <c r="L614" s="2"/>
      <c r="N614" s="2"/>
      <c r="O614" s="2"/>
      <c r="P614" s="2"/>
    </row>
    <row r="615" spans="12:16" ht="14.5">
      <c r="L615" s="2"/>
      <c r="N615" s="2"/>
      <c r="O615" s="2"/>
      <c r="P615" s="2"/>
    </row>
    <row r="616" spans="12:16" ht="14.5">
      <c r="L616" s="2"/>
      <c r="N616" s="2"/>
      <c r="O616" s="2"/>
      <c r="P616" s="2"/>
    </row>
    <row r="617" spans="12:16" ht="14.5">
      <c r="L617" s="2"/>
      <c r="N617" s="2"/>
      <c r="O617" s="2"/>
      <c r="P617" s="2"/>
    </row>
    <row r="618" spans="12:16" ht="14.5">
      <c r="L618" s="2"/>
      <c r="N618" s="2"/>
      <c r="O618" s="2"/>
      <c r="P618" s="2"/>
    </row>
    <row r="619" spans="12:16" ht="14.5">
      <c r="L619" s="2"/>
      <c r="N619" s="2"/>
      <c r="O619" s="2"/>
      <c r="P619" s="2"/>
    </row>
    <row r="620" spans="12:16" ht="14.5">
      <c r="L620" s="2"/>
      <c r="N620" s="2"/>
      <c r="O620" s="2"/>
      <c r="P620" s="2"/>
    </row>
    <row r="621" spans="12:16" ht="14.5">
      <c r="L621" s="2"/>
      <c r="N621" s="2"/>
      <c r="O621" s="2"/>
      <c r="P621" s="2"/>
    </row>
    <row r="622" spans="12:16" ht="14.5">
      <c r="L622" s="2"/>
      <c r="N622" s="2"/>
      <c r="O622" s="2"/>
      <c r="P622" s="2"/>
    </row>
    <row r="623" spans="12:16" ht="14.5">
      <c r="L623" s="2"/>
      <c r="N623" s="2"/>
      <c r="O623" s="2"/>
      <c r="P623" s="2"/>
    </row>
    <row r="624" spans="12:16" ht="14.5">
      <c r="L624" s="2"/>
      <c r="N624" s="2"/>
      <c r="O624" s="2"/>
      <c r="P624" s="2"/>
    </row>
    <row r="625" spans="12:16" ht="14.5">
      <c r="L625" s="2"/>
      <c r="N625" s="2"/>
      <c r="O625" s="2"/>
      <c r="P625" s="2"/>
    </row>
    <row r="626" spans="12:16" ht="14.5">
      <c r="L626" s="2"/>
      <c r="N626" s="2"/>
      <c r="O626" s="2"/>
      <c r="P626" s="2"/>
    </row>
    <row r="627" spans="12:16" ht="14.5">
      <c r="L627" s="2"/>
      <c r="N627" s="2"/>
      <c r="O627" s="2"/>
      <c r="P627" s="2"/>
    </row>
    <row r="628" spans="12:16" ht="14.5">
      <c r="L628" s="2"/>
      <c r="N628" s="2"/>
      <c r="O628" s="2"/>
      <c r="P628" s="2"/>
    </row>
    <row r="629" spans="12:16" ht="14.5">
      <c r="L629" s="2"/>
      <c r="N629" s="2"/>
      <c r="O629" s="2"/>
      <c r="P629" s="2"/>
    </row>
    <row r="630" spans="12:16" ht="14.5">
      <c r="L630" s="2"/>
      <c r="N630" s="2"/>
      <c r="O630" s="2"/>
      <c r="P630" s="2"/>
    </row>
    <row r="631" spans="12:16" ht="14.5">
      <c r="L631" s="2"/>
      <c r="N631" s="2"/>
      <c r="O631" s="2"/>
      <c r="P631" s="2"/>
    </row>
    <row r="632" spans="12:16" ht="14.5">
      <c r="L632" s="2"/>
      <c r="N632" s="2"/>
      <c r="O632" s="2"/>
      <c r="P632" s="2"/>
    </row>
    <row r="633" spans="12:16" ht="14.5">
      <c r="L633" s="2"/>
      <c r="N633" s="2"/>
      <c r="O633" s="2"/>
      <c r="P633" s="2"/>
    </row>
    <row r="634" spans="12:16" ht="14.5">
      <c r="L634" s="2"/>
      <c r="N634" s="2"/>
      <c r="O634" s="2"/>
      <c r="P634" s="2"/>
    </row>
    <row r="635" spans="12:16" ht="14.5">
      <c r="L635" s="2"/>
      <c r="N635" s="2"/>
      <c r="O635" s="2"/>
      <c r="P635" s="2"/>
    </row>
    <row r="636" spans="12:16" ht="14.5">
      <c r="L636" s="2"/>
      <c r="N636" s="2"/>
      <c r="O636" s="2"/>
      <c r="P636" s="2"/>
    </row>
    <row r="637" spans="12:16" ht="14.5">
      <c r="L637" s="2"/>
      <c r="N637" s="2"/>
      <c r="O637" s="2"/>
      <c r="P637" s="2"/>
    </row>
    <row r="638" spans="12:16" ht="14.5">
      <c r="L638" s="2"/>
      <c r="N638" s="2"/>
      <c r="O638" s="2"/>
      <c r="P638" s="2"/>
    </row>
    <row r="639" spans="12:16" ht="14.5">
      <c r="L639" s="2"/>
      <c r="N639" s="2"/>
      <c r="O639" s="2"/>
      <c r="P639" s="2"/>
    </row>
    <row r="640" spans="12:16" ht="14.5">
      <c r="L640" s="2"/>
      <c r="N640" s="2"/>
      <c r="O640" s="2"/>
      <c r="P640" s="2"/>
    </row>
    <row r="641" spans="12:16" ht="14.5">
      <c r="L641" s="2"/>
      <c r="N641" s="2"/>
      <c r="O641" s="2"/>
      <c r="P641" s="2"/>
    </row>
    <row r="642" spans="12:16" ht="14.5">
      <c r="L642" s="2"/>
      <c r="N642" s="2"/>
      <c r="O642" s="2"/>
      <c r="P642" s="2"/>
    </row>
    <row r="643" spans="12:16" ht="14.5">
      <c r="L643" s="2"/>
      <c r="N643" s="2"/>
      <c r="O643" s="2"/>
      <c r="P643" s="2"/>
    </row>
    <row r="644" spans="12:16" ht="14.5">
      <c r="L644" s="2"/>
      <c r="N644" s="2"/>
      <c r="O644" s="2"/>
      <c r="P644" s="2"/>
    </row>
    <row r="645" spans="12:16" ht="14.5">
      <c r="L645" s="2"/>
      <c r="N645" s="2"/>
      <c r="O645" s="2"/>
      <c r="P645" s="2"/>
    </row>
    <row r="646" spans="12:16" ht="14.5">
      <c r="L646" s="2"/>
      <c r="N646" s="2"/>
      <c r="O646" s="2"/>
      <c r="P646" s="2"/>
    </row>
    <row r="647" spans="12:16" ht="14.5">
      <c r="L647" s="2"/>
      <c r="N647" s="2"/>
      <c r="O647" s="2"/>
      <c r="P647" s="2"/>
    </row>
    <row r="648" spans="12:16" ht="14.5">
      <c r="L648" s="2"/>
      <c r="N648" s="2"/>
      <c r="O648" s="2"/>
      <c r="P648" s="2"/>
    </row>
    <row r="649" spans="12:16" ht="14.5">
      <c r="L649" s="2"/>
      <c r="N649" s="2"/>
      <c r="O649" s="2"/>
      <c r="P649" s="2"/>
    </row>
    <row r="650" spans="12:16" ht="14.5">
      <c r="L650" s="2"/>
      <c r="N650" s="2"/>
      <c r="O650" s="2"/>
      <c r="P650" s="2"/>
    </row>
    <row r="651" spans="12:16" ht="14.5">
      <c r="L651" s="2"/>
      <c r="N651" s="2"/>
      <c r="O651" s="2"/>
      <c r="P651" s="2"/>
    </row>
    <row r="652" spans="12:16" ht="14.5">
      <c r="L652" s="2"/>
      <c r="N652" s="2"/>
      <c r="O652" s="2"/>
      <c r="P652" s="2"/>
    </row>
    <row r="653" spans="12:16" ht="14.5">
      <c r="L653" s="2"/>
      <c r="N653" s="2"/>
      <c r="O653" s="2"/>
      <c r="P653" s="2"/>
    </row>
    <row r="654" spans="12:16" ht="14.5">
      <c r="L654" s="2"/>
      <c r="N654" s="2"/>
      <c r="O654" s="2"/>
      <c r="P654" s="2"/>
    </row>
    <row r="655" spans="12:16" ht="14.5">
      <c r="L655" s="2"/>
      <c r="N655" s="2"/>
      <c r="O655" s="2"/>
      <c r="P655" s="2"/>
    </row>
    <row r="656" spans="12:16" ht="14.5">
      <c r="L656" s="2"/>
      <c r="N656" s="2"/>
      <c r="O656" s="2"/>
      <c r="P656" s="2"/>
    </row>
    <row r="657" spans="12:16" ht="14.5">
      <c r="L657" s="2"/>
      <c r="N657" s="2"/>
      <c r="O657" s="2"/>
      <c r="P657" s="2"/>
    </row>
    <row r="658" spans="12:16" ht="14.5">
      <c r="L658" s="2"/>
      <c r="N658" s="2"/>
      <c r="O658" s="2"/>
      <c r="P658" s="2"/>
    </row>
    <row r="659" spans="12:16" ht="14.5">
      <c r="L659" s="2"/>
      <c r="N659" s="2"/>
      <c r="O659" s="2"/>
      <c r="P659" s="2"/>
    </row>
    <row r="660" spans="12:16" ht="14.5">
      <c r="L660" s="2"/>
      <c r="N660" s="2"/>
      <c r="O660" s="2"/>
      <c r="P660" s="2"/>
    </row>
    <row r="661" spans="12:16" ht="14.5">
      <c r="L661" s="2"/>
      <c r="N661" s="2"/>
      <c r="O661" s="2"/>
      <c r="P661" s="2"/>
    </row>
    <row r="662" spans="12:16" ht="14.5">
      <c r="L662" s="2"/>
      <c r="N662" s="2"/>
      <c r="O662" s="2"/>
      <c r="P662" s="2"/>
    </row>
    <row r="663" spans="12:16" ht="14.5">
      <c r="L663" s="2"/>
      <c r="N663" s="2"/>
      <c r="O663" s="2"/>
      <c r="P663" s="2"/>
    </row>
    <row r="664" spans="12:16" ht="14.5">
      <c r="L664" s="2"/>
      <c r="N664" s="2"/>
      <c r="O664" s="2"/>
      <c r="P664" s="2"/>
    </row>
    <row r="665" spans="12:16" ht="14.5">
      <c r="L665" s="2"/>
      <c r="N665" s="2"/>
      <c r="O665" s="2"/>
      <c r="P665" s="2"/>
    </row>
    <row r="666" spans="12:16" ht="14.5">
      <c r="L666" s="2"/>
      <c r="N666" s="2"/>
      <c r="O666" s="2"/>
      <c r="P666" s="2"/>
    </row>
    <row r="667" spans="12:16" ht="14.5">
      <c r="L667" s="2"/>
      <c r="N667" s="2"/>
      <c r="O667" s="2"/>
      <c r="P667" s="2"/>
    </row>
    <row r="668" spans="12:16" ht="14.5">
      <c r="L668" s="2"/>
      <c r="N668" s="2"/>
      <c r="O668" s="2"/>
      <c r="P668" s="2"/>
    </row>
    <row r="669" spans="12:16" ht="14.5">
      <c r="L669" s="2"/>
      <c r="N669" s="2"/>
      <c r="O669" s="2"/>
      <c r="P669" s="2"/>
    </row>
    <row r="670" spans="12:16" ht="14.5">
      <c r="L670" s="2"/>
      <c r="N670" s="2"/>
      <c r="O670" s="2"/>
      <c r="P670" s="2"/>
    </row>
    <row r="671" spans="12:16" ht="14.5">
      <c r="L671" s="2"/>
      <c r="N671" s="2"/>
      <c r="O671" s="2"/>
      <c r="P671" s="2"/>
    </row>
    <row r="672" spans="12:16" ht="14.5">
      <c r="L672" s="2"/>
      <c r="N672" s="2"/>
      <c r="O672" s="2"/>
      <c r="P672" s="2"/>
    </row>
    <row r="673" spans="12:16" ht="14.5">
      <c r="L673" s="2"/>
      <c r="N673" s="2"/>
      <c r="O673" s="2"/>
      <c r="P673" s="2"/>
    </row>
    <row r="674" spans="12:16" ht="14.5">
      <c r="L674" s="2"/>
      <c r="N674" s="2"/>
      <c r="O674" s="2"/>
      <c r="P674" s="2"/>
    </row>
    <row r="675" spans="12:16" ht="14.5">
      <c r="L675" s="2"/>
      <c r="N675" s="2"/>
      <c r="O675" s="2"/>
      <c r="P675" s="2"/>
    </row>
    <row r="676" spans="12:16" ht="14.5">
      <c r="L676" s="2"/>
      <c r="N676" s="2"/>
      <c r="O676" s="2"/>
      <c r="P676" s="2"/>
    </row>
    <row r="677" spans="12:16" ht="14.5">
      <c r="L677" s="2"/>
      <c r="N677" s="2"/>
      <c r="O677" s="2"/>
      <c r="P677" s="2"/>
    </row>
    <row r="678" spans="12:16" ht="14.5">
      <c r="L678" s="2"/>
      <c r="N678" s="2"/>
      <c r="O678" s="2"/>
      <c r="P678" s="2"/>
    </row>
    <row r="679" spans="12:16" ht="14.5">
      <c r="L679" s="2"/>
      <c r="N679" s="2"/>
      <c r="O679" s="2"/>
      <c r="P679" s="2"/>
    </row>
    <row r="680" spans="12:16" ht="14.5">
      <c r="L680" s="2"/>
      <c r="N680" s="2"/>
      <c r="O680" s="2"/>
      <c r="P680" s="2"/>
    </row>
    <row r="681" spans="12:16" ht="14.5">
      <c r="L681" s="2"/>
      <c r="N681" s="2"/>
      <c r="O681" s="2"/>
      <c r="P681" s="2"/>
    </row>
    <row r="682" spans="12:16" ht="14.5">
      <c r="L682" s="2"/>
      <c r="N682" s="2"/>
      <c r="O682" s="2"/>
      <c r="P682" s="2"/>
    </row>
    <row r="683" spans="12:16" ht="14.5">
      <c r="L683" s="2"/>
      <c r="N683" s="2"/>
      <c r="O683" s="2"/>
      <c r="P683" s="2"/>
    </row>
    <row r="684" spans="12:16" ht="14.5">
      <c r="L684" s="2"/>
      <c r="N684" s="2"/>
      <c r="O684" s="2"/>
      <c r="P684" s="2"/>
    </row>
    <row r="685" spans="12:16" ht="14.5">
      <c r="L685" s="2"/>
      <c r="N685" s="2"/>
      <c r="O685" s="2"/>
      <c r="P685" s="2"/>
    </row>
    <row r="686" spans="12:16" ht="14.5">
      <c r="L686" s="2"/>
      <c r="N686" s="2"/>
      <c r="O686" s="2"/>
      <c r="P686" s="2"/>
    </row>
    <row r="687" spans="12:16" ht="14.5">
      <c r="L687" s="2"/>
      <c r="N687" s="2"/>
      <c r="O687" s="2"/>
      <c r="P687" s="2"/>
    </row>
    <row r="688" spans="12:16" ht="14.5">
      <c r="L688" s="2"/>
      <c r="N688" s="2"/>
      <c r="O688" s="2"/>
      <c r="P688" s="2"/>
    </row>
    <row r="689" spans="12:16" ht="14.5">
      <c r="L689" s="2"/>
      <c r="N689" s="2"/>
      <c r="O689" s="2"/>
      <c r="P689" s="2"/>
    </row>
    <row r="690" spans="12:16" ht="14.5">
      <c r="L690" s="2"/>
      <c r="N690" s="2"/>
      <c r="O690" s="2"/>
      <c r="P690" s="2"/>
    </row>
    <row r="691" spans="12:16" ht="14.5">
      <c r="L691" s="2"/>
      <c r="N691" s="2"/>
      <c r="O691" s="2"/>
      <c r="P691" s="2"/>
    </row>
    <row r="692" spans="12:16" ht="14.5">
      <c r="L692" s="2"/>
      <c r="N692" s="2"/>
      <c r="O692" s="2"/>
      <c r="P692" s="2"/>
    </row>
    <row r="693" spans="12:16" ht="14.5">
      <c r="L693" s="2"/>
      <c r="N693" s="2"/>
      <c r="O693" s="2"/>
      <c r="P693" s="2"/>
    </row>
    <row r="694" spans="12:16" ht="14.5">
      <c r="L694" s="2"/>
      <c r="N694" s="2"/>
      <c r="O694" s="2"/>
      <c r="P694" s="2"/>
    </row>
    <row r="695" spans="12:16" ht="14.5">
      <c r="L695" s="2"/>
      <c r="N695" s="2"/>
      <c r="O695" s="2"/>
      <c r="P695" s="2"/>
    </row>
    <row r="696" spans="12:16" ht="14.5">
      <c r="L696" s="2"/>
      <c r="N696" s="2"/>
      <c r="O696" s="2"/>
      <c r="P696" s="2"/>
    </row>
    <row r="697" spans="12:16" ht="14.5">
      <c r="L697" s="2"/>
      <c r="N697" s="2"/>
      <c r="O697" s="2"/>
      <c r="P697" s="2"/>
    </row>
    <row r="698" spans="12:16" ht="14.5">
      <c r="L698" s="2"/>
      <c r="N698" s="2"/>
      <c r="O698" s="2"/>
      <c r="P698" s="2"/>
    </row>
    <row r="699" spans="12:16" ht="14.5">
      <c r="L699" s="2"/>
      <c r="N699" s="2"/>
      <c r="O699" s="2"/>
      <c r="P699" s="2"/>
    </row>
    <row r="700" spans="12:16" ht="14.5">
      <c r="L700" s="2"/>
      <c r="N700" s="2"/>
      <c r="O700" s="2"/>
      <c r="P700" s="2"/>
    </row>
    <row r="701" spans="12:16" ht="14.5">
      <c r="L701" s="2"/>
      <c r="N701" s="2"/>
      <c r="O701" s="2"/>
      <c r="P701" s="2"/>
    </row>
    <row r="702" spans="12:16" ht="14.5">
      <c r="L702" s="2"/>
      <c r="N702" s="2"/>
      <c r="O702" s="2"/>
      <c r="P702" s="2"/>
    </row>
    <row r="703" spans="12:16" ht="14.5">
      <c r="L703" s="2"/>
      <c r="N703" s="2"/>
      <c r="O703" s="2"/>
      <c r="P703" s="2"/>
    </row>
    <row r="704" spans="12:16" ht="14.5">
      <c r="L704" s="2"/>
      <c r="N704" s="2"/>
      <c r="O704" s="2"/>
      <c r="P704" s="2"/>
    </row>
    <row r="705" spans="12:16" ht="14.5">
      <c r="L705" s="2"/>
      <c r="N705" s="2"/>
      <c r="O705" s="2"/>
      <c r="P705" s="2"/>
    </row>
    <row r="706" spans="12:16" ht="14.5">
      <c r="L706" s="2"/>
      <c r="N706" s="2"/>
      <c r="O706" s="2"/>
      <c r="P706" s="2"/>
    </row>
    <row r="707" spans="12:16" ht="14.5">
      <c r="L707" s="2"/>
      <c r="N707" s="2"/>
      <c r="O707" s="2"/>
      <c r="P707" s="2"/>
    </row>
    <row r="708" spans="12:16" ht="14.5">
      <c r="L708" s="2"/>
      <c r="N708" s="2"/>
      <c r="O708" s="2"/>
      <c r="P708" s="2"/>
    </row>
    <row r="709" spans="12:16" ht="14.5">
      <c r="L709" s="2"/>
      <c r="N709" s="2"/>
      <c r="O709" s="2"/>
      <c r="P709" s="2"/>
    </row>
    <row r="710" spans="12:16" ht="14.5">
      <c r="L710" s="2"/>
      <c r="N710" s="2"/>
      <c r="O710" s="2"/>
      <c r="P710" s="2"/>
    </row>
    <row r="711" spans="12:16" ht="14.5">
      <c r="L711" s="2"/>
      <c r="N711" s="2"/>
      <c r="O711" s="2"/>
      <c r="P711" s="2"/>
    </row>
    <row r="712" spans="12:16" ht="14.5">
      <c r="L712" s="2"/>
      <c r="N712" s="2"/>
      <c r="O712" s="2"/>
      <c r="P712" s="2"/>
    </row>
    <row r="713" spans="12:16" ht="14.5">
      <c r="L713" s="2"/>
      <c r="N713" s="2"/>
      <c r="O713" s="2"/>
      <c r="P713" s="2"/>
    </row>
    <row r="714" spans="12:16" ht="14.5">
      <c r="L714" s="2"/>
      <c r="N714" s="2"/>
      <c r="O714" s="2"/>
      <c r="P714" s="2"/>
    </row>
    <row r="715" spans="12:16" ht="14.5">
      <c r="L715" s="2"/>
      <c r="N715" s="2"/>
      <c r="O715" s="2"/>
      <c r="P715" s="2"/>
    </row>
    <row r="716" spans="12:16" ht="14.5">
      <c r="L716" s="2"/>
      <c r="N716" s="2"/>
      <c r="O716" s="2"/>
      <c r="P716" s="2"/>
    </row>
    <row r="717" spans="12:16" ht="14.5">
      <c r="L717" s="2"/>
      <c r="N717" s="2"/>
      <c r="O717" s="2"/>
      <c r="P717" s="2"/>
    </row>
    <row r="718" spans="12:16" ht="14.5">
      <c r="L718" s="2"/>
      <c r="N718" s="2"/>
      <c r="O718" s="2"/>
      <c r="P718" s="2"/>
    </row>
    <row r="719" spans="12:16" ht="14.5">
      <c r="L719" s="2"/>
      <c r="N719" s="2"/>
      <c r="O719" s="2"/>
      <c r="P719" s="2"/>
    </row>
    <row r="720" spans="12:16" ht="14.5">
      <c r="L720" s="2"/>
      <c r="N720" s="2"/>
      <c r="O720" s="2"/>
      <c r="P720" s="2"/>
    </row>
    <row r="721" spans="12:16" ht="14.5">
      <c r="L721" s="2"/>
      <c r="N721" s="2"/>
      <c r="O721" s="2"/>
      <c r="P721" s="2"/>
    </row>
    <row r="722" spans="12:16" ht="14.5">
      <c r="L722" s="2"/>
      <c r="N722" s="2"/>
      <c r="O722" s="2"/>
      <c r="P722" s="2"/>
    </row>
    <row r="723" spans="12:16" ht="14.5">
      <c r="L723" s="2"/>
      <c r="N723" s="2"/>
      <c r="O723" s="2"/>
      <c r="P723" s="2"/>
    </row>
    <row r="724" spans="12:16" ht="14.5">
      <c r="L724" s="2"/>
      <c r="N724" s="2"/>
      <c r="O724" s="2"/>
      <c r="P724" s="2"/>
    </row>
    <row r="725" spans="12:16" ht="14.5">
      <c r="L725" s="2"/>
      <c r="N725" s="2"/>
      <c r="O725" s="2"/>
      <c r="P725" s="2"/>
    </row>
    <row r="726" spans="12:16" ht="14.5">
      <c r="L726" s="2"/>
      <c r="N726" s="2"/>
      <c r="O726" s="2"/>
      <c r="P726" s="2"/>
    </row>
    <row r="727" spans="12:16" ht="14.5">
      <c r="L727" s="2"/>
      <c r="N727" s="2"/>
      <c r="O727" s="2"/>
      <c r="P727" s="2"/>
    </row>
    <row r="728" spans="12:16" ht="14.5">
      <c r="L728" s="2"/>
      <c r="N728" s="2"/>
      <c r="O728" s="2"/>
      <c r="P728" s="2"/>
    </row>
    <row r="729" spans="12:16" ht="14.5">
      <c r="L729" s="2"/>
      <c r="N729" s="2"/>
      <c r="O729" s="2"/>
      <c r="P729" s="2"/>
    </row>
    <row r="730" spans="12:16" ht="14.5">
      <c r="L730" s="2"/>
      <c r="N730" s="2"/>
      <c r="O730" s="2"/>
      <c r="P730" s="2"/>
    </row>
    <row r="731" spans="12:16" ht="14.5">
      <c r="L731" s="2"/>
      <c r="N731" s="2"/>
      <c r="O731" s="2"/>
      <c r="P731" s="2"/>
    </row>
    <row r="732" spans="12:16" ht="14.5">
      <c r="L732" s="2"/>
      <c r="N732" s="2"/>
      <c r="O732" s="2"/>
      <c r="P732" s="2"/>
    </row>
    <row r="733" spans="12:16" ht="14.5">
      <c r="L733" s="2"/>
      <c r="N733" s="2"/>
      <c r="O733" s="2"/>
      <c r="P733" s="2"/>
    </row>
    <row r="734" spans="12:16" ht="14.5">
      <c r="L734" s="2"/>
      <c r="N734" s="2"/>
      <c r="O734" s="2"/>
      <c r="P734" s="2"/>
    </row>
    <row r="735" spans="12:16" ht="14.5">
      <c r="L735" s="2"/>
      <c r="N735" s="2"/>
      <c r="O735" s="2"/>
      <c r="P735" s="2"/>
    </row>
    <row r="736" spans="12:16" ht="14.5">
      <c r="L736" s="2"/>
      <c r="N736" s="2"/>
      <c r="O736" s="2"/>
      <c r="P736" s="2"/>
    </row>
    <row r="737" spans="12:16" ht="14.5">
      <c r="L737" s="2"/>
      <c r="N737" s="2"/>
      <c r="O737" s="2"/>
      <c r="P737" s="2"/>
    </row>
    <row r="738" spans="12:16" ht="14.5">
      <c r="L738" s="2"/>
      <c r="N738" s="2"/>
      <c r="O738" s="2"/>
      <c r="P738" s="2"/>
    </row>
    <row r="739" spans="12:16" ht="14.5">
      <c r="L739" s="2"/>
      <c r="N739" s="2"/>
      <c r="O739" s="2"/>
      <c r="P739" s="2"/>
    </row>
    <row r="740" spans="12:16" ht="14.5">
      <c r="L740" s="2"/>
      <c r="N740" s="2"/>
      <c r="O740" s="2"/>
      <c r="P740" s="2"/>
    </row>
    <row r="741" spans="12:16" ht="14.5">
      <c r="L741" s="2"/>
      <c r="N741" s="2"/>
      <c r="O741" s="2"/>
      <c r="P741" s="2"/>
    </row>
    <row r="742" spans="12:16" ht="14.5">
      <c r="L742" s="2"/>
      <c r="N742" s="2"/>
      <c r="O742" s="2"/>
      <c r="P742" s="2"/>
    </row>
    <row r="743" spans="12:16" ht="14.5">
      <c r="L743" s="2"/>
      <c r="N743" s="2"/>
      <c r="O743" s="2"/>
      <c r="P743" s="2"/>
    </row>
    <row r="744" spans="12:16" ht="14.5">
      <c r="L744" s="2"/>
      <c r="N744" s="2"/>
      <c r="O744" s="2"/>
      <c r="P744" s="2"/>
    </row>
    <row r="745" spans="12:16" ht="14.5">
      <c r="L745" s="2"/>
      <c r="N745" s="2"/>
      <c r="O745" s="2"/>
      <c r="P745" s="2"/>
    </row>
    <row r="746" spans="12:16" ht="14.5">
      <c r="L746" s="2"/>
      <c r="N746" s="2"/>
      <c r="O746" s="2"/>
      <c r="P746" s="2"/>
    </row>
    <row r="747" spans="12:16" ht="14.5">
      <c r="L747" s="2"/>
      <c r="N747" s="2"/>
      <c r="O747" s="2"/>
      <c r="P747" s="2"/>
    </row>
    <row r="748" spans="12:16" ht="14.5">
      <c r="L748" s="2"/>
      <c r="N748" s="2"/>
      <c r="O748" s="2"/>
      <c r="P748" s="2"/>
    </row>
    <row r="749" spans="12:16" ht="14.5">
      <c r="L749" s="2"/>
      <c r="N749" s="2"/>
      <c r="O749" s="2"/>
      <c r="P749" s="2"/>
    </row>
    <row r="750" spans="12:16" ht="14.5">
      <c r="L750" s="2"/>
      <c r="N750" s="2"/>
      <c r="O750" s="2"/>
      <c r="P750" s="2"/>
    </row>
    <row r="751" spans="12:16" ht="14.5">
      <c r="L751" s="2"/>
      <c r="N751" s="2"/>
      <c r="O751" s="2"/>
      <c r="P751" s="2"/>
    </row>
    <row r="752" spans="12:16" ht="14.5">
      <c r="L752" s="2"/>
      <c r="N752" s="2"/>
      <c r="O752" s="2"/>
      <c r="P752" s="2"/>
    </row>
    <row r="753" spans="12:16" ht="14.5">
      <c r="L753" s="2"/>
      <c r="N753" s="2"/>
      <c r="O753" s="2"/>
      <c r="P753" s="2"/>
    </row>
    <row r="754" spans="12:16" ht="14.5">
      <c r="L754" s="2"/>
      <c r="N754" s="2"/>
      <c r="O754" s="2"/>
      <c r="P754" s="2"/>
    </row>
    <row r="755" spans="12:16" ht="14.5">
      <c r="L755" s="2"/>
      <c r="N755" s="2"/>
      <c r="O755" s="2"/>
      <c r="P755" s="2"/>
    </row>
    <row r="756" spans="12:16" ht="14.5">
      <c r="L756" s="2"/>
      <c r="N756" s="2"/>
      <c r="O756" s="2"/>
      <c r="P756" s="2"/>
    </row>
    <row r="757" spans="12:16" ht="14.5">
      <c r="L757" s="2"/>
      <c r="N757" s="2"/>
      <c r="O757" s="2"/>
      <c r="P757" s="2"/>
    </row>
    <row r="758" spans="12:16" ht="14.5">
      <c r="L758" s="2"/>
      <c r="N758" s="2"/>
      <c r="O758" s="2"/>
      <c r="P758" s="2"/>
    </row>
    <row r="759" spans="12:16" ht="14.5">
      <c r="L759" s="2"/>
      <c r="N759" s="2"/>
      <c r="O759" s="2"/>
      <c r="P759" s="2"/>
    </row>
    <row r="760" spans="12:16" ht="14.5">
      <c r="L760" s="2"/>
      <c r="N760" s="2"/>
      <c r="O760" s="2"/>
      <c r="P760" s="2"/>
    </row>
    <row r="761" spans="12:16" ht="14.5">
      <c r="L761" s="2"/>
      <c r="N761" s="2"/>
      <c r="O761" s="2"/>
      <c r="P761" s="2"/>
    </row>
    <row r="762" spans="12:16" ht="14.5">
      <c r="L762" s="2"/>
      <c r="N762" s="2"/>
      <c r="O762" s="2"/>
      <c r="P762" s="2"/>
    </row>
    <row r="763" spans="12:16" ht="14.5">
      <c r="L763" s="2"/>
      <c r="N763" s="2"/>
      <c r="O763" s="2"/>
      <c r="P763" s="2"/>
    </row>
    <row r="764" spans="12:16" ht="14.5">
      <c r="L764" s="2"/>
      <c r="N764" s="2"/>
      <c r="O764" s="2"/>
      <c r="P764" s="2"/>
    </row>
    <row r="765" spans="12:16" ht="14.5">
      <c r="L765" s="2"/>
      <c r="N765" s="2"/>
      <c r="O765" s="2"/>
      <c r="P765" s="2"/>
    </row>
    <row r="766" spans="12:16" ht="14.5">
      <c r="L766" s="2"/>
      <c r="N766" s="2"/>
      <c r="O766" s="2"/>
      <c r="P766" s="2"/>
    </row>
    <row r="767" spans="12:16" ht="14.5">
      <c r="L767" s="2"/>
      <c r="N767" s="2"/>
      <c r="O767" s="2"/>
      <c r="P767" s="2"/>
    </row>
    <row r="768" spans="12:16" ht="14.5">
      <c r="L768" s="2"/>
      <c r="N768" s="2"/>
      <c r="O768" s="2"/>
      <c r="P768" s="2"/>
    </row>
    <row r="769" spans="12:16" ht="14.5">
      <c r="L769" s="2"/>
      <c r="N769" s="2"/>
      <c r="O769" s="2"/>
      <c r="P769" s="2"/>
    </row>
    <row r="770" spans="12:16" ht="14.5">
      <c r="L770" s="2"/>
      <c r="N770" s="2"/>
      <c r="O770" s="2"/>
      <c r="P770" s="2"/>
    </row>
    <row r="771" spans="12:16" ht="14.5">
      <c r="L771" s="2"/>
      <c r="N771" s="2"/>
      <c r="O771" s="2"/>
      <c r="P771" s="2"/>
    </row>
    <row r="772" spans="12:16" ht="14.5">
      <c r="L772" s="2"/>
      <c r="N772" s="2"/>
      <c r="O772" s="2"/>
      <c r="P772" s="2"/>
    </row>
    <row r="773" spans="12:16" ht="14.5">
      <c r="L773" s="2"/>
      <c r="N773" s="2"/>
      <c r="O773" s="2"/>
      <c r="P773" s="2"/>
    </row>
    <row r="774" spans="12:16" ht="14.5">
      <c r="L774" s="2"/>
      <c r="N774" s="2"/>
      <c r="O774" s="2"/>
      <c r="P774" s="2"/>
    </row>
    <row r="775" spans="12:16" ht="14.5">
      <c r="L775" s="2"/>
      <c r="N775" s="2"/>
      <c r="O775" s="2"/>
      <c r="P775" s="2"/>
    </row>
    <row r="776" spans="12:16" ht="14.5">
      <c r="L776" s="2"/>
      <c r="N776" s="2"/>
      <c r="O776" s="2"/>
      <c r="P776" s="2"/>
    </row>
    <row r="777" spans="12:16" ht="14.5">
      <c r="L777" s="2"/>
      <c r="N777" s="2"/>
      <c r="O777" s="2"/>
      <c r="P777" s="2"/>
    </row>
    <row r="778" spans="12:16" ht="14.5">
      <c r="L778" s="2"/>
      <c r="N778" s="2"/>
      <c r="O778" s="2"/>
      <c r="P778" s="2"/>
    </row>
    <row r="779" spans="12:16" ht="14.5">
      <c r="L779" s="2"/>
      <c r="N779" s="2"/>
      <c r="O779" s="2"/>
      <c r="P779" s="2"/>
    </row>
    <row r="780" spans="12:16" ht="14.5">
      <c r="L780" s="2"/>
      <c r="N780" s="2"/>
      <c r="O780" s="2"/>
      <c r="P780" s="2"/>
    </row>
    <row r="781" spans="12:16" ht="14.5">
      <c r="L781" s="2"/>
      <c r="N781" s="2"/>
      <c r="O781" s="2"/>
      <c r="P781" s="2"/>
    </row>
    <row r="782" spans="12:16" ht="14.5">
      <c r="L782" s="2"/>
      <c r="N782" s="2"/>
      <c r="O782" s="2"/>
      <c r="P782" s="2"/>
    </row>
    <row r="783" spans="12:16" ht="14.5">
      <c r="L783" s="2"/>
      <c r="N783" s="2"/>
      <c r="O783" s="2"/>
      <c r="P783" s="2"/>
    </row>
    <row r="784" spans="12:16" ht="14.5">
      <c r="L784" s="2"/>
      <c r="N784" s="2"/>
      <c r="O784" s="2"/>
      <c r="P784" s="2"/>
    </row>
    <row r="785" spans="12:16" ht="14.5">
      <c r="L785" s="2"/>
      <c r="N785" s="2"/>
      <c r="O785" s="2"/>
      <c r="P785" s="2"/>
    </row>
    <row r="786" spans="12:16" ht="14.5">
      <c r="L786" s="2"/>
      <c r="N786" s="2"/>
      <c r="O786" s="2"/>
      <c r="P786" s="2"/>
    </row>
    <row r="787" spans="12:16" ht="14.5">
      <c r="L787" s="2"/>
      <c r="N787" s="2"/>
      <c r="O787" s="2"/>
      <c r="P787" s="2"/>
    </row>
    <row r="788" spans="12:16" ht="14.5">
      <c r="L788" s="2"/>
      <c r="N788" s="2"/>
      <c r="O788" s="2"/>
      <c r="P788" s="2"/>
    </row>
    <row r="789" spans="12:16" ht="14.5">
      <c r="L789" s="2"/>
      <c r="N789" s="2"/>
      <c r="O789" s="2"/>
      <c r="P789" s="2"/>
    </row>
    <row r="790" spans="12:16" ht="14.5">
      <c r="L790" s="2"/>
      <c r="N790" s="2"/>
      <c r="O790" s="2"/>
      <c r="P790" s="2"/>
    </row>
    <row r="791" spans="12:16" ht="14.5">
      <c r="L791" s="2"/>
      <c r="N791" s="2"/>
      <c r="O791" s="2"/>
      <c r="P791" s="2"/>
    </row>
    <row r="792" spans="12:16" ht="14.5">
      <c r="L792" s="2"/>
      <c r="N792" s="2"/>
      <c r="O792" s="2"/>
      <c r="P792" s="2"/>
    </row>
    <row r="793" spans="12:16" ht="14.5">
      <c r="L793" s="2"/>
      <c r="N793" s="2"/>
      <c r="O793" s="2"/>
      <c r="P793" s="2"/>
    </row>
    <row r="794" spans="12:16" ht="14.5">
      <c r="L794" s="2"/>
      <c r="N794" s="2"/>
      <c r="O794" s="2"/>
      <c r="P794" s="2"/>
    </row>
    <row r="795" spans="12:16" ht="14.5">
      <c r="L795" s="2"/>
      <c r="N795" s="2"/>
      <c r="O795" s="2"/>
      <c r="P795" s="2"/>
    </row>
    <row r="796" spans="12:16" ht="14.5">
      <c r="L796" s="2"/>
      <c r="N796" s="2"/>
      <c r="O796" s="2"/>
      <c r="P796" s="2"/>
    </row>
    <row r="797" spans="12:16" ht="14.5">
      <c r="L797" s="2"/>
      <c r="N797" s="2"/>
      <c r="O797" s="2"/>
      <c r="P797" s="2"/>
    </row>
    <row r="798" spans="12:16" ht="14.5">
      <c r="L798" s="2"/>
      <c r="N798" s="2"/>
      <c r="O798" s="2"/>
      <c r="P798" s="2"/>
    </row>
    <row r="799" spans="12:16" ht="14.5">
      <c r="L799" s="2"/>
      <c r="N799" s="2"/>
      <c r="O799" s="2"/>
      <c r="P799" s="2"/>
    </row>
    <row r="800" spans="12:16" ht="14.5">
      <c r="L800" s="2"/>
      <c r="N800" s="2"/>
      <c r="O800" s="2"/>
      <c r="P800" s="2"/>
    </row>
    <row r="801" spans="12:16" ht="14.5">
      <c r="L801" s="2"/>
      <c r="N801" s="2"/>
      <c r="O801" s="2"/>
      <c r="P801" s="2"/>
    </row>
    <row r="802" spans="12:16" ht="14.5">
      <c r="L802" s="2"/>
      <c r="N802" s="2"/>
      <c r="O802" s="2"/>
      <c r="P802" s="2"/>
    </row>
    <row r="803" spans="12:16" ht="14.5">
      <c r="L803" s="2"/>
      <c r="N803" s="2"/>
      <c r="O803" s="2"/>
      <c r="P803" s="2"/>
    </row>
    <row r="804" spans="12:16" ht="14.5">
      <c r="L804" s="2"/>
      <c r="N804" s="2"/>
      <c r="O804" s="2"/>
      <c r="P804" s="2"/>
    </row>
    <row r="805" spans="12:16" ht="14.5">
      <c r="L805" s="2"/>
      <c r="N805" s="2"/>
      <c r="O805" s="2"/>
      <c r="P805" s="2"/>
    </row>
    <row r="806" spans="12:16" ht="14.5">
      <c r="L806" s="2"/>
      <c r="N806" s="2"/>
      <c r="O806" s="2"/>
      <c r="P806" s="2"/>
    </row>
    <row r="807" spans="12:16" ht="14.5">
      <c r="L807" s="2"/>
      <c r="N807" s="2"/>
      <c r="O807" s="2"/>
      <c r="P807" s="2"/>
    </row>
    <row r="808" spans="12:16" ht="14.5">
      <c r="L808" s="2"/>
      <c r="N808" s="2"/>
      <c r="O808" s="2"/>
      <c r="P808" s="2"/>
    </row>
    <row r="809" spans="12:16" ht="14.5">
      <c r="L809" s="2"/>
      <c r="N809" s="2"/>
      <c r="O809" s="2"/>
      <c r="P809" s="2"/>
    </row>
    <row r="810" spans="12:16" ht="14.5">
      <c r="L810" s="2"/>
      <c r="N810" s="2"/>
      <c r="O810" s="2"/>
      <c r="P810" s="2"/>
    </row>
    <row r="811" spans="12:16" ht="14.5">
      <c r="L811" s="2"/>
      <c r="N811" s="2"/>
      <c r="O811" s="2"/>
      <c r="P811" s="2"/>
    </row>
    <row r="812" spans="12:16" ht="14.5">
      <c r="L812" s="2"/>
      <c r="N812" s="2"/>
      <c r="O812" s="2"/>
      <c r="P812" s="2"/>
    </row>
    <row r="813" spans="12:16" ht="14.5">
      <c r="L813" s="2"/>
      <c r="N813" s="2"/>
      <c r="O813" s="2"/>
      <c r="P813" s="2"/>
    </row>
    <row r="814" spans="12:16" ht="14.5">
      <c r="L814" s="2"/>
      <c r="N814" s="2"/>
      <c r="O814" s="2"/>
      <c r="P814" s="2"/>
    </row>
    <row r="815" spans="12:16" ht="14.5">
      <c r="L815" s="2"/>
      <c r="N815" s="2"/>
      <c r="O815" s="2"/>
      <c r="P815" s="2"/>
    </row>
    <row r="816" spans="12:16" ht="14.5">
      <c r="L816" s="2"/>
      <c r="N816" s="2"/>
      <c r="O816" s="2"/>
      <c r="P816" s="2"/>
    </row>
    <row r="817" spans="12:16" ht="14.5">
      <c r="L817" s="2"/>
      <c r="N817" s="2"/>
      <c r="O817" s="2"/>
      <c r="P817" s="2"/>
    </row>
    <row r="818" spans="12:16" ht="14.5">
      <c r="L818" s="2"/>
      <c r="N818" s="2"/>
      <c r="O818" s="2"/>
      <c r="P818" s="2"/>
    </row>
    <row r="819" spans="12:16" ht="14.5">
      <c r="L819" s="2"/>
      <c r="N819" s="2"/>
      <c r="O819" s="2"/>
      <c r="P819" s="2"/>
    </row>
    <row r="820" spans="12:16" ht="14.5">
      <c r="L820" s="2"/>
      <c r="N820" s="2"/>
      <c r="O820" s="2"/>
      <c r="P820" s="2"/>
    </row>
    <row r="821" spans="12:16" ht="14.5">
      <c r="L821" s="2"/>
      <c r="N821" s="2"/>
      <c r="O821" s="2"/>
      <c r="P821" s="2"/>
    </row>
    <row r="822" spans="12:16" ht="14.5">
      <c r="L822" s="2"/>
      <c r="N822" s="2"/>
      <c r="O822" s="2"/>
      <c r="P822" s="2"/>
    </row>
    <row r="823" spans="12:16" ht="14.5">
      <c r="L823" s="2"/>
      <c r="N823" s="2"/>
      <c r="O823" s="2"/>
      <c r="P823" s="2"/>
    </row>
    <row r="824" spans="12:16" ht="14.5">
      <c r="L824" s="2"/>
      <c r="N824" s="2"/>
      <c r="O824" s="2"/>
      <c r="P824" s="2"/>
    </row>
    <row r="825" spans="12:16" ht="14.5">
      <c r="L825" s="2"/>
      <c r="N825" s="2"/>
      <c r="O825" s="2"/>
      <c r="P825" s="2"/>
    </row>
    <row r="826" spans="12:16" ht="14.5">
      <c r="L826" s="2"/>
      <c r="N826" s="2"/>
      <c r="O826" s="2"/>
      <c r="P826" s="2"/>
    </row>
    <row r="827" spans="12:16" ht="14.5">
      <c r="L827" s="2"/>
      <c r="N827" s="2"/>
      <c r="O827" s="2"/>
      <c r="P827" s="2"/>
    </row>
    <row r="828" spans="12:16" ht="14.5">
      <c r="L828" s="2"/>
      <c r="N828" s="2"/>
      <c r="O828" s="2"/>
      <c r="P828" s="2"/>
    </row>
    <row r="829" spans="12:16" ht="14.5">
      <c r="L829" s="2"/>
      <c r="N829" s="2"/>
      <c r="O829" s="2"/>
      <c r="P829" s="2"/>
    </row>
    <row r="830" spans="12:16" ht="14.5">
      <c r="L830" s="2"/>
      <c r="N830" s="2"/>
      <c r="O830" s="2"/>
      <c r="P830" s="2"/>
    </row>
    <row r="831" spans="12:16" ht="14.5">
      <c r="L831" s="2"/>
      <c r="N831" s="2"/>
      <c r="O831" s="2"/>
      <c r="P831" s="2"/>
    </row>
    <row r="832" spans="12:16" ht="14.5">
      <c r="L832" s="2"/>
      <c r="N832" s="2"/>
      <c r="O832" s="2"/>
      <c r="P832" s="2"/>
    </row>
    <row r="833" spans="12:16" ht="14.5">
      <c r="L833" s="2"/>
      <c r="N833" s="2"/>
      <c r="O833" s="2"/>
      <c r="P833" s="2"/>
    </row>
    <row r="834" spans="12:16" ht="14.5">
      <c r="L834" s="2"/>
      <c r="N834" s="2"/>
      <c r="O834" s="2"/>
      <c r="P834" s="2"/>
    </row>
    <row r="835" spans="12:16" ht="14.5">
      <c r="L835" s="2"/>
      <c r="N835" s="2"/>
      <c r="O835" s="2"/>
      <c r="P835" s="2"/>
    </row>
    <row r="836" spans="12:16" ht="14.5">
      <c r="L836" s="2"/>
      <c r="N836" s="2"/>
      <c r="O836" s="2"/>
      <c r="P836" s="2"/>
    </row>
    <row r="837" spans="12:16" ht="14.5">
      <c r="L837" s="2"/>
      <c r="N837" s="2"/>
      <c r="O837" s="2"/>
      <c r="P837" s="2"/>
    </row>
    <row r="838" spans="12:16" ht="14.5">
      <c r="L838" s="2"/>
      <c r="N838" s="2"/>
      <c r="O838" s="2"/>
      <c r="P838" s="2"/>
    </row>
    <row r="839" spans="12:16" ht="14.5">
      <c r="L839" s="2"/>
      <c r="N839" s="2"/>
      <c r="O839" s="2"/>
      <c r="P839" s="2"/>
    </row>
    <row r="840" spans="12:16" ht="14.5">
      <c r="L840" s="2"/>
      <c r="N840" s="2"/>
      <c r="O840" s="2"/>
      <c r="P840" s="2"/>
    </row>
    <row r="841" spans="12:16" ht="14.5">
      <c r="L841" s="2"/>
      <c r="N841" s="2"/>
      <c r="O841" s="2"/>
      <c r="P841" s="2"/>
    </row>
    <row r="842" spans="12:16" ht="14.5">
      <c r="L842" s="2"/>
      <c r="N842" s="2"/>
      <c r="O842" s="2"/>
      <c r="P842" s="2"/>
    </row>
    <row r="843" spans="12:16" ht="14.5">
      <c r="L843" s="2"/>
      <c r="N843" s="2"/>
      <c r="O843" s="2"/>
      <c r="P843" s="2"/>
    </row>
    <row r="844" spans="12:16" ht="14.5">
      <c r="L844" s="2"/>
      <c r="N844" s="2"/>
      <c r="O844" s="2"/>
      <c r="P844" s="2"/>
    </row>
    <row r="845" spans="12:16" ht="14.5">
      <c r="L845" s="2"/>
      <c r="N845" s="2"/>
      <c r="O845" s="2"/>
      <c r="P845" s="2"/>
    </row>
    <row r="846" spans="12:16" ht="14.5">
      <c r="L846" s="2"/>
      <c r="N846" s="2"/>
      <c r="O846" s="2"/>
      <c r="P846" s="2"/>
    </row>
    <row r="847" spans="12:16" ht="14.5">
      <c r="L847" s="2"/>
      <c r="N847" s="2"/>
      <c r="O847" s="2"/>
      <c r="P847" s="2"/>
    </row>
    <row r="848" spans="12:16" ht="14.5">
      <c r="L848" s="2"/>
      <c r="N848" s="2"/>
      <c r="O848" s="2"/>
      <c r="P848" s="2"/>
    </row>
    <row r="849" spans="12:16" ht="14.5">
      <c r="L849" s="2"/>
      <c r="N849" s="2"/>
      <c r="O849" s="2"/>
      <c r="P849" s="2"/>
    </row>
    <row r="850" spans="12:16" ht="14.5">
      <c r="L850" s="2"/>
      <c r="N850" s="2"/>
      <c r="O850" s="2"/>
      <c r="P850" s="2"/>
    </row>
    <row r="851" spans="12:16" ht="14.5">
      <c r="L851" s="2"/>
      <c r="N851" s="2"/>
      <c r="O851" s="2"/>
      <c r="P851" s="2"/>
    </row>
    <row r="852" spans="12:16" ht="14.5">
      <c r="L852" s="2"/>
      <c r="N852" s="2"/>
      <c r="O852" s="2"/>
      <c r="P852" s="2"/>
    </row>
    <row r="853" spans="12:16" ht="14.5">
      <c r="L853" s="2"/>
      <c r="N853" s="2"/>
      <c r="O853" s="2"/>
      <c r="P853" s="2"/>
    </row>
    <row r="854" spans="12:16" ht="14.5">
      <c r="L854" s="2"/>
      <c r="N854" s="2"/>
      <c r="O854" s="2"/>
      <c r="P854" s="2"/>
    </row>
    <row r="855" spans="12:16" ht="14.5">
      <c r="L855" s="2"/>
      <c r="N855" s="2"/>
      <c r="O855" s="2"/>
      <c r="P855" s="2"/>
    </row>
    <row r="856" spans="12:16" ht="14.5">
      <c r="L856" s="2"/>
      <c r="N856" s="2"/>
      <c r="O856" s="2"/>
      <c r="P856" s="2"/>
    </row>
    <row r="857" spans="12:16" ht="14.5">
      <c r="L857" s="2"/>
      <c r="N857" s="2"/>
      <c r="O857" s="2"/>
      <c r="P857" s="2"/>
    </row>
    <row r="858" spans="12:16" ht="14.5">
      <c r="L858" s="2"/>
      <c r="N858" s="2"/>
      <c r="O858" s="2"/>
      <c r="P858" s="2"/>
    </row>
    <row r="859" spans="12:16" ht="14.5">
      <c r="L859" s="2"/>
      <c r="N859" s="2"/>
      <c r="O859" s="2"/>
      <c r="P859" s="2"/>
    </row>
    <row r="860" spans="12:16" ht="14.5">
      <c r="L860" s="2"/>
      <c r="N860" s="2"/>
      <c r="O860" s="2"/>
      <c r="P860" s="2"/>
    </row>
    <row r="861" spans="12:16" ht="14.5">
      <c r="L861" s="2"/>
      <c r="N861" s="2"/>
      <c r="O861" s="2"/>
      <c r="P861" s="2"/>
    </row>
    <row r="862" spans="12:16" ht="14.5">
      <c r="L862" s="2"/>
      <c r="N862" s="2"/>
      <c r="O862" s="2"/>
      <c r="P862" s="2"/>
    </row>
    <row r="863" spans="12:16" ht="14.5">
      <c r="L863" s="2"/>
      <c r="N863" s="2"/>
      <c r="O863" s="2"/>
      <c r="P863" s="2"/>
    </row>
    <row r="864" spans="12:16" ht="14.5">
      <c r="L864" s="2"/>
      <c r="N864" s="2"/>
      <c r="O864" s="2"/>
      <c r="P864" s="2"/>
    </row>
    <row r="865" spans="12:16" ht="14.5">
      <c r="L865" s="2"/>
      <c r="N865" s="2"/>
      <c r="O865" s="2"/>
      <c r="P865" s="2"/>
    </row>
    <row r="866" spans="12:16" ht="14.5">
      <c r="L866" s="2"/>
      <c r="N866" s="2"/>
      <c r="O866" s="2"/>
      <c r="P866" s="2"/>
    </row>
    <row r="867" spans="12:16" ht="14.5">
      <c r="L867" s="2"/>
      <c r="N867" s="2"/>
      <c r="O867" s="2"/>
      <c r="P867" s="2"/>
    </row>
    <row r="868" spans="12:16" ht="14.5">
      <c r="L868" s="2"/>
      <c r="N868" s="2"/>
      <c r="O868" s="2"/>
      <c r="P868" s="2"/>
    </row>
    <row r="869" spans="12:16" ht="14.5">
      <c r="L869" s="2"/>
      <c r="N869" s="2"/>
      <c r="O869" s="2"/>
      <c r="P869" s="2"/>
    </row>
    <row r="870" spans="12:16" ht="14.5">
      <c r="L870" s="2"/>
      <c r="N870" s="2"/>
      <c r="O870" s="2"/>
      <c r="P870" s="2"/>
    </row>
    <row r="871" spans="12:16" ht="14.5">
      <c r="L871" s="2"/>
      <c r="N871" s="2"/>
      <c r="O871" s="2"/>
      <c r="P871" s="2"/>
    </row>
    <row r="872" spans="12:16" ht="14.5">
      <c r="L872" s="2"/>
      <c r="N872" s="2"/>
      <c r="O872" s="2"/>
      <c r="P872" s="2"/>
    </row>
    <row r="873" spans="12:16" ht="14.5">
      <c r="L873" s="2"/>
      <c r="N873" s="2"/>
      <c r="O873" s="2"/>
      <c r="P873" s="2"/>
    </row>
    <row r="874" spans="12:16" ht="14.5">
      <c r="L874" s="2"/>
      <c r="N874" s="2"/>
      <c r="O874" s="2"/>
      <c r="P874" s="2"/>
    </row>
    <row r="875" spans="12:16" ht="14.5">
      <c r="L875" s="2"/>
      <c r="N875" s="2"/>
      <c r="O875" s="2"/>
      <c r="P875" s="2"/>
    </row>
    <row r="876" spans="12:16" ht="14.5">
      <c r="L876" s="2"/>
      <c r="N876" s="2"/>
      <c r="O876" s="2"/>
      <c r="P876" s="2"/>
    </row>
    <row r="877" spans="12:16" ht="14.5">
      <c r="L877" s="2"/>
      <c r="N877" s="2"/>
      <c r="O877" s="2"/>
      <c r="P877" s="2"/>
    </row>
    <row r="878" spans="12:16" ht="14.5">
      <c r="L878" s="2"/>
      <c r="N878" s="2"/>
      <c r="O878" s="2"/>
      <c r="P878" s="2"/>
    </row>
    <row r="879" spans="12:16" ht="14.5">
      <c r="L879" s="2"/>
      <c r="N879" s="2"/>
      <c r="O879" s="2"/>
      <c r="P879" s="2"/>
    </row>
    <row r="880" spans="12:16" ht="14.5">
      <c r="L880" s="2"/>
      <c r="N880" s="2"/>
      <c r="O880" s="2"/>
      <c r="P880" s="2"/>
    </row>
    <row r="881" spans="12:16" ht="14.5">
      <c r="L881" s="2"/>
      <c r="N881" s="2"/>
      <c r="O881" s="2"/>
      <c r="P881" s="2"/>
    </row>
    <row r="882" spans="12:16" ht="14.5">
      <c r="L882" s="2"/>
      <c r="N882" s="2"/>
      <c r="O882" s="2"/>
      <c r="P882" s="2"/>
    </row>
    <row r="883" spans="12:16" ht="14.5">
      <c r="L883" s="2"/>
      <c r="N883" s="2"/>
      <c r="O883" s="2"/>
      <c r="P883" s="2"/>
    </row>
    <row r="884" spans="12:16" ht="14.5">
      <c r="L884" s="2"/>
      <c r="N884" s="2"/>
      <c r="O884" s="2"/>
      <c r="P884" s="2"/>
    </row>
    <row r="885" spans="12:16" ht="14.5">
      <c r="L885" s="2"/>
      <c r="N885" s="2"/>
      <c r="O885" s="2"/>
      <c r="P885" s="2"/>
    </row>
    <row r="886" spans="12:16" ht="14.5">
      <c r="L886" s="2"/>
      <c r="N886" s="2"/>
      <c r="O886" s="2"/>
      <c r="P886" s="2"/>
    </row>
    <row r="887" spans="12:16" ht="14.5">
      <c r="L887" s="2"/>
      <c r="N887" s="2"/>
      <c r="O887" s="2"/>
      <c r="P887" s="2"/>
    </row>
    <row r="888" spans="12:16" ht="14.5">
      <c r="L888" s="2"/>
      <c r="N888" s="2"/>
      <c r="O888" s="2"/>
      <c r="P888" s="2"/>
    </row>
    <row r="889" spans="12:16" ht="14.5">
      <c r="L889" s="2"/>
      <c r="N889" s="2"/>
      <c r="O889" s="2"/>
      <c r="P889" s="2"/>
    </row>
    <row r="890" spans="12:16" ht="14.5">
      <c r="L890" s="2"/>
      <c r="N890" s="2"/>
      <c r="O890" s="2"/>
      <c r="P890" s="2"/>
    </row>
    <row r="891" spans="12:16" ht="14.5">
      <c r="L891" s="2"/>
      <c r="N891" s="2"/>
      <c r="O891" s="2"/>
      <c r="P891" s="2"/>
    </row>
    <row r="892" spans="12:16" ht="14.5">
      <c r="L892" s="2"/>
      <c r="N892" s="2"/>
      <c r="O892" s="2"/>
      <c r="P892" s="2"/>
    </row>
    <row r="893" spans="12:16" ht="14.5">
      <c r="L893" s="2"/>
      <c r="N893" s="2"/>
      <c r="O893" s="2"/>
      <c r="P893" s="2"/>
    </row>
    <row r="894" spans="12:16" ht="14.5">
      <c r="L894" s="2"/>
      <c r="N894" s="2"/>
      <c r="O894" s="2"/>
      <c r="P894" s="2"/>
    </row>
    <row r="895" spans="12:16" ht="14.5">
      <c r="L895" s="2"/>
      <c r="N895" s="2"/>
      <c r="O895" s="2"/>
      <c r="P895" s="2"/>
    </row>
    <row r="896" spans="12:16" ht="14.5">
      <c r="L896" s="2"/>
      <c r="N896" s="2"/>
      <c r="O896" s="2"/>
      <c r="P896" s="2"/>
    </row>
    <row r="897" spans="12:16" ht="14.5">
      <c r="L897" s="2"/>
      <c r="N897" s="2"/>
      <c r="O897" s="2"/>
      <c r="P897" s="2"/>
    </row>
    <row r="898" spans="12:16" ht="14.5">
      <c r="L898" s="2"/>
      <c r="N898" s="2"/>
      <c r="O898" s="2"/>
      <c r="P898" s="2"/>
    </row>
    <row r="899" spans="12:16" ht="14.5">
      <c r="L899" s="2"/>
      <c r="N899" s="2"/>
      <c r="O899" s="2"/>
      <c r="P899" s="2"/>
    </row>
    <row r="900" spans="12:16" ht="14.5">
      <c r="L900" s="2"/>
      <c r="N900" s="2"/>
      <c r="O900" s="2"/>
      <c r="P900" s="2"/>
    </row>
    <row r="901" spans="12:16" ht="14.5">
      <c r="L901" s="2"/>
      <c r="N901" s="2"/>
      <c r="O901" s="2"/>
      <c r="P901" s="2"/>
    </row>
    <row r="902" spans="12:16" ht="14.5">
      <c r="L902" s="2"/>
      <c r="N902" s="2"/>
      <c r="O902" s="2"/>
      <c r="P902" s="2"/>
    </row>
    <row r="903" spans="12:16" ht="14.5">
      <c r="L903" s="2"/>
      <c r="N903" s="2"/>
      <c r="O903" s="2"/>
      <c r="P903" s="2"/>
    </row>
    <row r="904" spans="12:16" ht="14.5">
      <c r="L904" s="2"/>
      <c r="N904" s="2"/>
      <c r="O904" s="2"/>
      <c r="P904" s="2"/>
    </row>
    <row r="905" spans="12:16" ht="14.5">
      <c r="L905" s="2"/>
      <c r="N905" s="2"/>
      <c r="O905" s="2"/>
      <c r="P905" s="2"/>
    </row>
    <row r="906" spans="12:16" ht="14.5">
      <c r="L906" s="2"/>
      <c r="N906" s="2"/>
      <c r="O906" s="2"/>
      <c r="P906" s="2"/>
    </row>
    <row r="907" spans="12:16" ht="14.5">
      <c r="L907" s="2"/>
      <c r="N907" s="2"/>
      <c r="O907" s="2"/>
      <c r="P907" s="2"/>
    </row>
    <row r="908" spans="12:16" ht="14.5">
      <c r="L908" s="2"/>
      <c r="N908" s="2"/>
      <c r="O908" s="2"/>
      <c r="P908" s="2"/>
    </row>
    <row r="909" spans="12:16" ht="14.5">
      <c r="L909" s="2"/>
      <c r="N909" s="2"/>
      <c r="O909" s="2"/>
      <c r="P909" s="2"/>
    </row>
    <row r="910" spans="12:16" ht="14.5">
      <c r="L910" s="2"/>
      <c r="N910" s="2"/>
      <c r="O910" s="2"/>
      <c r="P910" s="2"/>
    </row>
    <row r="911" spans="12:16" ht="14.5">
      <c r="L911" s="2"/>
      <c r="N911" s="2"/>
      <c r="O911" s="2"/>
      <c r="P911" s="2"/>
    </row>
    <row r="912" spans="12:16" ht="14.5">
      <c r="L912" s="2"/>
      <c r="N912" s="2"/>
      <c r="O912" s="2"/>
      <c r="P912" s="2"/>
    </row>
    <row r="913" spans="12:16" ht="14.5">
      <c r="L913" s="2"/>
      <c r="N913" s="2"/>
      <c r="O913" s="2"/>
      <c r="P913" s="2"/>
    </row>
    <row r="914" spans="12:16" ht="14.5">
      <c r="L914" s="2"/>
      <c r="N914" s="2"/>
      <c r="O914" s="2"/>
      <c r="P914" s="2"/>
    </row>
    <row r="915" spans="12:16" ht="14.5">
      <c r="L915" s="2"/>
      <c r="N915" s="2"/>
      <c r="O915" s="2"/>
      <c r="P915" s="2"/>
    </row>
    <row r="916" spans="12:16" ht="14.5">
      <c r="L916" s="2"/>
      <c r="N916" s="2"/>
      <c r="O916" s="2"/>
      <c r="P916" s="2"/>
    </row>
    <row r="917" spans="12:16" ht="14.5">
      <c r="L917" s="2"/>
      <c r="N917" s="2"/>
      <c r="O917" s="2"/>
      <c r="P917" s="2"/>
    </row>
    <row r="918" spans="12:16" ht="14.5">
      <c r="L918" s="2"/>
      <c r="N918" s="2"/>
      <c r="O918" s="2"/>
      <c r="P918" s="2"/>
    </row>
    <row r="919" spans="12:16" ht="14.5">
      <c r="L919" s="2"/>
      <c r="N919" s="2"/>
      <c r="O919" s="2"/>
      <c r="P919" s="2"/>
    </row>
    <row r="920" spans="12:16" ht="14.5">
      <c r="L920" s="2"/>
      <c r="N920" s="2"/>
      <c r="O920" s="2"/>
      <c r="P920" s="2"/>
    </row>
    <row r="921" spans="12:16" ht="14.5">
      <c r="L921" s="2"/>
      <c r="N921" s="2"/>
      <c r="O921" s="2"/>
      <c r="P921" s="2"/>
    </row>
    <row r="922" spans="12:16" ht="14.5">
      <c r="L922" s="2"/>
      <c r="N922" s="2"/>
      <c r="O922" s="2"/>
      <c r="P922" s="2"/>
    </row>
    <row r="923" spans="12:16" ht="14.5">
      <c r="L923" s="2"/>
      <c r="N923" s="2"/>
      <c r="O923" s="2"/>
      <c r="P923" s="2"/>
    </row>
    <row r="924" spans="12:16" ht="14.5">
      <c r="L924" s="2"/>
      <c r="N924" s="2"/>
      <c r="O924" s="2"/>
      <c r="P924" s="2"/>
    </row>
    <row r="925" spans="12:16" ht="14.5">
      <c r="L925" s="2"/>
      <c r="N925" s="2"/>
      <c r="O925" s="2"/>
      <c r="P925" s="2"/>
    </row>
    <row r="926" spans="12:16" ht="14.5">
      <c r="L926" s="2"/>
      <c r="N926" s="2"/>
      <c r="O926" s="2"/>
      <c r="P926" s="2"/>
    </row>
    <row r="927" spans="12:16" ht="14.5">
      <c r="L927" s="2"/>
      <c r="N927" s="2"/>
      <c r="O927" s="2"/>
      <c r="P927" s="2"/>
    </row>
    <row r="928" spans="12:16" ht="14.5">
      <c r="L928" s="2"/>
      <c r="N928" s="2"/>
      <c r="O928" s="2"/>
      <c r="P928" s="2"/>
    </row>
    <row r="929" spans="12:16" ht="14.5">
      <c r="L929" s="2"/>
      <c r="N929" s="2"/>
      <c r="O929" s="2"/>
      <c r="P929" s="2"/>
    </row>
    <row r="930" spans="12:16" ht="14.5">
      <c r="L930" s="2"/>
      <c r="N930" s="2"/>
      <c r="O930" s="2"/>
      <c r="P930" s="2"/>
    </row>
    <row r="931" spans="12:16" ht="14.5">
      <c r="L931" s="2"/>
      <c r="N931" s="2"/>
      <c r="O931" s="2"/>
      <c r="P931" s="2"/>
    </row>
    <row r="932" spans="12:16" ht="14.5">
      <c r="L932" s="2"/>
      <c r="N932" s="2"/>
      <c r="O932" s="2"/>
      <c r="P932" s="2"/>
    </row>
    <row r="933" spans="12:16" ht="14.5">
      <c r="L933" s="2"/>
      <c r="N933" s="2"/>
      <c r="O933" s="2"/>
      <c r="P933" s="2"/>
    </row>
    <row r="934" spans="12:16" ht="14.5">
      <c r="L934" s="2"/>
      <c r="N934" s="2"/>
      <c r="O934" s="2"/>
      <c r="P934" s="2"/>
    </row>
    <row r="935" spans="12:16" ht="14.5">
      <c r="L935" s="2"/>
      <c r="N935" s="2"/>
      <c r="O935" s="2"/>
      <c r="P935" s="2"/>
    </row>
    <row r="936" spans="12:16" ht="14.5">
      <c r="L936" s="2"/>
      <c r="N936" s="2"/>
      <c r="O936" s="2"/>
      <c r="P936" s="2"/>
    </row>
    <row r="937" spans="12:16" ht="14.5">
      <c r="L937" s="2"/>
      <c r="N937" s="2"/>
      <c r="O937" s="2"/>
      <c r="P937" s="2"/>
    </row>
    <row r="938" spans="12:16" ht="14.5">
      <c r="L938" s="2"/>
      <c r="N938" s="2"/>
      <c r="O938" s="2"/>
      <c r="P938" s="2"/>
    </row>
    <row r="939" spans="12:16" ht="14.5">
      <c r="L939" s="2"/>
      <c r="N939" s="2"/>
      <c r="O939" s="2"/>
      <c r="P939" s="2"/>
    </row>
    <row r="940" spans="12:16" ht="14.5">
      <c r="L940" s="2"/>
      <c r="N940" s="2"/>
      <c r="O940" s="2"/>
      <c r="P940" s="2"/>
    </row>
    <row r="941" spans="12:16" ht="14.5">
      <c r="L941" s="2"/>
      <c r="N941" s="2"/>
      <c r="O941" s="2"/>
      <c r="P941" s="2"/>
    </row>
    <row r="942" spans="12:16" ht="14.5">
      <c r="L942" s="2"/>
      <c r="N942" s="2"/>
      <c r="O942" s="2"/>
      <c r="P942" s="2"/>
    </row>
    <row r="943" spans="12:16" ht="14.5">
      <c r="L943" s="2"/>
      <c r="N943" s="2"/>
      <c r="O943" s="2"/>
      <c r="P943" s="2"/>
    </row>
    <row r="944" spans="12:16" ht="14.5">
      <c r="L944" s="2"/>
      <c r="N944" s="2"/>
      <c r="O944" s="2"/>
      <c r="P944" s="2"/>
    </row>
    <row r="945" spans="12:16" ht="14.5">
      <c r="L945" s="2"/>
      <c r="N945" s="2"/>
      <c r="O945" s="2"/>
      <c r="P945" s="2"/>
    </row>
    <row r="946" spans="12:16" ht="14.5">
      <c r="L946" s="2"/>
      <c r="N946" s="2"/>
      <c r="O946" s="2"/>
      <c r="P946" s="2"/>
    </row>
    <row r="947" spans="12:16" ht="14.5">
      <c r="L947" s="2"/>
      <c r="N947" s="2"/>
      <c r="O947" s="2"/>
      <c r="P947" s="2"/>
    </row>
    <row r="948" spans="12:16" ht="14.5">
      <c r="L948" s="2"/>
      <c r="N948" s="2"/>
      <c r="O948" s="2"/>
      <c r="P948" s="2"/>
    </row>
    <row r="949" spans="12:16" ht="14.5">
      <c r="L949" s="2"/>
      <c r="N949" s="2"/>
      <c r="O949" s="2"/>
      <c r="P949" s="2"/>
    </row>
    <row r="950" spans="12:16" ht="14.5">
      <c r="L950" s="2"/>
      <c r="N950" s="2"/>
      <c r="O950" s="2"/>
      <c r="P950" s="2"/>
    </row>
    <row r="951" spans="12:16" ht="14.5">
      <c r="L951" s="2"/>
      <c r="N951" s="2"/>
      <c r="O951" s="2"/>
      <c r="P951" s="2"/>
    </row>
    <row r="952" spans="12:16" ht="14.5">
      <c r="L952" s="2"/>
      <c r="N952" s="2"/>
      <c r="O952" s="2"/>
      <c r="P952" s="2"/>
    </row>
    <row r="953" spans="12:16" ht="14.5">
      <c r="L953" s="2"/>
      <c r="N953" s="2"/>
      <c r="O953" s="2"/>
      <c r="P953" s="2"/>
    </row>
    <row r="954" spans="12:16" ht="14.5">
      <c r="L954" s="2"/>
      <c r="N954" s="2"/>
      <c r="O954" s="2"/>
      <c r="P954" s="2"/>
    </row>
    <row r="955" spans="12:16" ht="14.5">
      <c r="L955" s="2"/>
      <c r="N955" s="2"/>
      <c r="O955" s="2"/>
      <c r="P955" s="2"/>
    </row>
    <row r="956" spans="12:16" ht="14.5">
      <c r="L956" s="2"/>
      <c r="N956" s="2"/>
      <c r="O956" s="2"/>
      <c r="P956" s="2"/>
    </row>
    <row r="957" spans="12:16" ht="14.5">
      <c r="L957" s="2"/>
      <c r="N957" s="2"/>
      <c r="O957" s="2"/>
      <c r="P957" s="2"/>
    </row>
    <row r="958" spans="12:16" ht="14.5">
      <c r="L958" s="2"/>
      <c r="N958" s="2"/>
      <c r="O958" s="2"/>
      <c r="P958" s="2"/>
    </row>
    <row r="959" spans="12:16" ht="14.5">
      <c r="L959" s="2"/>
      <c r="N959" s="2"/>
      <c r="O959" s="2"/>
      <c r="P959" s="2"/>
    </row>
    <row r="960" spans="12:16" ht="14.5">
      <c r="L960" s="2"/>
      <c r="N960" s="2"/>
      <c r="O960" s="2"/>
      <c r="P960" s="2"/>
    </row>
    <row r="961" spans="12:16" ht="14.5">
      <c r="L961" s="2"/>
      <c r="N961" s="2"/>
      <c r="O961" s="2"/>
      <c r="P961" s="2"/>
    </row>
    <row r="962" spans="12:16" ht="14.5">
      <c r="L962" s="2"/>
      <c r="N962" s="2"/>
      <c r="O962" s="2"/>
      <c r="P962" s="2"/>
    </row>
    <row r="963" spans="12:16" ht="14.5">
      <c r="L963" s="2"/>
      <c r="N963" s="2"/>
      <c r="O963" s="2"/>
      <c r="P963" s="2"/>
    </row>
    <row r="964" spans="12:16" ht="14.5">
      <c r="L964" s="2"/>
      <c r="N964" s="2"/>
      <c r="O964" s="2"/>
      <c r="P964" s="2"/>
    </row>
    <row r="965" spans="12:16" ht="14.5">
      <c r="L965" s="2"/>
      <c r="N965" s="2"/>
      <c r="O965" s="2"/>
      <c r="P965" s="2"/>
    </row>
    <row r="966" spans="12:16" ht="14.5">
      <c r="L966" s="2"/>
      <c r="N966" s="2"/>
      <c r="O966" s="2"/>
      <c r="P966" s="2"/>
    </row>
    <row r="967" spans="12:16" ht="14.5">
      <c r="L967" s="2"/>
      <c r="N967" s="2"/>
      <c r="O967" s="2"/>
      <c r="P967" s="2"/>
    </row>
    <row r="968" spans="12:16" ht="14.5">
      <c r="L968" s="2"/>
      <c r="N968" s="2"/>
      <c r="O968" s="2"/>
      <c r="P968" s="2"/>
    </row>
    <row r="969" spans="12:16" ht="14.5">
      <c r="L969" s="2"/>
      <c r="N969" s="2"/>
      <c r="O969" s="2"/>
      <c r="P969" s="2"/>
    </row>
    <row r="970" spans="12:16" ht="14.5">
      <c r="L970" s="2"/>
      <c r="N970" s="2"/>
      <c r="O970" s="2"/>
      <c r="P970" s="2"/>
    </row>
    <row r="971" spans="12:16" ht="14.5">
      <c r="L971" s="2"/>
      <c r="N971" s="2"/>
      <c r="O971" s="2"/>
      <c r="P971" s="2"/>
    </row>
    <row r="972" spans="12:16" ht="14.5">
      <c r="L972" s="2"/>
      <c r="N972" s="2"/>
      <c r="O972" s="2"/>
      <c r="P972" s="2"/>
    </row>
    <row r="973" spans="12:16" ht="14.5">
      <c r="L973" s="2"/>
      <c r="N973" s="2"/>
      <c r="O973" s="2"/>
      <c r="P973" s="2"/>
    </row>
    <row r="974" spans="12:16" ht="14.5">
      <c r="L974" s="2"/>
      <c r="N974" s="2"/>
      <c r="O974" s="2"/>
      <c r="P974" s="2"/>
    </row>
    <row r="975" spans="12:16" ht="14.5">
      <c r="L975" s="2"/>
      <c r="N975" s="2"/>
      <c r="O975" s="2"/>
      <c r="P975" s="2"/>
    </row>
    <row r="976" spans="12:16" ht="14.5">
      <c r="L976" s="2"/>
      <c r="N976" s="2"/>
      <c r="O976" s="2"/>
      <c r="P976" s="2"/>
    </row>
    <row r="977" spans="12:16" ht="14.5">
      <c r="L977" s="2"/>
      <c r="N977" s="2"/>
      <c r="O977" s="2"/>
      <c r="P977" s="2"/>
    </row>
    <row r="978" spans="12:16" ht="14.5">
      <c r="L978" s="2"/>
      <c r="N978" s="2"/>
      <c r="O978" s="2"/>
      <c r="P978" s="2"/>
    </row>
    <row r="979" spans="12:16" ht="14.5">
      <c r="L979" s="2"/>
      <c r="N979" s="2"/>
      <c r="O979" s="2"/>
      <c r="P979" s="2"/>
    </row>
    <row r="980" spans="12:16" ht="14.5">
      <c r="L980" s="2"/>
      <c r="N980" s="2"/>
      <c r="O980" s="2"/>
      <c r="P980" s="2"/>
    </row>
    <row r="981" spans="12:16" ht="14.5">
      <c r="L981" s="2"/>
      <c r="N981" s="2"/>
      <c r="O981" s="2"/>
      <c r="P981" s="2"/>
    </row>
    <row r="982" spans="12:16" ht="14.5">
      <c r="L982" s="2"/>
      <c r="N982" s="2"/>
      <c r="O982" s="2"/>
      <c r="P982" s="2"/>
    </row>
    <row r="983" spans="12:16" ht="14.5">
      <c r="L983" s="2"/>
      <c r="N983" s="2"/>
      <c r="O983" s="2"/>
      <c r="P983" s="2"/>
    </row>
    <row r="984" spans="12:16" ht="14.5">
      <c r="L984" s="2"/>
      <c r="N984" s="2"/>
      <c r="O984" s="2"/>
      <c r="P984" s="2"/>
    </row>
    <row r="985" spans="12:16" ht="14.5">
      <c r="L985" s="2"/>
      <c r="N985" s="2"/>
      <c r="O985" s="2"/>
      <c r="P985" s="2"/>
    </row>
    <row r="986" spans="12:16" ht="14.5">
      <c r="L986" s="2"/>
      <c r="N986" s="2"/>
      <c r="O986" s="2"/>
      <c r="P986" s="2"/>
    </row>
    <row r="987" spans="12:16" ht="14.5">
      <c r="L987" s="2"/>
      <c r="N987" s="2"/>
      <c r="O987" s="2"/>
      <c r="P987" s="2"/>
    </row>
    <row r="988" spans="12:16" ht="14.5">
      <c r="L988" s="2"/>
      <c r="N988" s="2"/>
      <c r="O988" s="2"/>
      <c r="P988" s="2"/>
    </row>
    <row r="989" spans="12:16" ht="14.5">
      <c r="L989" s="2"/>
      <c r="N989" s="2"/>
      <c r="O989" s="2"/>
      <c r="P989" s="2"/>
    </row>
    <row r="990" spans="12:16" ht="14.5">
      <c r="L990" s="2"/>
      <c r="N990" s="2"/>
      <c r="O990" s="2"/>
      <c r="P990" s="2"/>
    </row>
    <row r="991" spans="12:16" ht="14.5">
      <c r="L991" s="2"/>
      <c r="N991" s="2"/>
      <c r="O991" s="2"/>
      <c r="P991" s="2"/>
    </row>
    <row r="992" spans="12:16" ht="14.5">
      <c r="L992" s="2"/>
      <c r="N992" s="2"/>
      <c r="O992" s="2"/>
      <c r="P992" s="2"/>
    </row>
    <row r="993" spans="12:16" ht="14.5">
      <c r="L993" s="2"/>
      <c r="N993" s="2"/>
      <c r="O993" s="2"/>
      <c r="P993" s="2"/>
    </row>
    <row r="994" spans="12:16" ht="14.5">
      <c r="L994" s="2"/>
      <c r="N994" s="2"/>
      <c r="O994" s="2"/>
      <c r="P994" s="2"/>
    </row>
    <row r="995" spans="12:16" ht="14.5">
      <c r="L995" s="2"/>
      <c r="N995" s="2"/>
      <c r="O995" s="2"/>
      <c r="P995" s="2"/>
    </row>
    <row r="996" spans="12:16" ht="14.5">
      <c r="L996" s="2"/>
      <c r="N996" s="2"/>
      <c r="O996" s="2"/>
      <c r="P996" s="2"/>
    </row>
    <row r="997" spans="12:16" ht="14.5">
      <c r="L997" s="2"/>
      <c r="N997" s="2"/>
      <c r="O997" s="2"/>
      <c r="P997" s="2"/>
    </row>
    <row r="998" spans="12:16" ht="14.5">
      <c r="L998" s="2"/>
      <c r="N998" s="2"/>
      <c r="O998" s="2"/>
      <c r="P998" s="2"/>
    </row>
    <row r="999" spans="12:16" ht="14.5">
      <c r="L999" s="2"/>
      <c r="N999" s="2"/>
      <c r="O999" s="2"/>
      <c r="P999" s="2"/>
    </row>
    <row r="1000" spans="12:16" ht="14.5">
      <c r="L1000" s="2"/>
      <c r="N1000" s="2"/>
      <c r="O1000" s="2"/>
      <c r="P1000" s="2"/>
    </row>
    <row r="1001" spans="12:16" ht="14.5">
      <c r="L1001" s="2"/>
      <c r="N1001" s="2"/>
      <c r="O1001" s="2"/>
      <c r="P1001" s="2"/>
    </row>
  </sheetData>
  <mergeCells count="2">
    <mergeCell ref="S1:U1"/>
    <mergeCell ref="G41:H41"/>
  </mergeCells>
  <hyperlinks>
    <hyperlink ref="D6" r:id="rId1" location=":~:text=The%20exact%20method%20for%20calculating,quality%20of%20the%20at%2Dbat." xr:uid="{00000000-0004-0000-0000-000000000000}"/>
    <hyperlink ref="E16" r:id="rId2" xr:uid="{00000000-0004-0000-0000-000001000000}"/>
    <hyperlink ref="A44" r:id="rId3" xr:uid="{00000000-0004-0000-0000-000002000000}"/>
    <hyperlink ref="A45" r:id="rId4" xr:uid="{00000000-0004-0000-0000-000003000000}"/>
    <hyperlink ref="A46" r:id="rId5" xr:uid="{00000000-0004-0000-0000-000004000000}"/>
    <hyperlink ref="C40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39"/>
  <sheetViews>
    <sheetView workbookViewId="0"/>
  </sheetViews>
  <sheetFormatPr defaultColWidth="14.453125" defaultRowHeight="15" customHeight="1"/>
  <cols>
    <col min="2" max="2" width="17.08984375" customWidth="1"/>
  </cols>
  <sheetData>
    <row r="1" spans="1:8" ht="14.5">
      <c r="A1" s="1" t="s">
        <v>316</v>
      </c>
    </row>
    <row r="2" spans="1:8" ht="15" customHeight="1">
      <c r="A2" s="7" t="s">
        <v>317</v>
      </c>
      <c r="B2" s="8" t="s">
        <v>318</v>
      </c>
      <c r="C2" s="7" t="s">
        <v>319</v>
      </c>
      <c r="D2" s="7" t="s">
        <v>320</v>
      </c>
      <c r="E2" s="7" t="s">
        <v>321</v>
      </c>
      <c r="F2" s="7" t="s">
        <v>322</v>
      </c>
      <c r="G2" s="7" t="s">
        <v>323</v>
      </c>
      <c r="H2" s="7" t="s">
        <v>324</v>
      </c>
    </row>
    <row r="3" spans="1:8" ht="15" customHeight="1">
      <c r="A3" s="9">
        <v>2023</v>
      </c>
      <c r="B3" s="9">
        <v>0.72599999999999998</v>
      </c>
      <c r="C3" s="9">
        <v>0.69599999999999995</v>
      </c>
      <c r="D3" s="9">
        <v>0.72599999999999998</v>
      </c>
      <c r="E3" s="9">
        <v>0.88300000000000001</v>
      </c>
      <c r="F3" s="9">
        <v>1.244</v>
      </c>
      <c r="G3" s="9">
        <v>1.569</v>
      </c>
      <c r="H3" s="9">
        <v>2.004</v>
      </c>
    </row>
    <row r="4" spans="1:8" ht="15" customHeight="1">
      <c r="A4" s="9">
        <v>2022</v>
      </c>
      <c r="B4" s="9">
        <v>1.2589999999999999</v>
      </c>
      <c r="C4" s="9">
        <v>0.68899999999999995</v>
      </c>
      <c r="D4" s="9">
        <v>0.72</v>
      </c>
      <c r="E4" s="9">
        <v>0.88400000000000001</v>
      </c>
      <c r="F4" s="9">
        <v>1.2609999999999999</v>
      </c>
      <c r="G4" s="9">
        <v>1.601</v>
      </c>
      <c r="H4" s="9">
        <v>2.0720000000000001</v>
      </c>
    </row>
    <row r="5" spans="1:8" ht="15" customHeight="1">
      <c r="A5" s="9">
        <v>2021</v>
      </c>
      <c r="B5" s="9">
        <v>1.2090000000000001</v>
      </c>
      <c r="C5" s="9">
        <v>0.69199999999999995</v>
      </c>
      <c r="D5" s="9">
        <v>0.72199999999999998</v>
      </c>
      <c r="E5" s="9">
        <v>0.879</v>
      </c>
      <c r="F5" s="9">
        <v>1.242</v>
      </c>
      <c r="G5" s="9">
        <v>1.5680000000000001</v>
      </c>
      <c r="H5" s="9">
        <v>2.0070000000000001</v>
      </c>
    </row>
    <row r="6" spans="1:8" ht="15" customHeight="1">
      <c r="A6" s="9">
        <v>2020</v>
      </c>
      <c r="B6" s="9">
        <v>1.1850000000000001</v>
      </c>
      <c r="C6" s="9">
        <v>0.69899999999999995</v>
      </c>
      <c r="D6" s="9">
        <v>0.72799999999999998</v>
      </c>
      <c r="E6" s="9">
        <v>0.88300000000000001</v>
      </c>
      <c r="F6" s="9">
        <v>1.238</v>
      </c>
      <c r="G6" s="9">
        <v>1.5580000000000001</v>
      </c>
      <c r="H6" s="9">
        <v>1.9790000000000001</v>
      </c>
    </row>
    <row r="7" spans="1:8" ht="15" customHeight="1">
      <c r="A7" s="9">
        <v>2019</v>
      </c>
      <c r="B7" s="9">
        <v>1.157</v>
      </c>
      <c r="C7" s="9">
        <v>0.69</v>
      </c>
      <c r="D7" s="9">
        <v>0.71899999999999997</v>
      </c>
      <c r="E7" s="9">
        <v>0.87</v>
      </c>
      <c r="F7" s="9">
        <v>1.2170000000000001</v>
      </c>
      <c r="G7" s="9">
        <v>1.5289999999999999</v>
      </c>
      <c r="H7" s="9">
        <v>1.94</v>
      </c>
    </row>
    <row r="8" spans="1:8" ht="15" customHeight="1">
      <c r="A8" s="9">
        <v>2018</v>
      </c>
      <c r="B8" s="9">
        <v>1.226</v>
      </c>
      <c r="C8" s="9">
        <v>0.69</v>
      </c>
      <c r="D8" s="9">
        <v>0.72</v>
      </c>
      <c r="E8" s="9">
        <v>0.88</v>
      </c>
      <c r="F8" s="9">
        <v>1.2470000000000001</v>
      </c>
      <c r="G8" s="9">
        <v>1.5780000000000001</v>
      </c>
      <c r="H8" s="9">
        <v>2.0310000000000001</v>
      </c>
    </row>
    <row r="9" spans="1:8" ht="15" customHeight="1">
      <c r="A9" s="9">
        <v>2017</v>
      </c>
      <c r="B9" s="9">
        <v>1.1850000000000001</v>
      </c>
      <c r="C9" s="9">
        <v>0.69299999999999995</v>
      </c>
      <c r="D9" s="9">
        <v>0.72299999999999998</v>
      </c>
      <c r="E9" s="9">
        <v>0.877</v>
      </c>
      <c r="F9" s="9">
        <v>1.232</v>
      </c>
      <c r="G9" s="9">
        <v>1.552</v>
      </c>
      <c r="H9" s="9">
        <v>1.98</v>
      </c>
    </row>
    <row r="10" spans="1:8" ht="15" customHeight="1">
      <c r="A10" s="9">
        <v>2016</v>
      </c>
      <c r="B10" s="9">
        <v>1.212</v>
      </c>
      <c r="C10" s="9">
        <v>0.69099999999999995</v>
      </c>
      <c r="D10" s="9">
        <v>0.72099999999999997</v>
      </c>
      <c r="E10" s="9">
        <v>0.878</v>
      </c>
      <c r="F10" s="9">
        <v>1.242</v>
      </c>
      <c r="G10" s="9">
        <v>1.569</v>
      </c>
      <c r="H10" s="9">
        <v>2.0150000000000001</v>
      </c>
    </row>
    <row r="11" spans="1:8" ht="15" customHeight="1">
      <c r="A11" s="9">
        <v>2015</v>
      </c>
      <c r="B11" s="9">
        <v>1.2509999999999999</v>
      </c>
      <c r="C11" s="9">
        <v>0.68700000000000006</v>
      </c>
      <c r="D11" s="9">
        <v>0.71799999999999997</v>
      </c>
      <c r="E11" s="9">
        <v>0.88100000000000001</v>
      </c>
      <c r="F11" s="9">
        <v>1.256</v>
      </c>
      <c r="G11" s="9">
        <v>1.5940000000000001</v>
      </c>
      <c r="H11" s="9">
        <v>2.0649999999999999</v>
      </c>
    </row>
    <row r="12" spans="1:8" ht="15" customHeight="1">
      <c r="A12" s="9">
        <v>2014</v>
      </c>
      <c r="B12" s="9">
        <v>1.304</v>
      </c>
      <c r="C12" s="9">
        <v>0.68899999999999995</v>
      </c>
      <c r="D12" s="9">
        <v>0.72199999999999998</v>
      </c>
      <c r="E12" s="9">
        <v>0.89200000000000002</v>
      </c>
      <c r="F12" s="9">
        <v>1.2829999999999999</v>
      </c>
      <c r="G12" s="9">
        <v>1.635</v>
      </c>
      <c r="H12" s="9">
        <v>2.1349999999999998</v>
      </c>
    </row>
    <row r="13" spans="1:8" ht="15" customHeight="1">
      <c r="A13" s="9">
        <v>2013</v>
      </c>
      <c r="B13" s="9">
        <v>1.2769999999999999</v>
      </c>
      <c r="C13" s="9">
        <v>0.69</v>
      </c>
      <c r="D13" s="9">
        <v>0.72199999999999998</v>
      </c>
      <c r="E13" s="9">
        <v>0.88800000000000001</v>
      </c>
      <c r="F13" s="9">
        <v>1.2709999999999999</v>
      </c>
      <c r="G13" s="9">
        <v>1.6160000000000001</v>
      </c>
      <c r="H13" s="9">
        <v>2.101</v>
      </c>
    </row>
    <row r="14" spans="1:8" ht="15" customHeight="1">
      <c r="A14" s="9">
        <v>2012</v>
      </c>
      <c r="B14" s="9">
        <v>1.2450000000000001</v>
      </c>
      <c r="C14" s="9">
        <v>0.69099999999999995</v>
      </c>
      <c r="D14" s="9">
        <v>0.72199999999999998</v>
      </c>
      <c r="E14" s="9">
        <v>0.88400000000000001</v>
      </c>
      <c r="F14" s="9">
        <v>1.2569999999999999</v>
      </c>
      <c r="G14" s="9">
        <v>1.593</v>
      </c>
      <c r="H14" s="9">
        <v>2.0579999999999998</v>
      </c>
    </row>
    <row r="15" spans="1:8" ht="15" customHeight="1">
      <c r="A15" s="9">
        <v>2011</v>
      </c>
      <c r="B15" s="9">
        <v>1.264</v>
      </c>
      <c r="C15" s="9">
        <v>0.69399999999999995</v>
      </c>
      <c r="D15" s="9">
        <v>0.72599999999999998</v>
      </c>
      <c r="E15" s="9">
        <v>0.89</v>
      </c>
      <c r="F15" s="9">
        <v>1.27</v>
      </c>
      <c r="G15" s="9">
        <v>1.611</v>
      </c>
      <c r="H15" s="9">
        <v>2.0859999999999999</v>
      </c>
    </row>
    <row r="16" spans="1:8" ht="15" customHeight="1">
      <c r="A16" s="9">
        <v>2010</v>
      </c>
      <c r="B16" s="9">
        <v>1.2509999999999999</v>
      </c>
      <c r="C16" s="9">
        <v>0.70099999999999996</v>
      </c>
      <c r="D16" s="9">
        <v>0.73199999999999998</v>
      </c>
      <c r="E16" s="9">
        <v>0.89500000000000002</v>
      </c>
      <c r="F16" s="9">
        <v>1.27</v>
      </c>
      <c r="G16" s="9">
        <v>1.6080000000000001</v>
      </c>
      <c r="H16" s="9">
        <v>2.0720000000000001</v>
      </c>
    </row>
    <row r="17" spans="1:28" ht="15" customHeight="1">
      <c r="A17" s="9">
        <v>2009</v>
      </c>
      <c r="B17" s="9">
        <v>1.21</v>
      </c>
      <c r="C17" s="9">
        <v>0.70699999999999996</v>
      </c>
      <c r="D17" s="9">
        <v>0.73699999999999999</v>
      </c>
      <c r="E17" s="9">
        <v>0.89500000000000002</v>
      </c>
      <c r="F17" s="9">
        <v>1.258</v>
      </c>
      <c r="G17" s="9">
        <v>1.585</v>
      </c>
      <c r="H17" s="9">
        <v>2.0230000000000001</v>
      </c>
    </row>
    <row r="18" spans="1:28" ht="15" customHeight="1">
      <c r="A18" s="9">
        <v>2008</v>
      </c>
      <c r="B18" s="9">
        <v>1.2110000000000001</v>
      </c>
      <c r="C18" s="9">
        <v>0.70799999999999996</v>
      </c>
      <c r="D18" s="9">
        <v>0.73899999999999999</v>
      </c>
      <c r="E18" s="9">
        <v>0.89600000000000002</v>
      </c>
      <c r="F18" s="9">
        <v>1.2589999999999999</v>
      </c>
      <c r="G18" s="9">
        <v>1.587</v>
      </c>
      <c r="H18" s="9">
        <v>2.024</v>
      </c>
    </row>
    <row r="19" spans="1:28" ht="15" customHeight="1">
      <c r="A19" s="9">
        <v>2007</v>
      </c>
      <c r="B19" s="9">
        <v>1.1919999999999999</v>
      </c>
      <c r="C19" s="9">
        <v>0.71099999999999997</v>
      </c>
      <c r="D19" s="9">
        <v>0.74099999999999999</v>
      </c>
      <c r="E19" s="9">
        <v>0.89600000000000002</v>
      </c>
      <c r="F19" s="9">
        <v>1.2529999999999999</v>
      </c>
      <c r="G19" s="9">
        <v>1.575</v>
      </c>
      <c r="H19" s="9">
        <v>1.9990000000000001</v>
      </c>
    </row>
    <row r="20" spans="1:28" ht="15" customHeight="1">
      <c r="A20" s="9">
        <v>2006</v>
      </c>
      <c r="B20" s="9">
        <v>1.17</v>
      </c>
      <c r="C20" s="9">
        <v>0.70799999999999996</v>
      </c>
      <c r="D20" s="9">
        <v>0.73699999999999999</v>
      </c>
      <c r="E20" s="9">
        <v>0.89</v>
      </c>
      <c r="F20" s="9">
        <v>1.2410000000000001</v>
      </c>
      <c r="G20" s="9">
        <v>1.5569999999999999</v>
      </c>
      <c r="H20" s="9">
        <v>1.97</v>
      </c>
    </row>
    <row r="21" spans="1:28" ht="15" customHeight="1">
      <c r="A21" s="9">
        <v>2005</v>
      </c>
      <c r="B21" s="9">
        <v>1.208</v>
      </c>
      <c r="C21" s="9">
        <v>0.70299999999999996</v>
      </c>
      <c r="D21" s="9">
        <v>0.73299999999999998</v>
      </c>
      <c r="E21" s="9">
        <v>0.89</v>
      </c>
      <c r="F21" s="9">
        <v>1.252</v>
      </c>
      <c r="G21" s="9">
        <v>1.5780000000000001</v>
      </c>
      <c r="H21" s="9">
        <v>2.0169999999999999</v>
      </c>
    </row>
    <row r="22" spans="1:28" ht="15" customHeight="1">
      <c r="A22" s="9">
        <v>2004</v>
      </c>
      <c r="B22" s="9">
        <v>1.18</v>
      </c>
      <c r="C22" s="9">
        <v>0.70699999999999996</v>
      </c>
      <c r="D22" s="9">
        <v>0.73699999999999999</v>
      </c>
      <c r="E22" s="9">
        <v>0.89</v>
      </c>
      <c r="F22" s="9">
        <v>1.244</v>
      </c>
      <c r="G22" s="9">
        <v>1.5629999999999999</v>
      </c>
      <c r="H22" s="9">
        <v>1.9830000000000001</v>
      </c>
    </row>
    <row r="23" spans="1:28" ht="15" customHeight="1">
      <c r="A23" s="9">
        <v>2003</v>
      </c>
      <c r="B23" s="9">
        <v>1.194</v>
      </c>
      <c r="C23" s="9">
        <v>0.70599999999999996</v>
      </c>
      <c r="D23" s="9">
        <v>0.73599999999999999</v>
      </c>
      <c r="E23" s="9">
        <v>0.89100000000000001</v>
      </c>
      <c r="F23" s="9">
        <v>1.2490000000000001</v>
      </c>
      <c r="G23" s="9">
        <v>1.5720000000000001</v>
      </c>
      <c r="H23" s="9">
        <v>2</v>
      </c>
    </row>
    <row r="24" spans="1:28" ht="15" customHeight="1">
      <c r="A24" s="10" t="s">
        <v>325</v>
      </c>
      <c r="B24" s="11">
        <f>MEDIAN(B2:B23)</f>
        <v>1.21</v>
      </c>
      <c r="C24" s="11">
        <f t="shared" ref="C24:H24" si="0">MEDIAN(C3:C23)</f>
        <v>0.69399999999999995</v>
      </c>
      <c r="D24" s="11">
        <f t="shared" si="0"/>
        <v>0.72599999999999998</v>
      </c>
      <c r="E24" s="11">
        <f t="shared" si="0"/>
        <v>0.88800000000000001</v>
      </c>
      <c r="F24" s="11">
        <f t="shared" si="0"/>
        <v>1.252</v>
      </c>
      <c r="G24" s="11">
        <f t="shared" si="0"/>
        <v>1.5780000000000001</v>
      </c>
      <c r="H24" s="11">
        <f t="shared" si="0"/>
        <v>2.0169999999999999</v>
      </c>
    </row>
    <row r="25" spans="1:28" ht="15" customHeight="1">
      <c r="A25" s="8" t="s">
        <v>326</v>
      </c>
      <c r="B25" s="7"/>
      <c r="C25" s="7"/>
      <c r="D25" s="7"/>
      <c r="E25" s="7"/>
      <c r="F25" s="7"/>
      <c r="G25" s="7"/>
      <c r="H25" s="7"/>
    </row>
    <row r="26" spans="1:28" ht="15" customHeight="1">
      <c r="A26" s="7" t="s">
        <v>327</v>
      </c>
      <c r="B26" s="7"/>
      <c r="C26" s="26" t="s">
        <v>328</v>
      </c>
      <c r="D26" s="27"/>
      <c r="E26" s="27"/>
      <c r="F26" s="27"/>
      <c r="G26" s="27"/>
      <c r="H26" s="7"/>
    </row>
    <row r="29" spans="1:28" ht="14.5">
      <c r="A29" s="1" t="s">
        <v>329</v>
      </c>
    </row>
    <row r="30" spans="1:28" ht="15" customHeight="1">
      <c r="A30" s="7"/>
      <c r="B30" s="7"/>
      <c r="C30" s="7"/>
      <c r="D30" s="8" t="s">
        <v>244</v>
      </c>
      <c r="E30" s="7" t="s">
        <v>5</v>
      </c>
      <c r="F30" s="7" t="s">
        <v>330</v>
      </c>
      <c r="G30" s="7" t="s">
        <v>22</v>
      </c>
      <c r="H30" s="7" t="s">
        <v>33</v>
      </c>
      <c r="I30" s="7" t="s">
        <v>42</v>
      </c>
      <c r="J30" s="7" t="s">
        <v>32</v>
      </c>
      <c r="K30" s="7" t="s">
        <v>41</v>
      </c>
      <c r="L30" s="7" t="s">
        <v>51</v>
      </c>
      <c r="M30" s="7" t="s">
        <v>77</v>
      </c>
      <c r="N30" s="7" t="s">
        <v>52</v>
      </c>
      <c r="O30" s="7" t="s">
        <v>95</v>
      </c>
      <c r="P30" s="7" t="s">
        <v>104</v>
      </c>
      <c r="Q30" s="7" t="s">
        <v>92</v>
      </c>
      <c r="R30" s="7" t="s">
        <v>120</v>
      </c>
      <c r="S30" s="7" t="s">
        <v>100</v>
      </c>
      <c r="T30" s="7" t="s">
        <v>93</v>
      </c>
      <c r="U30" s="7" t="s">
        <v>143</v>
      </c>
      <c r="V30" s="7" t="s">
        <v>146</v>
      </c>
      <c r="W30" s="7" t="s">
        <v>150</v>
      </c>
      <c r="X30" s="7" t="s">
        <v>157</v>
      </c>
      <c r="Y30" s="7" t="s">
        <v>163</v>
      </c>
      <c r="Z30" s="7" t="s">
        <v>169</v>
      </c>
      <c r="AA30" s="7" t="s">
        <v>175</v>
      </c>
      <c r="AB30" s="7" t="s">
        <v>180</v>
      </c>
    </row>
    <row r="31" spans="1:28" ht="15" customHeight="1">
      <c r="A31" s="9">
        <v>1</v>
      </c>
      <c r="B31" s="7"/>
      <c r="C31" s="7" t="s">
        <v>331</v>
      </c>
      <c r="D31" s="9">
        <f t="shared" ref="D31:D37" si="1">($C$24*Q31+$D$24*R31+$E$24*J31+$F$24*K31+$G$24*L31+$G$24*M31)/(G31+Q31+V31+R31)</f>
        <v>0.40369211514393</v>
      </c>
      <c r="E31" s="9">
        <v>0.32200000000000001</v>
      </c>
      <c r="F31" s="9">
        <v>19</v>
      </c>
      <c r="G31" s="9">
        <v>664</v>
      </c>
      <c r="H31" s="9">
        <v>169</v>
      </c>
      <c r="I31" s="9">
        <v>214</v>
      </c>
      <c r="J31" s="9">
        <f t="shared" ref="J31:J36" si="2">I31-K31-L31-M31</f>
        <v>129</v>
      </c>
      <c r="K31" s="9">
        <v>44</v>
      </c>
      <c r="L31" s="9">
        <v>11</v>
      </c>
      <c r="M31" s="9">
        <v>30</v>
      </c>
      <c r="N31" s="9">
        <v>158</v>
      </c>
      <c r="O31" s="9">
        <v>370</v>
      </c>
      <c r="P31" s="9">
        <v>0.55700000000000005</v>
      </c>
      <c r="Q31" s="9">
        <v>102</v>
      </c>
      <c r="R31" s="9">
        <v>24</v>
      </c>
      <c r="S31" s="9">
        <v>140</v>
      </c>
      <c r="T31" s="9">
        <v>9</v>
      </c>
      <c r="U31" s="9">
        <v>0.42599999999999999</v>
      </c>
      <c r="V31" s="9">
        <v>9</v>
      </c>
      <c r="W31" s="9">
        <v>14</v>
      </c>
      <c r="X31" s="7" t="s">
        <v>332</v>
      </c>
      <c r="Y31" s="9">
        <v>482</v>
      </c>
      <c r="Z31" s="9">
        <v>164</v>
      </c>
      <c r="AA31" s="9">
        <v>25</v>
      </c>
      <c r="AB31" s="9">
        <v>0.96299999999999997</v>
      </c>
    </row>
    <row r="32" spans="1:28" ht="15" customHeight="1">
      <c r="A32" s="9">
        <v>2</v>
      </c>
      <c r="B32" s="7"/>
      <c r="C32" s="7" t="s">
        <v>333</v>
      </c>
      <c r="D32" s="9">
        <f t="shared" si="1"/>
        <v>0.39425396825396825</v>
      </c>
      <c r="E32" s="9">
        <v>0.317</v>
      </c>
      <c r="F32" s="9">
        <v>19</v>
      </c>
      <c r="G32" s="9">
        <v>681</v>
      </c>
      <c r="H32" s="9">
        <v>173</v>
      </c>
      <c r="I32" s="9">
        <v>216</v>
      </c>
      <c r="J32" s="9">
        <f t="shared" si="2"/>
        <v>136</v>
      </c>
      <c r="K32" s="9">
        <v>44</v>
      </c>
      <c r="L32" s="9">
        <v>5</v>
      </c>
      <c r="M32" s="9">
        <v>31</v>
      </c>
      <c r="N32" s="9">
        <v>164</v>
      </c>
      <c r="O32" s="9">
        <v>363</v>
      </c>
      <c r="P32" s="9">
        <v>0.53300000000000003</v>
      </c>
      <c r="Q32" s="9">
        <v>107</v>
      </c>
      <c r="R32" s="9">
        <v>22</v>
      </c>
      <c r="S32" s="9">
        <v>168</v>
      </c>
      <c r="T32" s="9">
        <v>7</v>
      </c>
      <c r="U32" s="9">
        <v>0.42099999999999999</v>
      </c>
      <c r="V32" s="9">
        <v>9</v>
      </c>
      <c r="W32" s="9">
        <v>3</v>
      </c>
      <c r="X32" s="7" t="s">
        <v>334</v>
      </c>
      <c r="Y32" s="9">
        <v>490</v>
      </c>
      <c r="Z32" s="9">
        <v>168</v>
      </c>
      <c r="AA32" s="9">
        <v>19</v>
      </c>
      <c r="AB32" s="9">
        <v>0.97199999999999998</v>
      </c>
    </row>
    <row r="33" spans="1:28" ht="15" customHeight="1">
      <c r="A33" s="9">
        <v>3</v>
      </c>
      <c r="B33" s="7"/>
      <c r="C33" s="7" t="s">
        <v>335</v>
      </c>
      <c r="D33" s="9">
        <f t="shared" si="1"/>
        <v>0.38077818181818179</v>
      </c>
      <c r="E33" s="9">
        <v>0.29699999999999999</v>
      </c>
      <c r="F33" s="9">
        <v>19</v>
      </c>
      <c r="G33" s="9">
        <v>674</v>
      </c>
      <c r="H33" s="9">
        <v>150</v>
      </c>
      <c r="I33" s="9">
        <v>200</v>
      </c>
      <c r="J33" s="9">
        <f t="shared" si="2"/>
        <v>134</v>
      </c>
      <c r="K33" s="9">
        <v>35</v>
      </c>
      <c r="L33" s="9">
        <v>11</v>
      </c>
      <c r="M33" s="9">
        <v>20</v>
      </c>
      <c r="N33" s="9">
        <v>136</v>
      </c>
      <c r="O33" s="9">
        <v>317</v>
      </c>
      <c r="P33" s="9">
        <v>0.47</v>
      </c>
      <c r="Q33" s="9">
        <v>112</v>
      </c>
      <c r="R33" s="9">
        <v>34</v>
      </c>
      <c r="S33" s="9">
        <v>165</v>
      </c>
      <c r="T33" s="9">
        <v>8</v>
      </c>
      <c r="U33" s="9">
        <v>0.41899999999999998</v>
      </c>
      <c r="V33" s="9">
        <v>5</v>
      </c>
      <c r="W33" s="9">
        <v>4</v>
      </c>
      <c r="X33" s="7" t="s">
        <v>336</v>
      </c>
      <c r="Y33" s="9">
        <v>475</v>
      </c>
      <c r="Z33" s="9">
        <v>186</v>
      </c>
      <c r="AA33" s="9">
        <v>23</v>
      </c>
      <c r="AB33" s="9">
        <v>0.96599999999999997</v>
      </c>
    </row>
    <row r="34" spans="1:28" ht="15" customHeight="1">
      <c r="A34" s="9">
        <v>4</v>
      </c>
      <c r="B34" s="7"/>
      <c r="C34" s="7" t="s">
        <v>337</v>
      </c>
      <c r="D34" s="9">
        <f t="shared" si="1"/>
        <v>0.3312503052503053</v>
      </c>
      <c r="E34" s="9">
        <v>0.27500000000000002</v>
      </c>
      <c r="F34" s="9">
        <v>21</v>
      </c>
      <c r="G34" s="9">
        <v>716</v>
      </c>
      <c r="H34" s="9">
        <v>135</v>
      </c>
      <c r="I34" s="9">
        <v>197</v>
      </c>
      <c r="J34" s="9">
        <f t="shared" si="2"/>
        <v>137</v>
      </c>
      <c r="K34" s="9">
        <v>33</v>
      </c>
      <c r="L34" s="9">
        <v>4</v>
      </c>
      <c r="M34" s="9">
        <v>23</v>
      </c>
      <c r="N34" s="9">
        <v>126</v>
      </c>
      <c r="O34" s="9">
        <v>307</v>
      </c>
      <c r="P34" s="9">
        <v>0.42899999999999999</v>
      </c>
      <c r="Q34" s="9">
        <v>79</v>
      </c>
      <c r="R34" s="9">
        <v>15</v>
      </c>
      <c r="S34" s="9">
        <v>188</v>
      </c>
      <c r="T34" s="9">
        <v>7</v>
      </c>
      <c r="U34" s="9">
        <v>0.35499999999999998</v>
      </c>
      <c r="V34" s="9">
        <v>9</v>
      </c>
      <c r="W34" s="9">
        <v>5</v>
      </c>
      <c r="X34" s="7" t="s">
        <v>338</v>
      </c>
      <c r="Y34" s="9">
        <v>493</v>
      </c>
      <c r="Z34" s="9">
        <v>184</v>
      </c>
      <c r="AA34" s="9">
        <v>28</v>
      </c>
      <c r="AB34" s="9">
        <v>0.96</v>
      </c>
    </row>
    <row r="35" spans="1:28" ht="15" customHeight="1">
      <c r="A35" s="9">
        <v>5</v>
      </c>
      <c r="B35" s="7"/>
      <c r="C35" s="7" t="s">
        <v>339</v>
      </c>
      <c r="D35" s="9">
        <f t="shared" si="1"/>
        <v>0.28740740740740739</v>
      </c>
      <c r="E35" s="9">
        <v>0.23499999999999999</v>
      </c>
      <c r="F35" s="9">
        <v>19</v>
      </c>
      <c r="G35" s="9">
        <v>591</v>
      </c>
      <c r="H35" s="9">
        <v>76</v>
      </c>
      <c r="I35" s="9">
        <v>139</v>
      </c>
      <c r="J35" s="9">
        <f t="shared" si="2"/>
        <v>106</v>
      </c>
      <c r="K35" s="9">
        <v>21</v>
      </c>
      <c r="L35" s="9">
        <v>4</v>
      </c>
      <c r="M35" s="9">
        <v>8</v>
      </c>
      <c r="N35" s="9">
        <v>69</v>
      </c>
      <c r="O35" s="9">
        <v>192</v>
      </c>
      <c r="P35" s="9">
        <v>0.32500000000000001</v>
      </c>
      <c r="Q35" s="9">
        <v>62</v>
      </c>
      <c r="R35" s="9">
        <v>16</v>
      </c>
      <c r="S35" s="9">
        <v>181</v>
      </c>
      <c r="T35" s="9">
        <v>9</v>
      </c>
      <c r="U35" s="9">
        <v>0.32100000000000001</v>
      </c>
      <c r="V35" s="9">
        <v>6</v>
      </c>
      <c r="W35" s="9">
        <v>5</v>
      </c>
      <c r="X35" s="7" t="s">
        <v>340</v>
      </c>
      <c r="Y35" s="9">
        <v>439</v>
      </c>
      <c r="Z35" s="9">
        <v>167</v>
      </c>
      <c r="AA35" s="9">
        <v>28</v>
      </c>
      <c r="AB35" s="9">
        <v>0.95599999999999996</v>
      </c>
    </row>
    <row r="36" spans="1:28" ht="15" customHeight="1">
      <c r="A36" s="9">
        <v>6</v>
      </c>
      <c r="B36" s="7"/>
      <c r="C36" s="7" t="s">
        <v>341</v>
      </c>
      <c r="D36" s="9">
        <f t="shared" si="1"/>
        <v>0.28773208722741433</v>
      </c>
      <c r="E36" s="9">
        <v>0.23300000000000001</v>
      </c>
      <c r="F36" s="9">
        <v>17</v>
      </c>
      <c r="G36" s="9">
        <v>563</v>
      </c>
      <c r="H36" s="9">
        <v>71</v>
      </c>
      <c r="I36" s="9">
        <v>131</v>
      </c>
      <c r="J36" s="9">
        <f t="shared" si="2"/>
        <v>96</v>
      </c>
      <c r="K36" s="9">
        <v>26</v>
      </c>
      <c r="L36" s="9">
        <v>6</v>
      </c>
      <c r="M36" s="9">
        <v>3</v>
      </c>
      <c r="N36" s="9">
        <v>62</v>
      </c>
      <c r="O36" s="9">
        <v>178</v>
      </c>
      <c r="P36" s="9">
        <v>0.316</v>
      </c>
      <c r="Q36" s="9">
        <v>54</v>
      </c>
      <c r="R36" s="9">
        <v>21</v>
      </c>
      <c r="S36" s="9">
        <v>162</v>
      </c>
      <c r="T36" s="9">
        <v>11</v>
      </c>
      <c r="U36" s="9">
        <v>0.32100000000000001</v>
      </c>
      <c r="V36" s="9">
        <v>4</v>
      </c>
      <c r="W36" s="9">
        <v>10</v>
      </c>
      <c r="X36" s="7" t="s">
        <v>342</v>
      </c>
      <c r="Y36" s="9">
        <v>413</v>
      </c>
      <c r="Z36" s="9">
        <v>156</v>
      </c>
      <c r="AA36" s="9">
        <v>20</v>
      </c>
      <c r="AB36" s="9">
        <v>0.96599999999999997</v>
      </c>
    </row>
    <row r="37" spans="1:28" ht="20">
      <c r="C37" s="13" t="s">
        <v>343</v>
      </c>
      <c r="D37" s="11">
        <f t="shared" si="1"/>
        <v>0.35151867219917016</v>
      </c>
      <c r="F37" s="1">
        <f t="shared" ref="F37:O37" si="3">SUM(F31:F36)</f>
        <v>114</v>
      </c>
      <c r="G37" s="1">
        <f t="shared" si="3"/>
        <v>3889</v>
      </c>
      <c r="H37" s="1">
        <f t="shared" si="3"/>
        <v>774</v>
      </c>
      <c r="I37" s="1">
        <f t="shared" si="3"/>
        <v>1097</v>
      </c>
      <c r="J37" s="1">
        <f t="shared" si="3"/>
        <v>738</v>
      </c>
      <c r="K37" s="1">
        <f t="shared" si="3"/>
        <v>203</v>
      </c>
      <c r="L37" s="1">
        <f t="shared" si="3"/>
        <v>41</v>
      </c>
      <c r="M37" s="1">
        <f t="shared" si="3"/>
        <v>115</v>
      </c>
      <c r="N37" s="1">
        <f t="shared" si="3"/>
        <v>715</v>
      </c>
      <c r="O37" s="1">
        <f t="shared" si="3"/>
        <v>1727</v>
      </c>
      <c r="Q37" s="1">
        <f t="shared" ref="Q37:T37" si="4">SUM(Q31:Q36)</f>
        <v>516</v>
      </c>
      <c r="R37" s="1">
        <f t="shared" si="4"/>
        <v>132</v>
      </c>
      <c r="S37" s="1">
        <f t="shared" si="4"/>
        <v>1004</v>
      </c>
      <c r="T37" s="1">
        <f t="shared" si="4"/>
        <v>51</v>
      </c>
      <c r="V37" s="1">
        <f t="shared" ref="V37:W37" si="5">SUM(V31:V36)</f>
        <v>42</v>
      </c>
      <c r="W37" s="1">
        <f t="shared" si="5"/>
        <v>41</v>
      </c>
      <c r="Y37" s="1">
        <f t="shared" ref="Y37:AA37" si="6">SUM(Y31:Y36)</f>
        <v>2792</v>
      </c>
      <c r="Z37" s="1">
        <f t="shared" si="6"/>
        <v>1025</v>
      </c>
      <c r="AA37" s="1">
        <f t="shared" si="6"/>
        <v>143</v>
      </c>
    </row>
    <row r="38" spans="1:28" ht="20">
      <c r="A38" s="7"/>
      <c r="B38" s="7"/>
      <c r="C38" s="7"/>
    </row>
    <row r="39" spans="1:28" ht="20">
      <c r="A39" s="7" t="s">
        <v>327</v>
      </c>
      <c r="B39" s="7"/>
      <c r="C39" s="12" t="s">
        <v>344</v>
      </c>
    </row>
  </sheetData>
  <mergeCells count="1">
    <mergeCell ref="C26:G26"/>
  </mergeCells>
  <hyperlinks>
    <hyperlink ref="C26" r:id="rId1" xr:uid="{00000000-0004-0000-0100-000000000000}"/>
    <hyperlink ref="C39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R23"/>
  <sheetViews>
    <sheetView tabSelected="1" workbookViewId="0">
      <pane xSplit="2" topLeftCell="AA1" activePane="topRight" state="frozen"/>
      <selection pane="topRight" activeCell="D2" sqref="D2"/>
    </sheetView>
  </sheetViews>
  <sheetFormatPr defaultColWidth="14.453125" defaultRowHeight="15" customHeight="1"/>
  <cols>
    <col min="1" max="1" width="15.453125" customWidth="1"/>
    <col min="19" max="19" width="19.81640625" customWidth="1"/>
  </cols>
  <sheetData>
    <row r="1" spans="1:96">
      <c r="A1" s="1" t="s">
        <v>345</v>
      </c>
      <c r="B1" s="1" t="s">
        <v>346</v>
      </c>
      <c r="C1" s="1" t="s">
        <v>22</v>
      </c>
      <c r="D1" s="1" t="s">
        <v>33</v>
      </c>
      <c r="E1" s="1" t="s">
        <v>42</v>
      </c>
      <c r="F1" s="1" t="s">
        <v>52</v>
      </c>
      <c r="G1" s="1" t="s">
        <v>60</v>
      </c>
      <c r="H1" s="1" t="s">
        <v>69</v>
      </c>
      <c r="I1" s="1" t="s">
        <v>77</v>
      </c>
      <c r="J1" s="1" t="s">
        <v>86</v>
      </c>
      <c r="K1" s="1" t="s">
        <v>92</v>
      </c>
      <c r="L1" s="1" t="s">
        <v>100</v>
      </c>
      <c r="M1" s="1" t="s">
        <v>61</v>
      </c>
      <c r="N1" s="1" t="s">
        <v>93</v>
      </c>
      <c r="O1" s="1" t="s">
        <v>124</v>
      </c>
      <c r="P1" s="1" t="s">
        <v>133</v>
      </c>
      <c r="Q1" s="1" t="s">
        <v>120</v>
      </c>
      <c r="R1" s="1" t="s">
        <v>146</v>
      </c>
      <c r="S1" s="6" t="s">
        <v>150</v>
      </c>
      <c r="T1" s="6" t="s">
        <v>16</v>
      </c>
      <c r="U1" s="6" t="s">
        <v>78</v>
      </c>
      <c r="V1" s="6" t="s">
        <v>163</v>
      </c>
      <c r="W1" s="6" t="s">
        <v>169</v>
      </c>
      <c r="X1" s="6" t="s">
        <v>178</v>
      </c>
      <c r="Y1" s="6" t="s">
        <v>183</v>
      </c>
      <c r="Z1" s="6" t="s">
        <v>187</v>
      </c>
      <c r="AA1" s="6" t="s">
        <v>195</v>
      </c>
      <c r="AB1" s="6" t="s">
        <v>202</v>
      </c>
      <c r="AC1" s="6" t="s">
        <v>207</v>
      </c>
      <c r="AD1" s="6" t="s">
        <v>214</v>
      </c>
      <c r="AE1" s="6" t="s">
        <v>221</v>
      </c>
      <c r="AF1" s="6" t="s">
        <v>228</v>
      </c>
      <c r="AG1" s="6" t="s">
        <v>234</v>
      </c>
      <c r="AH1" s="6" t="s">
        <v>239</v>
      </c>
      <c r="AI1" s="6" t="s">
        <v>243</v>
      </c>
      <c r="AJ1" s="6" t="s">
        <v>249</v>
      </c>
      <c r="AK1" s="6" t="s">
        <v>255</v>
      </c>
      <c r="AL1" s="6" t="s">
        <v>261</v>
      </c>
      <c r="AM1" s="6" t="s">
        <v>267</v>
      </c>
      <c r="AN1" s="6" t="s">
        <v>273</v>
      </c>
      <c r="AO1" s="6" t="s">
        <v>279</v>
      </c>
      <c r="AP1" s="6" t="s">
        <v>285</v>
      </c>
      <c r="AQ1" s="6" t="s">
        <v>291</v>
      </c>
      <c r="AR1" s="6" t="s">
        <v>295</v>
      </c>
      <c r="AS1" s="6" t="s">
        <v>300</v>
      </c>
      <c r="AT1" s="6" t="s">
        <v>302</v>
      </c>
      <c r="AU1" s="6" t="s">
        <v>303</v>
      </c>
      <c r="AV1" s="3" t="s">
        <v>304</v>
      </c>
      <c r="AW1" s="6" t="s">
        <v>305</v>
      </c>
      <c r="AX1" s="6" t="s">
        <v>55</v>
      </c>
      <c r="AY1" s="6" t="s">
        <v>306</v>
      </c>
      <c r="AZ1" s="6" t="s">
        <v>2</v>
      </c>
      <c r="BA1" s="6" t="s">
        <v>95</v>
      </c>
      <c r="BB1" s="6" t="s">
        <v>307</v>
      </c>
      <c r="BC1" s="6" t="s">
        <v>11</v>
      </c>
      <c r="BD1" s="6" t="s">
        <v>23</v>
      </c>
      <c r="BE1" s="6" t="s">
        <v>190</v>
      </c>
      <c r="BF1" s="6" t="s">
        <v>34</v>
      </c>
      <c r="BG1" s="6" t="s">
        <v>43</v>
      </c>
      <c r="BH1" s="6" t="s">
        <v>70</v>
      </c>
      <c r="BI1" s="6" t="s">
        <v>101</v>
      </c>
      <c r="BJ1" s="6" t="s">
        <v>109</v>
      </c>
      <c r="BK1" s="6" t="s">
        <v>116</v>
      </c>
      <c r="BL1" s="6" t="s">
        <v>125</v>
      </c>
      <c r="BM1" s="6" t="s">
        <v>134</v>
      </c>
      <c r="BN1" s="6" t="s">
        <v>139</v>
      </c>
      <c r="BO1" s="6" t="s">
        <v>167</v>
      </c>
      <c r="BP1" s="6" t="s">
        <v>163</v>
      </c>
      <c r="BQ1" s="14" t="s">
        <v>169</v>
      </c>
      <c r="BR1" s="6" t="s">
        <v>86</v>
      </c>
      <c r="BS1" s="6" t="s">
        <v>184</v>
      </c>
      <c r="BT1" s="6" t="s">
        <v>188</v>
      </c>
      <c r="BU1" s="6" t="s">
        <v>196</v>
      </c>
      <c r="BV1" s="6" t="s">
        <v>203</v>
      </c>
      <c r="BW1" s="6" t="s">
        <v>208</v>
      </c>
      <c r="BX1" s="6" t="s">
        <v>215</v>
      </c>
      <c r="BY1" s="6" t="s">
        <v>222</v>
      </c>
      <c r="BZ1" s="6" t="s">
        <v>229</v>
      </c>
      <c r="CA1" s="6" t="s">
        <v>235</v>
      </c>
      <c r="CB1" s="6" t="s">
        <v>240</v>
      </c>
      <c r="CC1" s="6" t="s">
        <v>244</v>
      </c>
      <c r="CD1" s="6" t="s">
        <v>250</v>
      </c>
      <c r="CE1" s="6" t="s">
        <v>256</v>
      </c>
      <c r="CF1" s="6" t="s">
        <v>262</v>
      </c>
      <c r="CG1" s="6" t="s">
        <v>268</v>
      </c>
      <c r="CH1" s="6" t="s">
        <v>274</v>
      </c>
      <c r="CI1" s="6" t="s">
        <v>280</v>
      </c>
      <c r="CJ1" s="6" t="s">
        <v>286</v>
      </c>
      <c r="CK1" s="2" t="s">
        <v>308</v>
      </c>
      <c r="CL1" s="2" t="s">
        <v>309</v>
      </c>
      <c r="CM1" s="6" t="s">
        <v>310</v>
      </c>
      <c r="CN1" s="6" t="s">
        <v>311</v>
      </c>
      <c r="CO1" s="6" t="s">
        <v>312</v>
      </c>
      <c r="CP1" s="6" t="s">
        <v>313</v>
      </c>
      <c r="CQ1" s="6" t="s">
        <v>314</v>
      </c>
      <c r="CR1" s="6" t="s">
        <v>315</v>
      </c>
    </row>
    <row r="2" spans="1:96">
      <c r="A2" s="1" t="s">
        <v>347</v>
      </c>
      <c r="B2" s="1" t="s">
        <v>348</v>
      </c>
      <c r="C2" s="24">
        <v>47</v>
      </c>
      <c r="D2" s="24">
        <v>10</v>
      </c>
      <c r="E2" s="24">
        <v>19</v>
      </c>
      <c r="F2" s="24">
        <v>12</v>
      </c>
      <c r="G2" s="24">
        <v>5</v>
      </c>
      <c r="H2" s="24">
        <v>3</v>
      </c>
      <c r="I2" s="24">
        <v>0</v>
      </c>
      <c r="J2" s="24">
        <v>2</v>
      </c>
      <c r="K2" s="24">
        <v>7</v>
      </c>
      <c r="L2" s="24">
        <v>9</v>
      </c>
      <c r="M2" s="24">
        <v>0</v>
      </c>
      <c r="N2" s="24">
        <v>3</v>
      </c>
      <c r="O2" s="24">
        <v>15</v>
      </c>
      <c r="P2" s="24">
        <v>4</v>
      </c>
      <c r="Q2" s="24">
        <v>5</v>
      </c>
      <c r="R2" s="24">
        <v>0</v>
      </c>
      <c r="S2" s="24">
        <v>0</v>
      </c>
      <c r="T2" s="24">
        <v>2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9</v>
      </c>
      <c r="AB2" s="24">
        <v>272</v>
      </c>
      <c r="AC2" s="24">
        <v>2</v>
      </c>
      <c r="AD2" s="24">
        <v>0</v>
      </c>
      <c r="AE2" s="24">
        <v>1</v>
      </c>
      <c r="AF2" s="24">
        <v>0</v>
      </c>
      <c r="AG2" s="24">
        <v>3</v>
      </c>
      <c r="AH2" s="24">
        <v>0</v>
      </c>
      <c r="AI2" s="24">
        <v>3</v>
      </c>
      <c r="AJ2" s="24">
        <v>4</v>
      </c>
      <c r="AK2" s="24">
        <v>1</v>
      </c>
      <c r="AL2" s="24">
        <v>1</v>
      </c>
      <c r="AM2" s="24">
        <v>0</v>
      </c>
      <c r="AN2" s="24">
        <v>1</v>
      </c>
      <c r="AO2" s="24">
        <v>0</v>
      </c>
      <c r="AP2" s="24">
        <v>2</v>
      </c>
      <c r="AQ2" s="24">
        <v>0</v>
      </c>
      <c r="AR2" s="24">
        <v>18</v>
      </c>
      <c r="AS2" s="24">
        <v>20</v>
      </c>
      <c r="AT2" s="24">
        <v>3</v>
      </c>
      <c r="AU2" s="24">
        <v>2</v>
      </c>
      <c r="AV2" s="24">
        <v>8</v>
      </c>
      <c r="AW2" s="1">
        <f t="shared" ref="AW2:AW19" si="0">C2+K2+Q2+R2+S2</f>
        <v>59</v>
      </c>
      <c r="AX2" s="1">
        <f t="shared" ref="AX2:AX19" si="1">E2-G2-H2-I2</f>
        <v>11</v>
      </c>
      <c r="AY2" s="15">
        <f t="shared" ref="AY2:AY19" si="2">E2/C2</f>
        <v>0.40425531914893614</v>
      </c>
      <c r="AZ2" s="15">
        <f t="shared" ref="AZ2:AZ19" si="3">(E2+K2+Q2)/(C2+K2+Q2+R2)</f>
        <v>0.52542372881355937</v>
      </c>
      <c r="BA2" s="16">
        <f t="shared" ref="BA2:BA19" si="4">AX2+(2*G2)+(3*H2)+(4*I2)</f>
        <v>30</v>
      </c>
      <c r="BB2" s="15">
        <f t="shared" ref="BB2:BB19" si="5">(AX2+(2*G2)+(3*H2)+(4*I2))/C2</f>
        <v>0.63829787234042556</v>
      </c>
      <c r="BC2" s="15">
        <f t="shared" ref="BC2:BC19" si="6">AZ2+BB2</f>
        <v>1.163721601153985</v>
      </c>
      <c r="BD2" s="15">
        <f t="shared" ref="BD2:BD19" si="7">BB2-AY2</f>
        <v>0.23404255319148942</v>
      </c>
      <c r="BE2" s="1">
        <f t="shared" ref="BE2:BE19" si="8">C2-L2-I2+R2</f>
        <v>38</v>
      </c>
      <c r="BF2" s="15">
        <f t="shared" ref="BF2:BF9" si="9">(E2-I2)/BE2</f>
        <v>0.5</v>
      </c>
      <c r="BG2" s="16">
        <f t="shared" ref="BG2:BG19" si="10">BA2+Q2+F2+D2+K2+0.5*J2+0.5*U2</f>
        <v>65</v>
      </c>
      <c r="BH2" s="1" t="str">
        <f t="shared" ref="BH2:BH19" si="11">L2&amp;"/"&amp;K2</f>
        <v>9/7</v>
      </c>
      <c r="BI2" s="1">
        <f t="shared" ref="BI2:BI19" si="12">AC2</f>
        <v>2</v>
      </c>
      <c r="BJ2" s="17">
        <f t="shared" ref="BJ2:BJ9" si="13">O2/BE2</f>
        <v>0.39473684210526316</v>
      </c>
      <c r="BK2" s="17">
        <f t="shared" ref="BK2:BK9" si="14">P2/BE2</f>
        <v>0.10526315789473684</v>
      </c>
      <c r="BL2" s="17">
        <f t="shared" ref="BL2:BL9" si="15">AD2/BE2</f>
        <v>0</v>
      </c>
      <c r="BM2" s="17">
        <f t="shared" ref="BM2:BM9" si="16">AE2/P2</f>
        <v>0.25</v>
      </c>
      <c r="BN2" s="17">
        <f t="shared" ref="BN2:BN9" si="17">AA2/BE2</f>
        <v>0.23684210526315788</v>
      </c>
      <c r="BO2" s="1">
        <f t="shared" ref="BO2:BO19" si="18">Z2</f>
        <v>0</v>
      </c>
      <c r="BP2" s="1">
        <f t="shared" ref="BP2:BQ2" si="19">V2</f>
        <v>0</v>
      </c>
      <c r="BQ2" s="14">
        <f t="shared" si="19"/>
        <v>0</v>
      </c>
      <c r="BR2" s="1" t="str">
        <f t="shared" ref="BR2:BR19" si="20">J2&amp;"/"&amp;(J2+T2)</f>
        <v>2/4</v>
      </c>
      <c r="BS2" s="1" t="str">
        <f t="shared" ref="BS2:BT2" si="21">AL2&amp;"/"&amp;AP2</f>
        <v>1/2</v>
      </c>
      <c r="BT2" s="1" t="str">
        <f t="shared" si="21"/>
        <v>0/0</v>
      </c>
      <c r="BU2" s="18">
        <f t="shared" ref="BU2:BU19" si="22">AB2/AW2</f>
        <v>4.6101694915254239</v>
      </c>
      <c r="BV2" s="17">
        <f t="shared" ref="BV2:BV19" si="23">AV2/AS2</f>
        <v>0.4</v>
      </c>
      <c r="BW2" s="19">
        <f t="shared" ref="BW2:BW19" si="24">AS2/AB2</f>
        <v>7.3529411764705885E-2</v>
      </c>
      <c r="BX2" s="20">
        <f t="shared" ref="BX2:BX19" si="25">AT2/AB2</f>
        <v>1.1029411764705883E-2</v>
      </c>
      <c r="BY2" s="20">
        <f t="shared" ref="BY2:BY19" si="26">AU2/AB2</f>
        <v>7.3529411764705881E-3</v>
      </c>
      <c r="BZ2" s="17">
        <f t="shared" ref="BZ2:BZ9" si="27">I2/P2</f>
        <v>0</v>
      </c>
      <c r="CA2" s="17">
        <f t="shared" ref="CA2:CA19" si="28">L2/AW2</f>
        <v>0.15254237288135594</v>
      </c>
      <c r="CB2" s="17">
        <f t="shared" ref="CB2:CB19" si="29">K2/AW2</f>
        <v>0.11864406779661017</v>
      </c>
      <c r="CC2" s="21">
        <f t="shared" ref="CC2:CC19" si="30">(0.694*K2+0.726*Q2+0.888*AX2+1.252*G2+1.578*H2+2.017*I2)/(C2+K2+R2+Q2)</f>
        <v>0.49576271186440679</v>
      </c>
      <c r="CD2" s="21">
        <f t="shared" ref="CD2:CD19" si="31">((CC2-0.3515186)/1.12)*AW2</f>
        <v>7.5985737499999981</v>
      </c>
      <c r="CE2" s="15">
        <f t="shared" ref="CE2:CE19" si="32">((E2+K2)*BA2)/(C2+K2)</f>
        <v>14.444444444444445</v>
      </c>
      <c r="CF2" s="17">
        <f>N2/AR2</f>
        <v>0.16666666666666666</v>
      </c>
      <c r="CG2" s="18">
        <f t="shared" ref="CG2:CG19" si="33">AVERAGE(CM2:CR2)</f>
        <v>3.7688299845477231</v>
      </c>
      <c r="CH2" s="1" t="str">
        <f t="shared" ref="CH2:CJ2" si="34">AF2&amp;"/"&amp;AI2</f>
        <v>0/3</v>
      </c>
      <c r="CI2" s="1" t="str">
        <f t="shared" si="34"/>
        <v>3/4</v>
      </c>
      <c r="CJ2" s="1" t="str">
        <f t="shared" si="34"/>
        <v>0/1</v>
      </c>
      <c r="CK2" s="2" t="s">
        <v>366</v>
      </c>
      <c r="CL2" s="25">
        <v>23</v>
      </c>
      <c r="CM2" s="15">
        <f t="shared" ref="CM2:CM19" si="35">(((J2+3)/(J2+T2+7))-0.4)*20</f>
        <v>1.0909090909090902</v>
      </c>
      <c r="CN2" s="15">
        <f t="shared" ref="CN2:CN19" si="36">MIN(SQRT((J2+T2)/(AX2+Q2+K2))/0.07,10)</f>
        <v>5.9575546873449925</v>
      </c>
      <c r="CO2" s="1">
        <f t="shared" ref="CO2:CO15" si="37">MIN((H2/(C2-I2-L2))/0.0016,10)</f>
        <v>10</v>
      </c>
      <c r="CP2" s="15">
        <f t="shared" ref="CP2:CP19" si="38">MIN(MAX((((D2-I2)/(E2+Q2+K2-I2))-0.1)*25,0),10)</f>
        <v>5.564516129032258</v>
      </c>
      <c r="CQ2" s="15">
        <f t="shared" ref="CQ2:CQ15" si="39">MAX((0.063 -(N2/(C2-I2-L2)))/0.007,0)</f>
        <v>0</v>
      </c>
      <c r="CR2" s="15">
        <v>0</v>
      </c>
    </row>
    <row r="3" spans="1:96">
      <c r="A3" s="1" t="s">
        <v>349</v>
      </c>
      <c r="B3" s="1" t="s">
        <v>348</v>
      </c>
      <c r="C3" s="24">
        <v>7</v>
      </c>
      <c r="D3" s="24">
        <v>1</v>
      </c>
      <c r="E3" s="24">
        <v>3</v>
      </c>
      <c r="F3" s="24">
        <v>2</v>
      </c>
      <c r="G3" s="24">
        <v>0</v>
      </c>
      <c r="H3" s="24">
        <v>0</v>
      </c>
      <c r="I3" s="24">
        <v>1</v>
      </c>
      <c r="J3" s="24">
        <v>2</v>
      </c>
      <c r="K3" s="24">
        <v>2</v>
      </c>
      <c r="L3" s="24">
        <v>2</v>
      </c>
      <c r="M3" s="24">
        <v>0</v>
      </c>
      <c r="N3" s="24">
        <v>0</v>
      </c>
      <c r="O3" s="24">
        <v>0</v>
      </c>
      <c r="P3" s="24">
        <v>3</v>
      </c>
      <c r="Q3" s="24">
        <v>0</v>
      </c>
      <c r="R3" s="24">
        <v>1</v>
      </c>
      <c r="S3" s="24">
        <v>0</v>
      </c>
      <c r="T3" s="24">
        <v>0</v>
      </c>
      <c r="U3" s="24">
        <v>0</v>
      </c>
      <c r="V3" s="24">
        <v>16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44</v>
      </c>
      <c r="AC3" s="24">
        <v>1</v>
      </c>
      <c r="AD3" s="24">
        <v>0</v>
      </c>
      <c r="AE3" s="24">
        <v>0</v>
      </c>
      <c r="AF3" s="24">
        <v>0</v>
      </c>
      <c r="AG3" s="24">
        <v>0</v>
      </c>
      <c r="AH3" s="24">
        <v>0</v>
      </c>
      <c r="AI3" s="24">
        <v>1</v>
      </c>
      <c r="AJ3" s="24">
        <v>0</v>
      </c>
      <c r="AK3" s="24">
        <v>0</v>
      </c>
      <c r="AL3" s="24">
        <v>1</v>
      </c>
      <c r="AM3" s="24">
        <v>0</v>
      </c>
      <c r="AN3" s="24">
        <v>0</v>
      </c>
      <c r="AO3" s="24">
        <v>0</v>
      </c>
      <c r="AP3" s="24">
        <v>1</v>
      </c>
      <c r="AQ3" s="24">
        <v>0</v>
      </c>
      <c r="AR3" s="24">
        <v>1</v>
      </c>
      <c r="AS3" s="24">
        <v>3</v>
      </c>
      <c r="AT3" s="24">
        <v>0</v>
      </c>
      <c r="AU3" s="24">
        <v>0</v>
      </c>
      <c r="AV3" s="24">
        <v>2</v>
      </c>
      <c r="AW3" s="1">
        <f t="shared" si="0"/>
        <v>10</v>
      </c>
      <c r="AX3" s="1">
        <f t="shared" si="1"/>
        <v>2</v>
      </c>
      <c r="AY3" s="15">
        <f t="shared" si="2"/>
        <v>0.42857142857142855</v>
      </c>
      <c r="AZ3" s="15">
        <f t="shared" si="3"/>
        <v>0.5</v>
      </c>
      <c r="BA3" s="16">
        <f t="shared" si="4"/>
        <v>6</v>
      </c>
      <c r="BB3" s="15">
        <f t="shared" si="5"/>
        <v>0.8571428571428571</v>
      </c>
      <c r="BC3" s="15">
        <f t="shared" si="6"/>
        <v>1.3571428571428572</v>
      </c>
      <c r="BD3" s="15">
        <f t="shared" si="7"/>
        <v>0.42857142857142855</v>
      </c>
      <c r="BE3" s="1">
        <f t="shared" si="8"/>
        <v>5</v>
      </c>
      <c r="BF3" s="15">
        <f t="shared" si="9"/>
        <v>0.4</v>
      </c>
      <c r="BG3" s="16">
        <f t="shared" si="10"/>
        <v>12</v>
      </c>
      <c r="BH3" s="1" t="str">
        <f t="shared" si="11"/>
        <v>2/2</v>
      </c>
      <c r="BI3" s="1">
        <f t="shared" si="12"/>
        <v>1</v>
      </c>
      <c r="BJ3" s="17">
        <f t="shared" si="13"/>
        <v>0</v>
      </c>
      <c r="BK3" s="17">
        <f t="shared" si="14"/>
        <v>0.6</v>
      </c>
      <c r="BL3" s="17">
        <f t="shared" si="15"/>
        <v>0</v>
      </c>
      <c r="BM3" s="17">
        <f t="shared" si="16"/>
        <v>0</v>
      </c>
      <c r="BN3" s="17">
        <f t="shared" si="17"/>
        <v>0</v>
      </c>
      <c r="BO3" s="1">
        <f t="shared" si="18"/>
        <v>0</v>
      </c>
      <c r="BP3" s="1">
        <f t="shared" ref="BP3:BQ3" si="40">V3</f>
        <v>16</v>
      </c>
      <c r="BQ3" s="14">
        <f t="shared" si="40"/>
        <v>0</v>
      </c>
      <c r="BR3" s="1" t="str">
        <f t="shared" si="20"/>
        <v>2/2</v>
      </c>
      <c r="BS3" s="1" t="str">
        <f t="shared" ref="BS3:BT3" si="41">AL3&amp;"/"&amp;AP3</f>
        <v>1/1</v>
      </c>
      <c r="BT3" s="1" t="str">
        <f t="shared" si="41"/>
        <v>0/0</v>
      </c>
      <c r="BU3" s="18">
        <f t="shared" si="22"/>
        <v>4.4000000000000004</v>
      </c>
      <c r="BV3" s="17">
        <f t="shared" si="23"/>
        <v>0.66666666666666663</v>
      </c>
      <c r="BW3" s="19">
        <f t="shared" si="24"/>
        <v>6.8181818181818177E-2</v>
      </c>
      <c r="BX3" s="20">
        <f t="shared" si="25"/>
        <v>0</v>
      </c>
      <c r="BY3" s="20">
        <f t="shared" si="26"/>
        <v>0</v>
      </c>
      <c r="BZ3" s="17">
        <f t="shared" si="27"/>
        <v>0.33333333333333331</v>
      </c>
      <c r="CA3" s="17">
        <f t="shared" si="28"/>
        <v>0.2</v>
      </c>
      <c r="CB3" s="17">
        <f t="shared" si="29"/>
        <v>0.2</v>
      </c>
      <c r="CC3" s="21">
        <f t="shared" si="30"/>
        <v>0.51809999999999989</v>
      </c>
      <c r="CD3" s="21">
        <f t="shared" si="31"/>
        <v>1.4873339285714273</v>
      </c>
      <c r="CE3" s="15">
        <f t="shared" si="32"/>
        <v>3.3333333333333335</v>
      </c>
      <c r="CF3" s="17"/>
      <c r="CG3" s="18">
        <f t="shared" si="33"/>
        <v>3.6851851851851851</v>
      </c>
      <c r="CH3" s="1" t="str">
        <f t="shared" ref="CH3:CJ3" si="42">AF3&amp;"/"&amp;AI3</f>
        <v>0/1</v>
      </c>
      <c r="CI3" s="1" t="str">
        <f t="shared" si="42"/>
        <v>0/0</v>
      </c>
      <c r="CJ3" s="1" t="str">
        <f t="shared" si="42"/>
        <v>0/0</v>
      </c>
      <c r="CK3" s="2"/>
      <c r="CL3" s="25">
        <v>10</v>
      </c>
      <c r="CM3" s="15">
        <f t="shared" si="35"/>
        <v>3.1111111111111112</v>
      </c>
      <c r="CN3" s="15">
        <f t="shared" si="36"/>
        <v>10</v>
      </c>
      <c r="CO3" s="1">
        <f t="shared" si="37"/>
        <v>0</v>
      </c>
      <c r="CP3" s="15">
        <f t="shared" si="38"/>
        <v>0</v>
      </c>
      <c r="CQ3" s="15">
        <f t="shared" si="39"/>
        <v>9</v>
      </c>
      <c r="CR3" s="15">
        <v>0</v>
      </c>
    </row>
    <row r="4" spans="1:96">
      <c r="A4" s="1" t="s">
        <v>350</v>
      </c>
      <c r="B4" s="1" t="s">
        <v>348</v>
      </c>
      <c r="C4" s="24">
        <v>71</v>
      </c>
      <c r="D4" s="24">
        <v>16</v>
      </c>
      <c r="E4" s="24">
        <v>22</v>
      </c>
      <c r="F4" s="24">
        <v>15</v>
      </c>
      <c r="G4" s="24">
        <v>5</v>
      </c>
      <c r="H4" s="24">
        <v>2</v>
      </c>
      <c r="I4" s="24">
        <v>2</v>
      </c>
      <c r="J4" s="24">
        <v>2</v>
      </c>
      <c r="K4" s="24">
        <v>7</v>
      </c>
      <c r="L4" s="24">
        <v>16</v>
      </c>
      <c r="M4" s="24">
        <v>7</v>
      </c>
      <c r="N4" s="24">
        <v>2</v>
      </c>
      <c r="O4" s="24">
        <v>15</v>
      </c>
      <c r="P4" s="24">
        <v>17</v>
      </c>
      <c r="Q4" s="24">
        <v>6</v>
      </c>
      <c r="R4" s="24">
        <v>0</v>
      </c>
      <c r="S4" s="24">
        <v>0</v>
      </c>
      <c r="T4" s="24">
        <v>1</v>
      </c>
      <c r="U4" s="24">
        <v>1</v>
      </c>
      <c r="V4" s="24">
        <v>102</v>
      </c>
      <c r="W4" s="24">
        <v>11</v>
      </c>
      <c r="X4" s="24">
        <v>0</v>
      </c>
      <c r="Y4" s="24">
        <v>0</v>
      </c>
      <c r="Z4" s="24">
        <v>0</v>
      </c>
      <c r="AA4" s="24">
        <v>9</v>
      </c>
      <c r="AB4" s="24">
        <v>397</v>
      </c>
      <c r="AC4" s="24">
        <v>3</v>
      </c>
      <c r="AD4" s="24">
        <v>4</v>
      </c>
      <c r="AE4" s="24">
        <v>0</v>
      </c>
      <c r="AF4" s="24">
        <v>2</v>
      </c>
      <c r="AG4" s="24">
        <v>2</v>
      </c>
      <c r="AH4" s="24">
        <v>1</v>
      </c>
      <c r="AI4" s="24">
        <v>7</v>
      </c>
      <c r="AJ4" s="24">
        <v>5</v>
      </c>
      <c r="AK4" s="24">
        <v>2</v>
      </c>
      <c r="AL4" s="24">
        <v>0</v>
      </c>
      <c r="AM4" s="24">
        <v>1</v>
      </c>
      <c r="AN4" s="24">
        <v>1</v>
      </c>
      <c r="AO4" s="24">
        <v>0</v>
      </c>
      <c r="AP4" s="24">
        <v>1</v>
      </c>
      <c r="AQ4" s="24">
        <v>1</v>
      </c>
      <c r="AR4" s="24">
        <v>27</v>
      </c>
      <c r="AS4" s="24">
        <v>28</v>
      </c>
      <c r="AT4" s="24">
        <v>10</v>
      </c>
      <c r="AU4" s="24">
        <v>8</v>
      </c>
      <c r="AV4" s="24">
        <v>8</v>
      </c>
      <c r="AW4" s="1">
        <f t="shared" si="0"/>
        <v>84</v>
      </c>
      <c r="AX4" s="1">
        <f t="shared" si="1"/>
        <v>13</v>
      </c>
      <c r="AY4" s="15">
        <f t="shared" si="2"/>
        <v>0.30985915492957744</v>
      </c>
      <c r="AZ4" s="15">
        <f t="shared" si="3"/>
        <v>0.41666666666666669</v>
      </c>
      <c r="BA4" s="16">
        <f t="shared" si="4"/>
        <v>37</v>
      </c>
      <c r="BB4" s="15">
        <f t="shared" si="5"/>
        <v>0.52112676056338025</v>
      </c>
      <c r="BC4" s="15">
        <f t="shared" si="6"/>
        <v>0.93779342723004699</v>
      </c>
      <c r="BD4" s="15">
        <f t="shared" si="7"/>
        <v>0.21126760563380281</v>
      </c>
      <c r="BE4" s="1">
        <f t="shared" si="8"/>
        <v>53</v>
      </c>
      <c r="BF4" s="15">
        <f t="shared" si="9"/>
        <v>0.37735849056603776</v>
      </c>
      <c r="BG4" s="16">
        <f t="shared" si="10"/>
        <v>82.5</v>
      </c>
      <c r="BH4" s="1" t="str">
        <f t="shared" si="11"/>
        <v>16/7</v>
      </c>
      <c r="BI4" s="1">
        <f t="shared" si="12"/>
        <v>3</v>
      </c>
      <c r="BJ4" s="17">
        <f t="shared" si="13"/>
        <v>0.28301886792452829</v>
      </c>
      <c r="BK4" s="17">
        <f t="shared" si="14"/>
        <v>0.32075471698113206</v>
      </c>
      <c r="BL4" s="17">
        <f t="shared" si="15"/>
        <v>7.5471698113207544E-2</v>
      </c>
      <c r="BM4" s="17">
        <f t="shared" si="16"/>
        <v>0</v>
      </c>
      <c r="BN4" s="17">
        <f t="shared" si="17"/>
        <v>0.16981132075471697</v>
      </c>
      <c r="BO4" s="1">
        <f t="shared" si="18"/>
        <v>0</v>
      </c>
      <c r="BP4" s="1">
        <f t="shared" ref="BP4:BQ4" si="43">V4</f>
        <v>102</v>
      </c>
      <c r="BQ4" s="14">
        <f t="shared" si="43"/>
        <v>11</v>
      </c>
      <c r="BR4" s="1" t="str">
        <f t="shared" si="20"/>
        <v>2/3</v>
      </c>
      <c r="BS4" s="1" t="str">
        <f t="shared" ref="BS4:BT4" si="44">AL4&amp;"/"&amp;AP4</f>
        <v>0/1</v>
      </c>
      <c r="BT4" s="1" t="str">
        <f t="shared" si="44"/>
        <v>1/1</v>
      </c>
      <c r="BU4" s="18">
        <f t="shared" si="22"/>
        <v>4.7261904761904763</v>
      </c>
      <c r="BV4" s="17">
        <f t="shared" si="23"/>
        <v>0.2857142857142857</v>
      </c>
      <c r="BW4" s="19">
        <f t="shared" si="24"/>
        <v>7.0528967254408062E-2</v>
      </c>
      <c r="BX4" s="20">
        <f t="shared" si="25"/>
        <v>2.5188916876574308E-2</v>
      </c>
      <c r="BY4" s="20">
        <f t="shared" si="26"/>
        <v>2.0151133501259445E-2</v>
      </c>
      <c r="BZ4" s="17">
        <f t="shared" si="27"/>
        <v>0.11764705882352941</v>
      </c>
      <c r="CA4" s="17">
        <f t="shared" si="28"/>
        <v>0.19047619047619047</v>
      </c>
      <c r="CB4" s="17">
        <f t="shared" si="29"/>
        <v>8.3333333333333329E-2</v>
      </c>
      <c r="CC4" s="21">
        <f t="shared" si="30"/>
        <v>0.40723809523809523</v>
      </c>
      <c r="CD4" s="21">
        <f t="shared" si="31"/>
        <v>4.1789621428571406</v>
      </c>
      <c r="CE4" s="15">
        <f t="shared" si="32"/>
        <v>13.756410256410257</v>
      </c>
      <c r="CF4" s="17">
        <f t="shared" ref="CF4:CF19" si="45">N4/AR4</f>
        <v>7.407407407407407E-2</v>
      </c>
      <c r="CG4" s="18">
        <f t="shared" si="33"/>
        <v>4.9279734811942459</v>
      </c>
      <c r="CH4" s="1" t="str">
        <f t="shared" ref="CH4:CJ4" si="46">AF4&amp;"/"&amp;AI4</f>
        <v>2/7</v>
      </c>
      <c r="CI4" s="1" t="str">
        <f t="shared" si="46"/>
        <v>2/5</v>
      </c>
      <c r="CJ4" s="1" t="str">
        <f t="shared" si="46"/>
        <v>1/2</v>
      </c>
      <c r="CK4" s="2" t="s">
        <v>367</v>
      </c>
      <c r="CL4" s="25">
        <v>24</v>
      </c>
      <c r="CM4" s="15">
        <f t="shared" si="35"/>
        <v>1.9999999999999996</v>
      </c>
      <c r="CN4" s="15">
        <f t="shared" si="36"/>
        <v>4.8526158606196956</v>
      </c>
      <c r="CO4" s="1">
        <f t="shared" si="37"/>
        <v>10</v>
      </c>
      <c r="CP4" s="15">
        <f t="shared" si="38"/>
        <v>8.1060606060606055</v>
      </c>
      <c r="CQ4" s="15">
        <f t="shared" si="39"/>
        <v>3.6091644204851754</v>
      </c>
      <c r="CR4" s="15">
        <v>1</v>
      </c>
    </row>
    <row r="5" spans="1:96">
      <c r="A5" s="1" t="s">
        <v>351</v>
      </c>
      <c r="B5" s="1" t="s">
        <v>348</v>
      </c>
      <c r="C5" s="24">
        <v>74</v>
      </c>
      <c r="D5" s="24">
        <v>18</v>
      </c>
      <c r="E5" s="24">
        <v>21</v>
      </c>
      <c r="F5" s="24">
        <v>23</v>
      </c>
      <c r="G5" s="24">
        <v>4</v>
      </c>
      <c r="H5" s="24">
        <v>1</v>
      </c>
      <c r="I5" s="24">
        <v>3</v>
      </c>
      <c r="J5" s="24">
        <v>4</v>
      </c>
      <c r="K5" s="24">
        <v>12</v>
      </c>
      <c r="L5" s="24">
        <v>15</v>
      </c>
      <c r="M5" s="24">
        <v>4</v>
      </c>
      <c r="N5" s="24">
        <v>2</v>
      </c>
      <c r="O5" s="24">
        <v>10</v>
      </c>
      <c r="P5" s="24">
        <v>28</v>
      </c>
      <c r="Q5" s="24">
        <v>5</v>
      </c>
      <c r="R5" s="24">
        <v>2</v>
      </c>
      <c r="S5" s="24">
        <v>0</v>
      </c>
      <c r="T5" s="24">
        <v>3</v>
      </c>
      <c r="U5" s="24">
        <v>3</v>
      </c>
      <c r="V5" s="24">
        <v>15</v>
      </c>
      <c r="W5" s="24">
        <v>70</v>
      </c>
      <c r="X5" s="24">
        <v>2</v>
      </c>
      <c r="Y5" s="24">
        <v>2</v>
      </c>
      <c r="Z5" s="24">
        <v>0</v>
      </c>
      <c r="AA5" s="24">
        <v>10</v>
      </c>
      <c r="AB5" s="24">
        <v>430</v>
      </c>
      <c r="AC5" s="24">
        <v>3</v>
      </c>
      <c r="AD5" s="24">
        <v>4</v>
      </c>
      <c r="AE5" s="24">
        <v>2</v>
      </c>
      <c r="AF5" s="24">
        <v>1</v>
      </c>
      <c r="AG5" s="24">
        <v>1</v>
      </c>
      <c r="AH5" s="24">
        <v>1</v>
      </c>
      <c r="AI5" s="24">
        <v>4</v>
      </c>
      <c r="AJ5" s="24">
        <v>3</v>
      </c>
      <c r="AK5" s="24">
        <v>3</v>
      </c>
      <c r="AL5" s="24">
        <v>2</v>
      </c>
      <c r="AM5" s="24">
        <v>0</v>
      </c>
      <c r="AN5" s="24">
        <v>1</v>
      </c>
      <c r="AO5" s="24">
        <v>0</v>
      </c>
      <c r="AP5" s="24">
        <v>3</v>
      </c>
      <c r="AQ5" s="24">
        <v>0</v>
      </c>
      <c r="AR5" s="24">
        <v>36</v>
      </c>
      <c r="AS5" s="24">
        <v>23</v>
      </c>
      <c r="AT5" s="24">
        <v>2</v>
      </c>
      <c r="AU5" s="24">
        <v>4</v>
      </c>
      <c r="AV5" s="24">
        <v>11</v>
      </c>
      <c r="AW5" s="1">
        <f t="shared" si="0"/>
        <v>93</v>
      </c>
      <c r="AX5" s="1">
        <f t="shared" si="1"/>
        <v>13</v>
      </c>
      <c r="AY5" s="15">
        <f t="shared" si="2"/>
        <v>0.28378378378378377</v>
      </c>
      <c r="AZ5" s="15">
        <f t="shared" si="3"/>
        <v>0.40860215053763443</v>
      </c>
      <c r="BA5" s="16">
        <f t="shared" si="4"/>
        <v>36</v>
      </c>
      <c r="BB5" s="15">
        <f t="shared" si="5"/>
        <v>0.48648648648648651</v>
      </c>
      <c r="BC5" s="15">
        <f t="shared" si="6"/>
        <v>0.89508863702412089</v>
      </c>
      <c r="BD5" s="15">
        <f t="shared" si="7"/>
        <v>0.20270270270270274</v>
      </c>
      <c r="BE5" s="1">
        <f t="shared" si="8"/>
        <v>58</v>
      </c>
      <c r="BF5" s="15">
        <f t="shared" si="9"/>
        <v>0.31034482758620691</v>
      </c>
      <c r="BG5" s="16">
        <f t="shared" si="10"/>
        <v>97.5</v>
      </c>
      <c r="BH5" s="1" t="str">
        <f t="shared" si="11"/>
        <v>15/12</v>
      </c>
      <c r="BI5" s="1">
        <f t="shared" si="12"/>
        <v>3</v>
      </c>
      <c r="BJ5" s="17">
        <f t="shared" si="13"/>
        <v>0.17241379310344829</v>
      </c>
      <c r="BK5" s="17">
        <f t="shared" si="14"/>
        <v>0.48275862068965519</v>
      </c>
      <c r="BL5" s="17">
        <f t="shared" si="15"/>
        <v>6.8965517241379309E-2</v>
      </c>
      <c r="BM5" s="17">
        <f t="shared" si="16"/>
        <v>7.1428571428571425E-2</v>
      </c>
      <c r="BN5" s="17">
        <f t="shared" si="17"/>
        <v>0.17241379310344829</v>
      </c>
      <c r="BO5" s="1">
        <f t="shared" si="18"/>
        <v>0</v>
      </c>
      <c r="BP5" s="1">
        <f t="shared" ref="BP5:BQ5" si="47">V5</f>
        <v>15</v>
      </c>
      <c r="BQ5" s="14">
        <f t="shared" si="47"/>
        <v>70</v>
      </c>
      <c r="BR5" s="1" t="str">
        <f t="shared" si="20"/>
        <v>4/7</v>
      </c>
      <c r="BS5" s="1" t="str">
        <f t="shared" ref="BS5:BT5" si="48">AL5&amp;"/"&amp;AP5</f>
        <v>2/3</v>
      </c>
      <c r="BT5" s="1" t="str">
        <f t="shared" si="48"/>
        <v>0/0</v>
      </c>
      <c r="BU5" s="18">
        <f t="shared" si="22"/>
        <v>4.623655913978495</v>
      </c>
      <c r="BV5" s="17">
        <f t="shared" si="23"/>
        <v>0.47826086956521741</v>
      </c>
      <c r="BW5" s="19">
        <f t="shared" si="24"/>
        <v>5.3488372093023255E-2</v>
      </c>
      <c r="BX5" s="20">
        <f t="shared" si="25"/>
        <v>4.6511627906976744E-3</v>
      </c>
      <c r="BY5" s="20">
        <f t="shared" si="26"/>
        <v>9.3023255813953487E-3</v>
      </c>
      <c r="BZ5" s="17">
        <f t="shared" si="27"/>
        <v>0.10714285714285714</v>
      </c>
      <c r="CA5" s="17">
        <f t="shared" si="28"/>
        <v>0.16129032258064516</v>
      </c>
      <c r="CB5" s="17">
        <f t="shared" si="29"/>
        <v>0.12903225806451613</v>
      </c>
      <c r="CC5" s="21">
        <f t="shared" si="30"/>
        <v>0.38859139784946234</v>
      </c>
      <c r="CD5" s="21">
        <f t="shared" si="31"/>
        <v>3.0783662499999966</v>
      </c>
      <c r="CE5" s="15">
        <f t="shared" si="32"/>
        <v>13.813953488372093</v>
      </c>
      <c r="CF5" s="17">
        <f t="shared" si="45"/>
        <v>5.5555555555555552E-2</v>
      </c>
      <c r="CG5" s="18">
        <f t="shared" si="33"/>
        <v>6.0598020735113769</v>
      </c>
      <c r="CH5" s="1" t="str">
        <f t="shared" ref="CH5:CJ5" si="49">AF5&amp;"/"&amp;AI5</f>
        <v>1/4</v>
      </c>
      <c r="CI5" s="1" t="str">
        <f t="shared" si="49"/>
        <v>1/3</v>
      </c>
      <c r="CJ5" s="1" t="str">
        <f t="shared" si="49"/>
        <v>1/3</v>
      </c>
      <c r="CK5" s="2" t="s">
        <v>368</v>
      </c>
      <c r="CL5" s="25">
        <v>24</v>
      </c>
      <c r="CM5" s="15">
        <f t="shared" si="35"/>
        <v>1.9999999999999996</v>
      </c>
      <c r="CN5" s="15">
        <f t="shared" si="36"/>
        <v>6.900655593423541</v>
      </c>
      <c r="CO5" s="1">
        <f t="shared" si="37"/>
        <v>10</v>
      </c>
      <c r="CP5" s="15">
        <f t="shared" si="38"/>
        <v>8.2142857142857135</v>
      </c>
      <c r="CQ5" s="15">
        <f t="shared" si="39"/>
        <v>3.8979591836734695</v>
      </c>
      <c r="CR5" s="15">
        <f>(((BP5+BQ5)/CL5)/2.65)*4</f>
        <v>5.3459119496855347</v>
      </c>
    </row>
    <row r="6" spans="1:96">
      <c r="A6" s="1" t="s">
        <v>352</v>
      </c>
      <c r="B6" s="1" t="s">
        <v>348</v>
      </c>
      <c r="C6" s="24">
        <v>23</v>
      </c>
      <c r="D6" s="24">
        <v>13</v>
      </c>
      <c r="E6" s="24">
        <v>12</v>
      </c>
      <c r="F6" s="24">
        <v>11</v>
      </c>
      <c r="G6" s="24">
        <v>2</v>
      </c>
      <c r="H6" s="24">
        <v>0</v>
      </c>
      <c r="I6" s="24">
        <v>1</v>
      </c>
      <c r="J6" s="24">
        <v>2</v>
      </c>
      <c r="K6" s="24">
        <v>1</v>
      </c>
      <c r="L6" s="24">
        <v>4</v>
      </c>
      <c r="M6" s="24">
        <v>1</v>
      </c>
      <c r="N6" s="24">
        <v>0</v>
      </c>
      <c r="O6" s="24">
        <v>5</v>
      </c>
      <c r="P6" s="24">
        <v>3</v>
      </c>
      <c r="Q6" s="24">
        <v>1</v>
      </c>
      <c r="R6" s="24">
        <v>0</v>
      </c>
      <c r="S6" s="24">
        <v>1</v>
      </c>
      <c r="T6" s="24">
        <v>0</v>
      </c>
      <c r="U6" s="24">
        <v>0</v>
      </c>
      <c r="V6" s="24">
        <v>21</v>
      </c>
      <c r="W6" s="24">
        <v>7</v>
      </c>
      <c r="X6" s="24">
        <v>0</v>
      </c>
      <c r="Y6" s="24">
        <v>0</v>
      </c>
      <c r="Z6" s="24">
        <v>0</v>
      </c>
      <c r="AA6" s="24">
        <v>2</v>
      </c>
      <c r="AB6" s="24">
        <v>114</v>
      </c>
      <c r="AC6" s="24">
        <v>1</v>
      </c>
      <c r="AD6" s="24">
        <v>0</v>
      </c>
      <c r="AE6" s="24">
        <v>2</v>
      </c>
      <c r="AF6" s="24">
        <v>1</v>
      </c>
      <c r="AG6" s="24">
        <v>2</v>
      </c>
      <c r="AH6" s="24">
        <v>1</v>
      </c>
      <c r="AI6" s="24">
        <v>5</v>
      </c>
      <c r="AJ6" s="24">
        <v>2</v>
      </c>
      <c r="AK6" s="24">
        <v>1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10</v>
      </c>
      <c r="AS6" s="24">
        <v>13</v>
      </c>
      <c r="AT6" s="24">
        <v>2</v>
      </c>
      <c r="AU6" s="24">
        <v>1</v>
      </c>
      <c r="AV6" s="24">
        <v>3</v>
      </c>
      <c r="AW6" s="1">
        <f t="shared" si="0"/>
        <v>26</v>
      </c>
      <c r="AX6" s="1">
        <f t="shared" si="1"/>
        <v>9</v>
      </c>
      <c r="AY6" s="15">
        <f t="shared" si="2"/>
        <v>0.52173913043478259</v>
      </c>
      <c r="AZ6" s="15">
        <f t="shared" si="3"/>
        <v>0.56000000000000005</v>
      </c>
      <c r="BA6" s="16">
        <f t="shared" si="4"/>
        <v>17</v>
      </c>
      <c r="BB6" s="15">
        <f t="shared" si="5"/>
        <v>0.73913043478260865</v>
      </c>
      <c r="BC6" s="15">
        <f t="shared" si="6"/>
        <v>1.2991304347826087</v>
      </c>
      <c r="BD6" s="15">
        <f t="shared" si="7"/>
        <v>0.21739130434782605</v>
      </c>
      <c r="BE6" s="1">
        <f t="shared" si="8"/>
        <v>18</v>
      </c>
      <c r="BF6" s="15">
        <f t="shared" si="9"/>
        <v>0.61111111111111116</v>
      </c>
      <c r="BG6" s="16">
        <f t="shared" si="10"/>
        <v>44</v>
      </c>
      <c r="BH6" s="1" t="str">
        <f t="shared" si="11"/>
        <v>4/1</v>
      </c>
      <c r="BI6" s="1">
        <f t="shared" si="12"/>
        <v>1</v>
      </c>
      <c r="BJ6" s="17">
        <f t="shared" si="13"/>
        <v>0.27777777777777779</v>
      </c>
      <c r="BK6" s="17">
        <f t="shared" si="14"/>
        <v>0.16666666666666666</v>
      </c>
      <c r="BL6" s="17">
        <f t="shared" si="15"/>
        <v>0</v>
      </c>
      <c r="BM6" s="17">
        <f t="shared" si="16"/>
        <v>0.66666666666666663</v>
      </c>
      <c r="BN6" s="17">
        <f t="shared" si="17"/>
        <v>0.1111111111111111</v>
      </c>
      <c r="BO6" s="1">
        <f t="shared" si="18"/>
        <v>0</v>
      </c>
      <c r="BP6" s="1">
        <f t="shared" ref="BP6:BQ6" si="50">V6</f>
        <v>21</v>
      </c>
      <c r="BQ6" s="14">
        <f t="shared" si="50"/>
        <v>7</v>
      </c>
      <c r="BR6" s="1" t="str">
        <f t="shared" si="20"/>
        <v>2/2</v>
      </c>
      <c r="BS6" s="1" t="str">
        <f t="shared" ref="BS6:BT6" si="51">AL6&amp;"/"&amp;AP6</f>
        <v>0/0</v>
      </c>
      <c r="BT6" s="1" t="str">
        <f t="shared" si="51"/>
        <v>0/0</v>
      </c>
      <c r="BU6" s="18">
        <f t="shared" si="22"/>
        <v>4.384615384615385</v>
      </c>
      <c r="BV6" s="17">
        <f t="shared" si="23"/>
        <v>0.23076923076923078</v>
      </c>
      <c r="BW6" s="19">
        <f t="shared" si="24"/>
        <v>0.11403508771929824</v>
      </c>
      <c r="BX6" s="20">
        <f t="shared" si="25"/>
        <v>1.7543859649122806E-2</v>
      </c>
      <c r="BY6" s="20">
        <f t="shared" si="26"/>
        <v>8.771929824561403E-3</v>
      </c>
      <c r="BZ6" s="17">
        <f t="shared" si="27"/>
        <v>0.33333333333333331</v>
      </c>
      <c r="CA6" s="17">
        <f t="shared" si="28"/>
        <v>0.15384615384615385</v>
      </c>
      <c r="CB6" s="17">
        <f t="shared" si="29"/>
        <v>3.8461538461538464E-2</v>
      </c>
      <c r="CC6" s="21">
        <f t="shared" si="30"/>
        <v>0.55731999999999993</v>
      </c>
      <c r="CD6" s="21">
        <f t="shared" si="31"/>
        <v>4.7775324999999969</v>
      </c>
      <c r="CE6" s="15">
        <f t="shared" si="32"/>
        <v>9.2083333333333339</v>
      </c>
      <c r="CF6" s="17">
        <f t="shared" si="45"/>
        <v>0</v>
      </c>
      <c r="CG6" s="18">
        <f t="shared" si="33"/>
        <v>4.7004266916404731</v>
      </c>
      <c r="CH6" s="1" t="str">
        <f t="shared" ref="CH6:CJ6" si="52">AF6&amp;"/"&amp;AI6</f>
        <v>1/5</v>
      </c>
      <c r="CI6" s="1" t="str">
        <f t="shared" si="52"/>
        <v>2/2</v>
      </c>
      <c r="CJ6" s="1" t="str">
        <f t="shared" si="52"/>
        <v>1/1</v>
      </c>
      <c r="CK6" s="2" t="s">
        <v>369</v>
      </c>
      <c r="CL6" s="25">
        <v>20</v>
      </c>
      <c r="CM6" s="15">
        <f t="shared" si="35"/>
        <v>3.1111111111111112</v>
      </c>
      <c r="CN6" s="15">
        <f t="shared" si="36"/>
        <v>6.0914490387317262</v>
      </c>
      <c r="CO6" s="1">
        <f t="shared" si="37"/>
        <v>0</v>
      </c>
      <c r="CP6" s="15">
        <f t="shared" si="38"/>
        <v>10</v>
      </c>
      <c r="CQ6" s="15">
        <f t="shared" si="39"/>
        <v>9</v>
      </c>
      <c r="CR6" s="15">
        <v>0</v>
      </c>
    </row>
    <row r="7" spans="1:96">
      <c r="A7" s="1" t="s">
        <v>353</v>
      </c>
      <c r="B7" s="1" t="s">
        <v>348</v>
      </c>
      <c r="C7" s="24">
        <v>23</v>
      </c>
      <c r="D7" s="24">
        <v>2</v>
      </c>
      <c r="E7" s="24">
        <v>3</v>
      </c>
      <c r="F7" s="24">
        <v>2</v>
      </c>
      <c r="G7" s="24">
        <v>0</v>
      </c>
      <c r="H7" s="24">
        <v>0</v>
      </c>
      <c r="I7" s="24">
        <v>1</v>
      </c>
      <c r="J7" s="24">
        <v>1</v>
      </c>
      <c r="K7" s="24">
        <v>1</v>
      </c>
      <c r="L7" s="24">
        <v>6</v>
      </c>
      <c r="M7" s="24">
        <v>1</v>
      </c>
      <c r="N7" s="24">
        <v>1</v>
      </c>
      <c r="O7" s="24">
        <v>10</v>
      </c>
      <c r="P7" s="24">
        <v>3</v>
      </c>
      <c r="Q7" s="24">
        <v>1</v>
      </c>
      <c r="R7" s="24">
        <v>0</v>
      </c>
      <c r="S7" s="24">
        <v>0</v>
      </c>
      <c r="T7" s="24">
        <v>0</v>
      </c>
      <c r="U7" s="24">
        <v>1</v>
      </c>
      <c r="V7" s="24">
        <v>14</v>
      </c>
      <c r="W7" s="24">
        <v>17</v>
      </c>
      <c r="X7" s="24">
        <v>0</v>
      </c>
      <c r="Y7" s="24">
        <v>0</v>
      </c>
      <c r="Z7" s="24">
        <v>0</v>
      </c>
      <c r="AA7" s="24">
        <v>2</v>
      </c>
      <c r="AB7" s="24">
        <v>116</v>
      </c>
      <c r="AC7" s="24">
        <v>0</v>
      </c>
      <c r="AD7" s="24">
        <v>1</v>
      </c>
      <c r="AE7" s="24">
        <v>0</v>
      </c>
      <c r="AF7" s="24">
        <v>1</v>
      </c>
      <c r="AG7" s="24">
        <v>0</v>
      </c>
      <c r="AH7" s="24">
        <v>0</v>
      </c>
      <c r="AI7" s="24">
        <v>3</v>
      </c>
      <c r="AJ7" s="24">
        <v>0</v>
      </c>
      <c r="AK7" s="24">
        <v>0</v>
      </c>
      <c r="AL7" s="24">
        <v>1</v>
      </c>
      <c r="AM7" s="24">
        <v>0</v>
      </c>
      <c r="AN7" s="24">
        <v>0</v>
      </c>
      <c r="AO7" s="24">
        <v>0</v>
      </c>
      <c r="AP7" s="24">
        <v>1</v>
      </c>
      <c r="AQ7" s="24">
        <v>0</v>
      </c>
      <c r="AR7" s="24">
        <v>12</v>
      </c>
      <c r="AS7" s="24">
        <v>6</v>
      </c>
      <c r="AT7" s="24">
        <v>2</v>
      </c>
      <c r="AU7" s="24">
        <v>1</v>
      </c>
      <c r="AV7" s="24">
        <v>3</v>
      </c>
      <c r="AW7" s="1">
        <f t="shared" si="0"/>
        <v>25</v>
      </c>
      <c r="AX7" s="1">
        <f t="shared" si="1"/>
        <v>2</v>
      </c>
      <c r="AY7" s="15">
        <f t="shared" si="2"/>
        <v>0.13043478260869565</v>
      </c>
      <c r="AZ7" s="15">
        <f t="shared" si="3"/>
        <v>0.2</v>
      </c>
      <c r="BA7" s="16">
        <f t="shared" si="4"/>
        <v>6</v>
      </c>
      <c r="BB7" s="15">
        <f t="shared" si="5"/>
        <v>0.2608695652173913</v>
      </c>
      <c r="BC7" s="15">
        <f t="shared" si="6"/>
        <v>0.46086956521739131</v>
      </c>
      <c r="BD7" s="15">
        <f t="shared" si="7"/>
        <v>0.13043478260869565</v>
      </c>
      <c r="BE7" s="1">
        <f t="shared" si="8"/>
        <v>16</v>
      </c>
      <c r="BF7" s="15">
        <f t="shared" si="9"/>
        <v>0.125</v>
      </c>
      <c r="BG7" s="16">
        <f t="shared" si="10"/>
        <v>13</v>
      </c>
      <c r="BH7" s="1" t="str">
        <f t="shared" si="11"/>
        <v>6/1</v>
      </c>
      <c r="BI7" s="1">
        <f t="shared" si="12"/>
        <v>0</v>
      </c>
      <c r="BJ7" s="17">
        <f t="shared" si="13"/>
        <v>0.625</v>
      </c>
      <c r="BK7" s="17">
        <f t="shared" si="14"/>
        <v>0.1875</v>
      </c>
      <c r="BL7" s="17">
        <f t="shared" si="15"/>
        <v>6.25E-2</v>
      </c>
      <c r="BM7" s="17">
        <f t="shared" si="16"/>
        <v>0</v>
      </c>
      <c r="BN7" s="17">
        <f t="shared" si="17"/>
        <v>0.125</v>
      </c>
      <c r="BO7" s="1">
        <f t="shared" si="18"/>
        <v>0</v>
      </c>
      <c r="BP7" s="1">
        <f t="shared" ref="BP7:BQ7" si="53">V7</f>
        <v>14</v>
      </c>
      <c r="BQ7" s="14">
        <f t="shared" si="53"/>
        <v>17</v>
      </c>
      <c r="BR7" s="1" t="str">
        <f t="shared" si="20"/>
        <v>1/1</v>
      </c>
      <c r="BS7" s="1" t="str">
        <f t="shared" ref="BS7:BT7" si="54">AL7&amp;"/"&amp;AP7</f>
        <v>1/1</v>
      </c>
      <c r="BT7" s="1" t="str">
        <f t="shared" si="54"/>
        <v>0/0</v>
      </c>
      <c r="BU7" s="18">
        <f t="shared" si="22"/>
        <v>4.6399999999999997</v>
      </c>
      <c r="BV7" s="17">
        <f t="shared" si="23"/>
        <v>0.5</v>
      </c>
      <c r="BW7" s="19">
        <f t="shared" si="24"/>
        <v>5.1724137931034482E-2</v>
      </c>
      <c r="BX7" s="20">
        <f t="shared" si="25"/>
        <v>1.7241379310344827E-2</v>
      </c>
      <c r="BY7" s="20">
        <f t="shared" si="26"/>
        <v>8.6206896551724137E-3</v>
      </c>
      <c r="BZ7" s="17">
        <f t="shared" si="27"/>
        <v>0.33333333333333331</v>
      </c>
      <c r="CA7" s="17">
        <f t="shared" si="28"/>
        <v>0.24</v>
      </c>
      <c r="CB7" s="17">
        <f t="shared" si="29"/>
        <v>0.04</v>
      </c>
      <c r="CC7" s="21">
        <f t="shared" si="30"/>
        <v>0.20851999999999996</v>
      </c>
      <c r="CD7" s="21">
        <f t="shared" si="31"/>
        <v>-3.1919330357142868</v>
      </c>
      <c r="CE7" s="15">
        <f t="shared" si="32"/>
        <v>1</v>
      </c>
      <c r="CF7" s="17">
        <f t="shared" si="45"/>
        <v>8.3333333333333329E-2</v>
      </c>
      <c r="CG7" s="18">
        <f t="shared" si="33"/>
        <v>2.4883109040717737</v>
      </c>
      <c r="CH7" s="1" t="str">
        <f t="shared" ref="CH7:CJ7" si="55">AF7&amp;"/"&amp;AI7</f>
        <v>1/3</v>
      </c>
      <c r="CI7" s="1" t="str">
        <f t="shared" si="55"/>
        <v>0/0</v>
      </c>
      <c r="CJ7" s="1" t="str">
        <f t="shared" si="55"/>
        <v>0/0</v>
      </c>
      <c r="CK7" s="2" t="s">
        <v>370</v>
      </c>
      <c r="CL7" s="25">
        <v>24</v>
      </c>
      <c r="CM7" s="15">
        <f t="shared" si="35"/>
        <v>1.9999999999999996</v>
      </c>
      <c r="CN7" s="15">
        <f t="shared" si="36"/>
        <v>7.1428571428571423</v>
      </c>
      <c r="CO7" s="1">
        <f t="shared" si="37"/>
        <v>0</v>
      </c>
      <c r="CP7" s="15">
        <f t="shared" si="38"/>
        <v>3.75</v>
      </c>
      <c r="CQ7" s="15">
        <f t="shared" si="39"/>
        <v>7.1428571428571494E-2</v>
      </c>
      <c r="CR7" s="15">
        <f>( ( (BP7  +BQ7  ) /CL7  ) / 4.6 ) * 7</f>
        <v>1.9655797101449277</v>
      </c>
    </row>
    <row r="8" spans="1:96">
      <c r="A8" s="1" t="s">
        <v>354</v>
      </c>
      <c r="B8" s="1" t="s">
        <v>348</v>
      </c>
      <c r="C8" s="24">
        <v>30</v>
      </c>
      <c r="D8" s="24">
        <v>3</v>
      </c>
      <c r="E8" s="24">
        <v>9</v>
      </c>
      <c r="F8" s="24">
        <v>4</v>
      </c>
      <c r="G8" s="24">
        <v>3</v>
      </c>
      <c r="H8" s="24">
        <v>1</v>
      </c>
      <c r="I8" s="24">
        <v>1</v>
      </c>
      <c r="J8" s="24">
        <v>0</v>
      </c>
      <c r="K8" s="24">
        <v>5</v>
      </c>
      <c r="L8" s="24">
        <v>7</v>
      </c>
      <c r="M8" s="24">
        <v>3</v>
      </c>
      <c r="N8" s="24">
        <v>0</v>
      </c>
      <c r="O8" s="24">
        <v>6</v>
      </c>
      <c r="P8" s="24">
        <v>8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16</v>
      </c>
      <c r="W8" s="24">
        <v>23</v>
      </c>
      <c r="X8" s="24">
        <v>1</v>
      </c>
      <c r="Y8" s="24">
        <v>1</v>
      </c>
      <c r="Z8" s="24">
        <v>0</v>
      </c>
      <c r="AA8" s="24">
        <v>2</v>
      </c>
      <c r="AB8" s="24">
        <v>219</v>
      </c>
      <c r="AC8" s="24">
        <v>0</v>
      </c>
      <c r="AD8" s="24">
        <v>2</v>
      </c>
      <c r="AE8" s="24">
        <v>0</v>
      </c>
      <c r="AF8" s="24">
        <v>0</v>
      </c>
      <c r="AG8" s="24">
        <v>1</v>
      </c>
      <c r="AH8" s="24">
        <v>0</v>
      </c>
      <c r="AI8" s="24">
        <v>2</v>
      </c>
      <c r="AJ8" s="24">
        <v>2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5</v>
      </c>
      <c r="AS8" s="24">
        <v>11</v>
      </c>
      <c r="AT8" s="24">
        <v>3</v>
      </c>
      <c r="AU8" s="24">
        <v>3</v>
      </c>
      <c r="AV8" s="24">
        <v>4</v>
      </c>
      <c r="AW8" s="1">
        <f t="shared" si="0"/>
        <v>35</v>
      </c>
      <c r="AX8" s="1">
        <f t="shared" si="1"/>
        <v>4</v>
      </c>
      <c r="AY8" s="15">
        <f t="shared" si="2"/>
        <v>0.3</v>
      </c>
      <c r="AZ8" s="15">
        <f t="shared" si="3"/>
        <v>0.4</v>
      </c>
      <c r="BA8" s="16">
        <f t="shared" si="4"/>
        <v>17</v>
      </c>
      <c r="BB8" s="15">
        <f t="shared" si="5"/>
        <v>0.56666666666666665</v>
      </c>
      <c r="BC8" s="15">
        <f t="shared" si="6"/>
        <v>0.96666666666666667</v>
      </c>
      <c r="BD8" s="15">
        <f t="shared" si="7"/>
        <v>0.26666666666666666</v>
      </c>
      <c r="BE8" s="1">
        <f t="shared" si="8"/>
        <v>22</v>
      </c>
      <c r="BF8" s="15">
        <f t="shared" si="9"/>
        <v>0.36363636363636365</v>
      </c>
      <c r="BG8" s="16">
        <f t="shared" si="10"/>
        <v>29</v>
      </c>
      <c r="BH8" s="1" t="str">
        <f t="shared" si="11"/>
        <v>7/5</v>
      </c>
      <c r="BI8" s="1">
        <f t="shared" si="12"/>
        <v>0</v>
      </c>
      <c r="BJ8" s="17">
        <f t="shared" si="13"/>
        <v>0.27272727272727271</v>
      </c>
      <c r="BK8" s="17">
        <f t="shared" si="14"/>
        <v>0.36363636363636365</v>
      </c>
      <c r="BL8" s="17">
        <f t="shared" si="15"/>
        <v>9.0909090909090912E-2</v>
      </c>
      <c r="BM8" s="17">
        <f t="shared" si="16"/>
        <v>0</v>
      </c>
      <c r="BN8" s="17">
        <f t="shared" si="17"/>
        <v>9.0909090909090912E-2</v>
      </c>
      <c r="BO8" s="1">
        <f t="shared" si="18"/>
        <v>0</v>
      </c>
      <c r="BP8" s="1">
        <f t="shared" ref="BP8:BQ8" si="56">V8</f>
        <v>16</v>
      </c>
      <c r="BQ8" s="14">
        <f t="shared" si="56"/>
        <v>23</v>
      </c>
      <c r="BR8" s="1" t="str">
        <f t="shared" si="20"/>
        <v>0/0</v>
      </c>
      <c r="BS8" s="1" t="str">
        <f t="shared" ref="BS8:BT8" si="57">AL8&amp;"/"&amp;AP8</f>
        <v>0/0</v>
      </c>
      <c r="BT8" s="1" t="str">
        <f t="shared" si="57"/>
        <v>0/0</v>
      </c>
      <c r="BU8" s="18">
        <f t="shared" si="22"/>
        <v>6.2571428571428571</v>
      </c>
      <c r="BV8" s="17">
        <f t="shared" si="23"/>
        <v>0.36363636363636365</v>
      </c>
      <c r="BW8" s="19">
        <f t="shared" si="24"/>
        <v>5.0228310502283102E-2</v>
      </c>
      <c r="BX8" s="20">
        <f t="shared" si="25"/>
        <v>1.3698630136986301E-2</v>
      </c>
      <c r="BY8" s="20">
        <f t="shared" si="26"/>
        <v>1.3698630136986301E-2</v>
      </c>
      <c r="BZ8" s="17">
        <f t="shared" si="27"/>
        <v>0.125</v>
      </c>
      <c r="CA8" s="17">
        <f t="shared" si="28"/>
        <v>0.2</v>
      </c>
      <c r="CB8" s="17">
        <f t="shared" si="29"/>
        <v>0.14285714285714285</v>
      </c>
      <c r="CC8" s="21">
        <f t="shared" si="30"/>
        <v>0.41065714285714283</v>
      </c>
      <c r="CD8" s="21">
        <f t="shared" si="31"/>
        <v>1.8480794642857128</v>
      </c>
      <c r="CE8" s="15">
        <f t="shared" si="32"/>
        <v>6.8</v>
      </c>
      <c r="CF8" s="17">
        <f t="shared" si="45"/>
        <v>0</v>
      </c>
      <c r="CG8" s="18">
        <f t="shared" si="33"/>
        <v>3.9376526251526247</v>
      </c>
      <c r="CH8" s="1" t="str">
        <f t="shared" ref="CH8:CJ8" si="58">AF8&amp;"/"&amp;AI8</f>
        <v>0/2</v>
      </c>
      <c r="CI8" s="1" t="str">
        <f t="shared" si="58"/>
        <v>1/2</v>
      </c>
      <c r="CJ8" s="1" t="str">
        <f t="shared" si="58"/>
        <v>0/0</v>
      </c>
      <c r="CK8" s="2" t="s">
        <v>371</v>
      </c>
      <c r="CL8" s="25">
        <v>18</v>
      </c>
      <c r="CM8" s="15">
        <f t="shared" si="35"/>
        <v>0.57142857142857051</v>
      </c>
      <c r="CN8" s="15">
        <f t="shared" si="36"/>
        <v>0</v>
      </c>
      <c r="CO8" s="1">
        <f t="shared" si="37"/>
        <v>10</v>
      </c>
      <c r="CP8" s="15">
        <f t="shared" si="38"/>
        <v>1.3461538461538463</v>
      </c>
      <c r="CQ8" s="15">
        <f t="shared" si="39"/>
        <v>9</v>
      </c>
      <c r="CR8" s="15">
        <f>( ( (BP8  +BQ8  ) /CL8  ) / 4.8 ) * 6</f>
        <v>2.7083333333333335</v>
      </c>
    </row>
    <row r="9" spans="1:96">
      <c r="A9" s="1" t="s">
        <v>355</v>
      </c>
      <c r="B9" s="1" t="s">
        <v>348</v>
      </c>
      <c r="C9" s="24">
        <v>23</v>
      </c>
      <c r="D9" s="24">
        <v>6</v>
      </c>
      <c r="E9" s="24">
        <v>4</v>
      </c>
      <c r="F9" s="24">
        <v>5</v>
      </c>
      <c r="G9" s="24">
        <v>0</v>
      </c>
      <c r="H9" s="24">
        <v>0</v>
      </c>
      <c r="I9" s="24">
        <v>0</v>
      </c>
      <c r="J9" s="24">
        <v>3</v>
      </c>
      <c r="K9" s="24">
        <v>4</v>
      </c>
      <c r="L9" s="24">
        <v>5</v>
      </c>
      <c r="M9" s="24">
        <v>3</v>
      </c>
      <c r="N9" s="24">
        <v>0</v>
      </c>
      <c r="O9" s="24">
        <v>3</v>
      </c>
      <c r="P9" s="24">
        <v>9</v>
      </c>
      <c r="Q9" s="24">
        <v>3</v>
      </c>
      <c r="R9" s="24">
        <v>0</v>
      </c>
      <c r="S9" s="24">
        <v>0</v>
      </c>
      <c r="T9" s="24">
        <v>1</v>
      </c>
      <c r="U9" s="24">
        <v>3</v>
      </c>
      <c r="V9" s="24">
        <v>21</v>
      </c>
      <c r="W9" s="24">
        <v>1</v>
      </c>
      <c r="X9" s="24">
        <v>0</v>
      </c>
      <c r="Y9" s="24">
        <v>0</v>
      </c>
      <c r="Z9" s="24">
        <v>0</v>
      </c>
      <c r="AA9" s="24">
        <v>5</v>
      </c>
      <c r="AB9" s="24">
        <v>155</v>
      </c>
      <c r="AC9" s="24">
        <v>0</v>
      </c>
      <c r="AD9" s="24">
        <v>2</v>
      </c>
      <c r="AE9" s="24">
        <v>1</v>
      </c>
      <c r="AF9" s="24">
        <v>1</v>
      </c>
      <c r="AG9" s="24">
        <v>1</v>
      </c>
      <c r="AH9" s="24">
        <v>0</v>
      </c>
      <c r="AI9" s="24">
        <v>2</v>
      </c>
      <c r="AJ9" s="24">
        <v>2</v>
      </c>
      <c r="AK9" s="24">
        <v>0</v>
      </c>
      <c r="AL9" s="24">
        <v>2</v>
      </c>
      <c r="AM9" s="24">
        <v>0</v>
      </c>
      <c r="AN9" s="24">
        <v>0</v>
      </c>
      <c r="AO9" s="24">
        <v>0</v>
      </c>
      <c r="AP9" s="24">
        <v>2</v>
      </c>
      <c r="AQ9" s="24">
        <v>0</v>
      </c>
      <c r="AR9" s="24">
        <v>7</v>
      </c>
      <c r="AS9" s="24">
        <v>4</v>
      </c>
      <c r="AT9" s="24">
        <v>1</v>
      </c>
      <c r="AU9" s="24">
        <v>3</v>
      </c>
      <c r="AV9" s="24">
        <v>2</v>
      </c>
      <c r="AW9" s="1">
        <f t="shared" si="0"/>
        <v>30</v>
      </c>
      <c r="AX9" s="1">
        <f t="shared" si="1"/>
        <v>4</v>
      </c>
      <c r="AY9" s="15">
        <f t="shared" si="2"/>
        <v>0.17391304347826086</v>
      </c>
      <c r="AZ9" s="15">
        <f t="shared" si="3"/>
        <v>0.36666666666666664</v>
      </c>
      <c r="BA9" s="16">
        <f t="shared" si="4"/>
        <v>4</v>
      </c>
      <c r="BB9" s="15">
        <f t="shared" si="5"/>
        <v>0.17391304347826086</v>
      </c>
      <c r="BC9" s="15">
        <f t="shared" si="6"/>
        <v>0.54057971014492745</v>
      </c>
      <c r="BD9" s="15">
        <f t="shared" si="7"/>
        <v>0</v>
      </c>
      <c r="BE9" s="1">
        <f t="shared" si="8"/>
        <v>18</v>
      </c>
      <c r="BF9" s="15">
        <f t="shared" si="9"/>
        <v>0.22222222222222221</v>
      </c>
      <c r="BG9" s="16">
        <f t="shared" si="10"/>
        <v>25</v>
      </c>
      <c r="BH9" s="1" t="str">
        <f t="shared" si="11"/>
        <v>5/4</v>
      </c>
      <c r="BI9" s="1">
        <f t="shared" si="12"/>
        <v>0</v>
      </c>
      <c r="BJ9" s="17">
        <f t="shared" si="13"/>
        <v>0.16666666666666666</v>
      </c>
      <c r="BK9" s="17">
        <f t="shared" si="14"/>
        <v>0.5</v>
      </c>
      <c r="BL9" s="17">
        <f t="shared" si="15"/>
        <v>0.1111111111111111</v>
      </c>
      <c r="BM9" s="17">
        <f t="shared" si="16"/>
        <v>0.1111111111111111</v>
      </c>
      <c r="BN9" s="17">
        <f t="shared" si="17"/>
        <v>0.27777777777777779</v>
      </c>
      <c r="BO9" s="1">
        <f t="shared" si="18"/>
        <v>0</v>
      </c>
      <c r="BP9" s="1">
        <f t="shared" ref="BP9:BQ9" si="59">V9</f>
        <v>21</v>
      </c>
      <c r="BQ9" s="14">
        <f t="shared" si="59"/>
        <v>1</v>
      </c>
      <c r="BR9" s="1" t="str">
        <f t="shared" si="20"/>
        <v>3/4</v>
      </c>
      <c r="BS9" s="1" t="str">
        <f t="shared" ref="BS9:BT9" si="60">AL9&amp;"/"&amp;AP9</f>
        <v>2/2</v>
      </c>
      <c r="BT9" s="1" t="str">
        <f t="shared" si="60"/>
        <v>0/0</v>
      </c>
      <c r="BU9" s="18">
        <f t="shared" si="22"/>
        <v>5.166666666666667</v>
      </c>
      <c r="BV9" s="17">
        <f t="shared" si="23"/>
        <v>0.5</v>
      </c>
      <c r="BW9" s="19">
        <f t="shared" si="24"/>
        <v>2.5806451612903226E-2</v>
      </c>
      <c r="BX9" s="20">
        <f t="shared" si="25"/>
        <v>6.4516129032258064E-3</v>
      </c>
      <c r="BY9" s="20">
        <f t="shared" si="26"/>
        <v>1.935483870967742E-2</v>
      </c>
      <c r="BZ9" s="17">
        <f t="shared" si="27"/>
        <v>0</v>
      </c>
      <c r="CA9" s="17">
        <f t="shared" si="28"/>
        <v>0.16666666666666666</v>
      </c>
      <c r="CB9" s="17">
        <f t="shared" si="29"/>
        <v>0.13333333333333333</v>
      </c>
      <c r="CC9" s="21">
        <f t="shared" si="30"/>
        <v>0.28353333333333336</v>
      </c>
      <c r="CD9" s="21">
        <f t="shared" si="31"/>
        <v>-1.8210339285714281</v>
      </c>
      <c r="CE9" s="15">
        <f t="shared" si="32"/>
        <v>1.1851851851851851</v>
      </c>
      <c r="CF9" s="17">
        <f t="shared" si="45"/>
        <v>0</v>
      </c>
      <c r="CG9" s="18">
        <f t="shared" si="33"/>
        <v>5.5456167923616446</v>
      </c>
      <c r="CH9" s="1" t="str">
        <f t="shared" ref="CH9:CJ9" si="61">AF9&amp;"/"&amp;AI9</f>
        <v>1/2</v>
      </c>
      <c r="CI9" s="1" t="str">
        <f t="shared" si="61"/>
        <v>1/2</v>
      </c>
      <c r="CJ9" s="1" t="str">
        <f t="shared" si="61"/>
        <v>0/0</v>
      </c>
      <c r="CK9" s="2" t="s">
        <v>372</v>
      </c>
      <c r="CL9" s="25">
        <v>24</v>
      </c>
      <c r="CM9" s="15">
        <f t="shared" si="35"/>
        <v>2.9090909090909078</v>
      </c>
      <c r="CN9" s="15">
        <f t="shared" si="36"/>
        <v>8.6146098450789594</v>
      </c>
      <c r="CO9" s="1">
        <f t="shared" si="37"/>
        <v>0</v>
      </c>
      <c r="CP9" s="15">
        <f t="shared" si="38"/>
        <v>10</v>
      </c>
      <c r="CQ9" s="15">
        <f t="shared" si="39"/>
        <v>9</v>
      </c>
      <c r="CR9" s="15">
        <f>(((BP9+BQ9)/CL9)/2) * 6</f>
        <v>2.75</v>
      </c>
    </row>
    <row r="10" spans="1:96">
      <c r="A10" s="1" t="s">
        <v>356</v>
      </c>
      <c r="B10" s="1" t="s">
        <v>348</v>
      </c>
      <c r="C10" s="24">
        <v>7</v>
      </c>
      <c r="D10" s="24">
        <v>2</v>
      </c>
      <c r="E10" s="24">
        <v>2</v>
      </c>
      <c r="F10" s="24">
        <v>5</v>
      </c>
      <c r="G10" s="24">
        <v>0</v>
      </c>
      <c r="H10" s="24">
        <v>0</v>
      </c>
      <c r="I10" s="24">
        <v>1</v>
      </c>
      <c r="J10" s="24">
        <v>0</v>
      </c>
      <c r="K10" s="24">
        <v>1</v>
      </c>
      <c r="L10" s="24">
        <v>3</v>
      </c>
      <c r="M10" s="24">
        <v>0</v>
      </c>
      <c r="N10" s="24">
        <v>0</v>
      </c>
      <c r="O10" s="24">
        <v>1</v>
      </c>
      <c r="P10" s="24">
        <v>1</v>
      </c>
      <c r="Q10" s="24">
        <v>1</v>
      </c>
      <c r="R10" s="24">
        <v>0</v>
      </c>
      <c r="S10" s="24">
        <v>0</v>
      </c>
      <c r="T10" s="24">
        <v>0</v>
      </c>
      <c r="U10" s="24">
        <v>0</v>
      </c>
      <c r="V10" s="24">
        <v>9</v>
      </c>
      <c r="W10" s="24">
        <v>0</v>
      </c>
      <c r="X10" s="24">
        <v>0</v>
      </c>
      <c r="Y10" s="24">
        <v>0</v>
      </c>
      <c r="Z10" s="24">
        <v>0</v>
      </c>
      <c r="AA10" s="24">
        <v>1</v>
      </c>
      <c r="AB10" s="24">
        <v>37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1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4</v>
      </c>
      <c r="AS10" s="24">
        <v>6</v>
      </c>
      <c r="AT10" s="24">
        <v>2</v>
      </c>
      <c r="AU10" s="24">
        <v>0</v>
      </c>
      <c r="AV10" s="24">
        <v>3</v>
      </c>
      <c r="AW10" s="1">
        <f t="shared" si="0"/>
        <v>9</v>
      </c>
      <c r="AX10" s="1">
        <f t="shared" si="1"/>
        <v>1</v>
      </c>
      <c r="AY10" s="15">
        <f t="shared" si="2"/>
        <v>0.2857142857142857</v>
      </c>
      <c r="AZ10" s="15">
        <f t="shared" si="3"/>
        <v>0.44444444444444442</v>
      </c>
      <c r="BA10" s="16">
        <f t="shared" si="4"/>
        <v>5</v>
      </c>
      <c r="BB10" s="15">
        <f t="shared" si="5"/>
        <v>0.7142857142857143</v>
      </c>
      <c r="BC10" s="15">
        <f t="shared" si="6"/>
        <v>1.1587301587301586</v>
      </c>
      <c r="BD10" s="15">
        <f t="shared" si="7"/>
        <v>0.4285714285714286</v>
      </c>
      <c r="BE10" s="1">
        <f t="shared" si="8"/>
        <v>3</v>
      </c>
      <c r="BF10" s="15"/>
      <c r="BG10" s="16">
        <f t="shared" si="10"/>
        <v>14</v>
      </c>
      <c r="BH10" s="1" t="str">
        <f t="shared" si="11"/>
        <v>3/1</v>
      </c>
      <c r="BI10" s="1">
        <f t="shared" si="12"/>
        <v>0</v>
      </c>
      <c r="BJ10" s="17"/>
      <c r="BK10" s="17"/>
      <c r="BL10" s="17"/>
      <c r="BM10" s="17"/>
      <c r="BN10" s="17"/>
      <c r="BO10" s="1">
        <f t="shared" si="18"/>
        <v>0</v>
      </c>
      <c r="BP10" s="1">
        <f t="shared" ref="BP10:BQ10" si="62">V10</f>
        <v>9</v>
      </c>
      <c r="BQ10" s="14">
        <f t="shared" si="62"/>
        <v>0</v>
      </c>
      <c r="BR10" s="1" t="str">
        <f t="shared" si="20"/>
        <v>0/0</v>
      </c>
      <c r="BS10" s="1" t="str">
        <f t="shared" ref="BS10:BT10" si="63">AL10&amp;"/"&amp;AP10</f>
        <v>0/0</v>
      </c>
      <c r="BT10" s="1" t="str">
        <f t="shared" si="63"/>
        <v>0/0</v>
      </c>
      <c r="BU10" s="18">
        <f t="shared" si="22"/>
        <v>4.1111111111111107</v>
      </c>
      <c r="BV10" s="17">
        <f t="shared" si="23"/>
        <v>0.5</v>
      </c>
      <c r="BW10" s="19">
        <f t="shared" si="24"/>
        <v>0.16216216216216217</v>
      </c>
      <c r="BX10" s="20">
        <f t="shared" si="25"/>
        <v>5.4054054054054057E-2</v>
      </c>
      <c r="BY10" s="20">
        <f t="shared" si="26"/>
        <v>0</v>
      </c>
      <c r="BZ10" s="17"/>
      <c r="CA10" s="17">
        <f t="shared" si="28"/>
        <v>0.33333333333333331</v>
      </c>
      <c r="CB10" s="17">
        <f t="shared" si="29"/>
        <v>0.1111111111111111</v>
      </c>
      <c r="CC10" s="21">
        <f t="shared" si="30"/>
        <v>0.48055555555555546</v>
      </c>
      <c r="CD10" s="21">
        <f t="shared" si="31"/>
        <v>1.0369041071428562</v>
      </c>
      <c r="CE10" s="15">
        <f t="shared" si="32"/>
        <v>1.875</v>
      </c>
      <c r="CF10" s="17">
        <f t="shared" si="45"/>
        <v>0</v>
      </c>
      <c r="CG10" s="18">
        <f t="shared" si="33"/>
        <v>2.5674603174603172</v>
      </c>
      <c r="CH10" s="1" t="str">
        <f t="shared" ref="CH10:CJ10" si="64">AF10&amp;"/"&amp;AI10</f>
        <v>0/1</v>
      </c>
      <c r="CI10" s="1" t="str">
        <f t="shared" si="64"/>
        <v>0/0</v>
      </c>
      <c r="CJ10" s="1" t="str">
        <f t="shared" si="64"/>
        <v>0/0</v>
      </c>
      <c r="CK10" s="2"/>
      <c r="CL10" s="25">
        <v>13</v>
      </c>
      <c r="CM10" s="15">
        <f t="shared" si="35"/>
        <v>0.57142857142857051</v>
      </c>
      <c r="CN10" s="15">
        <f t="shared" si="36"/>
        <v>0</v>
      </c>
      <c r="CO10" s="1">
        <f t="shared" si="37"/>
        <v>0</v>
      </c>
      <c r="CP10" s="15">
        <f t="shared" si="38"/>
        <v>5.833333333333333</v>
      </c>
      <c r="CQ10" s="15">
        <f t="shared" si="39"/>
        <v>9</v>
      </c>
      <c r="CR10" s="15">
        <v>0</v>
      </c>
    </row>
    <row r="11" spans="1:96">
      <c r="A11" s="1" t="s">
        <v>357</v>
      </c>
      <c r="B11" s="1" t="s">
        <v>348</v>
      </c>
      <c r="C11" s="24">
        <v>58</v>
      </c>
      <c r="D11" s="24">
        <v>16</v>
      </c>
      <c r="E11" s="24">
        <v>22</v>
      </c>
      <c r="F11" s="24">
        <v>13</v>
      </c>
      <c r="G11" s="24">
        <v>4</v>
      </c>
      <c r="H11" s="24">
        <v>1</v>
      </c>
      <c r="I11" s="24">
        <v>1</v>
      </c>
      <c r="J11" s="24">
        <v>2</v>
      </c>
      <c r="K11" s="24">
        <v>10</v>
      </c>
      <c r="L11" s="24">
        <v>14</v>
      </c>
      <c r="M11" s="24">
        <v>7</v>
      </c>
      <c r="N11" s="24">
        <v>1</v>
      </c>
      <c r="O11" s="24">
        <v>14</v>
      </c>
      <c r="P11" s="24">
        <v>9</v>
      </c>
      <c r="Q11" s="24">
        <v>2</v>
      </c>
      <c r="R11" s="24">
        <v>1</v>
      </c>
      <c r="S11" s="24">
        <v>1</v>
      </c>
      <c r="T11" s="24">
        <v>0</v>
      </c>
      <c r="U11" s="24">
        <v>1</v>
      </c>
      <c r="V11" s="24">
        <v>33</v>
      </c>
      <c r="W11" s="24">
        <v>1</v>
      </c>
      <c r="X11" s="24">
        <v>3</v>
      </c>
      <c r="Y11" s="24">
        <v>2</v>
      </c>
      <c r="Z11" s="24">
        <v>0</v>
      </c>
      <c r="AA11" s="24">
        <v>3</v>
      </c>
      <c r="AB11" s="24">
        <v>329</v>
      </c>
      <c r="AC11" s="24">
        <v>4</v>
      </c>
      <c r="AD11" s="24">
        <v>0</v>
      </c>
      <c r="AE11" s="24">
        <v>0</v>
      </c>
      <c r="AF11" s="24">
        <v>2</v>
      </c>
      <c r="AG11" s="24">
        <v>1</v>
      </c>
      <c r="AH11" s="24">
        <v>0</v>
      </c>
      <c r="AI11" s="24">
        <v>5</v>
      </c>
      <c r="AJ11" s="24">
        <v>2</v>
      </c>
      <c r="AK11" s="24">
        <v>1</v>
      </c>
      <c r="AL11" s="24">
        <v>0</v>
      </c>
      <c r="AM11" s="24">
        <v>1</v>
      </c>
      <c r="AN11" s="24">
        <v>0</v>
      </c>
      <c r="AO11" s="24">
        <v>0</v>
      </c>
      <c r="AP11" s="24">
        <v>0</v>
      </c>
      <c r="AQ11" s="24">
        <v>1</v>
      </c>
      <c r="AR11" s="24">
        <v>16</v>
      </c>
      <c r="AS11" s="24">
        <v>22</v>
      </c>
      <c r="AT11" s="24">
        <v>3</v>
      </c>
      <c r="AU11" s="24">
        <v>7</v>
      </c>
      <c r="AV11" s="24">
        <v>7</v>
      </c>
      <c r="AW11" s="1">
        <f t="shared" si="0"/>
        <v>72</v>
      </c>
      <c r="AX11" s="1">
        <f t="shared" si="1"/>
        <v>16</v>
      </c>
      <c r="AY11" s="15">
        <f t="shared" si="2"/>
        <v>0.37931034482758619</v>
      </c>
      <c r="AZ11" s="15">
        <f t="shared" si="3"/>
        <v>0.47887323943661969</v>
      </c>
      <c r="BA11" s="16">
        <f t="shared" si="4"/>
        <v>31</v>
      </c>
      <c r="BB11" s="15">
        <f t="shared" si="5"/>
        <v>0.53448275862068961</v>
      </c>
      <c r="BC11" s="15">
        <f t="shared" si="6"/>
        <v>1.0133559980573092</v>
      </c>
      <c r="BD11" s="15">
        <f t="shared" si="7"/>
        <v>0.15517241379310343</v>
      </c>
      <c r="BE11" s="1">
        <f t="shared" si="8"/>
        <v>44</v>
      </c>
      <c r="BF11" s="15">
        <f>(E11-I11)/BE11</f>
        <v>0.47727272727272729</v>
      </c>
      <c r="BG11" s="16">
        <f t="shared" si="10"/>
        <v>73.5</v>
      </c>
      <c r="BH11" s="1" t="str">
        <f t="shared" si="11"/>
        <v>14/10</v>
      </c>
      <c r="BI11" s="1">
        <f t="shared" si="12"/>
        <v>4</v>
      </c>
      <c r="BJ11" s="17">
        <f>O11/BE11</f>
        <v>0.31818181818181818</v>
      </c>
      <c r="BK11" s="17">
        <f>P11/BE11</f>
        <v>0.20454545454545456</v>
      </c>
      <c r="BL11" s="17">
        <f>AD11/BE11</f>
        <v>0</v>
      </c>
      <c r="BM11" s="17">
        <f>AE11/P11</f>
        <v>0</v>
      </c>
      <c r="BN11" s="17">
        <f>AA11/BE11</f>
        <v>6.8181818181818177E-2</v>
      </c>
      <c r="BO11" s="1">
        <f t="shared" si="18"/>
        <v>0</v>
      </c>
      <c r="BP11" s="1">
        <f t="shared" ref="BP11:BQ11" si="65">V11</f>
        <v>33</v>
      </c>
      <c r="BQ11" s="14">
        <f t="shared" si="65"/>
        <v>1</v>
      </c>
      <c r="BR11" s="1" t="str">
        <f t="shared" si="20"/>
        <v>2/2</v>
      </c>
      <c r="BS11" s="1" t="str">
        <f t="shared" ref="BS11:BT11" si="66">AL11&amp;"/"&amp;AP11</f>
        <v>0/0</v>
      </c>
      <c r="BT11" s="1" t="str">
        <f t="shared" si="66"/>
        <v>1/1</v>
      </c>
      <c r="BU11" s="18">
        <f t="shared" si="22"/>
        <v>4.5694444444444446</v>
      </c>
      <c r="BV11" s="17">
        <f t="shared" si="23"/>
        <v>0.31818181818181818</v>
      </c>
      <c r="BW11" s="19">
        <f t="shared" si="24"/>
        <v>6.6869300911854099E-2</v>
      </c>
      <c r="BX11" s="20">
        <f t="shared" si="25"/>
        <v>9.11854103343465E-3</v>
      </c>
      <c r="BY11" s="20">
        <f t="shared" si="26"/>
        <v>2.1276595744680851E-2</v>
      </c>
      <c r="BZ11" s="17">
        <f>I11/P11</f>
        <v>0.1111111111111111</v>
      </c>
      <c r="CA11" s="17">
        <f t="shared" si="28"/>
        <v>0.19444444444444445</v>
      </c>
      <c r="CB11" s="17">
        <f t="shared" si="29"/>
        <v>0.1388888888888889</v>
      </c>
      <c r="CC11" s="21">
        <f t="shared" si="30"/>
        <v>0.43947887323943663</v>
      </c>
      <c r="CD11" s="21">
        <f t="shared" si="31"/>
        <v>5.6545889939637819</v>
      </c>
      <c r="CE11" s="15">
        <f t="shared" si="32"/>
        <v>14.588235294117647</v>
      </c>
      <c r="CF11" s="17">
        <f t="shared" si="45"/>
        <v>6.25E-2</v>
      </c>
      <c r="CG11" s="18">
        <f t="shared" si="33"/>
        <v>5.9534176800234846</v>
      </c>
      <c r="CH11" s="1" t="str">
        <f t="shared" ref="CH11:CJ11" si="67">AF11&amp;"/"&amp;AI11</f>
        <v>2/5</v>
      </c>
      <c r="CI11" s="1" t="str">
        <f t="shared" si="67"/>
        <v>1/2</v>
      </c>
      <c r="CJ11" s="1" t="str">
        <f t="shared" si="67"/>
        <v>0/1</v>
      </c>
      <c r="CK11" s="2" t="s">
        <v>373</v>
      </c>
      <c r="CL11" s="25">
        <v>24</v>
      </c>
      <c r="CM11" s="15">
        <f t="shared" si="35"/>
        <v>3.1111111111111112</v>
      </c>
      <c r="CN11" s="15">
        <f t="shared" si="36"/>
        <v>3.8180177416060626</v>
      </c>
      <c r="CO11" s="1">
        <f t="shared" si="37"/>
        <v>10</v>
      </c>
      <c r="CP11" s="15">
        <f t="shared" si="38"/>
        <v>8.8636363636363633</v>
      </c>
      <c r="CQ11" s="15">
        <f t="shared" si="39"/>
        <v>5.677740863787375</v>
      </c>
      <c r="CR11" s="15">
        <f>(((BP11+BQ11)/CL11)/2) * 6</f>
        <v>4.25</v>
      </c>
    </row>
    <row r="12" spans="1:96">
      <c r="A12" s="1" t="s">
        <v>358</v>
      </c>
      <c r="B12" s="1" t="s">
        <v>348</v>
      </c>
      <c r="C12" s="24">
        <v>6</v>
      </c>
      <c r="D12" s="24">
        <v>5</v>
      </c>
      <c r="E12" s="24">
        <v>3</v>
      </c>
      <c r="F12" s="24">
        <v>3</v>
      </c>
      <c r="G12" s="24">
        <v>0</v>
      </c>
      <c r="H12" s="24">
        <v>0</v>
      </c>
      <c r="I12" s="24">
        <v>1</v>
      </c>
      <c r="J12" s="24">
        <v>0</v>
      </c>
      <c r="K12" s="24">
        <v>8</v>
      </c>
      <c r="L12" s="24">
        <v>2</v>
      </c>
      <c r="M12" s="24">
        <v>1</v>
      </c>
      <c r="N12" s="24">
        <v>0</v>
      </c>
      <c r="O12" s="24">
        <v>1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6</v>
      </c>
      <c r="X12" s="24">
        <v>0</v>
      </c>
      <c r="Y12" s="24">
        <v>0</v>
      </c>
      <c r="Z12" s="24">
        <v>0</v>
      </c>
      <c r="AA12" s="24">
        <v>0</v>
      </c>
      <c r="AB12" s="24">
        <v>90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2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4</v>
      </c>
      <c r="AS12" s="24">
        <v>2</v>
      </c>
      <c r="AT12" s="24">
        <v>0</v>
      </c>
      <c r="AU12" s="24">
        <v>1</v>
      </c>
      <c r="AV12" s="24">
        <v>1</v>
      </c>
      <c r="AW12" s="1">
        <f t="shared" si="0"/>
        <v>14</v>
      </c>
      <c r="AX12" s="1">
        <f t="shared" si="1"/>
        <v>2</v>
      </c>
      <c r="AY12" s="15">
        <f t="shared" si="2"/>
        <v>0.5</v>
      </c>
      <c r="AZ12" s="15">
        <f t="shared" si="3"/>
        <v>0.7857142857142857</v>
      </c>
      <c r="BA12" s="16">
        <f t="shared" si="4"/>
        <v>6</v>
      </c>
      <c r="BB12" s="15">
        <f t="shared" si="5"/>
        <v>1</v>
      </c>
      <c r="BC12" s="15">
        <f t="shared" si="6"/>
        <v>1.7857142857142856</v>
      </c>
      <c r="BD12" s="15">
        <f t="shared" si="7"/>
        <v>0.5</v>
      </c>
      <c r="BE12" s="1">
        <f t="shared" si="8"/>
        <v>3</v>
      </c>
      <c r="BF12" s="15"/>
      <c r="BG12" s="16">
        <f t="shared" si="10"/>
        <v>22</v>
      </c>
      <c r="BH12" s="1" t="str">
        <f t="shared" si="11"/>
        <v>2/8</v>
      </c>
      <c r="BI12" s="1">
        <f t="shared" si="12"/>
        <v>0</v>
      </c>
      <c r="BJ12" s="17"/>
      <c r="BK12" s="17"/>
      <c r="BL12" s="17"/>
      <c r="BM12" s="17"/>
      <c r="BN12" s="17"/>
      <c r="BO12" s="1">
        <f t="shared" si="18"/>
        <v>0</v>
      </c>
      <c r="BP12" s="1">
        <f t="shared" ref="BP12:BQ12" si="68">V12</f>
        <v>0</v>
      </c>
      <c r="BQ12" s="14">
        <f t="shared" si="68"/>
        <v>6</v>
      </c>
      <c r="BR12" s="1" t="str">
        <f t="shared" si="20"/>
        <v>0/0</v>
      </c>
      <c r="BS12" s="1" t="str">
        <f t="shared" ref="BS12:BT12" si="69">AL12&amp;"/"&amp;AP12</f>
        <v>0/0</v>
      </c>
      <c r="BT12" s="1" t="str">
        <f t="shared" si="69"/>
        <v>0/0</v>
      </c>
      <c r="BU12" s="18">
        <f t="shared" si="22"/>
        <v>6.4285714285714288</v>
      </c>
      <c r="BV12" s="17">
        <f t="shared" si="23"/>
        <v>0.5</v>
      </c>
      <c r="BW12" s="19">
        <f t="shared" si="24"/>
        <v>2.2222222222222223E-2</v>
      </c>
      <c r="BX12" s="20">
        <f t="shared" si="25"/>
        <v>0</v>
      </c>
      <c r="BY12" s="20">
        <f t="shared" si="26"/>
        <v>1.1111111111111112E-2</v>
      </c>
      <c r="BZ12" s="17"/>
      <c r="CA12" s="17">
        <f t="shared" si="28"/>
        <v>0.14285714285714285</v>
      </c>
      <c r="CB12" s="17">
        <f t="shared" si="29"/>
        <v>0.5714285714285714</v>
      </c>
      <c r="CC12" s="21">
        <f t="shared" si="30"/>
        <v>0.66749999999999987</v>
      </c>
      <c r="CD12" s="21">
        <f t="shared" si="31"/>
        <v>3.9497674999999979</v>
      </c>
      <c r="CE12" s="15">
        <f t="shared" si="32"/>
        <v>4.7142857142857144</v>
      </c>
      <c r="CF12" s="17">
        <f t="shared" si="45"/>
        <v>0</v>
      </c>
      <c r="CG12" s="18">
        <f t="shared" si="33"/>
        <v>2.8452380952380949</v>
      </c>
      <c r="CH12" s="1" t="str">
        <f t="shared" ref="CH12:CJ12" si="70">AF12&amp;"/"&amp;AI12</f>
        <v>0/2</v>
      </c>
      <c r="CI12" s="1" t="str">
        <f t="shared" si="70"/>
        <v>0/0</v>
      </c>
      <c r="CJ12" s="1" t="str">
        <f t="shared" si="70"/>
        <v>0/0</v>
      </c>
      <c r="CK12" s="2" t="s">
        <v>369</v>
      </c>
      <c r="CL12" s="25">
        <v>17</v>
      </c>
      <c r="CM12" s="15">
        <f t="shared" si="35"/>
        <v>0.57142857142857051</v>
      </c>
      <c r="CN12" s="15">
        <f t="shared" si="36"/>
        <v>0</v>
      </c>
      <c r="CO12" s="1">
        <f t="shared" si="37"/>
        <v>0</v>
      </c>
      <c r="CP12" s="15">
        <f t="shared" si="38"/>
        <v>7.5000000000000009</v>
      </c>
      <c r="CQ12" s="15">
        <f t="shared" si="39"/>
        <v>9</v>
      </c>
      <c r="CR12" s="15">
        <v>0</v>
      </c>
    </row>
    <row r="13" spans="1:96">
      <c r="A13" s="1" t="s">
        <v>359</v>
      </c>
      <c r="B13" s="1" t="s">
        <v>348</v>
      </c>
      <c r="C13" s="24">
        <v>46</v>
      </c>
      <c r="D13" s="24">
        <v>9</v>
      </c>
      <c r="E13" s="24">
        <v>13</v>
      </c>
      <c r="F13" s="24">
        <v>7</v>
      </c>
      <c r="G13" s="24">
        <v>3</v>
      </c>
      <c r="H13" s="24">
        <v>0</v>
      </c>
      <c r="I13" s="24">
        <v>0</v>
      </c>
      <c r="J13" s="24">
        <v>2</v>
      </c>
      <c r="K13" s="24">
        <v>11</v>
      </c>
      <c r="L13" s="24">
        <v>20</v>
      </c>
      <c r="M13" s="24">
        <v>8</v>
      </c>
      <c r="N13" s="24">
        <v>3</v>
      </c>
      <c r="O13" s="24">
        <v>5</v>
      </c>
      <c r="P13" s="24">
        <v>7</v>
      </c>
      <c r="Q13" s="24">
        <v>5</v>
      </c>
      <c r="R13" s="24">
        <v>0</v>
      </c>
      <c r="S13" s="24">
        <v>0</v>
      </c>
      <c r="T13" s="24">
        <v>1</v>
      </c>
      <c r="U13" s="24">
        <v>1</v>
      </c>
      <c r="V13" s="24">
        <v>14</v>
      </c>
      <c r="W13" s="24">
        <v>0</v>
      </c>
      <c r="X13" s="24">
        <v>1</v>
      </c>
      <c r="Y13" s="24">
        <v>1</v>
      </c>
      <c r="Z13" s="24">
        <v>0</v>
      </c>
      <c r="AA13" s="24">
        <v>9</v>
      </c>
      <c r="AB13" s="24">
        <v>306</v>
      </c>
      <c r="AC13" s="24">
        <v>3</v>
      </c>
      <c r="AD13" s="24">
        <v>0</v>
      </c>
      <c r="AE13" s="24">
        <v>1</v>
      </c>
      <c r="AF13" s="24">
        <v>0</v>
      </c>
      <c r="AG13" s="24">
        <v>2</v>
      </c>
      <c r="AH13" s="24">
        <v>1</v>
      </c>
      <c r="AI13" s="24">
        <v>4</v>
      </c>
      <c r="AJ13" s="24">
        <v>2</v>
      </c>
      <c r="AK13" s="24">
        <v>1</v>
      </c>
      <c r="AL13" s="24">
        <v>1</v>
      </c>
      <c r="AM13" s="24">
        <v>0</v>
      </c>
      <c r="AN13" s="24">
        <v>0</v>
      </c>
      <c r="AO13" s="24">
        <v>0</v>
      </c>
      <c r="AP13" s="24">
        <v>1</v>
      </c>
      <c r="AQ13" s="24">
        <v>0</v>
      </c>
      <c r="AR13" s="24">
        <v>17</v>
      </c>
      <c r="AS13" s="24">
        <v>24</v>
      </c>
      <c r="AT13" s="24">
        <v>0</v>
      </c>
      <c r="AU13" s="24">
        <v>7</v>
      </c>
      <c r="AV13" s="24">
        <v>12</v>
      </c>
      <c r="AW13" s="1">
        <f t="shared" si="0"/>
        <v>62</v>
      </c>
      <c r="AX13" s="1">
        <f t="shared" si="1"/>
        <v>10</v>
      </c>
      <c r="AY13" s="15">
        <f t="shared" si="2"/>
        <v>0.28260869565217389</v>
      </c>
      <c r="AZ13" s="15">
        <f t="shared" si="3"/>
        <v>0.46774193548387094</v>
      </c>
      <c r="BA13" s="16">
        <f t="shared" si="4"/>
        <v>16</v>
      </c>
      <c r="BB13" s="15">
        <f t="shared" si="5"/>
        <v>0.34782608695652173</v>
      </c>
      <c r="BC13" s="15">
        <f t="shared" si="6"/>
        <v>0.81556802244039273</v>
      </c>
      <c r="BD13" s="15">
        <f t="shared" si="7"/>
        <v>6.5217391304347838E-2</v>
      </c>
      <c r="BE13" s="1">
        <f t="shared" si="8"/>
        <v>26</v>
      </c>
      <c r="BF13" s="15">
        <f>(E13-I13)/BE13</f>
        <v>0.5</v>
      </c>
      <c r="BG13" s="16">
        <f t="shared" si="10"/>
        <v>49.5</v>
      </c>
      <c r="BH13" s="1" t="str">
        <f t="shared" si="11"/>
        <v>20/11</v>
      </c>
      <c r="BI13" s="1">
        <f t="shared" si="12"/>
        <v>3</v>
      </c>
      <c r="BJ13" s="17">
        <f>O13/BE13</f>
        <v>0.19230769230769232</v>
      </c>
      <c r="BK13" s="17">
        <f>P13/BE13</f>
        <v>0.26923076923076922</v>
      </c>
      <c r="BL13" s="17">
        <f>AD13/BE13</f>
        <v>0</v>
      </c>
      <c r="BM13" s="17">
        <f>AE13/P13</f>
        <v>0.14285714285714285</v>
      </c>
      <c r="BN13" s="17">
        <f>AA13/BE13</f>
        <v>0.34615384615384615</v>
      </c>
      <c r="BO13" s="1">
        <f t="shared" si="18"/>
        <v>0</v>
      </c>
      <c r="BP13" s="1">
        <f t="shared" ref="BP13:BQ13" si="71">V13</f>
        <v>14</v>
      </c>
      <c r="BQ13" s="14">
        <f t="shared" si="71"/>
        <v>0</v>
      </c>
      <c r="BR13" s="1" t="str">
        <f t="shared" si="20"/>
        <v>2/3</v>
      </c>
      <c r="BS13" s="1" t="str">
        <f t="shared" ref="BS13:BT13" si="72">AL13&amp;"/"&amp;AP13</f>
        <v>1/1</v>
      </c>
      <c r="BT13" s="1" t="str">
        <f t="shared" si="72"/>
        <v>0/0</v>
      </c>
      <c r="BU13" s="18">
        <f t="shared" si="22"/>
        <v>4.935483870967742</v>
      </c>
      <c r="BV13" s="17">
        <f t="shared" si="23"/>
        <v>0.5</v>
      </c>
      <c r="BW13" s="19">
        <f t="shared" si="24"/>
        <v>7.8431372549019607E-2</v>
      </c>
      <c r="BX13" s="20">
        <f t="shared" si="25"/>
        <v>0</v>
      </c>
      <c r="BY13" s="20">
        <f t="shared" si="26"/>
        <v>2.2875816993464051E-2</v>
      </c>
      <c r="BZ13" s="17">
        <f>I13/P13</f>
        <v>0</v>
      </c>
      <c r="CA13" s="17">
        <f t="shared" si="28"/>
        <v>0.32258064516129031</v>
      </c>
      <c r="CB13" s="17">
        <f t="shared" si="29"/>
        <v>0.17741935483870969</v>
      </c>
      <c r="CC13" s="21">
        <f t="shared" si="30"/>
        <v>0.38548387096774189</v>
      </c>
      <c r="CD13" s="21">
        <f t="shared" si="31"/>
        <v>1.8802203571428537</v>
      </c>
      <c r="CE13" s="15">
        <f t="shared" si="32"/>
        <v>6.7368421052631575</v>
      </c>
      <c r="CF13" s="17">
        <f t="shared" si="45"/>
        <v>0.17647058823529413</v>
      </c>
      <c r="CG13" s="18">
        <f t="shared" si="33"/>
        <v>2.310206091712478</v>
      </c>
      <c r="CH13" s="1" t="str">
        <f t="shared" ref="CH13:CJ13" si="73">AF13&amp;"/"&amp;AI13</f>
        <v>0/4</v>
      </c>
      <c r="CI13" s="1" t="str">
        <f t="shared" si="73"/>
        <v>2/2</v>
      </c>
      <c r="CJ13" s="1" t="str">
        <f t="shared" si="73"/>
        <v>1/1</v>
      </c>
      <c r="CK13" s="2" t="s">
        <v>374</v>
      </c>
      <c r="CL13" s="25">
        <v>24</v>
      </c>
      <c r="CM13" s="15">
        <f t="shared" si="35"/>
        <v>1.9999999999999996</v>
      </c>
      <c r="CN13" s="15">
        <f t="shared" si="36"/>
        <v>4.8526158606196956</v>
      </c>
      <c r="CO13" s="1">
        <f t="shared" si="37"/>
        <v>0</v>
      </c>
      <c r="CP13" s="15">
        <f t="shared" si="38"/>
        <v>5.2586206896551726</v>
      </c>
      <c r="CQ13" s="15">
        <f t="shared" si="39"/>
        <v>0</v>
      </c>
      <c r="CR13" s="15">
        <f>(((BP13+BQ13)/CL13)/2) * 6</f>
        <v>1.75</v>
      </c>
    </row>
    <row r="14" spans="1:96">
      <c r="A14" s="1" t="s">
        <v>360</v>
      </c>
      <c r="B14" s="1" t="s">
        <v>348</v>
      </c>
      <c r="C14" s="24">
        <v>4</v>
      </c>
      <c r="D14" s="24">
        <v>1</v>
      </c>
      <c r="E14" s="24">
        <v>2</v>
      </c>
      <c r="F14" s="24">
        <v>2</v>
      </c>
      <c r="G14" s="24">
        <v>0</v>
      </c>
      <c r="H14" s="24">
        <v>0</v>
      </c>
      <c r="I14" s="24">
        <v>0</v>
      </c>
      <c r="J14" s="24">
        <v>0</v>
      </c>
      <c r="K14" s="24">
        <v>2</v>
      </c>
      <c r="L14" s="24">
        <v>2</v>
      </c>
      <c r="M14" s="24">
        <v>0</v>
      </c>
      <c r="N14" s="24">
        <v>0</v>
      </c>
      <c r="O14" s="24">
        <v>0</v>
      </c>
      <c r="P14" s="24">
        <v>0</v>
      </c>
      <c r="Q14" s="24">
        <v>1</v>
      </c>
      <c r="R14" s="24">
        <v>0</v>
      </c>
      <c r="S14" s="24">
        <v>0</v>
      </c>
      <c r="T14" s="24">
        <v>0</v>
      </c>
      <c r="U14" s="24">
        <v>0</v>
      </c>
      <c r="V14" s="24">
        <v>5</v>
      </c>
      <c r="W14" s="24">
        <v>0</v>
      </c>
      <c r="X14" s="24">
        <v>0</v>
      </c>
      <c r="Y14" s="24">
        <v>0</v>
      </c>
      <c r="Z14" s="24">
        <v>0</v>
      </c>
      <c r="AA14" s="24">
        <v>1</v>
      </c>
      <c r="AB14" s="24">
        <v>31</v>
      </c>
      <c r="AC14" s="24">
        <v>0</v>
      </c>
      <c r="AD14" s="24">
        <v>0</v>
      </c>
      <c r="AE14" s="24">
        <v>0</v>
      </c>
      <c r="AF14" s="24">
        <v>0</v>
      </c>
      <c r="AG14" s="24">
        <v>1</v>
      </c>
      <c r="AH14" s="24">
        <v>0</v>
      </c>
      <c r="AI14" s="24">
        <v>0</v>
      </c>
      <c r="AJ14" s="24">
        <v>1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2</v>
      </c>
      <c r="AS14" s="24">
        <v>4</v>
      </c>
      <c r="AT14" s="24">
        <v>1</v>
      </c>
      <c r="AU14" s="24">
        <v>0</v>
      </c>
      <c r="AV14" s="24">
        <v>2</v>
      </c>
      <c r="AW14" s="1">
        <f t="shared" si="0"/>
        <v>7</v>
      </c>
      <c r="AX14" s="1">
        <f t="shared" si="1"/>
        <v>2</v>
      </c>
      <c r="AY14" s="15">
        <f t="shared" si="2"/>
        <v>0.5</v>
      </c>
      <c r="AZ14" s="15">
        <f t="shared" si="3"/>
        <v>0.7142857142857143</v>
      </c>
      <c r="BA14" s="16">
        <f t="shared" si="4"/>
        <v>2</v>
      </c>
      <c r="BB14" s="15">
        <f t="shared" si="5"/>
        <v>0.5</v>
      </c>
      <c r="BC14" s="15">
        <f t="shared" si="6"/>
        <v>1.2142857142857144</v>
      </c>
      <c r="BD14" s="15">
        <f t="shared" si="7"/>
        <v>0</v>
      </c>
      <c r="BE14" s="1">
        <f t="shared" si="8"/>
        <v>2</v>
      </c>
      <c r="BF14" s="15"/>
      <c r="BG14" s="16">
        <f t="shared" si="10"/>
        <v>8</v>
      </c>
      <c r="BH14" s="1" t="str">
        <f t="shared" si="11"/>
        <v>2/2</v>
      </c>
      <c r="BI14" s="1">
        <f t="shared" si="12"/>
        <v>0</v>
      </c>
      <c r="BJ14" s="17"/>
      <c r="BK14" s="17"/>
      <c r="BL14" s="17"/>
      <c r="BM14" s="17"/>
      <c r="BN14" s="17"/>
      <c r="BO14" s="1">
        <f t="shared" si="18"/>
        <v>0</v>
      </c>
      <c r="BP14" s="1">
        <f t="shared" ref="BP14:BQ14" si="74">V14</f>
        <v>5</v>
      </c>
      <c r="BQ14" s="14">
        <f t="shared" si="74"/>
        <v>0</v>
      </c>
      <c r="BR14" s="1" t="str">
        <f t="shared" si="20"/>
        <v>0/0</v>
      </c>
      <c r="BS14" s="1" t="str">
        <f t="shared" ref="BS14:BT14" si="75">AL14&amp;"/"&amp;AP14</f>
        <v>0/0</v>
      </c>
      <c r="BT14" s="1" t="str">
        <f t="shared" si="75"/>
        <v>0/0</v>
      </c>
      <c r="BU14" s="18">
        <f t="shared" si="22"/>
        <v>4.4285714285714288</v>
      </c>
      <c r="BV14" s="17">
        <f t="shared" si="23"/>
        <v>0.5</v>
      </c>
      <c r="BW14" s="19">
        <f t="shared" si="24"/>
        <v>0.12903225806451613</v>
      </c>
      <c r="BX14" s="20">
        <f t="shared" si="25"/>
        <v>3.2258064516129031E-2</v>
      </c>
      <c r="BY14" s="20">
        <f t="shared" si="26"/>
        <v>0</v>
      </c>
      <c r="BZ14" s="17"/>
      <c r="CA14" s="17">
        <f t="shared" si="28"/>
        <v>0.2857142857142857</v>
      </c>
      <c r="CB14" s="17">
        <f t="shared" si="29"/>
        <v>0.2857142857142857</v>
      </c>
      <c r="CC14" s="21">
        <f t="shared" si="30"/>
        <v>0.55571428571428572</v>
      </c>
      <c r="CD14" s="21">
        <f t="shared" si="31"/>
        <v>1.2762230357142856</v>
      </c>
      <c r="CE14" s="15">
        <f t="shared" si="32"/>
        <v>1.3333333333333333</v>
      </c>
      <c r="CF14" s="17">
        <f t="shared" si="45"/>
        <v>0</v>
      </c>
      <c r="CG14" s="18">
        <f t="shared" si="33"/>
        <v>2.0119047619047614</v>
      </c>
      <c r="CH14" s="1" t="str">
        <f t="shared" ref="CH14:CJ14" si="76">AF14&amp;"/"&amp;AI14</f>
        <v>0/0</v>
      </c>
      <c r="CI14" s="1" t="str">
        <f t="shared" si="76"/>
        <v>1/1</v>
      </c>
      <c r="CJ14" s="1" t="str">
        <f t="shared" si="76"/>
        <v>0/0</v>
      </c>
      <c r="CK14" s="2"/>
      <c r="CL14" s="25">
        <v>7</v>
      </c>
      <c r="CM14" s="15">
        <f t="shared" si="35"/>
        <v>0.57142857142857051</v>
      </c>
      <c r="CN14" s="15">
        <f t="shared" si="36"/>
        <v>0</v>
      </c>
      <c r="CO14" s="1">
        <f t="shared" si="37"/>
        <v>0</v>
      </c>
      <c r="CP14" s="15">
        <f t="shared" si="38"/>
        <v>2.5</v>
      </c>
      <c r="CQ14" s="15">
        <f t="shared" si="39"/>
        <v>9</v>
      </c>
      <c r="CR14" s="15">
        <v>0</v>
      </c>
    </row>
    <row r="15" spans="1:96">
      <c r="A15" s="1" t="s">
        <v>361</v>
      </c>
      <c r="B15" s="1" t="s">
        <v>348</v>
      </c>
      <c r="C15" s="24">
        <v>62</v>
      </c>
      <c r="D15" s="24">
        <v>14</v>
      </c>
      <c r="E15" s="24">
        <v>24</v>
      </c>
      <c r="F15" s="24">
        <v>21</v>
      </c>
      <c r="G15" s="24">
        <v>5</v>
      </c>
      <c r="H15" s="24">
        <v>0</v>
      </c>
      <c r="I15" s="24">
        <v>5</v>
      </c>
      <c r="J15" s="24">
        <v>2</v>
      </c>
      <c r="K15" s="24">
        <v>7</v>
      </c>
      <c r="L15" s="24">
        <v>12</v>
      </c>
      <c r="M15" s="24">
        <v>3</v>
      </c>
      <c r="N15" s="24">
        <v>1</v>
      </c>
      <c r="O15" s="24">
        <v>18</v>
      </c>
      <c r="P15" s="24">
        <v>9</v>
      </c>
      <c r="Q15" s="24">
        <v>0</v>
      </c>
      <c r="R15" s="24">
        <v>1</v>
      </c>
      <c r="S15" s="24">
        <v>0</v>
      </c>
      <c r="T15" s="24">
        <v>0</v>
      </c>
      <c r="U15" s="24">
        <v>0</v>
      </c>
      <c r="V15" s="24">
        <v>124</v>
      </c>
      <c r="W15" s="24">
        <v>7</v>
      </c>
      <c r="X15" s="24">
        <v>1</v>
      </c>
      <c r="Y15" s="24">
        <v>1</v>
      </c>
      <c r="Z15" s="24">
        <v>0</v>
      </c>
      <c r="AA15" s="24">
        <v>3</v>
      </c>
      <c r="AB15" s="24">
        <v>334</v>
      </c>
      <c r="AC15" s="24">
        <v>2</v>
      </c>
      <c r="AD15" s="24">
        <v>2</v>
      </c>
      <c r="AE15" s="24">
        <v>1</v>
      </c>
      <c r="AF15" s="24">
        <v>1</v>
      </c>
      <c r="AG15" s="24">
        <v>4</v>
      </c>
      <c r="AH15" s="24">
        <v>0</v>
      </c>
      <c r="AI15" s="24">
        <v>3</v>
      </c>
      <c r="AJ15" s="24">
        <v>5</v>
      </c>
      <c r="AK15" s="24">
        <v>1</v>
      </c>
      <c r="AL15" s="24">
        <v>2</v>
      </c>
      <c r="AM15" s="24">
        <v>0</v>
      </c>
      <c r="AN15" s="24">
        <v>0</v>
      </c>
      <c r="AO15" s="24">
        <v>0</v>
      </c>
      <c r="AP15" s="24">
        <v>2</v>
      </c>
      <c r="AQ15" s="24">
        <v>0</v>
      </c>
      <c r="AR15" s="24">
        <v>21</v>
      </c>
      <c r="AS15" s="24">
        <v>33</v>
      </c>
      <c r="AT15" s="24">
        <v>8</v>
      </c>
      <c r="AU15" s="24">
        <v>4</v>
      </c>
      <c r="AV15" s="24">
        <v>10</v>
      </c>
      <c r="AW15" s="1">
        <f t="shared" si="0"/>
        <v>70</v>
      </c>
      <c r="AX15" s="1">
        <f t="shared" si="1"/>
        <v>14</v>
      </c>
      <c r="AY15" s="15">
        <f t="shared" si="2"/>
        <v>0.38709677419354838</v>
      </c>
      <c r="AZ15" s="15">
        <f t="shared" si="3"/>
        <v>0.44285714285714284</v>
      </c>
      <c r="BA15" s="16">
        <f t="shared" si="4"/>
        <v>44</v>
      </c>
      <c r="BB15" s="15">
        <f t="shared" si="5"/>
        <v>0.70967741935483875</v>
      </c>
      <c r="BC15" s="15">
        <f t="shared" si="6"/>
        <v>1.1525345622119816</v>
      </c>
      <c r="BD15" s="15">
        <f t="shared" si="7"/>
        <v>0.32258064516129037</v>
      </c>
      <c r="BE15" s="1">
        <f t="shared" si="8"/>
        <v>46</v>
      </c>
      <c r="BF15" s="15">
        <f>(E15-I15)/BE15</f>
        <v>0.41304347826086957</v>
      </c>
      <c r="BG15" s="16">
        <f t="shared" si="10"/>
        <v>87</v>
      </c>
      <c r="BH15" s="1" t="str">
        <f t="shared" si="11"/>
        <v>12/7</v>
      </c>
      <c r="BI15" s="1">
        <f t="shared" si="12"/>
        <v>2</v>
      </c>
      <c r="BJ15" s="17">
        <f>O15/BE15</f>
        <v>0.39130434782608697</v>
      </c>
      <c r="BK15" s="17">
        <f>P15/BE15</f>
        <v>0.19565217391304349</v>
      </c>
      <c r="BL15" s="17">
        <f>AD15/BE15</f>
        <v>4.3478260869565216E-2</v>
      </c>
      <c r="BM15" s="17">
        <f>AE15/P15</f>
        <v>0.1111111111111111</v>
      </c>
      <c r="BN15" s="17">
        <f>AA15/BE15</f>
        <v>6.5217391304347824E-2</v>
      </c>
      <c r="BO15" s="1">
        <f t="shared" si="18"/>
        <v>0</v>
      </c>
      <c r="BP15" s="1">
        <f t="shared" ref="BP15:BQ15" si="77">V15</f>
        <v>124</v>
      </c>
      <c r="BQ15" s="14">
        <f t="shared" si="77"/>
        <v>7</v>
      </c>
      <c r="BR15" s="1" t="str">
        <f t="shared" si="20"/>
        <v>2/2</v>
      </c>
      <c r="BS15" s="1" t="str">
        <f t="shared" ref="BS15:BT15" si="78">AL15&amp;"/"&amp;AP15</f>
        <v>2/2</v>
      </c>
      <c r="BT15" s="1" t="str">
        <f t="shared" si="78"/>
        <v>0/0</v>
      </c>
      <c r="BU15" s="18">
        <f t="shared" si="22"/>
        <v>4.7714285714285714</v>
      </c>
      <c r="BV15" s="17">
        <f t="shared" si="23"/>
        <v>0.30303030303030304</v>
      </c>
      <c r="BW15" s="19">
        <f t="shared" si="24"/>
        <v>9.880239520958084E-2</v>
      </c>
      <c r="BX15" s="20">
        <f t="shared" si="25"/>
        <v>2.3952095808383235E-2</v>
      </c>
      <c r="BY15" s="20">
        <f t="shared" si="26"/>
        <v>1.1976047904191617E-2</v>
      </c>
      <c r="BZ15" s="17">
        <f>I15/P15</f>
        <v>0.55555555555555558</v>
      </c>
      <c r="CA15" s="17">
        <f t="shared" si="28"/>
        <v>0.17142857142857143</v>
      </c>
      <c r="CB15" s="17">
        <f t="shared" si="29"/>
        <v>0.1</v>
      </c>
      <c r="CC15" s="21">
        <f t="shared" si="30"/>
        <v>0.48049999999999998</v>
      </c>
      <c r="CD15" s="21">
        <f t="shared" si="31"/>
        <v>8.0613374999999969</v>
      </c>
      <c r="CE15" s="15">
        <f t="shared" si="32"/>
        <v>19.768115942028984</v>
      </c>
      <c r="CF15" s="17">
        <f t="shared" si="45"/>
        <v>4.7619047619047616E-2</v>
      </c>
      <c r="CG15" s="18">
        <f t="shared" si="33"/>
        <v>3.5831702053546906</v>
      </c>
      <c r="CH15" s="1" t="str">
        <f t="shared" ref="CH15:CJ15" si="79">AF15&amp;"/"&amp;AI15</f>
        <v>1/3</v>
      </c>
      <c r="CI15" s="1" t="str">
        <f t="shared" si="79"/>
        <v>4/5</v>
      </c>
      <c r="CJ15" s="1" t="str">
        <f t="shared" si="79"/>
        <v>0/1</v>
      </c>
      <c r="CK15" s="2" t="s">
        <v>375</v>
      </c>
      <c r="CL15" s="25">
        <v>24</v>
      </c>
      <c r="CM15" s="15">
        <f t="shared" si="35"/>
        <v>3.1111111111111112</v>
      </c>
      <c r="CN15" s="15">
        <f t="shared" si="36"/>
        <v>4.4086671417740542</v>
      </c>
      <c r="CO15" s="1">
        <f t="shared" si="37"/>
        <v>0</v>
      </c>
      <c r="CP15" s="15">
        <f t="shared" si="38"/>
        <v>6.1538461538461533</v>
      </c>
      <c r="CQ15" s="15">
        <f t="shared" si="39"/>
        <v>5.8253968253968251</v>
      </c>
      <c r="CR15" s="15">
        <v>2</v>
      </c>
    </row>
    <row r="16" spans="1:96">
      <c r="A16" s="1" t="s">
        <v>362</v>
      </c>
      <c r="B16" s="1" t="s">
        <v>348</v>
      </c>
      <c r="C16" s="24">
        <v>3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1</v>
      </c>
      <c r="L16" s="24">
        <v>3</v>
      </c>
      <c r="M16" s="24">
        <v>1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2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19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2</v>
      </c>
      <c r="AS16" s="24">
        <v>6</v>
      </c>
      <c r="AT16" s="24">
        <v>2</v>
      </c>
      <c r="AU16" s="24">
        <v>1</v>
      </c>
      <c r="AV16" s="24">
        <v>1</v>
      </c>
      <c r="AW16" s="1">
        <f t="shared" si="0"/>
        <v>4</v>
      </c>
      <c r="AX16" s="1">
        <f t="shared" si="1"/>
        <v>0</v>
      </c>
      <c r="AY16" s="15">
        <f t="shared" si="2"/>
        <v>0</v>
      </c>
      <c r="AZ16" s="15">
        <f t="shared" si="3"/>
        <v>0.25</v>
      </c>
      <c r="BA16" s="16">
        <f t="shared" si="4"/>
        <v>0</v>
      </c>
      <c r="BB16" s="15">
        <f t="shared" si="5"/>
        <v>0</v>
      </c>
      <c r="BC16" s="15">
        <f t="shared" si="6"/>
        <v>0.25</v>
      </c>
      <c r="BD16" s="15">
        <f t="shared" si="7"/>
        <v>0</v>
      </c>
      <c r="BE16" s="1">
        <f t="shared" si="8"/>
        <v>0</v>
      </c>
      <c r="BF16" s="15"/>
      <c r="BG16" s="16">
        <f t="shared" si="10"/>
        <v>1</v>
      </c>
      <c r="BH16" s="1" t="str">
        <f t="shared" si="11"/>
        <v>3/1</v>
      </c>
      <c r="BI16" s="1">
        <f t="shared" si="12"/>
        <v>0</v>
      </c>
      <c r="BJ16" s="17"/>
      <c r="BK16" s="17"/>
      <c r="BL16" s="17"/>
      <c r="BM16" s="17"/>
      <c r="BN16" s="17"/>
      <c r="BO16" s="1">
        <f t="shared" si="18"/>
        <v>0</v>
      </c>
      <c r="BP16" s="1">
        <f t="shared" ref="BP16:BQ16" si="80">V16</f>
        <v>2</v>
      </c>
      <c r="BQ16" s="14">
        <f t="shared" si="80"/>
        <v>0</v>
      </c>
      <c r="BR16" s="1" t="str">
        <f t="shared" si="20"/>
        <v>0/0</v>
      </c>
      <c r="BS16" s="1" t="str">
        <f t="shared" ref="BS16:BT16" si="81">AL16&amp;"/"&amp;AP16</f>
        <v>0/0</v>
      </c>
      <c r="BT16" s="1" t="str">
        <f t="shared" si="81"/>
        <v>0/0</v>
      </c>
      <c r="BU16" s="18">
        <f t="shared" si="22"/>
        <v>4.75</v>
      </c>
      <c r="BV16" s="17">
        <f t="shared" si="23"/>
        <v>0.16666666666666666</v>
      </c>
      <c r="BW16" s="19">
        <f t="shared" si="24"/>
        <v>0.31578947368421051</v>
      </c>
      <c r="BX16" s="20">
        <f t="shared" si="25"/>
        <v>0.10526315789473684</v>
      </c>
      <c r="BY16" s="20">
        <f t="shared" si="26"/>
        <v>5.2631578947368418E-2</v>
      </c>
      <c r="BZ16" s="17"/>
      <c r="CA16" s="17">
        <f t="shared" si="28"/>
        <v>0.75</v>
      </c>
      <c r="CB16" s="17">
        <f t="shared" si="29"/>
        <v>0.25</v>
      </c>
      <c r="CC16" s="21">
        <f t="shared" si="30"/>
        <v>0.17349999999999999</v>
      </c>
      <c r="CD16" s="21">
        <f t="shared" si="31"/>
        <v>-0.63578071428571437</v>
      </c>
      <c r="CE16" s="15">
        <f t="shared" si="32"/>
        <v>0</v>
      </c>
      <c r="CF16" s="17">
        <f t="shared" si="45"/>
        <v>0</v>
      </c>
      <c r="CG16" s="18">
        <f t="shared" si="33"/>
        <v>9.523809523809508E-2</v>
      </c>
      <c r="CH16" s="1" t="str">
        <f t="shared" ref="CH16:CJ16" si="82">AF16&amp;"/"&amp;AI16</f>
        <v>0/0</v>
      </c>
      <c r="CI16" s="1" t="str">
        <f t="shared" si="82"/>
        <v>0/0</v>
      </c>
      <c r="CJ16" s="1" t="str">
        <f t="shared" si="82"/>
        <v>0/0</v>
      </c>
      <c r="CK16" s="2"/>
      <c r="CL16" s="25">
        <v>4</v>
      </c>
      <c r="CM16" s="15">
        <f t="shared" si="35"/>
        <v>0.57142857142857051</v>
      </c>
      <c r="CN16" s="15">
        <f t="shared" si="36"/>
        <v>0</v>
      </c>
      <c r="CO16" s="1">
        <v>0</v>
      </c>
      <c r="CP16" s="15">
        <f t="shared" si="38"/>
        <v>0</v>
      </c>
      <c r="CQ16" s="15">
        <v>0</v>
      </c>
      <c r="CR16" s="15">
        <v>0</v>
      </c>
    </row>
    <row r="17" spans="1:96">
      <c r="A17" s="1" t="s">
        <v>363</v>
      </c>
      <c r="B17" s="1" t="s">
        <v>348</v>
      </c>
      <c r="C17" s="24">
        <v>72</v>
      </c>
      <c r="D17" s="24">
        <v>22</v>
      </c>
      <c r="E17" s="24">
        <v>25</v>
      </c>
      <c r="F17" s="24">
        <v>9</v>
      </c>
      <c r="G17" s="24">
        <v>3</v>
      </c>
      <c r="H17" s="24">
        <v>2</v>
      </c>
      <c r="I17" s="24">
        <v>0</v>
      </c>
      <c r="J17" s="24">
        <v>12</v>
      </c>
      <c r="K17" s="24">
        <v>15</v>
      </c>
      <c r="L17" s="24">
        <v>16</v>
      </c>
      <c r="M17" s="24">
        <v>8</v>
      </c>
      <c r="N17" s="24">
        <v>1</v>
      </c>
      <c r="O17" s="24">
        <v>25</v>
      </c>
      <c r="P17" s="24">
        <v>5</v>
      </c>
      <c r="Q17" s="24">
        <v>2</v>
      </c>
      <c r="R17" s="24">
        <v>0</v>
      </c>
      <c r="S17" s="24">
        <v>0</v>
      </c>
      <c r="T17" s="24">
        <v>0</v>
      </c>
      <c r="U17" s="24">
        <v>1</v>
      </c>
      <c r="V17" s="24">
        <v>48</v>
      </c>
      <c r="W17" s="24">
        <v>0</v>
      </c>
      <c r="X17" s="24">
        <v>4</v>
      </c>
      <c r="Y17" s="24">
        <v>3</v>
      </c>
      <c r="Z17" s="24">
        <v>0</v>
      </c>
      <c r="AA17" s="24">
        <v>3</v>
      </c>
      <c r="AB17" s="24">
        <v>413</v>
      </c>
      <c r="AC17" s="24">
        <v>7</v>
      </c>
      <c r="AD17" s="24">
        <v>2</v>
      </c>
      <c r="AE17" s="24">
        <v>0</v>
      </c>
      <c r="AF17" s="24">
        <v>3</v>
      </c>
      <c r="AG17" s="24">
        <v>3</v>
      </c>
      <c r="AH17" s="24">
        <v>0</v>
      </c>
      <c r="AI17" s="24">
        <v>5</v>
      </c>
      <c r="AJ17" s="24">
        <v>9</v>
      </c>
      <c r="AK17" s="24">
        <v>1</v>
      </c>
      <c r="AL17" s="24">
        <v>6</v>
      </c>
      <c r="AM17" s="24">
        <v>2</v>
      </c>
      <c r="AN17" s="24">
        <v>0</v>
      </c>
      <c r="AO17" s="24">
        <v>0</v>
      </c>
      <c r="AP17" s="24">
        <v>6</v>
      </c>
      <c r="AQ17" s="24">
        <v>2</v>
      </c>
      <c r="AR17" s="24">
        <v>28</v>
      </c>
      <c r="AS17" s="24">
        <v>34</v>
      </c>
      <c r="AT17" s="24">
        <v>6</v>
      </c>
      <c r="AU17" s="24">
        <v>8</v>
      </c>
      <c r="AV17" s="24">
        <v>7</v>
      </c>
      <c r="AW17" s="1">
        <f t="shared" si="0"/>
        <v>89</v>
      </c>
      <c r="AX17" s="1">
        <f t="shared" si="1"/>
        <v>20</v>
      </c>
      <c r="AY17" s="15">
        <f t="shared" si="2"/>
        <v>0.34722222222222221</v>
      </c>
      <c r="AZ17" s="15">
        <f t="shared" si="3"/>
        <v>0.47191011235955055</v>
      </c>
      <c r="BA17" s="16">
        <f t="shared" si="4"/>
        <v>32</v>
      </c>
      <c r="BB17" s="15">
        <f t="shared" si="5"/>
        <v>0.44444444444444442</v>
      </c>
      <c r="BC17" s="15">
        <f t="shared" si="6"/>
        <v>0.91635455680399502</v>
      </c>
      <c r="BD17" s="15">
        <f t="shared" si="7"/>
        <v>9.722222222222221E-2</v>
      </c>
      <c r="BE17" s="1">
        <f t="shared" si="8"/>
        <v>56</v>
      </c>
      <c r="BF17" s="15">
        <f t="shared" ref="BF17:BF19" si="83">(E17-I17)/BE17</f>
        <v>0.44642857142857145</v>
      </c>
      <c r="BG17" s="16">
        <f t="shared" si="10"/>
        <v>86.5</v>
      </c>
      <c r="BH17" s="1" t="str">
        <f t="shared" si="11"/>
        <v>16/15</v>
      </c>
      <c r="BI17" s="1">
        <f t="shared" si="12"/>
        <v>7</v>
      </c>
      <c r="BJ17" s="17">
        <f t="shared" ref="BJ17:BJ19" si="84">O17/BE17</f>
        <v>0.44642857142857145</v>
      </c>
      <c r="BK17" s="17">
        <f t="shared" ref="BK17:BK19" si="85">P17/BE17</f>
        <v>8.9285714285714288E-2</v>
      </c>
      <c r="BL17" s="17">
        <f t="shared" ref="BL17:BL19" si="86">AD17/BE17</f>
        <v>3.5714285714285712E-2</v>
      </c>
      <c r="BM17" s="17">
        <f t="shared" ref="BM17:BM19" si="87">AE17/P17</f>
        <v>0</v>
      </c>
      <c r="BN17" s="17">
        <f t="shared" ref="BN17:BN19" si="88">AA17/BE17</f>
        <v>5.3571428571428568E-2</v>
      </c>
      <c r="BO17" s="1">
        <f t="shared" si="18"/>
        <v>0</v>
      </c>
      <c r="BP17" s="1">
        <f t="shared" ref="BP17:BQ17" si="89">V17</f>
        <v>48</v>
      </c>
      <c r="BQ17" s="14">
        <f t="shared" si="89"/>
        <v>0</v>
      </c>
      <c r="BR17" s="1" t="str">
        <f t="shared" si="20"/>
        <v>12/12</v>
      </c>
      <c r="BS17" s="1" t="str">
        <f t="shared" ref="BS17:BT17" si="90">AL17&amp;"/"&amp;AP17</f>
        <v>6/6</v>
      </c>
      <c r="BT17" s="1" t="str">
        <f t="shared" si="90"/>
        <v>2/2</v>
      </c>
      <c r="BU17" s="18">
        <f t="shared" si="22"/>
        <v>4.6404494382022472</v>
      </c>
      <c r="BV17" s="17">
        <f t="shared" si="23"/>
        <v>0.20588235294117646</v>
      </c>
      <c r="BW17" s="19">
        <f t="shared" si="24"/>
        <v>8.2324455205811137E-2</v>
      </c>
      <c r="BX17" s="20">
        <f t="shared" si="25"/>
        <v>1.4527845036319613E-2</v>
      </c>
      <c r="BY17" s="20">
        <f t="shared" si="26"/>
        <v>1.9370460048426151E-2</v>
      </c>
      <c r="BZ17" s="17">
        <f t="shared" ref="BZ17:BZ19" si="91">I17/P17</f>
        <v>0</v>
      </c>
      <c r="CA17" s="17">
        <f t="shared" si="28"/>
        <v>0.1797752808988764</v>
      </c>
      <c r="CB17" s="17">
        <f t="shared" si="29"/>
        <v>0.16853932584269662</v>
      </c>
      <c r="CC17" s="21">
        <f t="shared" si="30"/>
        <v>0.4104943820224719</v>
      </c>
      <c r="CD17" s="21">
        <f t="shared" si="31"/>
        <v>4.6864683928571411</v>
      </c>
      <c r="CE17" s="15">
        <f t="shared" si="32"/>
        <v>14.712643678160919</v>
      </c>
      <c r="CF17" s="17">
        <f t="shared" si="45"/>
        <v>3.5714285714285712E-2</v>
      </c>
      <c r="CG17" s="18">
        <f t="shared" si="33"/>
        <v>8.0623488732733506</v>
      </c>
      <c r="CH17" s="1" t="str">
        <f t="shared" ref="CH17:CJ17" si="92">AF17&amp;"/"&amp;AI17</f>
        <v>3/5</v>
      </c>
      <c r="CI17" s="1" t="str">
        <f t="shared" si="92"/>
        <v>3/9</v>
      </c>
      <c r="CJ17" s="1" t="str">
        <f t="shared" si="92"/>
        <v>0/1</v>
      </c>
      <c r="CK17" s="2" t="s">
        <v>372</v>
      </c>
      <c r="CL17" s="25">
        <v>24</v>
      </c>
      <c r="CM17" s="15">
        <f t="shared" si="35"/>
        <v>7.7894736842105257</v>
      </c>
      <c r="CN17" s="15">
        <f t="shared" si="36"/>
        <v>8.1356399635928476</v>
      </c>
      <c r="CO17" s="1">
        <f t="shared" ref="CO17:CO19" si="93">MIN((H17/(C17-I17-L17))/0.0016,10)</f>
        <v>10</v>
      </c>
      <c r="CP17" s="15">
        <f t="shared" si="38"/>
        <v>10</v>
      </c>
      <c r="CQ17" s="15">
        <f t="shared" ref="CQ17:CQ19" si="94">MAX((0.063 -(N17/(C17-I17-L17)))/0.007,0)</f>
        <v>6.4489795918367347</v>
      </c>
      <c r="CR17" s="15">
        <f t="shared" ref="CR17:CR19" si="95">(((BP17+BQ17)/CL17)/2) * 6</f>
        <v>6</v>
      </c>
    </row>
    <row r="18" spans="1:96">
      <c r="A18" s="1" t="s">
        <v>364</v>
      </c>
      <c r="B18" s="1" t="s">
        <v>348</v>
      </c>
      <c r="C18" s="24">
        <v>65</v>
      </c>
      <c r="D18" s="24">
        <v>12</v>
      </c>
      <c r="E18" s="24">
        <v>15</v>
      </c>
      <c r="F18" s="24">
        <v>13</v>
      </c>
      <c r="G18" s="24">
        <v>0</v>
      </c>
      <c r="H18" s="24">
        <v>0</v>
      </c>
      <c r="I18" s="24">
        <v>1</v>
      </c>
      <c r="J18" s="24">
        <v>4</v>
      </c>
      <c r="K18" s="24">
        <v>8</v>
      </c>
      <c r="L18" s="24">
        <v>16</v>
      </c>
      <c r="M18" s="24">
        <v>10</v>
      </c>
      <c r="N18" s="24">
        <v>1</v>
      </c>
      <c r="O18" s="24">
        <v>15</v>
      </c>
      <c r="P18" s="24">
        <v>19</v>
      </c>
      <c r="Q18" s="24">
        <v>3</v>
      </c>
      <c r="R18" s="24">
        <v>0</v>
      </c>
      <c r="S18" s="24">
        <v>1</v>
      </c>
      <c r="T18" s="24">
        <v>0</v>
      </c>
      <c r="U18" s="24">
        <v>0</v>
      </c>
      <c r="V18" s="24">
        <v>18</v>
      </c>
      <c r="W18" s="24">
        <v>35</v>
      </c>
      <c r="X18" s="24">
        <v>3</v>
      </c>
      <c r="Y18" s="24">
        <v>0</v>
      </c>
      <c r="Z18" s="24">
        <v>0</v>
      </c>
      <c r="AA18" s="24">
        <v>6</v>
      </c>
      <c r="AB18" s="24">
        <v>389</v>
      </c>
      <c r="AC18" s="24">
        <v>3</v>
      </c>
      <c r="AD18" s="24">
        <v>0</v>
      </c>
      <c r="AE18" s="24">
        <v>2</v>
      </c>
      <c r="AF18" s="24">
        <v>0</v>
      </c>
      <c r="AG18" s="24">
        <v>3</v>
      </c>
      <c r="AH18" s="24">
        <v>0</v>
      </c>
      <c r="AI18" s="24">
        <v>5</v>
      </c>
      <c r="AJ18" s="24">
        <v>3</v>
      </c>
      <c r="AK18" s="24">
        <v>0</v>
      </c>
      <c r="AL18" s="24">
        <v>1</v>
      </c>
      <c r="AM18" s="24">
        <v>1</v>
      </c>
      <c r="AN18" s="24">
        <v>0</v>
      </c>
      <c r="AO18" s="24">
        <v>0</v>
      </c>
      <c r="AP18" s="24">
        <v>1</v>
      </c>
      <c r="AQ18" s="24">
        <v>1</v>
      </c>
      <c r="AR18" s="24">
        <v>22</v>
      </c>
      <c r="AS18" s="24">
        <v>23</v>
      </c>
      <c r="AT18" s="24">
        <v>2</v>
      </c>
      <c r="AU18" s="24">
        <v>10</v>
      </c>
      <c r="AV18" s="24">
        <v>5</v>
      </c>
      <c r="AW18" s="1">
        <f t="shared" si="0"/>
        <v>77</v>
      </c>
      <c r="AX18" s="1">
        <f t="shared" si="1"/>
        <v>14</v>
      </c>
      <c r="AY18" s="15">
        <f t="shared" si="2"/>
        <v>0.23076923076923078</v>
      </c>
      <c r="AZ18" s="15">
        <f t="shared" si="3"/>
        <v>0.34210526315789475</v>
      </c>
      <c r="BA18" s="16">
        <f t="shared" si="4"/>
        <v>18</v>
      </c>
      <c r="BB18" s="15">
        <f t="shared" si="5"/>
        <v>0.27692307692307694</v>
      </c>
      <c r="BC18" s="15">
        <f t="shared" si="6"/>
        <v>0.61902834008097174</v>
      </c>
      <c r="BD18" s="15">
        <f t="shared" si="7"/>
        <v>4.6153846153846156E-2</v>
      </c>
      <c r="BE18" s="1">
        <f t="shared" si="8"/>
        <v>48</v>
      </c>
      <c r="BF18" s="15">
        <f t="shared" si="83"/>
        <v>0.29166666666666669</v>
      </c>
      <c r="BG18" s="16">
        <f t="shared" si="10"/>
        <v>56</v>
      </c>
      <c r="BH18" s="1" t="str">
        <f t="shared" si="11"/>
        <v>16/8</v>
      </c>
      <c r="BI18" s="1">
        <f t="shared" si="12"/>
        <v>3</v>
      </c>
      <c r="BJ18" s="17">
        <f t="shared" si="84"/>
        <v>0.3125</v>
      </c>
      <c r="BK18" s="17">
        <f t="shared" si="85"/>
        <v>0.39583333333333331</v>
      </c>
      <c r="BL18" s="17">
        <f t="shared" si="86"/>
        <v>0</v>
      </c>
      <c r="BM18" s="17">
        <f t="shared" si="87"/>
        <v>0.10526315789473684</v>
      </c>
      <c r="BN18" s="17">
        <f t="shared" si="88"/>
        <v>0.125</v>
      </c>
      <c r="BO18" s="1">
        <f t="shared" si="18"/>
        <v>0</v>
      </c>
      <c r="BP18" s="1">
        <f t="shared" ref="BP18:BQ18" si="96">V18</f>
        <v>18</v>
      </c>
      <c r="BQ18" s="14">
        <f t="shared" si="96"/>
        <v>35</v>
      </c>
      <c r="BR18" s="1" t="str">
        <f t="shared" si="20"/>
        <v>4/4</v>
      </c>
      <c r="BS18" s="1" t="str">
        <f t="shared" ref="BS18:BT18" si="97">AL18&amp;"/"&amp;AP18</f>
        <v>1/1</v>
      </c>
      <c r="BT18" s="1" t="str">
        <f t="shared" si="97"/>
        <v>1/1</v>
      </c>
      <c r="BU18" s="18">
        <f t="shared" si="22"/>
        <v>5.0519480519480515</v>
      </c>
      <c r="BV18" s="17">
        <f t="shared" si="23"/>
        <v>0.21739130434782608</v>
      </c>
      <c r="BW18" s="19">
        <f t="shared" si="24"/>
        <v>5.9125964010282778E-2</v>
      </c>
      <c r="BX18" s="20">
        <f t="shared" si="25"/>
        <v>5.1413881748071976E-3</v>
      </c>
      <c r="BY18" s="20">
        <f t="shared" si="26"/>
        <v>2.570694087403599E-2</v>
      </c>
      <c r="BZ18" s="17">
        <f t="shared" si="91"/>
        <v>5.2631578947368418E-2</v>
      </c>
      <c r="CA18" s="17">
        <f t="shared" si="28"/>
        <v>0.20779220779220781</v>
      </c>
      <c r="CB18" s="17">
        <f t="shared" si="29"/>
        <v>0.1038961038961039</v>
      </c>
      <c r="CC18" s="21">
        <f t="shared" si="30"/>
        <v>0.29182894736842102</v>
      </c>
      <c r="CD18" s="21">
        <f t="shared" si="31"/>
        <v>-4.1036636184210549</v>
      </c>
      <c r="CE18" s="15">
        <f t="shared" si="32"/>
        <v>5.6712328767123283</v>
      </c>
      <c r="CF18" s="17">
        <f t="shared" si="45"/>
        <v>4.5454545454545456E-2</v>
      </c>
      <c r="CG18" s="18">
        <f t="shared" si="33"/>
        <v>5.2650613275613276</v>
      </c>
      <c r="CH18" s="1" t="str">
        <f t="shared" ref="CH18:CJ18" si="98">AF18&amp;"/"&amp;AI18</f>
        <v>0/5</v>
      </c>
      <c r="CI18" s="1" t="str">
        <f t="shared" si="98"/>
        <v>3/3</v>
      </c>
      <c r="CJ18" s="1" t="str">
        <f t="shared" si="98"/>
        <v>0/0</v>
      </c>
      <c r="CK18" s="2" t="s">
        <v>376</v>
      </c>
      <c r="CL18" s="25">
        <v>24</v>
      </c>
      <c r="CM18" s="15">
        <f t="shared" si="35"/>
        <v>4.7272727272727266</v>
      </c>
      <c r="CN18" s="15">
        <f t="shared" si="36"/>
        <v>5.7142857142857144</v>
      </c>
      <c r="CO18" s="1">
        <f t="shared" si="93"/>
        <v>0</v>
      </c>
      <c r="CP18" s="15">
        <f t="shared" si="38"/>
        <v>8.5</v>
      </c>
      <c r="CQ18" s="15">
        <f t="shared" si="94"/>
        <v>6.0238095238095246</v>
      </c>
      <c r="CR18" s="15">
        <f t="shared" si="95"/>
        <v>6.625</v>
      </c>
    </row>
    <row r="19" spans="1:96">
      <c r="A19" s="1" t="s">
        <v>365</v>
      </c>
      <c r="B19" s="1" t="s">
        <v>348</v>
      </c>
      <c r="C19" s="24">
        <v>55</v>
      </c>
      <c r="D19" s="24">
        <v>19</v>
      </c>
      <c r="E19" s="24">
        <v>17</v>
      </c>
      <c r="F19" s="24">
        <v>4</v>
      </c>
      <c r="G19" s="24">
        <v>0</v>
      </c>
      <c r="H19" s="24">
        <v>2</v>
      </c>
      <c r="I19" s="24">
        <v>0</v>
      </c>
      <c r="J19" s="24">
        <v>18</v>
      </c>
      <c r="K19" s="24">
        <v>5</v>
      </c>
      <c r="L19" s="24">
        <v>16</v>
      </c>
      <c r="M19" s="24">
        <v>7</v>
      </c>
      <c r="N19" s="24">
        <v>3</v>
      </c>
      <c r="O19" s="24">
        <v>13</v>
      </c>
      <c r="P19" s="24">
        <v>9</v>
      </c>
      <c r="Q19" s="24">
        <v>1</v>
      </c>
      <c r="R19" s="24">
        <v>0</v>
      </c>
      <c r="S19" s="24">
        <v>1</v>
      </c>
      <c r="T19" s="24">
        <v>2</v>
      </c>
      <c r="U19" s="24">
        <v>1</v>
      </c>
      <c r="V19" s="24">
        <v>31</v>
      </c>
      <c r="W19" s="24">
        <v>4</v>
      </c>
      <c r="X19" s="24">
        <v>2</v>
      </c>
      <c r="Y19" s="24">
        <v>1</v>
      </c>
      <c r="Z19" s="24">
        <v>0</v>
      </c>
      <c r="AA19" s="24">
        <v>4</v>
      </c>
      <c r="AB19" s="24">
        <v>274</v>
      </c>
      <c r="AC19" s="24">
        <v>4</v>
      </c>
      <c r="AD19" s="24">
        <v>3</v>
      </c>
      <c r="AE19" s="24">
        <v>0</v>
      </c>
      <c r="AF19" s="24">
        <v>2</v>
      </c>
      <c r="AG19" s="24">
        <v>4</v>
      </c>
      <c r="AH19" s="24">
        <v>2</v>
      </c>
      <c r="AI19" s="24">
        <v>7</v>
      </c>
      <c r="AJ19" s="24">
        <v>6</v>
      </c>
      <c r="AK19" s="24">
        <v>3</v>
      </c>
      <c r="AL19" s="24">
        <v>8</v>
      </c>
      <c r="AM19" s="24">
        <v>3</v>
      </c>
      <c r="AN19" s="24">
        <v>2</v>
      </c>
      <c r="AO19" s="24">
        <v>0</v>
      </c>
      <c r="AP19" s="24">
        <v>10</v>
      </c>
      <c r="AQ19" s="24">
        <v>3</v>
      </c>
      <c r="AR19" s="24">
        <v>21</v>
      </c>
      <c r="AS19" s="24">
        <v>25</v>
      </c>
      <c r="AT19" s="24">
        <v>3</v>
      </c>
      <c r="AU19" s="24">
        <v>7</v>
      </c>
      <c r="AV19" s="24">
        <v>9</v>
      </c>
      <c r="AW19" s="1">
        <f t="shared" si="0"/>
        <v>62</v>
      </c>
      <c r="AX19" s="1">
        <f t="shared" si="1"/>
        <v>15</v>
      </c>
      <c r="AY19" s="15">
        <f t="shared" si="2"/>
        <v>0.30909090909090908</v>
      </c>
      <c r="AZ19" s="15">
        <f t="shared" si="3"/>
        <v>0.37704918032786883</v>
      </c>
      <c r="BA19" s="16">
        <f t="shared" si="4"/>
        <v>21</v>
      </c>
      <c r="BB19" s="15">
        <f t="shared" si="5"/>
        <v>0.38181818181818183</v>
      </c>
      <c r="BC19" s="15">
        <f t="shared" si="6"/>
        <v>0.75886736214605066</v>
      </c>
      <c r="BD19" s="15">
        <f t="shared" si="7"/>
        <v>7.2727272727272751E-2</v>
      </c>
      <c r="BE19" s="1">
        <f t="shared" si="8"/>
        <v>39</v>
      </c>
      <c r="BF19" s="15">
        <f t="shared" si="83"/>
        <v>0.4358974358974359</v>
      </c>
      <c r="BG19" s="16">
        <f t="shared" si="10"/>
        <v>59.5</v>
      </c>
      <c r="BH19" s="1" t="str">
        <f t="shared" si="11"/>
        <v>16/5</v>
      </c>
      <c r="BI19" s="1">
        <f t="shared" si="12"/>
        <v>4</v>
      </c>
      <c r="BJ19" s="17">
        <f t="shared" si="84"/>
        <v>0.33333333333333331</v>
      </c>
      <c r="BK19" s="17">
        <f t="shared" si="85"/>
        <v>0.23076923076923078</v>
      </c>
      <c r="BL19" s="17">
        <f t="shared" si="86"/>
        <v>7.6923076923076927E-2</v>
      </c>
      <c r="BM19" s="17">
        <f t="shared" si="87"/>
        <v>0</v>
      </c>
      <c r="BN19" s="17">
        <f t="shared" si="88"/>
        <v>0.10256410256410256</v>
      </c>
      <c r="BO19" s="1">
        <f t="shared" si="18"/>
        <v>0</v>
      </c>
      <c r="BP19" s="1">
        <f t="shared" ref="BP19:BQ19" si="99">V19</f>
        <v>31</v>
      </c>
      <c r="BQ19" s="14">
        <f t="shared" si="99"/>
        <v>4</v>
      </c>
      <c r="BR19" s="1" t="str">
        <f t="shared" si="20"/>
        <v>18/20</v>
      </c>
      <c r="BS19" s="1" t="str">
        <f t="shared" ref="BS19:BT19" si="100">AL19&amp;"/"&amp;AP19</f>
        <v>8/10</v>
      </c>
      <c r="BT19" s="1" t="str">
        <f t="shared" si="100"/>
        <v>3/3</v>
      </c>
      <c r="BU19" s="18">
        <f t="shared" si="22"/>
        <v>4.419354838709677</v>
      </c>
      <c r="BV19" s="17">
        <f t="shared" si="23"/>
        <v>0.36</v>
      </c>
      <c r="BW19" s="19">
        <f t="shared" si="24"/>
        <v>9.1240875912408759E-2</v>
      </c>
      <c r="BX19" s="20">
        <f t="shared" si="25"/>
        <v>1.0948905109489052E-2</v>
      </c>
      <c r="BY19" s="20">
        <f t="shared" si="26"/>
        <v>2.5547445255474453E-2</v>
      </c>
      <c r="BZ19" s="17">
        <f t="shared" si="91"/>
        <v>0</v>
      </c>
      <c r="CA19" s="17">
        <f t="shared" si="28"/>
        <v>0.25806451612903225</v>
      </c>
      <c r="CB19" s="17">
        <f t="shared" si="29"/>
        <v>8.0645161290322578E-2</v>
      </c>
      <c r="CC19" s="21">
        <f t="shared" si="30"/>
        <v>0.33888524590163932</v>
      </c>
      <c r="CD19" s="21">
        <f t="shared" si="31"/>
        <v>-0.69934638758782408</v>
      </c>
      <c r="CE19" s="15">
        <f t="shared" si="32"/>
        <v>7.7</v>
      </c>
      <c r="CF19" s="17">
        <f t="shared" si="45"/>
        <v>0.14285714285714285</v>
      </c>
      <c r="CG19" s="18">
        <f t="shared" si="33"/>
        <v>6.9884259259259265</v>
      </c>
      <c r="CH19" s="1" t="str">
        <f t="shared" ref="CH19:CJ19" si="101">AF19&amp;"/"&amp;AI19</f>
        <v>2/7</v>
      </c>
      <c r="CI19" s="1" t="str">
        <f t="shared" si="101"/>
        <v>4/6</v>
      </c>
      <c r="CJ19" s="1" t="str">
        <f t="shared" si="101"/>
        <v>2/3</v>
      </c>
      <c r="CK19" s="2" t="s">
        <v>377</v>
      </c>
      <c r="CL19" s="25">
        <v>24</v>
      </c>
      <c r="CM19" s="15">
        <f t="shared" si="35"/>
        <v>7.5555555555555554</v>
      </c>
      <c r="CN19" s="15">
        <f t="shared" si="36"/>
        <v>10</v>
      </c>
      <c r="CO19" s="1">
        <f t="shared" si="93"/>
        <v>10</v>
      </c>
      <c r="CP19" s="1">
        <f t="shared" si="38"/>
        <v>10</v>
      </c>
      <c r="CQ19" s="15">
        <f t="shared" si="94"/>
        <v>0</v>
      </c>
      <c r="CR19" s="15">
        <f t="shared" si="95"/>
        <v>4.375</v>
      </c>
    </row>
    <row r="20" spans="1:96">
      <c r="AZ20" s="22"/>
      <c r="BA20" s="23"/>
      <c r="BB20" s="23"/>
      <c r="BE20" s="22"/>
      <c r="BF20" s="22"/>
      <c r="CE20" s="22"/>
    </row>
    <row r="23" spans="1:96">
      <c r="BZ2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wOBA and wRAA</vt:lpstr>
      <vt:lpstr>Updated_Stats_24_matches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Sivakumar</dc:creator>
  <cp:lastModifiedBy>aswinisivakumar</cp:lastModifiedBy>
  <dcterms:created xsi:type="dcterms:W3CDTF">2024-02-27T16:11:06Z</dcterms:created>
  <dcterms:modified xsi:type="dcterms:W3CDTF">2024-04-16T14:26:39Z</dcterms:modified>
</cp:coreProperties>
</file>