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gorika/Desktop/Finalitics_Shegorika/"/>
    </mc:Choice>
  </mc:AlternateContent>
  <xr:revisionPtr revIDLastSave="0" documentId="13_ncr:1_{72C005C3-A1C5-9949-8860-7C60BF9E2A77}" xr6:coauthVersionLast="47" xr6:coauthVersionMax="47" xr10:uidLastSave="{00000000-0000-0000-0000-000000000000}"/>
  <bookViews>
    <workbookView xWindow="580" yWindow="840" windowWidth="17640" windowHeight="15060" xr2:uid="{E8E3B5C1-B107-5E47-9AD6-3F8092A1B5D4}"/>
  </bookViews>
  <sheets>
    <sheet name="Scenario_4_july" sheetId="1" r:id="rId1"/>
    <sheet name="Scenario_18_Nov" sheetId="3" r:id="rId2"/>
    <sheet name="Scenario_24_july" sheetId="2" r:id="rId3"/>
    <sheet name="scenario_22_J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4" l="1"/>
  <c r="J22" i="4"/>
  <c r="G22" i="4"/>
  <c r="D22" i="4"/>
  <c r="L22" i="4"/>
  <c r="I22" i="4"/>
  <c r="F22" i="4"/>
  <c r="C22" i="4"/>
  <c r="J26" i="4"/>
  <c r="J27" i="4" s="1"/>
  <c r="B27" i="4"/>
  <c r="B26" i="4"/>
  <c r="D25" i="4"/>
  <c r="D26" i="4" s="1"/>
  <c r="D27" i="4" s="1"/>
  <c r="J25" i="4"/>
  <c r="B25" i="4"/>
  <c r="C24" i="4"/>
  <c r="C25" i="4" s="1"/>
  <c r="D24" i="4"/>
  <c r="E24" i="4"/>
  <c r="F24" i="4"/>
  <c r="F25" i="4" s="1"/>
  <c r="G24" i="4"/>
  <c r="H24" i="4"/>
  <c r="I24" i="4"/>
  <c r="I26" i="4" s="1"/>
  <c r="I27" i="4" s="1"/>
  <c r="J24" i="4"/>
  <c r="K24" i="4"/>
  <c r="K25" i="4" s="1"/>
  <c r="K26" i="4" s="1"/>
  <c r="K27" i="4" s="1"/>
  <c r="L24" i="4"/>
  <c r="M24" i="4"/>
  <c r="B24" i="4"/>
  <c r="C23" i="4"/>
  <c r="D23" i="4"/>
  <c r="E23" i="4"/>
  <c r="F23" i="4"/>
  <c r="G23" i="4"/>
  <c r="H23" i="4"/>
  <c r="I23" i="4"/>
  <c r="J23" i="4"/>
  <c r="K23" i="4"/>
  <c r="L23" i="4"/>
  <c r="M23" i="4"/>
  <c r="B23" i="4"/>
  <c r="E22" i="4"/>
  <c r="H22" i="4"/>
  <c r="K22" i="4"/>
  <c r="B22" i="4"/>
  <c r="C18" i="4"/>
  <c r="D18" i="4"/>
  <c r="E18" i="4"/>
  <c r="F18" i="4"/>
  <c r="G18" i="4"/>
  <c r="H18" i="4"/>
  <c r="I18" i="4"/>
  <c r="J18" i="4"/>
  <c r="K18" i="4"/>
  <c r="L18" i="4"/>
  <c r="M18" i="4"/>
  <c r="B18" i="4"/>
  <c r="C17" i="4"/>
  <c r="D17" i="4"/>
  <c r="E17" i="4"/>
  <c r="F17" i="4"/>
  <c r="G17" i="4"/>
  <c r="H17" i="4"/>
  <c r="I17" i="4"/>
  <c r="J17" i="4"/>
  <c r="K17" i="4"/>
  <c r="L17" i="4"/>
  <c r="M17" i="4"/>
  <c r="B17" i="4"/>
  <c r="M16" i="4"/>
  <c r="L16" i="4"/>
  <c r="K16" i="4"/>
  <c r="J16" i="4"/>
  <c r="I16" i="4"/>
  <c r="H16" i="4"/>
  <c r="G16" i="4"/>
  <c r="F16" i="4"/>
  <c r="E16" i="4"/>
  <c r="D16" i="4"/>
  <c r="C16" i="4"/>
  <c r="B16" i="4"/>
  <c r="C15" i="4"/>
  <c r="D15" i="4"/>
  <c r="E15" i="4"/>
  <c r="F15" i="4"/>
  <c r="G15" i="4"/>
  <c r="H15" i="4"/>
  <c r="I15" i="4"/>
  <c r="J15" i="4"/>
  <c r="K15" i="4"/>
  <c r="L15" i="4"/>
  <c r="M15" i="4"/>
  <c r="B15" i="4"/>
  <c r="M31" i="3"/>
  <c r="M29" i="3"/>
  <c r="M28" i="3"/>
  <c r="M32" i="3" s="1"/>
  <c r="M33" i="3" s="1"/>
  <c r="M27" i="3"/>
  <c r="M26" i="3"/>
  <c r="J31" i="3"/>
  <c r="J29" i="3"/>
  <c r="J28" i="3"/>
  <c r="J32" i="3" s="1"/>
  <c r="J33" i="3" s="1"/>
  <c r="J27" i="3"/>
  <c r="J26" i="3"/>
  <c r="G31" i="3"/>
  <c r="G28" i="3"/>
  <c r="G32" i="3" s="1"/>
  <c r="G33" i="3" s="1"/>
  <c r="G27" i="3"/>
  <c r="G29" i="3" s="1"/>
  <c r="G26" i="3"/>
  <c r="D31" i="3"/>
  <c r="D29" i="3"/>
  <c r="D28" i="3"/>
  <c r="D32" i="3" s="1"/>
  <c r="D33" i="3" s="1"/>
  <c r="D27" i="3"/>
  <c r="D26" i="3"/>
  <c r="C31" i="3"/>
  <c r="E31" i="3"/>
  <c r="F31" i="3"/>
  <c r="H31" i="3"/>
  <c r="I31" i="3"/>
  <c r="K31" i="3"/>
  <c r="L31" i="3"/>
  <c r="B31" i="3"/>
  <c r="B29" i="3"/>
  <c r="C26" i="3"/>
  <c r="C28" i="3" s="1"/>
  <c r="C32" i="3" s="1"/>
  <c r="E26" i="3"/>
  <c r="E28" i="3" s="1"/>
  <c r="E32" i="3" s="1"/>
  <c r="F26" i="3"/>
  <c r="F28" i="3" s="1"/>
  <c r="F32" i="3" s="1"/>
  <c r="H26" i="3"/>
  <c r="H28" i="3" s="1"/>
  <c r="H32" i="3" s="1"/>
  <c r="I26" i="3"/>
  <c r="I28" i="3" s="1"/>
  <c r="I32" i="3" s="1"/>
  <c r="K26" i="3"/>
  <c r="K28" i="3" s="1"/>
  <c r="K32" i="3" s="1"/>
  <c r="L26" i="3"/>
  <c r="L28" i="3" s="1"/>
  <c r="L32" i="3" s="1"/>
  <c r="C27" i="3"/>
  <c r="C29" i="3" s="1"/>
  <c r="E27" i="3"/>
  <c r="E29" i="3" s="1"/>
  <c r="F27" i="3"/>
  <c r="F29" i="3" s="1"/>
  <c r="H27" i="3"/>
  <c r="H29" i="3" s="1"/>
  <c r="I27" i="3"/>
  <c r="I29" i="3" s="1"/>
  <c r="K27" i="3"/>
  <c r="K29" i="3" s="1"/>
  <c r="L27" i="3"/>
  <c r="L29" i="3" s="1"/>
  <c r="B27" i="3"/>
  <c r="B26" i="3"/>
  <c r="B28" i="3" s="1"/>
  <c r="B32" i="3" s="1"/>
  <c r="S20" i="2"/>
  <c r="S18" i="2"/>
  <c r="J22" i="2"/>
  <c r="J21" i="2"/>
  <c r="R22" i="2"/>
  <c r="R21" i="2"/>
  <c r="R20" i="2"/>
  <c r="R19" i="2"/>
  <c r="R18" i="2"/>
  <c r="O22" i="2"/>
  <c r="O21" i="2"/>
  <c r="O20" i="2"/>
  <c r="O19" i="2"/>
  <c r="O18" i="2"/>
  <c r="I22" i="2"/>
  <c r="I21" i="2"/>
  <c r="J20" i="2"/>
  <c r="K20" i="2"/>
  <c r="I20" i="2"/>
  <c r="J19" i="2"/>
  <c r="K19" i="2"/>
  <c r="I19" i="2"/>
  <c r="T16" i="2"/>
  <c r="S16" i="2"/>
  <c r="Q16" i="2"/>
  <c r="P16" i="2"/>
  <c r="J16" i="2"/>
  <c r="K16" i="2"/>
  <c r="I16" i="2"/>
  <c r="T1" i="2"/>
  <c r="R12" i="2"/>
  <c r="O12" i="2"/>
  <c r="I12" i="2"/>
  <c r="D36" i="1"/>
  <c r="D37" i="1" s="1"/>
  <c r="J35" i="1"/>
  <c r="H35" i="1"/>
  <c r="E35" i="1"/>
  <c r="D35" i="1"/>
  <c r="C35" i="1"/>
  <c r="B35" i="1"/>
  <c r="K33" i="1"/>
  <c r="K36" i="1" s="1"/>
  <c r="K37" i="1" s="1"/>
  <c r="J33" i="1"/>
  <c r="J36" i="1" s="1"/>
  <c r="I33" i="1"/>
  <c r="I36" i="1" s="1"/>
  <c r="I37" i="1" s="1"/>
  <c r="H33" i="1"/>
  <c r="H36" i="1" s="1"/>
  <c r="F33" i="1"/>
  <c r="F36" i="1" s="1"/>
  <c r="F37" i="1" s="1"/>
  <c r="E33" i="1"/>
  <c r="E36" i="1" s="1"/>
  <c r="C33" i="1"/>
  <c r="C36" i="1" s="1"/>
  <c r="C37" i="1" s="1"/>
  <c r="B33" i="1"/>
  <c r="B36" i="1" s="1"/>
  <c r="J31" i="1"/>
  <c r="I31" i="1"/>
  <c r="H31" i="1"/>
  <c r="F31" i="1"/>
  <c r="E31" i="1"/>
  <c r="D31" i="1"/>
  <c r="C31" i="1"/>
  <c r="B31" i="1"/>
  <c r="B21" i="1"/>
  <c r="N19" i="1"/>
  <c r="M25" i="4" l="1"/>
  <c r="M26" i="4" s="1"/>
  <c r="M27" i="4" s="1"/>
  <c r="G25" i="4"/>
  <c r="G26" i="4" s="1"/>
  <c r="G27" i="4" s="1"/>
  <c r="L26" i="4"/>
  <c r="L27" i="4" s="1"/>
  <c r="F26" i="4"/>
  <c r="F27" i="4" s="1"/>
  <c r="C26" i="4"/>
  <c r="C27" i="4" s="1"/>
  <c r="H26" i="4"/>
  <c r="H27" i="4" s="1"/>
  <c r="H25" i="4"/>
  <c r="E25" i="4"/>
  <c r="E26" i="4" s="1"/>
  <c r="E27" i="4" s="1"/>
  <c r="M34" i="3"/>
  <c r="M35" i="3" s="1"/>
  <c r="M37" i="3" s="1"/>
  <c r="J34" i="3"/>
  <c r="J35" i="3" s="1"/>
  <c r="J37" i="3" s="1"/>
  <c r="G34" i="3"/>
  <c r="G35" i="3" s="1"/>
  <c r="G37" i="3" s="1"/>
  <c r="D34" i="3"/>
  <c r="D35" i="3" s="1"/>
  <c r="D37" i="3" s="1"/>
  <c r="B33" i="3"/>
  <c r="H33" i="3"/>
  <c r="K33" i="3"/>
  <c r="E33" i="3"/>
  <c r="B34" i="3"/>
  <c r="B35" i="3" s="1"/>
  <c r="B37" i="3" s="1"/>
  <c r="H34" i="3"/>
  <c r="H35" i="3" s="1"/>
  <c r="H37" i="3" s="1"/>
  <c r="K34" i="3"/>
  <c r="K35" i="3" s="1"/>
  <c r="K37" i="3" s="1"/>
  <c r="E34" i="3"/>
  <c r="E35" i="3" s="1"/>
  <c r="E37" i="3" s="1"/>
  <c r="I33" i="3"/>
  <c r="L33" i="3"/>
  <c r="F33" i="3"/>
  <c r="C33" i="3"/>
  <c r="C34" i="3" s="1"/>
  <c r="C35" i="3" s="1"/>
  <c r="C37" i="3" s="1"/>
  <c r="I34" i="3"/>
  <c r="I35" i="3" s="1"/>
  <c r="I37" i="3" s="1"/>
  <c r="F34" i="3"/>
  <c r="F35" i="3" s="1"/>
  <c r="F37" i="3" s="1"/>
  <c r="E37" i="1"/>
  <c r="J37" i="1"/>
  <c r="D38" i="1"/>
  <c r="D39" i="1" s="1"/>
  <c r="F38" i="1"/>
  <c r="F39" i="1" s="1"/>
  <c r="I38" i="1"/>
  <c r="I39" i="1" s="1"/>
  <c r="K38" i="1"/>
  <c r="K39" i="1" s="1"/>
  <c r="E38" i="1"/>
  <c r="E39" i="1"/>
  <c r="B37" i="1"/>
  <c r="H37" i="1"/>
  <c r="C38" i="1"/>
  <c r="C39" i="1" s="1"/>
  <c r="J38" i="1"/>
  <c r="J39" i="1" s="1"/>
  <c r="L34" i="3" l="1"/>
  <c r="L35" i="3" s="1"/>
  <c r="L37" i="3" s="1"/>
  <c r="K41" i="1"/>
  <c r="K40" i="1"/>
  <c r="I40" i="1"/>
  <c r="I41" i="1"/>
  <c r="F41" i="1"/>
  <c r="F40" i="1"/>
  <c r="C40" i="1"/>
  <c r="C41" i="1"/>
  <c r="D41" i="1"/>
  <c r="D40" i="1"/>
  <c r="J40" i="1"/>
  <c r="J41" i="1"/>
  <c r="B39" i="1"/>
  <c r="B38" i="1"/>
  <c r="E41" i="1"/>
  <c r="E40" i="1"/>
  <c r="H39" i="1"/>
  <c r="H38" i="1"/>
  <c r="H40" i="1" l="1"/>
  <c r="H41" i="1"/>
  <c r="B41" i="1"/>
  <c r="B40" i="1"/>
</calcChain>
</file>

<file path=xl/sharedStrings.xml><?xml version="1.0" encoding="utf-8"?>
<sst xmlns="http://schemas.openxmlformats.org/spreadsheetml/2006/main" count="305" uniqueCount="229">
  <si>
    <t>Scenario Building</t>
  </si>
  <si>
    <t>PLAN A</t>
  </si>
  <si>
    <t>plan B</t>
  </si>
  <si>
    <t>PLAN C</t>
  </si>
  <si>
    <t>vacation</t>
  </si>
  <si>
    <t>visualising a buss on various scenarios related to</t>
  </si>
  <si>
    <t>how many ppl</t>
  </si>
  <si>
    <t>cost</t>
  </si>
  <si>
    <t>cost exp</t>
  </si>
  <si>
    <t>movie</t>
  </si>
  <si>
    <t>no of ppl</t>
  </si>
  <si>
    <t>age</t>
  </si>
  <si>
    <t>activities</t>
  </si>
  <si>
    <t>sales</t>
  </si>
  <si>
    <t>no of places</t>
  </si>
  <si>
    <t>target customers</t>
  </si>
  <si>
    <t>timing</t>
  </si>
  <si>
    <t>taxi booking</t>
  </si>
  <si>
    <t>strategic planning</t>
  </si>
  <si>
    <t>dinner</t>
  </si>
  <si>
    <t>hotel</t>
  </si>
  <si>
    <t>analysing various situations</t>
  </si>
  <si>
    <t>transport- destination</t>
  </si>
  <si>
    <t>cost benefit analysis</t>
  </si>
  <si>
    <t>transp</t>
  </si>
  <si>
    <t xml:space="preserve">no of days </t>
  </si>
  <si>
    <t xml:space="preserve">prod </t>
  </si>
  <si>
    <t>cake etc</t>
  </si>
  <si>
    <t>food</t>
  </si>
  <si>
    <t xml:space="preserve">relation bet emp </t>
  </si>
  <si>
    <t>weather conditions</t>
  </si>
  <si>
    <t>customer relations</t>
  </si>
  <si>
    <t>5500 cr</t>
  </si>
  <si>
    <t>marketing planning n execution</t>
  </si>
  <si>
    <t>other 2 wheelers</t>
  </si>
  <si>
    <t>more fumds</t>
  </si>
  <si>
    <t>issue more shares</t>
  </si>
  <si>
    <t>IPO</t>
  </si>
  <si>
    <t>to the public</t>
  </si>
  <si>
    <t>Ola electric</t>
  </si>
  <si>
    <t>electric scooter</t>
  </si>
  <si>
    <t>Low cost</t>
  </si>
  <si>
    <t>take loan</t>
  </si>
  <si>
    <t>debentures</t>
  </si>
  <si>
    <t>from the public</t>
  </si>
  <si>
    <t>1 lakh</t>
  </si>
  <si>
    <t>college students</t>
  </si>
  <si>
    <t>current situation</t>
  </si>
  <si>
    <t>delivery boys</t>
  </si>
  <si>
    <t>everyone</t>
  </si>
  <si>
    <t>loan</t>
  </si>
  <si>
    <t>630 cr</t>
  </si>
  <si>
    <t>loss</t>
  </si>
  <si>
    <t>Uber for rides</t>
  </si>
  <si>
    <t>share cap</t>
  </si>
  <si>
    <t>loss %age</t>
  </si>
  <si>
    <t>loan- bank</t>
  </si>
  <si>
    <t>2800 cr</t>
  </si>
  <si>
    <t>equity shares</t>
  </si>
  <si>
    <t>loan - public</t>
  </si>
  <si>
    <t>100,00,000/1000=10000 units</t>
  </si>
  <si>
    <t>low running cost</t>
  </si>
  <si>
    <t>public Ltd</t>
  </si>
  <si>
    <t>preference shares</t>
  </si>
  <si>
    <t>debenture</t>
  </si>
  <si>
    <t>owner's money</t>
  </si>
  <si>
    <t>capital</t>
  </si>
  <si>
    <t>pship</t>
  </si>
  <si>
    <t>company</t>
  </si>
  <si>
    <t>Eq share capital</t>
  </si>
  <si>
    <t>Tax</t>
  </si>
  <si>
    <t>money- interest</t>
  </si>
  <si>
    <t>int liab</t>
  </si>
  <si>
    <t>incre</t>
  </si>
  <si>
    <t>Int on debt</t>
  </si>
  <si>
    <t>FV of each share</t>
  </si>
  <si>
    <t>loan is diff</t>
  </si>
  <si>
    <t>100 % eq</t>
  </si>
  <si>
    <t>90 % eq</t>
  </si>
  <si>
    <t>50% eq</t>
  </si>
  <si>
    <t>10% eq</t>
  </si>
  <si>
    <t>Scenerio- 1</t>
  </si>
  <si>
    <t>EBIT=15%</t>
  </si>
  <si>
    <t>CASE A</t>
  </si>
  <si>
    <t>CASE B</t>
  </si>
  <si>
    <t>CASE C</t>
  </si>
  <si>
    <t>CASE D</t>
  </si>
  <si>
    <t>tax= 30%</t>
  </si>
  <si>
    <t>SCENARIO -2</t>
  </si>
  <si>
    <t>Scenario- 3</t>
  </si>
  <si>
    <t>EPS= EAS/no of shares</t>
  </si>
  <si>
    <t>debt: eq</t>
  </si>
  <si>
    <t>100% eq</t>
  </si>
  <si>
    <t>ROE= EAS/ eq share cap</t>
  </si>
  <si>
    <t>eq (RS)</t>
  </si>
  <si>
    <t>No of shares</t>
  </si>
  <si>
    <t>Debt (RS cr)</t>
  </si>
  <si>
    <t>EBIT</t>
  </si>
  <si>
    <t>minus int on loan</t>
  </si>
  <si>
    <t>EBT</t>
  </si>
  <si>
    <t>tax</t>
  </si>
  <si>
    <t>EAT/ EAS</t>
  </si>
  <si>
    <t>EPS</t>
  </si>
  <si>
    <t>ROE</t>
  </si>
  <si>
    <t>Scenario building</t>
  </si>
  <si>
    <t>scenario</t>
  </si>
  <si>
    <t>how to create a picture</t>
  </si>
  <si>
    <t>creating a buss environ- complex situations that need to be solved using buss. Strategies</t>
  </si>
  <si>
    <t>eq</t>
  </si>
  <si>
    <t xml:space="preserve"> Debt </t>
  </si>
  <si>
    <t>Aadhar housing financing Ltd</t>
  </si>
  <si>
    <t>new cap= 3000 cr</t>
  </si>
  <si>
    <t>3146 cr</t>
  </si>
  <si>
    <t>10674 cr</t>
  </si>
  <si>
    <t>dividend</t>
  </si>
  <si>
    <t>interest</t>
  </si>
  <si>
    <t>567 cr</t>
  </si>
  <si>
    <t>Net profit</t>
  </si>
  <si>
    <t>p.a.</t>
  </si>
  <si>
    <t>each share= Rs 300</t>
  </si>
  <si>
    <t>case 1</t>
  </si>
  <si>
    <t>case 2</t>
  </si>
  <si>
    <t>case 3</t>
  </si>
  <si>
    <t>case 4</t>
  </si>
  <si>
    <t>D: E</t>
  </si>
  <si>
    <t>100 eq</t>
  </si>
  <si>
    <t>equity Rs cr</t>
  </si>
  <si>
    <t>no of equity shares CR</t>
  </si>
  <si>
    <t>Debt RS CR</t>
  </si>
  <si>
    <t xml:space="preserve">interest </t>
  </si>
  <si>
    <t>Normal</t>
  </si>
  <si>
    <t>Difficult</t>
  </si>
  <si>
    <t>abnormal</t>
  </si>
  <si>
    <t>minus interest</t>
  </si>
  <si>
    <t>minus Tax</t>
  </si>
  <si>
    <t>EAT</t>
  </si>
  <si>
    <t>ROE %= EAT/eq share cap</t>
  </si>
  <si>
    <t>EPS= EAT/ no fo share</t>
  </si>
  <si>
    <t>10% equity</t>
  </si>
  <si>
    <t>Scenario</t>
  </si>
  <si>
    <t>any situation/ plan that can happen</t>
  </si>
  <si>
    <t>business situation</t>
  </si>
  <si>
    <t>building</t>
  </si>
  <si>
    <t>possible</t>
  </si>
  <si>
    <t>future</t>
  </si>
  <si>
    <t>possible situation/ s, happen for abusiness</t>
  </si>
  <si>
    <t>all possible sit</t>
  </si>
  <si>
    <t>C with maths</t>
  </si>
  <si>
    <t>c W?o m</t>
  </si>
  <si>
    <t>H</t>
  </si>
  <si>
    <t>Sc</t>
  </si>
  <si>
    <t>med</t>
  </si>
  <si>
    <t>fine arts</t>
  </si>
  <si>
    <t>vocals</t>
  </si>
  <si>
    <t>ins</t>
  </si>
  <si>
    <t>marketing</t>
  </si>
  <si>
    <t>ADV</t>
  </si>
  <si>
    <t>print media</t>
  </si>
  <si>
    <t>NP</t>
  </si>
  <si>
    <t>national</t>
  </si>
  <si>
    <t>local</t>
  </si>
  <si>
    <t>newletter etc</t>
  </si>
  <si>
    <t>onLINE ADV</t>
  </si>
  <si>
    <t>GOOGLE- ADV</t>
  </si>
  <si>
    <t>NEWSLETTERS</t>
  </si>
  <si>
    <t>BILLBOARDS</t>
  </si>
  <si>
    <t>AMBASS</t>
  </si>
  <si>
    <t>CANOPY</t>
  </si>
  <si>
    <t>DISCOUNTS</t>
  </si>
  <si>
    <t>DISTRIBUTION CHANNELS</t>
  </si>
  <si>
    <t>SWIGGY LTD</t>
  </si>
  <si>
    <t>CAPITAL</t>
  </si>
  <si>
    <t>MORE MONEY</t>
  </si>
  <si>
    <t>10000 CR</t>
  </si>
  <si>
    <t>DEBT/ EQUITY</t>
  </si>
  <si>
    <t>MEANING</t>
  </si>
  <si>
    <t>capital- owner/ s - equity</t>
  </si>
  <si>
    <t xml:space="preserve">each share RS </t>
  </si>
  <si>
    <t>Scenario 1</t>
  </si>
  <si>
    <t>Scenario 2</t>
  </si>
  <si>
    <t>Scenario 3</t>
  </si>
  <si>
    <t>Scenario 4</t>
  </si>
  <si>
    <t>debt</t>
  </si>
  <si>
    <t>Eq</t>
  </si>
  <si>
    <t>debt in rs cr</t>
  </si>
  <si>
    <t>equity- rs cr</t>
  </si>
  <si>
    <t>No of eq shares</t>
  </si>
  <si>
    <t>cr rs</t>
  </si>
  <si>
    <t>Int in rs cr</t>
  </si>
  <si>
    <t>Normal- 15%</t>
  </si>
  <si>
    <t>minus Interest</t>
  </si>
  <si>
    <t>minus Tax @30%</t>
  </si>
  <si>
    <t>EPS= EAT/no of eq shares</t>
  </si>
  <si>
    <t>recession</t>
  </si>
  <si>
    <t>Boom</t>
  </si>
  <si>
    <t>Scenario analysis</t>
  </si>
  <si>
    <t>is process</t>
  </si>
  <si>
    <t>conditions- analyse as per them</t>
  </si>
  <si>
    <t>creating an atomosphere bet emp emplyee</t>
  </si>
  <si>
    <t>Denta Water sol ltd</t>
  </si>
  <si>
    <t>req</t>
  </si>
  <si>
    <t>cr</t>
  </si>
  <si>
    <t>FV of 1 share</t>
  </si>
  <si>
    <t>rs</t>
  </si>
  <si>
    <t>earnings</t>
  </si>
  <si>
    <t>p.a. normal</t>
  </si>
  <si>
    <t>pay interest</t>
  </si>
  <si>
    <t>give dividend</t>
  </si>
  <si>
    <t>mostly fixed</t>
  </si>
  <si>
    <t>fluct div</t>
  </si>
  <si>
    <t>creditors</t>
  </si>
  <si>
    <t>shareholders/ owners</t>
  </si>
  <si>
    <t>comp to gv interest</t>
  </si>
  <si>
    <t>no comp- dividend</t>
  </si>
  <si>
    <t>minus</t>
  </si>
  <si>
    <t>int on loan</t>
  </si>
  <si>
    <t>int on loan/ debt</t>
  </si>
  <si>
    <t>pref div</t>
  </si>
  <si>
    <t>EAS</t>
  </si>
  <si>
    <t>ROE= (EAS/ Eq share cap) *100</t>
  </si>
  <si>
    <t>Debt</t>
  </si>
  <si>
    <t>eq in rs cr</t>
  </si>
  <si>
    <t>int on debt in cr</t>
  </si>
  <si>
    <t>no of eq shares in cr</t>
  </si>
  <si>
    <t>NORMAL</t>
  </si>
  <si>
    <t>minus tax @30%</t>
  </si>
  <si>
    <t>EAT= EAS</t>
  </si>
  <si>
    <t>ROE=EAS/eq cap</t>
  </si>
  <si>
    <t>boom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</si>
</sst>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0" fillId="4" borderId="0" xfId="0" applyFill="1"/>
    <xf numFmtId="0" fontId="0" fillId="5" borderId="0" xfId="0" applyFill="1"/>
    <xf numFmtId="20" fontId="0" fillId="3" borderId="0" xfId="0" applyNumberFormat="1" applyFill="1"/>
    <xf numFmtId="20" fontId="0" fillId="0" borderId="0" xfId="0" applyNumberFormat="1"/>
    <xf numFmtId="0" fontId="0" fillId="6" borderId="0" xfId="0" applyFill="1"/>
    <xf numFmtId="2" fontId="0" fillId="0" borderId="0" xfId="0" applyNumberFormat="1"/>
    <xf numFmtId="3" fontId="0" fillId="0" borderId="0" xfId="0" applyNumberFormat="1"/>
    <xf numFmtId="46" fontId="0" fillId="0" borderId="0" xfId="0" applyNumberFormat="1"/>
    <xf numFmtId="0" fontId="0" fillId="7" borderId="0" xfId="0" applyFill="1"/>
    <xf numFmtId="9" fontId="0" fillId="7" borderId="0" xfId="0" applyNumberFormat="1" applyFill="1"/>
    <xf numFmtId="9" fontId="0" fillId="3" borderId="0" xfId="0" applyNumberFormat="1" applyFill="1"/>
    <xf numFmtId="0" fontId="0" fillId="8" borderId="0" xfId="0" applyFill="1"/>
    <xf numFmtId="9" fontId="0" fillId="8" borderId="0" xfId="0" applyNumberFormat="1" applyFill="1"/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8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9" fontId="0" fillId="0" borderId="0" xfId="0" applyNumberFormat="1" applyFill="1"/>
    <xf numFmtId="9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/>
    <xf numFmtId="9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BC8E-765B-8344-8460-975FA0D4DDC7}">
  <dimension ref="A1:V42"/>
  <sheetViews>
    <sheetView tabSelected="1" topLeftCell="A8" workbookViewId="0">
      <selection activeCell="F14" sqref="F14"/>
    </sheetView>
  </sheetViews>
  <sheetFormatPr baseColWidth="10" defaultRowHeight="16" x14ac:dyDescent="0.2"/>
  <cols>
    <col min="1" max="1" width="13.83203125" customWidth="1"/>
    <col min="5" max="5" width="11.1640625" customWidth="1"/>
    <col min="11" max="11" width="12.1640625" customWidth="1"/>
    <col min="13" max="13" width="14" customWidth="1"/>
    <col min="14" max="14" width="12.33203125" customWidth="1"/>
    <col min="18" max="18" width="12.33203125" customWidth="1"/>
  </cols>
  <sheetData>
    <row r="1" spans="1:15" x14ac:dyDescent="0.2">
      <c r="A1" t="s">
        <v>0</v>
      </c>
      <c r="H1" t="s">
        <v>1</v>
      </c>
      <c r="I1" t="s">
        <v>2</v>
      </c>
      <c r="J1" t="s">
        <v>3</v>
      </c>
      <c r="K1" s="1" t="s">
        <v>4</v>
      </c>
    </row>
    <row r="2" spans="1:15" x14ac:dyDescent="0.2">
      <c r="A2" t="s">
        <v>5</v>
      </c>
      <c r="H2" t="s">
        <v>6</v>
      </c>
      <c r="K2" t="s">
        <v>7</v>
      </c>
    </row>
    <row r="3" spans="1:15" x14ac:dyDescent="0.2">
      <c r="A3" t="s">
        <v>8</v>
      </c>
      <c r="H3" t="s">
        <v>9</v>
      </c>
      <c r="K3" t="s">
        <v>10</v>
      </c>
      <c r="L3" t="s">
        <v>11</v>
      </c>
      <c r="M3" t="s">
        <v>12</v>
      </c>
    </row>
    <row r="4" spans="1:15" x14ac:dyDescent="0.2">
      <c r="A4" t="s">
        <v>13</v>
      </c>
      <c r="H4" t="s">
        <v>7</v>
      </c>
      <c r="K4" t="s">
        <v>14</v>
      </c>
    </row>
    <row r="5" spans="1:15" x14ac:dyDescent="0.2">
      <c r="A5" t="s">
        <v>15</v>
      </c>
      <c r="H5" t="s">
        <v>16</v>
      </c>
      <c r="K5" t="s">
        <v>17</v>
      </c>
    </row>
    <row r="6" spans="1:15" x14ac:dyDescent="0.2">
      <c r="A6" t="s">
        <v>18</v>
      </c>
      <c r="H6" t="s">
        <v>19</v>
      </c>
      <c r="K6" t="s">
        <v>20</v>
      </c>
    </row>
    <row r="7" spans="1:15" x14ac:dyDescent="0.2">
      <c r="A7" t="s">
        <v>21</v>
      </c>
      <c r="H7" t="s">
        <v>7</v>
      </c>
      <c r="K7" t="s">
        <v>22</v>
      </c>
    </row>
    <row r="8" spans="1:15" x14ac:dyDescent="0.2">
      <c r="A8" t="s">
        <v>23</v>
      </c>
      <c r="H8" t="s">
        <v>24</v>
      </c>
      <c r="K8" t="s">
        <v>25</v>
      </c>
    </row>
    <row r="9" spans="1:15" x14ac:dyDescent="0.2">
      <c r="A9" t="s">
        <v>26</v>
      </c>
      <c r="H9" t="s">
        <v>27</v>
      </c>
      <c r="K9" t="s">
        <v>28</v>
      </c>
    </row>
    <row r="10" spans="1:15" x14ac:dyDescent="0.2">
      <c r="A10" t="s">
        <v>29</v>
      </c>
      <c r="K10" t="s">
        <v>30</v>
      </c>
    </row>
    <row r="12" spans="1:15" x14ac:dyDescent="0.2">
      <c r="A12" t="s">
        <v>31</v>
      </c>
      <c r="L12" t="s">
        <v>32</v>
      </c>
    </row>
    <row r="13" spans="1:15" x14ac:dyDescent="0.2">
      <c r="A13" t="s">
        <v>33</v>
      </c>
      <c r="I13" t="s">
        <v>34</v>
      </c>
      <c r="L13" t="s">
        <v>35</v>
      </c>
      <c r="M13" t="s">
        <v>36</v>
      </c>
      <c r="N13" s="2" t="s">
        <v>37</v>
      </c>
      <c r="O13" t="s">
        <v>38</v>
      </c>
    </row>
    <row r="14" spans="1:15" x14ac:dyDescent="0.2">
      <c r="H14" s="2" t="s">
        <v>39</v>
      </c>
      <c r="J14" t="s">
        <v>40</v>
      </c>
      <c r="K14" t="s">
        <v>41</v>
      </c>
      <c r="M14" t="s">
        <v>42</v>
      </c>
      <c r="N14" s="2" t="s">
        <v>43</v>
      </c>
      <c r="O14" t="s">
        <v>44</v>
      </c>
    </row>
    <row r="15" spans="1:15" x14ac:dyDescent="0.2">
      <c r="H15" t="s">
        <v>7</v>
      </c>
      <c r="I15" t="s">
        <v>45</v>
      </c>
    </row>
    <row r="16" spans="1:15" x14ac:dyDescent="0.2">
      <c r="J16" t="s">
        <v>46</v>
      </c>
      <c r="L16" t="s">
        <v>47</v>
      </c>
    </row>
    <row r="17" spans="1:22" x14ac:dyDescent="0.2">
      <c r="J17" t="s">
        <v>48</v>
      </c>
    </row>
    <row r="18" spans="1:22" x14ac:dyDescent="0.2">
      <c r="J18" t="s">
        <v>49</v>
      </c>
      <c r="L18">
        <v>600</v>
      </c>
      <c r="M18" t="s">
        <v>50</v>
      </c>
      <c r="N18" t="s">
        <v>51</v>
      </c>
      <c r="O18" t="s">
        <v>52</v>
      </c>
    </row>
    <row r="19" spans="1:22" x14ac:dyDescent="0.2">
      <c r="J19" t="s">
        <v>53</v>
      </c>
      <c r="L19">
        <v>2200</v>
      </c>
      <c r="M19" t="s">
        <v>54</v>
      </c>
      <c r="N19">
        <f>630/28</f>
        <v>22.5</v>
      </c>
      <c r="O19" t="s">
        <v>55</v>
      </c>
      <c r="U19" t="s">
        <v>56</v>
      </c>
    </row>
    <row r="20" spans="1:22" x14ac:dyDescent="0.2">
      <c r="L20" t="s">
        <v>57</v>
      </c>
      <c r="S20" t="s">
        <v>58</v>
      </c>
      <c r="U20" t="s">
        <v>59</v>
      </c>
      <c r="V20" t="s">
        <v>60</v>
      </c>
    </row>
    <row r="21" spans="1:22" x14ac:dyDescent="0.2">
      <c r="B21">
        <f>B24*B25</f>
        <v>825</v>
      </c>
      <c r="H21" t="s">
        <v>61</v>
      </c>
      <c r="Q21" t="s">
        <v>62</v>
      </c>
      <c r="S21" t="s">
        <v>63</v>
      </c>
      <c r="V21" t="s">
        <v>64</v>
      </c>
    </row>
    <row r="22" spans="1:22" x14ac:dyDescent="0.2">
      <c r="N22" t="s">
        <v>65</v>
      </c>
      <c r="O22" t="s">
        <v>66</v>
      </c>
      <c r="P22" t="s">
        <v>67</v>
      </c>
      <c r="Q22" t="s">
        <v>68</v>
      </c>
      <c r="R22" t="s">
        <v>69</v>
      </c>
    </row>
    <row r="23" spans="1:22" x14ac:dyDescent="0.2">
      <c r="A23" t="s">
        <v>70</v>
      </c>
      <c r="B23" s="3">
        <v>0.3</v>
      </c>
      <c r="N23" t="s">
        <v>71</v>
      </c>
      <c r="O23" t="s">
        <v>50</v>
      </c>
    </row>
    <row r="24" spans="1:22" x14ac:dyDescent="0.2">
      <c r="B24" s="3">
        <v>0.15</v>
      </c>
      <c r="C24" s="3">
        <v>0.25</v>
      </c>
      <c r="D24" s="3">
        <v>0.05</v>
      </c>
      <c r="E24" s="3">
        <v>0.15</v>
      </c>
      <c r="F24" s="3">
        <v>0.25</v>
      </c>
      <c r="G24" s="3"/>
      <c r="H24" s="3"/>
      <c r="I24" s="3"/>
      <c r="J24" s="3"/>
      <c r="K24" s="3"/>
      <c r="L24" t="s">
        <v>72</v>
      </c>
      <c r="M24" t="s">
        <v>73</v>
      </c>
    </row>
    <row r="25" spans="1:22" x14ac:dyDescent="0.2">
      <c r="B25">
        <v>5500</v>
      </c>
      <c r="E25" t="s">
        <v>74</v>
      </c>
      <c r="F25" s="3">
        <v>0.08</v>
      </c>
      <c r="G25" s="3"/>
      <c r="I25" t="s">
        <v>75</v>
      </c>
      <c r="J25">
        <v>10</v>
      </c>
      <c r="L25" t="s">
        <v>76</v>
      </c>
    </row>
    <row r="26" spans="1:22" x14ac:dyDescent="0.2">
      <c r="B26" t="s">
        <v>77</v>
      </c>
      <c r="E26" t="s">
        <v>78</v>
      </c>
      <c r="H26" t="s">
        <v>79</v>
      </c>
      <c r="J26" t="s">
        <v>80</v>
      </c>
      <c r="L26" s="2" t="s">
        <v>81</v>
      </c>
      <c r="M26" t="s">
        <v>82</v>
      </c>
    </row>
    <row r="27" spans="1:22" x14ac:dyDescent="0.2">
      <c r="B27" s="2" t="s">
        <v>83</v>
      </c>
      <c r="E27" s="2" t="s">
        <v>84</v>
      </c>
      <c r="H27" s="2" t="s">
        <v>85</v>
      </c>
      <c r="J27" s="2" t="s">
        <v>86</v>
      </c>
      <c r="L27" t="s">
        <v>87</v>
      </c>
    </row>
    <row r="28" spans="1:22" x14ac:dyDescent="0.2">
      <c r="B28" s="2" t="s">
        <v>81</v>
      </c>
      <c r="C28" s="1" t="s">
        <v>88</v>
      </c>
      <c r="D28" s="4" t="s">
        <v>89</v>
      </c>
      <c r="E28" s="2" t="s">
        <v>81</v>
      </c>
      <c r="F28" s="5" t="s">
        <v>88</v>
      </c>
      <c r="G28" s="5"/>
      <c r="H28" s="2" t="s">
        <v>81</v>
      </c>
      <c r="I28" s="5" t="s">
        <v>88</v>
      </c>
      <c r="J28" s="2" t="s">
        <v>81</v>
      </c>
      <c r="K28" s="5" t="s">
        <v>88</v>
      </c>
      <c r="L28" t="s">
        <v>90</v>
      </c>
    </row>
    <row r="29" spans="1:22" x14ac:dyDescent="0.2">
      <c r="A29" t="s">
        <v>91</v>
      </c>
      <c r="B29" s="6">
        <v>6.9444444444444447E-4</v>
      </c>
      <c r="C29" s="1" t="s">
        <v>92</v>
      </c>
      <c r="D29" s="4" t="s">
        <v>92</v>
      </c>
      <c r="E29" s="7">
        <v>4.7916666666666663E-2</v>
      </c>
      <c r="H29" s="7">
        <v>4.2361111111111106E-2</v>
      </c>
      <c r="J29" s="7">
        <v>0.3756944444444445</v>
      </c>
      <c r="L29" t="s">
        <v>93</v>
      </c>
    </row>
    <row r="30" spans="1:22" x14ac:dyDescent="0.2">
      <c r="A30" t="s">
        <v>94</v>
      </c>
      <c r="B30" s="2">
        <v>5500</v>
      </c>
      <c r="C30" s="1">
        <v>5500</v>
      </c>
      <c r="D30" s="4">
        <v>5500</v>
      </c>
      <c r="E30">
        <v>4950</v>
      </c>
      <c r="H30">
        <v>2750</v>
      </c>
      <c r="J30">
        <v>550</v>
      </c>
    </row>
    <row r="31" spans="1:22" x14ac:dyDescent="0.2">
      <c r="A31" t="s">
        <v>95</v>
      </c>
      <c r="B31" s="2">
        <f>B30/$J$25</f>
        <v>550</v>
      </c>
      <c r="C31" s="1">
        <f t="shared" ref="C31:J31" si="0">C30/$J$25</f>
        <v>550</v>
      </c>
      <c r="D31" s="4">
        <f t="shared" si="0"/>
        <v>550</v>
      </c>
      <c r="E31">
        <f t="shared" si="0"/>
        <v>495</v>
      </c>
      <c r="F31">
        <f t="shared" si="0"/>
        <v>0</v>
      </c>
      <c r="H31">
        <f t="shared" si="0"/>
        <v>275</v>
      </c>
      <c r="I31">
        <f t="shared" si="0"/>
        <v>0</v>
      </c>
      <c r="J31">
        <f t="shared" si="0"/>
        <v>55</v>
      </c>
      <c r="L31" s="5" t="s">
        <v>88</v>
      </c>
      <c r="M31" s="3">
        <v>0.25</v>
      </c>
    </row>
    <row r="32" spans="1:22" x14ac:dyDescent="0.2">
      <c r="A32" t="s">
        <v>96</v>
      </c>
      <c r="B32" s="2">
        <v>0</v>
      </c>
      <c r="C32" s="1">
        <v>0</v>
      </c>
      <c r="D32" s="4">
        <v>0</v>
      </c>
      <c r="E32">
        <v>550</v>
      </c>
      <c r="F32">
        <v>550</v>
      </c>
      <c r="H32">
        <v>2750</v>
      </c>
      <c r="I32">
        <v>2750</v>
      </c>
      <c r="J32">
        <v>4950</v>
      </c>
      <c r="K32">
        <v>4950</v>
      </c>
    </row>
    <row r="33" spans="1:13" x14ac:dyDescent="0.2">
      <c r="A33" t="s">
        <v>74</v>
      </c>
      <c r="B33" s="2">
        <f>$F$25*B32</f>
        <v>0</v>
      </c>
      <c r="C33" s="1">
        <f>$F$25*C32</f>
        <v>0</v>
      </c>
      <c r="D33" s="4">
        <v>0</v>
      </c>
      <c r="E33">
        <f>$F$25*E32</f>
        <v>44</v>
      </c>
      <c r="F33">
        <f>$F$25*F32</f>
        <v>44</v>
      </c>
      <c r="H33">
        <f>$F$25*H32</f>
        <v>220</v>
      </c>
      <c r="I33">
        <f>$F$25*I32</f>
        <v>220</v>
      </c>
      <c r="J33">
        <f>$F$25*J32</f>
        <v>396</v>
      </c>
      <c r="K33">
        <f>$F$25*K32</f>
        <v>396</v>
      </c>
    </row>
    <row r="34" spans="1:13" x14ac:dyDescent="0.2">
      <c r="B34" s="2"/>
      <c r="C34" s="1"/>
      <c r="D34" s="4"/>
      <c r="L34" s="8" t="s">
        <v>89</v>
      </c>
      <c r="M34" s="3">
        <v>0.05</v>
      </c>
    </row>
    <row r="35" spans="1:13" x14ac:dyDescent="0.2">
      <c r="A35" t="s">
        <v>97</v>
      </c>
      <c r="B35" s="2">
        <f>$B$24*$B$25</f>
        <v>825</v>
      </c>
      <c r="C35" s="1">
        <f>C24*C30</f>
        <v>1375</v>
      </c>
      <c r="D35" s="4">
        <f>D24*D30</f>
        <v>275</v>
      </c>
      <c r="E35">
        <f>$B$24*$B$25</f>
        <v>825</v>
      </c>
      <c r="H35">
        <f>$B$24*$B$25</f>
        <v>825</v>
      </c>
      <c r="J35">
        <f>$B$24*$B$25</f>
        <v>825</v>
      </c>
    </row>
    <row r="36" spans="1:13" x14ac:dyDescent="0.2">
      <c r="A36" t="s">
        <v>98</v>
      </c>
      <c r="B36" s="2">
        <f>B33</f>
        <v>0</v>
      </c>
      <c r="C36" s="1">
        <f t="shared" ref="C36:K36" si="1">C33</f>
        <v>0</v>
      </c>
      <c r="D36" s="4">
        <f t="shared" si="1"/>
        <v>0</v>
      </c>
      <c r="E36">
        <f t="shared" si="1"/>
        <v>44</v>
      </c>
      <c r="F36">
        <f t="shared" si="1"/>
        <v>44</v>
      </c>
      <c r="H36">
        <f t="shared" si="1"/>
        <v>220</v>
      </c>
      <c r="I36">
        <f t="shared" si="1"/>
        <v>220</v>
      </c>
      <c r="J36">
        <f t="shared" si="1"/>
        <v>396</v>
      </c>
      <c r="K36">
        <f t="shared" si="1"/>
        <v>396</v>
      </c>
    </row>
    <row r="37" spans="1:13" x14ac:dyDescent="0.2">
      <c r="A37" t="s">
        <v>99</v>
      </c>
      <c r="B37" s="2">
        <f>B35-B36</f>
        <v>825</v>
      </c>
      <c r="C37" s="1">
        <f t="shared" ref="C37:K37" si="2">C35-C36</f>
        <v>1375</v>
      </c>
      <c r="D37" s="4">
        <f t="shared" si="2"/>
        <v>275</v>
      </c>
      <c r="E37">
        <f t="shared" si="2"/>
        <v>781</v>
      </c>
      <c r="F37">
        <f t="shared" si="2"/>
        <v>-44</v>
      </c>
      <c r="H37">
        <f t="shared" si="2"/>
        <v>605</v>
      </c>
      <c r="I37">
        <f t="shared" si="2"/>
        <v>-220</v>
      </c>
      <c r="J37">
        <f t="shared" si="2"/>
        <v>429</v>
      </c>
      <c r="K37">
        <f t="shared" si="2"/>
        <v>-396</v>
      </c>
    </row>
    <row r="38" spans="1:13" x14ac:dyDescent="0.2">
      <c r="A38" t="s">
        <v>100</v>
      </c>
      <c r="B38" s="2">
        <f>B37*$B$23</f>
        <v>247.5</v>
      </c>
      <c r="C38" s="1">
        <f t="shared" ref="C38:K38" si="3">C37*$B$23</f>
        <v>412.5</v>
      </c>
      <c r="D38" s="4">
        <f t="shared" si="3"/>
        <v>82.5</v>
      </c>
      <c r="E38">
        <f t="shared" si="3"/>
        <v>234.29999999999998</v>
      </c>
      <c r="F38">
        <f t="shared" si="3"/>
        <v>-13.2</v>
      </c>
      <c r="H38">
        <f t="shared" si="3"/>
        <v>181.5</v>
      </c>
      <c r="I38">
        <f t="shared" si="3"/>
        <v>-66</v>
      </c>
      <c r="J38">
        <f t="shared" si="3"/>
        <v>128.69999999999999</v>
      </c>
      <c r="K38">
        <f t="shared" si="3"/>
        <v>-118.8</v>
      </c>
    </row>
    <row r="39" spans="1:13" x14ac:dyDescent="0.2">
      <c r="A39" t="s">
        <v>101</v>
      </c>
      <c r="B39" s="2">
        <f>B37-B38</f>
        <v>577.5</v>
      </c>
      <c r="C39" s="1">
        <f t="shared" ref="C39:K39" si="4">C37-C38</f>
        <v>962.5</v>
      </c>
      <c r="D39" s="4">
        <f t="shared" si="4"/>
        <v>192.5</v>
      </c>
      <c r="E39">
        <f t="shared" si="4"/>
        <v>546.70000000000005</v>
      </c>
      <c r="F39">
        <f t="shared" si="4"/>
        <v>-30.8</v>
      </c>
      <c r="H39">
        <f t="shared" si="4"/>
        <v>423.5</v>
      </c>
      <c r="I39">
        <f t="shared" si="4"/>
        <v>-154</v>
      </c>
      <c r="J39">
        <f t="shared" si="4"/>
        <v>300.3</v>
      </c>
      <c r="K39">
        <f t="shared" si="4"/>
        <v>-277.2</v>
      </c>
    </row>
    <row r="40" spans="1:13" x14ac:dyDescent="0.2">
      <c r="A40" t="s">
        <v>102</v>
      </c>
      <c r="B40" s="2">
        <f>B39/B31</f>
        <v>1.05</v>
      </c>
      <c r="C40" s="1">
        <f t="shared" ref="C40:K40" si="5">C39/C31</f>
        <v>1.75</v>
      </c>
      <c r="D40" s="4">
        <f t="shared" si="5"/>
        <v>0.35</v>
      </c>
      <c r="E40" s="9">
        <f t="shared" si="5"/>
        <v>1.1044444444444446</v>
      </c>
      <c r="F40" t="e">
        <f t="shared" si="5"/>
        <v>#DIV/0!</v>
      </c>
      <c r="H40">
        <f t="shared" si="5"/>
        <v>1.54</v>
      </c>
      <c r="I40" t="e">
        <f t="shared" si="5"/>
        <v>#DIV/0!</v>
      </c>
      <c r="J40">
        <f t="shared" si="5"/>
        <v>5.46</v>
      </c>
      <c r="K40" t="e">
        <f t="shared" si="5"/>
        <v>#DIV/0!</v>
      </c>
    </row>
    <row r="41" spans="1:13" x14ac:dyDescent="0.2">
      <c r="A41" t="s">
        <v>103</v>
      </c>
      <c r="B41" s="2">
        <f>(B39/B30)*100</f>
        <v>10.5</v>
      </c>
      <c r="C41" s="1">
        <f t="shared" ref="C41:K41" si="6">(C39/C30)*100</f>
        <v>17.5</v>
      </c>
      <c r="D41" s="4">
        <f t="shared" si="6"/>
        <v>3.5000000000000004</v>
      </c>
      <c r="E41" s="9">
        <f t="shared" si="6"/>
        <v>11.044444444444446</v>
      </c>
      <c r="F41" t="e">
        <f t="shared" si="6"/>
        <v>#DIV/0!</v>
      </c>
      <c r="H41">
        <f t="shared" si="6"/>
        <v>15.4</v>
      </c>
      <c r="I41" t="e">
        <f t="shared" si="6"/>
        <v>#DIV/0!</v>
      </c>
      <c r="J41">
        <f t="shared" si="6"/>
        <v>54.6</v>
      </c>
      <c r="K41" t="e">
        <f t="shared" si="6"/>
        <v>#DIV/0!</v>
      </c>
    </row>
    <row r="42" spans="1:13" x14ac:dyDescent="0.2">
      <c r="B42" s="2"/>
      <c r="C42" s="1"/>
      <c r="D4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8ACF-9C58-6B47-8924-8DD6211B391E}">
  <dimension ref="A1:N37"/>
  <sheetViews>
    <sheetView topLeftCell="A23" zoomScale="150" zoomScaleNormal="150" workbookViewId="0">
      <selection activeCell="B37" sqref="B37"/>
    </sheetView>
  </sheetViews>
  <sheetFormatPr baseColWidth="10" defaultRowHeight="16" x14ac:dyDescent="0.2"/>
  <cols>
    <col min="1" max="1" width="24.33203125" customWidth="1"/>
    <col min="2" max="2" width="13.1640625" customWidth="1"/>
  </cols>
  <sheetData>
    <row r="1" spans="1:14" x14ac:dyDescent="0.2">
      <c r="A1" t="s">
        <v>139</v>
      </c>
      <c r="B1" t="s">
        <v>142</v>
      </c>
    </row>
    <row r="2" spans="1:14" x14ac:dyDescent="0.2">
      <c r="H2" t="s">
        <v>146</v>
      </c>
      <c r="K2" t="s">
        <v>155</v>
      </c>
    </row>
    <row r="3" spans="1:14" x14ac:dyDescent="0.2">
      <c r="A3" t="s">
        <v>140</v>
      </c>
      <c r="H3" t="s">
        <v>147</v>
      </c>
    </row>
    <row r="4" spans="1:14" x14ac:dyDescent="0.2">
      <c r="H4" t="s">
        <v>148</v>
      </c>
      <c r="K4" t="s">
        <v>156</v>
      </c>
      <c r="L4" t="s">
        <v>157</v>
      </c>
      <c r="M4" t="s">
        <v>158</v>
      </c>
      <c r="N4" t="s">
        <v>159</v>
      </c>
    </row>
    <row r="5" spans="1:14" x14ac:dyDescent="0.2">
      <c r="A5" t="s">
        <v>141</v>
      </c>
      <c r="C5" t="s">
        <v>143</v>
      </c>
      <c r="H5" t="s">
        <v>149</v>
      </c>
      <c r="N5" t="s">
        <v>160</v>
      </c>
    </row>
    <row r="6" spans="1:14" x14ac:dyDescent="0.2">
      <c r="H6" t="s">
        <v>150</v>
      </c>
      <c r="N6" t="s">
        <v>161</v>
      </c>
    </row>
    <row r="7" spans="1:14" x14ac:dyDescent="0.2">
      <c r="A7" t="s">
        <v>144</v>
      </c>
      <c r="H7" t="s">
        <v>151</v>
      </c>
      <c r="M7" t="s">
        <v>162</v>
      </c>
      <c r="N7" t="s">
        <v>163</v>
      </c>
    </row>
    <row r="8" spans="1:14" x14ac:dyDescent="0.2">
      <c r="A8" t="s">
        <v>145</v>
      </c>
      <c r="H8" t="s">
        <v>152</v>
      </c>
      <c r="N8" t="s">
        <v>164</v>
      </c>
    </row>
    <row r="9" spans="1:14" x14ac:dyDescent="0.2">
      <c r="H9" t="s">
        <v>153</v>
      </c>
    </row>
    <row r="10" spans="1:14" x14ac:dyDescent="0.2">
      <c r="H10" t="s">
        <v>154</v>
      </c>
      <c r="M10" t="s">
        <v>165</v>
      </c>
    </row>
    <row r="12" spans="1:14" x14ac:dyDescent="0.2">
      <c r="B12" t="s">
        <v>170</v>
      </c>
      <c r="M12" t="s">
        <v>166</v>
      </c>
    </row>
    <row r="13" spans="1:14" x14ac:dyDescent="0.2">
      <c r="B13" t="s">
        <v>171</v>
      </c>
      <c r="C13" t="s">
        <v>173</v>
      </c>
    </row>
    <row r="14" spans="1:14" x14ac:dyDescent="0.2">
      <c r="B14" t="s">
        <v>172</v>
      </c>
      <c r="C14" s="15">
        <v>5000</v>
      </c>
      <c r="D14" s="15"/>
      <c r="E14" t="s">
        <v>187</v>
      </c>
      <c r="F14" t="s">
        <v>174</v>
      </c>
      <c r="M14" t="s">
        <v>167</v>
      </c>
    </row>
    <row r="15" spans="1:14" x14ac:dyDescent="0.2">
      <c r="B15" t="s">
        <v>177</v>
      </c>
      <c r="C15" s="15">
        <v>10</v>
      </c>
      <c r="D15" s="15"/>
    </row>
    <row r="16" spans="1:14" x14ac:dyDescent="0.2">
      <c r="B16" t="s">
        <v>175</v>
      </c>
      <c r="C16" t="s">
        <v>176</v>
      </c>
      <c r="M16" t="s">
        <v>168</v>
      </c>
    </row>
    <row r="17" spans="1:13" x14ac:dyDescent="0.2">
      <c r="B17" t="s">
        <v>182</v>
      </c>
      <c r="C17" s="16">
        <v>0.09</v>
      </c>
      <c r="D17" s="16"/>
      <c r="E17" t="s">
        <v>118</v>
      </c>
    </row>
    <row r="18" spans="1:13" x14ac:dyDescent="0.2">
      <c r="B18" t="s">
        <v>100</v>
      </c>
      <c r="C18" s="16">
        <v>0.3</v>
      </c>
      <c r="D18" s="16"/>
      <c r="M18" t="s">
        <v>169</v>
      </c>
    </row>
    <row r="21" spans="1:13" s="15" customFormat="1" x14ac:dyDescent="0.2">
      <c r="B21" s="18" t="s">
        <v>178</v>
      </c>
      <c r="C21" s="18"/>
      <c r="D21" s="18"/>
      <c r="E21" s="18" t="s">
        <v>179</v>
      </c>
      <c r="F21" s="18"/>
      <c r="G21" s="18"/>
      <c r="H21" s="18" t="s">
        <v>180</v>
      </c>
      <c r="I21" s="18"/>
      <c r="J21" s="18"/>
      <c r="K21" s="18" t="s">
        <v>181</v>
      </c>
      <c r="L21" s="18"/>
      <c r="M21" s="18"/>
    </row>
    <row r="22" spans="1:13" s="15" customFormat="1" x14ac:dyDescent="0.2">
      <c r="B22" s="15" t="s">
        <v>189</v>
      </c>
      <c r="C22" s="15" t="s">
        <v>193</v>
      </c>
      <c r="D22" s="15" t="s">
        <v>194</v>
      </c>
      <c r="F22" s="15" t="s">
        <v>193</v>
      </c>
      <c r="G22" s="15" t="s">
        <v>194</v>
      </c>
      <c r="I22" s="15" t="s">
        <v>193</v>
      </c>
      <c r="J22" s="15" t="s">
        <v>194</v>
      </c>
      <c r="L22" s="15" t="s">
        <v>193</v>
      </c>
      <c r="M22" s="15" t="s">
        <v>194</v>
      </c>
    </row>
    <row r="23" spans="1:13" s="15" customFormat="1" x14ac:dyDescent="0.2">
      <c r="B23" s="16">
        <v>0.15</v>
      </c>
      <c r="C23" s="16">
        <v>0.05</v>
      </c>
      <c r="D23" s="16">
        <v>0.25</v>
      </c>
      <c r="E23" s="16">
        <v>0.15</v>
      </c>
      <c r="F23" s="16">
        <v>0.05</v>
      </c>
      <c r="G23" s="16">
        <v>0.25</v>
      </c>
      <c r="H23" s="16">
        <v>0.15</v>
      </c>
      <c r="I23" s="16">
        <v>0.05</v>
      </c>
      <c r="J23" s="16">
        <v>0.25</v>
      </c>
      <c r="K23" s="16">
        <v>0.15</v>
      </c>
      <c r="L23" s="16">
        <v>0.05</v>
      </c>
      <c r="M23" s="16">
        <v>0.25</v>
      </c>
    </row>
    <row r="24" spans="1:13" x14ac:dyDescent="0.2">
      <c r="A24" t="s">
        <v>182</v>
      </c>
      <c r="B24">
        <v>0</v>
      </c>
      <c r="C24">
        <v>0</v>
      </c>
      <c r="D24">
        <v>0</v>
      </c>
      <c r="E24" s="3">
        <v>0.1</v>
      </c>
      <c r="F24" s="3">
        <v>0.1</v>
      </c>
      <c r="G24" s="3">
        <v>0.1</v>
      </c>
      <c r="H24" s="3">
        <v>0.5</v>
      </c>
      <c r="I24" s="3">
        <v>0.5</v>
      </c>
      <c r="J24" s="3">
        <v>0.5</v>
      </c>
      <c r="K24" s="3">
        <v>0.9</v>
      </c>
      <c r="L24" s="3">
        <v>0.9</v>
      </c>
      <c r="M24" s="3">
        <v>0.9</v>
      </c>
    </row>
    <row r="25" spans="1:13" x14ac:dyDescent="0.2">
      <c r="A25" t="s">
        <v>183</v>
      </c>
      <c r="B25" s="3">
        <v>1</v>
      </c>
      <c r="C25" s="3">
        <v>1</v>
      </c>
      <c r="D25" s="3">
        <v>1</v>
      </c>
      <c r="E25" s="3">
        <v>0.9</v>
      </c>
      <c r="F25" s="3">
        <v>0.9</v>
      </c>
      <c r="G25" s="3">
        <v>0.9</v>
      </c>
      <c r="H25" s="3">
        <v>0.5</v>
      </c>
      <c r="I25" s="3">
        <v>0.5</v>
      </c>
      <c r="J25" s="3">
        <v>0.5</v>
      </c>
      <c r="K25" s="3">
        <v>0.1</v>
      </c>
      <c r="L25" s="3">
        <v>0.1</v>
      </c>
      <c r="M25" s="3">
        <v>0.1</v>
      </c>
    </row>
    <row r="26" spans="1:13" x14ac:dyDescent="0.2">
      <c r="A26" t="s">
        <v>184</v>
      </c>
      <c r="B26">
        <f>B24*$C$14</f>
        <v>0</v>
      </c>
      <c r="C26">
        <f t="shared" ref="C26:L26" si="0">C24*$C$14</f>
        <v>0</v>
      </c>
      <c r="D26">
        <f t="shared" ref="D26" si="1">D24*$C$14</f>
        <v>0</v>
      </c>
      <c r="E26">
        <f t="shared" si="0"/>
        <v>500</v>
      </c>
      <c r="F26">
        <f t="shared" si="0"/>
        <v>500</v>
      </c>
      <c r="G26">
        <f t="shared" ref="G26" si="2">G24*$C$14</f>
        <v>500</v>
      </c>
      <c r="H26">
        <f t="shared" si="0"/>
        <v>2500</v>
      </c>
      <c r="I26">
        <f t="shared" si="0"/>
        <v>2500</v>
      </c>
      <c r="J26">
        <f t="shared" ref="J26" si="3">J24*$C$14</f>
        <v>2500</v>
      </c>
      <c r="K26">
        <f t="shared" si="0"/>
        <v>4500</v>
      </c>
      <c r="L26">
        <f t="shared" si="0"/>
        <v>4500</v>
      </c>
      <c r="M26">
        <f t="shared" ref="M26" si="4">M24*$C$14</f>
        <v>4500</v>
      </c>
    </row>
    <row r="27" spans="1:13" x14ac:dyDescent="0.2">
      <c r="A27" t="s">
        <v>185</v>
      </c>
      <c r="B27">
        <f>B25*$C$14</f>
        <v>5000</v>
      </c>
      <c r="C27">
        <f t="shared" ref="C27:L27" si="5">C25*$C$14</f>
        <v>5000</v>
      </c>
      <c r="D27">
        <f t="shared" ref="D27" si="6">D25*$C$14</f>
        <v>5000</v>
      </c>
      <c r="E27">
        <f t="shared" si="5"/>
        <v>4500</v>
      </c>
      <c r="F27">
        <f t="shared" si="5"/>
        <v>4500</v>
      </c>
      <c r="G27">
        <f t="shared" ref="G27" si="7">G25*$C$14</f>
        <v>4500</v>
      </c>
      <c r="H27">
        <f t="shared" si="5"/>
        <v>2500</v>
      </c>
      <c r="I27">
        <f t="shared" si="5"/>
        <v>2500</v>
      </c>
      <c r="J27">
        <f t="shared" ref="J27" si="8">J25*$C$14</f>
        <v>2500</v>
      </c>
      <c r="K27">
        <f t="shared" si="5"/>
        <v>500</v>
      </c>
      <c r="L27">
        <f t="shared" si="5"/>
        <v>500</v>
      </c>
      <c r="M27">
        <f t="shared" ref="M27" si="9">M25*$C$14</f>
        <v>500</v>
      </c>
    </row>
    <row r="28" spans="1:13" x14ac:dyDescent="0.2">
      <c r="A28" t="s">
        <v>188</v>
      </c>
      <c r="B28">
        <f>$C$17*B26</f>
        <v>0</v>
      </c>
      <c r="C28">
        <f t="shared" ref="C28:L28" si="10">$C$17*C26</f>
        <v>0</v>
      </c>
      <c r="D28">
        <f t="shared" ref="D28" si="11">$C$17*D26</f>
        <v>0</v>
      </c>
      <c r="E28">
        <f t="shared" si="10"/>
        <v>45</v>
      </c>
      <c r="F28">
        <f t="shared" si="10"/>
        <v>45</v>
      </c>
      <c r="G28">
        <f t="shared" ref="G28" si="12">$C$17*G26</f>
        <v>45</v>
      </c>
      <c r="H28">
        <f t="shared" si="10"/>
        <v>225</v>
      </c>
      <c r="I28">
        <f t="shared" si="10"/>
        <v>225</v>
      </c>
      <c r="J28">
        <f t="shared" ref="J28" si="13">$C$17*J26</f>
        <v>225</v>
      </c>
      <c r="K28">
        <f t="shared" si="10"/>
        <v>405</v>
      </c>
      <c r="L28">
        <f t="shared" si="10"/>
        <v>405</v>
      </c>
      <c r="M28">
        <f t="shared" ref="M28" si="14">$C$17*M26</f>
        <v>405</v>
      </c>
    </row>
    <row r="29" spans="1:13" x14ac:dyDescent="0.2">
      <c r="A29" t="s">
        <v>186</v>
      </c>
      <c r="B29">
        <f>B27/$C$15</f>
        <v>500</v>
      </c>
      <c r="C29">
        <f t="shared" ref="C29:L29" si="15">C27/$C$15</f>
        <v>500</v>
      </c>
      <c r="D29">
        <f t="shared" ref="D29" si="16">D27/$C$15</f>
        <v>500</v>
      </c>
      <c r="E29">
        <f t="shared" si="15"/>
        <v>450</v>
      </c>
      <c r="F29">
        <f t="shared" si="15"/>
        <v>450</v>
      </c>
      <c r="G29">
        <f t="shared" ref="G29" si="17">G27/$C$15</f>
        <v>450</v>
      </c>
      <c r="H29">
        <f t="shared" si="15"/>
        <v>250</v>
      </c>
      <c r="I29">
        <f t="shared" si="15"/>
        <v>250</v>
      </c>
      <c r="J29">
        <f t="shared" ref="J29" si="18">J27/$C$15</f>
        <v>250</v>
      </c>
      <c r="K29">
        <f t="shared" si="15"/>
        <v>50</v>
      </c>
      <c r="L29">
        <f t="shared" si="15"/>
        <v>50</v>
      </c>
      <c r="M29">
        <f t="shared" ref="M29" si="19">M27/$C$15</f>
        <v>50</v>
      </c>
    </row>
    <row r="31" spans="1:13" x14ac:dyDescent="0.2">
      <c r="A31" t="s">
        <v>97</v>
      </c>
      <c r="B31">
        <f>B23*$C$14</f>
        <v>750</v>
      </c>
      <c r="C31">
        <f t="shared" ref="C31:L31" si="20">C23*$C$14</f>
        <v>250</v>
      </c>
      <c r="D31">
        <f t="shared" ref="D31" si="21">D23*$C$14</f>
        <v>1250</v>
      </c>
      <c r="E31">
        <f t="shared" si="20"/>
        <v>750</v>
      </c>
      <c r="F31">
        <f t="shared" si="20"/>
        <v>250</v>
      </c>
      <c r="G31">
        <f t="shared" ref="G31" si="22">G23*$C$14</f>
        <v>1250</v>
      </c>
      <c r="H31">
        <f t="shared" si="20"/>
        <v>750</v>
      </c>
      <c r="I31">
        <f t="shared" si="20"/>
        <v>250</v>
      </c>
      <c r="J31">
        <f t="shared" ref="J31" si="23">J23*$C$14</f>
        <v>1250</v>
      </c>
      <c r="K31">
        <f t="shared" si="20"/>
        <v>750</v>
      </c>
      <c r="L31">
        <f t="shared" si="20"/>
        <v>250</v>
      </c>
      <c r="M31">
        <f t="shared" ref="M31" si="24">M23*$C$14</f>
        <v>1250</v>
      </c>
    </row>
    <row r="32" spans="1:13" x14ac:dyDescent="0.2">
      <c r="A32" t="s">
        <v>190</v>
      </c>
      <c r="B32">
        <f>B28</f>
        <v>0</v>
      </c>
      <c r="C32">
        <f t="shared" ref="C32:L32" si="25">C28</f>
        <v>0</v>
      </c>
      <c r="D32">
        <f t="shared" ref="D32" si="26">D28</f>
        <v>0</v>
      </c>
      <c r="E32">
        <f t="shared" si="25"/>
        <v>45</v>
      </c>
      <c r="F32">
        <f t="shared" si="25"/>
        <v>45</v>
      </c>
      <c r="G32">
        <f t="shared" ref="G32" si="27">G28</f>
        <v>45</v>
      </c>
      <c r="H32">
        <f t="shared" si="25"/>
        <v>225</v>
      </c>
      <c r="I32">
        <f t="shared" si="25"/>
        <v>225</v>
      </c>
      <c r="J32">
        <f t="shared" ref="J32" si="28">J28</f>
        <v>225</v>
      </c>
      <c r="K32">
        <f t="shared" si="25"/>
        <v>405</v>
      </c>
      <c r="L32">
        <f t="shared" si="25"/>
        <v>405</v>
      </c>
      <c r="M32">
        <f t="shared" ref="M32" si="29">M28</f>
        <v>405</v>
      </c>
    </row>
    <row r="33" spans="1:13" x14ac:dyDescent="0.2">
      <c r="A33" t="s">
        <v>99</v>
      </c>
      <c r="B33">
        <f>B31-B32</f>
        <v>750</v>
      </c>
      <c r="C33">
        <f t="shared" ref="C33:M33" si="30">C31-C32</f>
        <v>250</v>
      </c>
      <c r="D33">
        <f t="shared" si="30"/>
        <v>1250</v>
      </c>
      <c r="E33">
        <f t="shared" si="30"/>
        <v>705</v>
      </c>
      <c r="F33">
        <f t="shared" si="30"/>
        <v>205</v>
      </c>
      <c r="G33">
        <f t="shared" si="30"/>
        <v>1205</v>
      </c>
      <c r="H33">
        <f t="shared" si="30"/>
        <v>525</v>
      </c>
      <c r="I33">
        <f t="shared" si="30"/>
        <v>25</v>
      </c>
      <c r="J33">
        <f t="shared" si="30"/>
        <v>1025</v>
      </c>
      <c r="K33">
        <f t="shared" si="30"/>
        <v>345</v>
      </c>
      <c r="L33">
        <f t="shared" si="30"/>
        <v>-155</v>
      </c>
      <c r="M33">
        <f t="shared" si="30"/>
        <v>845</v>
      </c>
    </row>
    <row r="34" spans="1:13" x14ac:dyDescent="0.2">
      <c r="A34" t="s">
        <v>191</v>
      </c>
      <c r="B34">
        <f>$C$18*B33</f>
        <v>225</v>
      </c>
      <c r="C34">
        <f t="shared" ref="C34:M34" si="31">$C$18*C33</f>
        <v>75</v>
      </c>
      <c r="D34">
        <f t="shared" si="31"/>
        <v>375</v>
      </c>
      <c r="E34">
        <f t="shared" si="31"/>
        <v>211.5</v>
      </c>
      <c r="F34">
        <f t="shared" si="31"/>
        <v>61.5</v>
      </c>
      <c r="G34">
        <f t="shared" si="31"/>
        <v>361.5</v>
      </c>
      <c r="H34">
        <f t="shared" si="31"/>
        <v>157.5</v>
      </c>
      <c r="I34">
        <f t="shared" si="31"/>
        <v>7.5</v>
      </c>
      <c r="J34">
        <f t="shared" si="31"/>
        <v>307.5</v>
      </c>
      <c r="K34">
        <f t="shared" si="31"/>
        <v>103.5</v>
      </c>
      <c r="L34">
        <f t="shared" si="31"/>
        <v>-46.5</v>
      </c>
      <c r="M34">
        <f t="shared" si="31"/>
        <v>253.5</v>
      </c>
    </row>
    <row r="35" spans="1:13" x14ac:dyDescent="0.2">
      <c r="A35" t="s">
        <v>135</v>
      </c>
      <c r="B35">
        <f>B33-B34</f>
        <v>525</v>
      </c>
      <c r="C35">
        <f t="shared" ref="C35:M35" si="32">C33-C34</f>
        <v>175</v>
      </c>
      <c r="D35">
        <f t="shared" si="32"/>
        <v>875</v>
      </c>
      <c r="E35">
        <f t="shared" si="32"/>
        <v>493.5</v>
      </c>
      <c r="F35">
        <f t="shared" si="32"/>
        <v>143.5</v>
      </c>
      <c r="G35">
        <f t="shared" si="32"/>
        <v>843.5</v>
      </c>
      <c r="H35">
        <f t="shared" si="32"/>
        <v>367.5</v>
      </c>
      <c r="I35">
        <f t="shared" si="32"/>
        <v>17.5</v>
      </c>
      <c r="J35">
        <f t="shared" si="32"/>
        <v>717.5</v>
      </c>
      <c r="K35">
        <f t="shared" si="32"/>
        <v>241.5</v>
      </c>
      <c r="L35">
        <f t="shared" si="32"/>
        <v>-108.5</v>
      </c>
      <c r="M35">
        <f t="shared" si="32"/>
        <v>591.5</v>
      </c>
    </row>
    <row r="36" spans="1:13" x14ac:dyDescent="0.2">
      <c r="A36" t="s">
        <v>192</v>
      </c>
    </row>
    <row r="37" spans="1:13" x14ac:dyDescent="0.2">
      <c r="A37" t="s">
        <v>192</v>
      </c>
      <c r="B37">
        <f>B35/B29</f>
        <v>1.05</v>
      </c>
      <c r="C37" s="5">
        <f t="shared" ref="C37:L37" si="33">C35/C29</f>
        <v>0.35</v>
      </c>
      <c r="D37" s="2">
        <f t="shared" ref="D37" si="34">D35/D29</f>
        <v>1.75</v>
      </c>
      <c r="E37">
        <f t="shared" si="33"/>
        <v>1.0966666666666667</v>
      </c>
      <c r="F37" s="5">
        <f t="shared" si="33"/>
        <v>0.31888888888888889</v>
      </c>
      <c r="G37" s="2">
        <f t="shared" ref="G37" si="35">G35/G29</f>
        <v>1.8744444444444444</v>
      </c>
      <c r="H37">
        <f t="shared" si="33"/>
        <v>1.47</v>
      </c>
      <c r="I37" s="5">
        <f t="shared" si="33"/>
        <v>7.0000000000000007E-2</v>
      </c>
      <c r="J37" s="2">
        <f t="shared" ref="J37" si="36">J35/J29</f>
        <v>2.87</v>
      </c>
      <c r="K37">
        <f t="shared" si="33"/>
        <v>4.83</v>
      </c>
      <c r="L37" s="5">
        <f t="shared" si="33"/>
        <v>-2.17</v>
      </c>
      <c r="M37" s="2">
        <f t="shared" ref="M37" si="37">M35/M29</f>
        <v>11.83</v>
      </c>
    </row>
  </sheetData>
  <mergeCells count="4">
    <mergeCell ref="B21:D21"/>
    <mergeCell ref="E21:G21"/>
    <mergeCell ref="H21:J21"/>
    <mergeCell ref="K21:M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3E6EE-68FE-F64F-872E-AFA98AF279C9}">
  <dimension ref="A1:T34"/>
  <sheetViews>
    <sheetView topLeftCell="E1" zoomScale="130" zoomScaleNormal="130" workbookViewId="0">
      <selection activeCell="M21" sqref="M21"/>
    </sheetView>
  </sheetViews>
  <sheetFormatPr baseColWidth="10" defaultRowHeight="16" x14ac:dyDescent="0.2"/>
  <cols>
    <col min="7" max="7" width="2.83203125" customWidth="1"/>
    <col min="8" max="8" width="23.5" customWidth="1"/>
  </cols>
  <sheetData>
    <row r="1" spans="1:20" x14ac:dyDescent="0.2">
      <c r="A1" t="s">
        <v>104</v>
      </c>
      <c r="I1" t="s">
        <v>110</v>
      </c>
      <c r="L1" t="s">
        <v>117</v>
      </c>
      <c r="M1" s="10" t="s">
        <v>116</v>
      </c>
      <c r="R1">
        <v>13000</v>
      </c>
      <c r="S1">
        <v>567</v>
      </c>
      <c r="T1">
        <f>S1/R1</f>
        <v>4.3615384615384618E-2</v>
      </c>
    </row>
    <row r="2" spans="1:20" x14ac:dyDescent="0.2">
      <c r="I2" t="s">
        <v>111</v>
      </c>
      <c r="O2" t="s">
        <v>114</v>
      </c>
      <c r="P2" t="s">
        <v>108</v>
      </c>
      <c r="Q2" t="s">
        <v>112</v>
      </c>
    </row>
    <row r="3" spans="1:20" x14ac:dyDescent="0.2">
      <c r="A3" t="s">
        <v>105</v>
      </c>
      <c r="B3" t="s">
        <v>106</v>
      </c>
      <c r="I3" t="s">
        <v>115</v>
      </c>
      <c r="J3" s="3">
        <v>0.08</v>
      </c>
      <c r="K3" t="s">
        <v>118</v>
      </c>
      <c r="O3" t="s">
        <v>115</v>
      </c>
      <c r="P3" t="s">
        <v>109</v>
      </c>
      <c r="Q3" s="10" t="s">
        <v>113</v>
      </c>
      <c r="S3" s="7">
        <v>0.4604166666666667</v>
      </c>
    </row>
    <row r="4" spans="1:20" x14ac:dyDescent="0.2">
      <c r="I4" t="s">
        <v>119</v>
      </c>
    </row>
    <row r="5" spans="1:20" x14ac:dyDescent="0.2">
      <c r="A5" t="s">
        <v>107</v>
      </c>
    </row>
    <row r="6" spans="1:20" x14ac:dyDescent="0.2">
      <c r="H6" t="s">
        <v>70</v>
      </c>
      <c r="I6">
        <v>0.3</v>
      </c>
    </row>
    <row r="7" spans="1:20" x14ac:dyDescent="0.2">
      <c r="I7" t="s">
        <v>120</v>
      </c>
      <c r="L7" t="s">
        <v>121</v>
      </c>
      <c r="O7" t="s">
        <v>122</v>
      </c>
      <c r="R7" t="s">
        <v>123</v>
      </c>
    </row>
    <row r="8" spans="1:20" x14ac:dyDescent="0.2">
      <c r="H8" t="s">
        <v>124</v>
      </c>
      <c r="I8" t="s">
        <v>125</v>
      </c>
      <c r="O8" s="11">
        <v>2.1180555555555558</v>
      </c>
      <c r="R8" s="11" t="s">
        <v>138</v>
      </c>
    </row>
    <row r="9" spans="1:20" x14ac:dyDescent="0.2">
      <c r="H9" t="s">
        <v>126</v>
      </c>
      <c r="I9">
        <v>3000</v>
      </c>
      <c r="O9">
        <v>1500</v>
      </c>
      <c r="R9">
        <v>300</v>
      </c>
    </row>
    <row r="10" spans="1:20" x14ac:dyDescent="0.2">
      <c r="H10" t="s">
        <v>127</v>
      </c>
      <c r="I10">
        <v>10</v>
      </c>
      <c r="O10">
        <v>5</v>
      </c>
      <c r="R10">
        <v>1</v>
      </c>
    </row>
    <row r="11" spans="1:20" x14ac:dyDescent="0.2">
      <c r="H11" t="s">
        <v>128</v>
      </c>
      <c r="I11">
        <v>0</v>
      </c>
      <c r="O11">
        <v>1500</v>
      </c>
      <c r="R11">
        <v>2700</v>
      </c>
    </row>
    <row r="12" spans="1:20" x14ac:dyDescent="0.2">
      <c r="H12" t="s">
        <v>129</v>
      </c>
      <c r="I12">
        <f>$J$3*I11</f>
        <v>0</v>
      </c>
      <c r="O12">
        <f>$J$3*O11</f>
        <v>120</v>
      </c>
      <c r="R12">
        <f>$J$3*R11</f>
        <v>216</v>
      </c>
    </row>
    <row r="14" spans="1:20" x14ac:dyDescent="0.2">
      <c r="I14" s="12" t="s">
        <v>130</v>
      </c>
      <c r="J14" t="s">
        <v>131</v>
      </c>
      <c r="K14" t="s">
        <v>132</v>
      </c>
      <c r="L14" s="12" t="s">
        <v>130</v>
      </c>
      <c r="M14" t="s">
        <v>131</v>
      </c>
      <c r="N14" t="s">
        <v>132</v>
      </c>
      <c r="O14" s="13" t="s">
        <v>130</v>
      </c>
      <c r="P14" t="s">
        <v>131</v>
      </c>
      <c r="Q14" t="s">
        <v>132</v>
      </c>
      <c r="R14" s="13" t="s">
        <v>130</v>
      </c>
      <c r="S14" t="s">
        <v>131</v>
      </c>
      <c r="T14" t="s">
        <v>132</v>
      </c>
    </row>
    <row r="15" spans="1:20" x14ac:dyDescent="0.2">
      <c r="I15" s="13">
        <v>0.15</v>
      </c>
      <c r="J15" s="3">
        <v>0.05</v>
      </c>
      <c r="K15" s="3">
        <v>0.2</v>
      </c>
      <c r="L15" s="12"/>
      <c r="O15" s="13">
        <v>0.15</v>
      </c>
      <c r="P15" s="3">
        <v>0.05</v>
      </c>
      <c r="Q15" s="3">
        <v>0.2</v>
      </c>
      <c r="R15" s="13">
        <v>0.15</v>
      </c>
      <c r="S15" s="3">
        <v>0.05</v>
      </c>
      <c r="T15" s="3">
        <v>0.2</v>
      </c>
    </row>
    <row r="16" spans="1:20" x14ac:dyDescent="0.2">
      <c r="H16" t="s">
        <v>97</v>
      </c>
      <c r="I16" s="12">
        <f>I15*$I$9</f>
        <v>450</v>
      </c>
      <c r="J16">
        <f t="shared" ref="J16:K16" si="0">J15*$I$9</f>
        <v>150</v>
      </c>
      <c r="K16">
        <f t="shared" si="0"/>
        <v>600</v>
      </c>
      <c r="L16" s="12"/>
      <c r="O16" s="12">
        <v>450</v>
      </c>
      <c r="P16">
        <f t="shared" ref="P16" si="1">P15*$I$9</f>
        <v>150</v>
      </c>
      <c r="Q16">
        <f t="shared" ref="Q16" si="2">Q15*$I$9</f>
        <v>600</v>
      </c>
      <c r="R16" s="12">
        <v>450</v>
      </c>
      <c r="S16">
        <f t="shared" ref="S16" si="3">S15*$I$9</f>
        <v>150</v>
      </c>
      <c r="T16">
        <f t="shared" ref="T16" si="4">T15*$I$9</f>
        <v>600</v>
      </c>
    </row>
    <row r="17" spans="8:20" x14ac:dyDescent="0.2">
      <c r="H17" t="s">
        <v>133</v>
      </c>
      <c r="I17" s="12">
        <v>0</v>
      </c>
      <c r="J17">
        <v>0</v>
      </c>
      <c r="K17">
        <v>0</v>
      </c>
      <c r="L17" s="12"/>
      <c r="O17" s="12">
        <v>120</v>
      </c>
      <c r="P17">
        <v>120</v>
      </c>
      <c r="Q17">
        <v>120</v>
      </c>
      <c r="R17" s="12">
        <v>216</v>
      </c>
      <c r="S17">
        <v>216</v>
      </c>
      <c r="T17">
        <v>216</v>
      </c>
    </row>
    <row r="18" spans="8:20" x14ac:dyDescent="0.2">
      <c r="H18" t="s">
        <v>99</v>
      </c>
      <c r="I18" s="12">
        <v>450</v>
      </c>
      <c r="J18">
        <v>150</v>
      </c>
      <c r="K18">
        <v>600</v>
      </c>
      <c r="L18" s="12"/>
      <c r="O18" s="12">
        <f>O16-O17</f>
        <v>330</v>
      </c>
      <c r="R18" s="12">
        <f>R16-R17</f>
        <v>234</v>
      </c>
      <c r="S18">
        <f>S16-S17</f>
        <v>-66</v>
      </c>
    </row>
    <row r="19" spans="8:20" x14ac:dyDescent="0.2">
      <c r="H19" t="s">
        <v>134</v>
      </c>
      <c r="I19" s="12">
        <f>$I$6*I18</f>
        <v>135</v>
      </c>
      <c r="J19">
        <f t="shared" ref="J19:K19" si="5">$I$6*J18</f>
        <v>45</v>
      </c>
      <c r="K19">
        <f t="shared" si="5"/>
        <v>180</v>
      </c>
      <c r="L19" s="12"/>
      <c r="O19" s="12">
        <f>0.3*O18</f>
        <v>99</v>
      </c>
      <c r="R19" s="12">
        <f>0.3*R18</f>
        <v>70.2</v>
      </c>
      <c r="S19">
        <v>0</v>
      </c>
    </row>
    <row r="20" spans="8:20" x14ac:dyDescent="0.2">
      <c r="H20" t="s">
        <v>135</v>
      </c>
      <c r="I20" s="12">
        <f>I18-I19</f>
        <v>315</v>
      </c>
      <c r="J20">
        <f t="shared" ref="J20:K20" si="6">J18-J19</f>
        <v>105</v>
      </c>
      <c r="K20">
        <f t="shared" si="6"/>
        <v>420</v>
      </c>
      <c r="L20" s="12"/>
      <c r="O20" s="12">
        <f>O18-O19</f>
        <v>231</v>
      </c>
      <c r="R20" s="12">
        <f>R18-R19</f>
        <v>163.80000000000001</v>
      </c>
      <c r="S20">
        <f>S18</f>
        <v>-66</v>
      </c>
    </row>
    <row r="21" spans="8:20" x14ac:dyDescent="0.2">
      <c r="H21" t="s">
        <v>136</v>
      </c>
      <c r="I21" s="12">
        <f>(I20/$I$9)*100</f>
        <v>10.5</v>
      </c>
      <c r="J21">
        <f>(J20/I9)*100</f>
        <v>3.5000000000000004</v>
      </c>
      <c r="L21" s="12"/>
      <c r="O21" s="12">
        <f>(O20/O9)*100</f>
        <v>15.4</v>
      </c>
      <c r="R21" s="12">
        <f>(R20/R9)*100</f>
        <v>54.6</v>
      </c>
    </row>
    <row r="22" spans="8:20" x14ac:dyDescent="0.2">
      <c r="H22" t="s">
        <v>137</v>
      </c>
      <c r="I22" s="12">
        <f>I20/$I$10</f>
        <v>31.5</v>
      </c>
      <c r="J22">
        <f>J20/I10</f>
        <v>10.5</v>
      </c>
      <c r="L22" s="12"/>
      <c r="O22" s="12">
        <f>O20/O10</f>
        <v>46.2</v>
      </c>
      <c r="R22" s="12">
        <f>R20/R10</f>
        <v>163.80000000000001</v>
      </c>
    </row>
    <row r="23" spans="8:20" x14ac:dyDescent="0.2">
      <c r="I23" s="12"/>
      <c r="L23" s="12"/>
      <c r="O23" s="12"/>
      <c r="R23" s="12"/>
    </row>
    <row r="24" spans="8:20" x14ac:dyDescent="0.2">
      <c r="I24" s="12"/>
      <c r="L24" s="12"/>
      <c r="O24" s="12"/>
      <c r="R24" s="12"/>
    </row>
    <row r="25" spans="8:20" x14ac:dyDescent="0.2">
      <c r="I25" s="12"/>
      <c r="L25" s="12"/>
      <c r="O25" s="12"/>
      <c r="R25" s="12"/>
    </row>
    <row r="26" spans="8:20" x14ac:dyDescent="0.2">
      <c r="I26" s="12"/>
      <c r="L26" s="12"/>
      <c r="O26" s="12"/>
      <c r="R26" s="12"/>
    </row>
    <row r="27" spans="8:20" x14ac:dyDescent="0.2">
      <c r="I27" s="12"/>
      <c r="L27" s="12"/>
      <c r="O27" s="12"/>
      <c r="R27" s="12"/>
    </row>
    <row r="28" spans="8:20" x14ac:dyDescent="0.2">
      <c r="I28" s="12"/>
      <c r="L28" s="12"/>
      <c r="O28" s="12"/>
      <c r="R28" s="12"/>
    </row>
    <row r="29" spans="8:20" x14ac:dyDescent="0.2">
      <c r="O29" s="12"/>
      <c r="R29" s="12"/>
    </row>
    <row r="30" spans="8:20" x14ac:dyDescent="0.2">
      <c r="O30" s="12"/>
      <c r="R30" s="12"/>
    </row>
    <row r="31" spans="8:20" x14ac:dyDescent="0.2">
      <c r="J31" s="5"/>
      <c r="K31" s="5"/>
      <c r="L31" s="14">
        <v>0.08</v>
      </c>
      <c r="M31" s="2"/>
    </row>
    <row r="32" spans="8:20" x14ac:dyDescent="0.2">
      <c r="J32" s="5"/>
      <c r="K32" s="5"/>
      <c r="L32" s="2"/>
      <c r="M32" s="2"/>
    </row>
    <row r="33" spans="10:13" x14ac:dyDescent="0.2">
      <c r="J33" s="5"/>
      <c r="K33" s="5"/>
      <c r="L33" s="5"/>
      <c r="M33" s="5"/>
    </row>
    <row r="34" spans="10:13" x14ac:dyDescent="0.2">
      <c r="J34" s="5"/>
      <c r="K34" s="5"/>
      <c r="L34" s="5"/>
      <c r="M3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3BA1-0070-854F-B03B-531916C543FF}">
  <dimension ref="A1:M28"/>
  <sheetViews>
    <sheetView zoomScale="130" zoomScaleNormal="130" workbookViewId="0">
      <selection activeCell="I30" sqref="I30"/>
    </sheetView>
  </sheetViews>
  <sheetFormatPr baseColWidth="10" defaultRowHeight="16" x14ac:dyDescent="0.2"/>
  <cols>
    <col min="1" max="1" width="17.5" customWidth="1"/>
    <col min="2" max="2" width="7.1640625" customWidth="1"/>
    <col min="3" max="3" width="8.33203125" customWidth="1"/>
    <col min="4" max="4" width="7.83203125" customWidth="1"/>
    <col min="5" max="5" width="9.5" customWidth="1"/>
    <col min="8" max="8" width="11.83203125" customWidth="1"/>
  </cols>
  <sheetData>
    <row r="1" spans="1:13" x14ac:dyDescent="0.2">
      <c r="A1" t="s">
        <v>195</v>
      </c>
      <c r="E1" t="s">
        <v>199</v>
      </c>
    </row>
    <row r="2" spans="1:13" x14ac:dyDescent="0.2">
      <c r="H2" t="s">
        <v>182</v>
      </c>
      <c r="I2" t="s">
        <v>66</v>
      </c>
      <c r="L2" t="s">
        <v>204</v>
      </c>
      <c r="M2" t="s">
        <v>97</v>
      </c>
    </row>
    <row r="3" spans="1:13" x14ac:dyDescent="0.2">
      <c r="A3" t="s">
        <v>196</v>
      </c>
      <c r="D3" t="s">
        <v>200</v>
      </c>
      <c r="E3">
        <v>220</v>
      </c>
      <c r="F3" t="s">
        <v>201</v>
      </c>
      <c r="H3" t="s">
        <v>210</v>
      </c>
      <c r="I3" t="s">
        <v>211</v>
      </c>
      <c r="K3" t="s">
        <v>214</v>
      </c>
      <c r="L3" t="s">
        <v>215</v>
      </c>
      <c r="M3" t="s">
        <v>216</v>
      </c>
    </row>
    <row r="4" spans="1:13" x14ac:dyDescent="0.2">
      <c r="D4" t="s">
        <v>115</v>
      </c>
      <c r="E4" s="3">
        <v>0.09</v>
      </c>
      <c r="F4" t="s">
        <v>118</v>
      </c>
      <c r="M4" t="s">
        <v>99</v>
      </c>
    </row>
    <row r="5" spans="1:13" x14ac:dyDescent="0.2">
      <c r="A5" t="s">
        <v>197</v>
      </c>
      <c r="D5" t="s">
        <v>202</v>
      </c>
      <c r="E5">
        <v>10</v>
      </c>
      <c r="F5" t="s">
        <v>203</v>
      </c>
      <c r="H5" t="s">
        <v>206</v>
      </c>
      <c r="I5" t="s">
        <v>207</v>
      </c>
      <c r="K5" t="s">
        <v>214</v>
      </c>
      <c r="M5" t="s">
        <v>100</v>
      </c>
    </row>
    <row r="6" spans="1:13" x14ac:dyDescent="0.2">
      <c r="D6" t="s">
        <v>100</v>
      </c>
      <c r="E6" s="3">
        <v>0.3</v>
      </c>
      <c r="H6" t="s">
        <v>208</v>
      </c>
      <c r="I6" t="s">
        <v>209</v>
      </c>
      <c r="M6" t="s">
        <v>135</v>
      </c>
    </row>
    <row r="7" spans="1:13" x14ac:dyDescent="0.2">
      <c r="A7" t="s">
        <v>198</v>
      </c>
      <c r="D7" t="s">
        <v>204</v>
      </c>
      <c r="E7" s="3">
        <v>0.15</v>
      </c>
      <c r="F7" t="s">
        <v>205</v>
      </c>
      <c r="H7" t="s">
        <v>212</v>
      </c>
      <c r="I7" t="s">
        <v>213</v>
      </c>
      <c r="K7" t="s">
        <v>214</v>
      </c>
      <c r="M7" t="s">
        <v>217</v>
      </c>
    </row>
    <row r="8" spans="1:13" x14ac:dyDescent="0.2">
      <c r="M8" t="s">
        <v>218</v>
      </c>
    </row>
    <row r="9" spans="1:13" x14ac:dyDescent="0.2">
      <c r="A9" t="s">
        <v>141</v>
      </c>
      <c r="K9" t="s">
        <v>219</v>
      </c>
    </row>
    <row r="11" spans="1:13" x14ac:dyDescent="0.2">
      <c r="B11" s="15" t="s">
        <v>178</v>
      </c>
      <c r="E11" s="15" t="s">
        <v>179</v>
      </c>
      <c r="H11" s="15" t="s">
        <v>180</v>
      </c>
      <c r="K11" t="s">
        <v>181</v>
      </c>
    </row>
    <row r="12" spans="1:13" x14ac:dyDescent="0.2">
      <c r="B12" s="15" t="s">
        <v>224</v>
      </c>
      <c r="C12" s="1" t="s">
        <v>193</v>
      </c>
      <c r="D12" t="s">
        <v>228</v>
      </c>
      <c r="E12" s="15"/>
      <c r="F12" s="1"/>
      <c r="G12" s="22"/>
      <c r="H12" s="15"/>
      <c r="I12" s="1"/>
      <c r="L12" s="1"/>
    </row>
    <row r="13" spans="1:13" x14ac:dyDescent="0.2">
      <c r="A13" t="s">
        <v>220</v>
      </c>
      <c r="B13" s="15">
        <v>0</v>
      </c>
      <c r="C13" s="1">
        <v>0</v>
      </c>
      <c r="D13">
        <v>0</v>
      </c>
      <c r="E13" s="16">
        <v>0.25</v>
      </c>
      <c r="F13" s="26">
        <v>0.25</v>
      </c>
      <c r="G13" s="23">
        <v>0.25</v>
      </c>
      <c r="H13" s="16">
        <v>0.6</v>
      </c>
      <c r="I13" s="26">
        <v>0.6</v>
      </c>
      <c r="J13" s="3">
        <v>0.6</v>
      </c>
      <c r="K13" s="3">
        <v>0.9</v>
      </c>
      <c r="L13" s="26">
        <v>0.9</v>
      </c>
      <c r="M13" s="3">
        <v>0.9</v>
      </c>
    </row>
    <row r="14" spans="1:13" x14ac:dyDescent="0.2">
      <c r="A14" t="s">
        <v>108</v>
      </c>
      <c r="B14" s="16">
        <v>1</v>
      </c>
      <c r="C14" s="26">
        <v>1</v>
      </c>
      <c r="D14" s="3">
        <v>1</v>
      </c>
      <c r="E14" s="16">
        <v>0.75</v>
      </c>
      <c r="F14" s="26">
        <v>0.75</v>
      </c>
      <c r="G14" s="23">
        <v>0.75</v>
      </c>
      <c r="H14" s="16">
        <v>0.4</v>
      </c>
      <c r="I14" s="26">
        <v>0.4</v>
      </c>
      <c r="J14" s="3">
        <v>0.4</v>
      </c>
      <c r="K14" s="3">
        <v>0.1</v>
      </c>
      <c r="L14" s="26">
        <v>0.1</v>
      </c>
      <c r="M14" s="3">
        <v>0.1</v>
      </c>
    </row>
    <row r="15" spans="1:13" x14ac:dyDescent="0.2">
      <c r="A15" t="s">
        <v>184</v>
      </c>
      <c r="B15" s="15">
        <f>B13*$E$3</f>
        <v>0</v>
      </c>
      <c r="C15" s="1">
        <f t="shared" ref="C15:M16" si="0">C13*$E$3</f>
        <v>0</v>
      </c>
      <c r="D15" s="22">
        <f t="shared" si="0"/>
        <v>0</v>
      </c>
      <c r="E15" s="15">
        <f t="shared" si="0"/>
        <v>55</v>
      </c>
      <c r="F15" s="1">
        <f t="shared" si="0"/>
        <v>55</v>
      </c>
      <c r="G15" s="22">
        <f t="shared" si="0"/>
        <v>55</v>
      </c>
      <c r="H15" s="15">
        <f t="shared" si="0"/>
        <v>132</v>
      </c>
      <c r="I15" s="1">
        <f t="shared" si="0"/>
        <v>132</v>
      </c>
      <c r="J15" s="22">
        <f t="shared" si="0"/>
        <v>132</v>
      </c>
      <c r="K15">
        <f t="shared" si="0"/>
        <v>198</v>
      </c>
      <c r="L15" s="1">
        <f t="shared" si="0"/>
        <v>198</v>
      </c>
      <c r="M15">
        <f t="shared" si="0"/>
        <v>198</v>
      </c>
    </row>
    <row r="16" spans="1:13" x14ac:dyDescent="0.2">
      <c r="A16" t="s">
        <v>221</v>
      </c>
      <c r="B16" s="15">
        <f>B14*$E$3</f>
        <v>220</v>
      </c>
      <c r="C16" s="1">
        <f t="shared" si="0"/>
        <v>220</v>
      </c>
      <c r="D16" s="22">
        <f t="shared" si="0"/>
        <v>220</v>
      </c>
      <c r="E16" s="15">
        <f t="shared" si="0"/>
        <v>165</v>
      </c>
      <c r="F16" s="1">
        <f t="shared" si="0"/>
        <v>165</v>
      </c>
      <c r="G16" s="22">
        <f t="shared" si="0"/>
        <v>165</v>
      </c>
      <c r="H16" s="15">
        <f t="shared" si="0"/>
        <v>88</v>
      </c>
      <c r="I16" s="1">
        <f t="shared" si="0"/>
        <v>88</v>
      </c>
      <c r="J16" s="22">
        <f t="shared" si="0"/>
        <v>88</v>
      </c>
      <c r="K16">
        <f t="shared" si="0"/>
        <v>22</v>
      </c>
      <c r="L16" s="1">
        <f t="shared" si="0"/>
        <v>22</v>
      </c>
      <c r="M16">
        <f t="shared" si="0"/>
        <v>22</v>
      </c>
    </row>
    <row r="17" spans="1:13" x14ac:dyDescent="0.2">
      <c r="A17" t="s">
        <v>222</v>
      </c>
      <c r="B17" s="15">
        <f>$E$4*B15</f>
        <v>0</v>
      </c>
      <c r="C17" s="1">
        <f t="shared" ref="C17:M17" si="1">$E$4*C15</f>
        <v>0</v>
      </c>
      <c r="D17" s="22">
        <f t="shared" si="1"/>
        <v>0</v>
      </c>
      <c r="E17" s="15">
        <f t="shared" si="1"/>
        <v>4.95</v>
      </c>
      <c r="F17" s="1">
        <f t="shared" si="1"/>
        <v>4.95</v>
      </c>
      <c r="G17" s="22">
        <f t="shared" si="1"/>
        <v>4.95</v>
      </c>
      <c r="H17" s="15">
        <f t="shared" si="1"/>
        <v>11.879999999999999</v>
      </c>
      <c r="I17" s="1">
        <f t="shared" si="1"/>
        <v>11.879999999999999</v>
      </c>
      <c r="J17" s="22">
        <f t="shared" si="1"/>
        <v>11.879999999999999</v>
      </c>
      <c r="K17" s="15">
        <f t="shared" si="1"/>
        <v>17.82</v>
      </c>
      <c r="L17" s="1">
        <f t="shared" si="1"/>
        <v>17.82</v>
      </c>
      <c r="M17" s="15">
        <f t="shared" si="1"/>
        <v>17.82</v>
      </c>
    </row>
    <row r="18" spans="1:13" x14ac:dyDescent="0.2">
      <c r="A18" t="s">
        <v>223</v>
      </c>
      <c r="B18" s="15">
        <f>B16/$E$5</f>
        <v>22</v>
      </c>
      <c r="C18" s="1">
        <f t="shared" ref="C18:M18" si="2">C16/$E$5</f>
        <v>22</v>
      </c>
      <c r="D18" s="22">
        <f t="shared" si="2"/>
        <v>22</v>
      </c>
      <c r="E18" s="15">
        <f t="shared" si="2"/>
        <v>16.5</v>
      </c>
      <c r="F18" s="1">
        <f t="shared" si="2"/>
        <v>16.5</v>
      </c>
      <c r="G18" s="22">
        <f t="shared" si="2"/>
        <v>16.5</v>
      </c>
      <c r="H18" s="15">
        <f t="shared" si="2"/>
        <v>8.8000000000000007</v>
      </c>
      <c r="I18" s="1">
        <f t="shared" si="2"/>
        <v>8.8000000000000007</v>
      </c>
      <c r="J18" s="22">
        <f t="shared" si="2"/>
        <v>8.8000000000000007</v>
      </c>
      <c r="K18" s="15">
        <f t="shared" si="2"/>
        <v>2.2000000000000002</v>
      </c>
      <c r="L18" s="1">
        <f t="shared" si="2"/>
        <v>2.2000000000000002</v>
      </c>
      <c r="M18" s="15">
        <f t="shared" si="2"/>
        <v>2.2000000000000002</v>
      </c>
    </row>
    <row r="19" spans="1:13" x14ac:dyDescent="0.2">
      <c r="B19" s="15"/>
      <c r="C19" s="1"/>
      <c r="D19" s="22"/>
      <c r="E19" s="15"/>
      <c r="F19" s="1"/>
      <c r="G19" s="22"/>
      <c r="I19" s="1"/>
      <c r="L19" s="1"/>
    </row>
    <row r="20" spans="1:13" s="19" customFormat="1" x14ac:dyDescent="0.2">
      <c r="B20" s="17" t="s">
        <v>224</v>
      </c>
      <c r="C20" s="1" t="s">
        <v>193</v>
      </c>
      <c r="D20" s="21" t="s">
        <v>228</v>
      </c>
      <c r="E20" s="17" t="s">
        <v>224</v>
      </c>
      <c r="F20" s="1" t="s">
        <v>193</v>
      </c>
      <c r="G20" s="21" t="s">
        <v>228</v>
      </c>
      <c r="H20" s="17" t="s">
        <v>224</v>
      </c>
      <c r="I20" s="1" t="s">
        <v>193</v>
      </c>
      <c r="J20" s="21" t="s">
        <v>228</v>
      </c>
      <c r="K20" s="17" t="s">
        <v>224</v>
      </c>
      <c r="L20" s="1" t="s">
        <v>193</v>
      </c>
      <c r="M20" s="21" t="s">
        <v>228</v>
      </c>
    </row>
    <row r="21" spans="1:13" s="19" customFormat="1" x14ac:dyDescent="0.2">
      <c r="B21" s="20">
        <v>0.15</v>
      </c>
      <c r="C21" s="27">
        <v>0.05</v>
      </c>
      <c r="D21" s="24">
        <v>0.2</v>
      </c>
      <c r="E21" s="20">
        <v>0.15</v>
      </c>
      <c r="F21" s="27">
        <v>0.05</v>
      </c>
      <c r="G21" s="24">
        <v>0.2</v>
      </c>
      <c r="H21" s="20">
        <v>0.15</v>
      </c>
      <c r="I21" s="27">
        <v>0.05</v>
      </c>
      <c r="J21" s="24">
        <v>0.2</v>
      </c>
      <c r="K21" s="20">
        <v>0.15</v>
      </c>
      <c r="L21" s="27">
        <v>0.05</v>
      </c>
      <c r="M21" s="24">
        <v>0.2</v>
      </c>
    </row>
    <row r="22" spans="1:13" s="19" customFormat="1" x14ac:dyDescent="0.2">
      <c r="A22" s="19" t="s">
        <v>97</v>
      </c>
      <c r="B22" s="17">
        <f>$B$21*$E$3</f>
        <v>33</v>
      </c>
      <c r="C22" s="25">
        <f>C21*$E$3</f>
        <v>11</v>
      </c>
      <c r="D22" s="21">
        <f>D21*$E$3</f>
        <v>44</v>
      </c>
      <c r="E22" s="17">
        <f t="shared" ref="C22:K22" si="3">$B$21*$E$3</f>
        <v>33</v>
      </c>
      <c r="F22" s="25">
        <f>F21*$E$3</f>
        <v>11</v>
      </c>
      <c r="G22" s="21">
        <f>G21*$E$3</f>
        <v>44</v>
      </c>
      <c r="H22" s="17">
        <f t="shared" si="3"/>
        <v>33</v>
      </c>
      <c r="I22" s="25">
        <f>I21*$E$3</f>
        <v>11</v>
      </c>
      <c r="J22" s="21">
        <f>J21*$E$3</f>
        <v>44</v>
      </c>
      <c r="K22" s="17">
        <f t="shared" si="3"/>
        <v>33</v>
      </c>
      <c r="L22" s="25">
        <f>L21*$E$3</f>
        <v>11</v>
      </c>
      <c r="M22" s="21">
        <f>M21*$E$3</f>
        <v>44</v>
      </c>
    </row>
    <row r="23" spans="1:13" x14ac:dyDescent="0.2">
      <c r="A23" t="s">
        <v>98</v>
      </c>
      <c r="B23" s="15">
        <f>B17</f>
        <v>0</v>
      </c>
      <c r="C23" s="1">
        <f t="shared" ref="C23:M23" si="4">C17</f>
        <v>0</v>
      </c>
      <c r="D23" s="22">
        <f t="shared" si="4"/>
        <v>0</v>
      </c>
      <c r="E23" s="15">
        <f t="shared" si="4"/>
        <v>4.95</v>
      </c>
      <c r="F23" s="1">
        <f t="shared" si="4"/>
        <v>4.95</v>
      </c>
      <c r="G23" s="22">
        <f t="shared" si="4"/>
        <v>4.95</v>
      </c>
      <c r="H23" s="15">
        <f t="shared" si="4"/>
        <v>11.879999999999999</v>
      </c>
      <c r="I23" s="1">
        <f t="shared" si="4"/>
        <v>11.879999999999999</v>
      </c>
      <c r="J23" s="22">
        <f t="shared" si="4"/>
        <v>11.879999999999999</v>
      </c>
      <c r="K23" s="15">
        <f t="shared" si="4"/>
        <v>17.82</v>
      </c>
      <c r="L23" s="1">
        <f t="shared" si="4"/>
        <v>17.82</v>
      </c>
      <c r="M23" s="22">
        <f t="shared" si="4"/>
        <v>17.82</v>
      </c>
    </row>
    <row r="24" spans="1:13" x14ac:dyDescent="0.2">
      <c r="A24" t="s">
        <v>99</v>
      </c>
      <c r="B24" s="15">
        <f>B22-B23</f>
        <v>33</v>
      </c>
      <c r="C24" s="1">
        <f t="shared" ref="C24:M24" si="5">C22-C23</f>
        <v>11</v>
      </c>
      <c r="D24" s="22">
        <f t="shared" si="5"/>
        <v>44</v>
      </c>
      <c r="E24" s="15">
        <f t="shared" si="5"/>
        <v>28.05</v>
      </c>
      <c r="F24" s="1">
        <f t="shared" si="5"/>
        <v>6.05</v>
      </c>
      <c r="G24" s="22">
        <f t="shared" si="5"/>
        <v>39.049999999999997</v>
      </c>
      <c r="H24" s="15">
        <f t="shared" si="5"/>
        <v>21.12</v>
      </c>
      <c r="I24" s="1">
        <f t="shared" si="5"/>
        <v>-0.87999999999999901</v>
      </c>
      <c r="J24" s="22">
        <f t="shared" si="5"/>
        <v>32.120000000000005</v>
      </c>
      <c r="K24" s="15">
        <f t="shared" si="5"/>
        <v>15.18</v>
      </c>
      <c r="L24" s="1">
        <f t="shared" si="5"/>
        <v>-6.82</v>
      </c>
      <c r="M24" s="22">
        <f t="shared" si="5"/>
        <v>26.18</v>
      </c>
    </row>
    <row r="25" spans="1:13" x14ac:dyDescent="0.2">
      <c r="A25" s="19" t="s">
        <v>225</v>
      </c>
      <c r="B25" s="15">
        <f>$E$6*B24</f>
        <v>9.9</v>
      </c>
      <c r="C25" s="1">
        <f t="shared" ref="C25:M25" si="6">$E$6*C24</f>
        <v>3.3</v>
      </c>
      <c r="D25" s="22">
        <f t="shared" si="6"/>
        <v>13.2</v>
      </c>
      <c r="E25" s="15">
        <f t="shared" si="6"/>
        <v>8.4149999999999991</v>
      </c>
      <c r="F25" s="1">
        <f t="shared" si="6"/>
        <v>1.8149999999999999</v>
      </c>
      <c r="G25" s="22">
        <f t="shared" si="6"/>
        <v>11.714999999999998</v>
      </c>
      <c r="H25" s="15">
        <f t="shared" si="6"/>
        <v>6.3360000000000003</v>
      </c>
      <c r="I25" s="1"/>
      <c r="J25" s="22">
        <f t="shared" si="6"/>
        <v>9.636000000000001</v>
      </c>
      <c r="K25" s="15">
        <f t="shared" si="6"/>
        <v>4.5539999999999994</v>
      </c>
      <c r="L25" s="1"/>
      <c r="M25" s="22">
        <f t="shared" si="6"/>
        <v>7.8539999999999992</v>
      </c>
    </row>
    <row r="26" spans="1:13" x14ac:dyDescent="0.2">
      <c r="A26" s="19" t="s">
        <v>226</v>
      </c>
      <c r="B26" s="15">
        <f>B24-B25</f>
        <v>23.1</v>
      </c>
      <c r="C26" s="1">
        <f t="shared" ref="C26:M26" si="7">C24-C25</f>
        <v>7.7</v>
      </c>
      <c r="D26" s="22">
        <f t="shared" si="7"/>
        <v>30.8</v>
      </c>
      <c r="E26" s="15">
        <f t="shared" si="7"/>
        <v>19.635000000000002</v>
      </c>
      <c r="F26" s="1">
        <f t="shared" si="7"/>
        <v>4.2349999999999994</v>
      </c>
      <c r="G26" s="22">
        <f t="shared" si="7"/>
        <v>27.335000000000001</v>
      </c>
      <c r="H26" s="15">
        <f t="shared" si="7"/>
        <v>14.784000000000001</v>
      </c>
      <c r="I26" s="1">
        <f t="shared" si="7"/>
        <v>-0.87999999999999901</v>
      </c>
      <c r="J26" s="22">
        <f t="shared" si="7"/>
        <v>22.484000000000002</v>
      </c>
      <c r="K26" s="15">
        <f t="shared" si="7"/>
        <v>10.626000000000001</v>
      </c>
      <c r="L26" s="1">
        <f t="shared" si="7"/>
        <v>-6.82</v>
      </c>
      <c r="M26" s="22">
        <f t="shared" si="7"/>
        <v>18.326000000000001</v>
      </c>
    </row>
    <row r="27" spans="1:13" x14ac:dyDescent="0.2">
      <c r="A27" s="19" t="s">
        <v>227</v>
      </c>
      <c r="B27" s="15">
        <f>(B26/B16)*100</f>
        <v>10.500000000000002</v>
      </c>
      <c r="C27" s="1">
        <f t="shared" ref="C27:M27" si="8">(C26/C16)*100</f>
        <v>3.5000000000000004</v>
      </c>
      <c r="D27" s="22">
        <f t="shared" si="8"/>
        <v>14.000000000000002</v>
      </c>
      <c r="E27" s="15">
        <f t="shared" si="8"/>
        <v>11.9</v>
      </c>
      <c r="F27" s="1">
        <f t="shared" si="8"/>
        <v>2.5666666666666664</v>
      </c>
      <c r="G27" s="22">
        <f t="shared" si="8"/>
        <v>16.56666666666667</v>
      </c>
      <c r="H27" s="15">
        <f t="shared" si="8"/>
        <v>16.8</v>
      </c>
      <c r="I27" s="1">
        <f t="shared" si="8"/>
        <v>-0.99999999999999878</v>
      </c>
      <c r="J27" s="22">
        <f t="shared" si="8"/>
        <v>25.55</v>
      </c>
      <c r="K27" s="15">
        <f t="shared" si="8"/>
        <v>48.300000000000004</v>
      </c>
      <c r="L27" s="1">
        <f t="shared" si="8"/>
        <v>-31</v>
      </c>
      <c r="M27" s="22">
        <f t="shared" si="8"/>
        <v>83.300000000000011</v>
      </c>
    </row>
    <row r="28" spans="1:13" x14ac:dyDescent="0.2">
      <c r="L28" s="22"/>
      <c r="M2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Scenario_4_july</vt:lpstr>
      <vt:lpstr>Scenario_18_Nov</vt:lpstr>
      <vt:lpstr>Scenario_24_july</vt:lpstr>
      <vt:lpstr>scenario_22_Jan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2024-07-04T15:09:30Z</dcterms:created>
  <dcterms:modified xsi:type="dcterms:W3CDTF">2025-01-22T15:02:18Z</dcterms:modified>
</cp:coreProperties>
</file>