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2208\Desktop\"/>
    </mc:Choice>
  </mc:AlternateContent>
  <bookViews>
    <workbookView xWindow="0" yWindow="1152" windowWidth="19200" windowHeight="8292" tabRatio="599" activeTab="3"/>
  </bookViews>
  <sheets>
    <sheet name="Basic information" sheetId="21" r:id="rId1"/>
    <sheet name="Size field" sheetId="23" r:id="rId2"/>
    <sheet name="Database" sheetId="15" r:id="rId3"/>
    <sheet name="Order Entry" sheetId="20" r:id="rId4"/>
  </sheets>
  <externalReferences>
    <externalReference r:id="rId5"/>
  </externalReferences>
  <definedNames>
    <definedName name="_xlnm.Print_Area" localSheetId="2">Database!$A$1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0" l="1"/>
  <c r="C85" i="21" l="1"/>
  <c r="C84" i="21"/>
  <c r="C83" i="21"/>
  <c r="C82" i="21"/>
  <c r="C81" i="21"/>
  <c r="C80" i="21"/>
  <c r="C79" i="21"/>
  <c r="C78" i="21"/>
  <c r="C77" i="21"/>
  <c r="C76" i="21"/>
  <c r="F23" i="21"/>
  <c r="M8" i="20" l="1"/>
  <c r="M7" i="20"/>
  <c r="M6" i="20"/>
  <c r="K7" i="20"/>
  <c r="I7" i="20"/>
  <c r="I6" i="20"/>
  <c r="K6" i="20"/>
  <c r="I1" i="20" l="1"/>
  <c r="P2" i="20"/>
  <c r="R2" i="20" s="1"/>
  <c r="A70" i="20" s="1"/>
  <c r="D3" i="20"/>
  <c r="P3" i="20"/>
  <c r="R3" i="20" s="1"/>
  <c r="P4" i="20"/>
  <c r="R4" i="20" s="1"/>
  <c r="P5" i="20"/>
  <c r="R5" i="20" s="1"/>
  <c r="P6" i="20"/>
  <c r="R6" i="20" s="1"/>
  <c r="P7" i="20"/>
  <c r="R7" i="20" s="1"/>
  <c r="P8" i="20"/>
  <c r="R8" i="20" s="1"/>
  <c r="P9" i="20"/>
  <c r="R9" i="20" s="1"/>
  <c r="P10" i="20"/>
  <c r="R10" i="20" s="1"/>
  <c r="P11" i="20"/>
  <c r="R11" i="20" s="1"/>
  <c r="H67" i="20"/>
  <c r="A32" i="15" l="1"/>
  <c r="A31" i="15"/>
  <c r="A30" i="15"/>
  <c r="A29" i="15"/>
  <c r="A28" i="15"/>
  <c r="A27" i="15"/>
  <c r="A26" i="15"/>
  <c r="A25" i="15"/>
  <c r="A24" i="15"/>
  <c r="A23" i="15"/>
  <c r="G21" i="20" s="1"/>
  <c r="A22" i="15"/>
  <c r="J19" i="20" l="1"/>
  <c r="F15" i="20"/>
  <c r="H25" i="20"/>
  <c r="L15" i="20"/>
  <c r="I21" i="20"/>
  <c r="M19" i="20"/>
  <c r="B16" i="20"/>
  <c r="L31" i="20"/>
  <c r="H21" i="20"/>
  <c r="F21" i="20"/>
  <c r="G13" i="20"/>
  <c r="B22" i="20"/>
  <c r="C13" i="20"/>
  <c r="B28" i="20"/>
  <c r="I13" i="20"/>
  <c r="F19" i="20"/>
  <c r="C21" i="20"/>
  <c r="K13" i="20"/>
  <c r="I31" i="20"/>
  <c r="D33" i="20"/>
  <c r="J33" i="20"/>
  <c r="F27" i="20"/>
  <c r="L13" i="20"/>
  <c r="I25" i="20"/>
  <c r="B27" i="20"/>
  <c r="M15" i="20"/>
  <c r="E25" i="20"/>
  <c r="K25" i="20"/>
  <c r="I15" i="20"/>
  <c r="C33" i="20"/>
  <c r="I33" i="20"/>
  <c r="L21" i="20"/>
  <c r="G19" i="20"/>
  <c r="D27" i="20"/>
  <c r="J27" i="20"/>
  <c r="C15" i="20"/>
  <c r="E13" i="20"/>
  <c r="B33" i="20"/>
  <c r="E21" i="20"/>
  <c r="K21" i="20"/>
  <c r="M33" i="20"/>
  <c r="J25" i="20"/>
  <c r="C25" i="20"/>
  <c r="A15" i="20"/>
  <c r="K33" i="20"/>
  <c r="M31" i="20"/>
  <c r="J21" i="20"/>
  <c r="D19" i="20"/>
  <c r="A39" i="20"/>
  <c r="L25" i="20"/>
  <c r="B13" i="20"/>
  <c r="B15" i="20"/>
  <c r="F33" i="20"/>
  <c r="C19" i="20"/>
  <c r="G27" i="20"/>
  <c r="G15" i="20"/>
  <c r="E33" i="20"/>
  <c r="G33" i="20"/>
  <c r="M27" i="20"/>
  <c r="D15" i="20"/>
  <c r="B34" i="20"/>
  <c r="E31" i="20"/>
  <c r="G31" i="20"/>
  <c r="A27" i="20"/>
  <c r="H27" i="20"/>
  <c r="K15" i="20"/>
  <c r="C31" i="20"/>
  <c r="L19" i="20"/>
  <c r="D25" i="20"/>
  <c r="H15" i="20"/>
  <c r="E19" i="20"/>
  <c r="M25" i="20"/>
  <c r="H13" i="20"/>
  <c r="K31" i="20"/>
  <c r="A21" i="20"/>
  <c r="J31" i="20"/>
  <c r="D45" i="20"/>
  <c r="M13" i="20"/>
  <c r="L27" i="20"/>
  <c r="B25" i="20"/>
  <c r="E27" i="20"/>
  <c r="J13" i="20"/>
  <c r="K27" i="20"/>
  <c r="F25" i="20"/>
  <c r="F13" i="20"/>
  <c r="H33" i="20"/>
  <c r="F31" i="20"/>
  <c r="I19" i="20"/>
  <c r="M21" i="20"/>
  <c r="I27" i="20"/>
  <c r="G25" i="20"/>
  <c r="E15" i="20"/>
  <c r="B31" i="20"/>
  <c r="L33" i="20"/>
  <c r="B19" i="20"/>
  <c r="H19" i="20"/>
  <c r="B21" i="20"/>
  <c r="C27" i="20"/>
  <c r="J15" i="20"/>
  <c r="D13" i="20"/>
  <c r="H31" i="20"/>
  <c r="A33" i="20"/>
  <c r="D21" i="20"/>
  <c r="D31" i="20"/>
  <c r="K19" i="20"/>
  <c r="F63" i="20"/>
  <c r="G39" i="20"/>
  <c r="L63" i="20"/>
  <c r="L57" i="20"/>
  <c r="G49" i="20"/>
  <c r="M63" i="20"/>
  <c r="I57" i="20"/>
  <c r="J49" i="20"/>
  <c r="I45" i="20"/>
  <c r="I63" i="20"/>
  <c r="E57" i="20"/>
  <c r="E49" i="20"/>
  <c r="B40" i="20"/>
  <c r="H61" i="20"/>
  <c r="J37" i="20"/>
  <c r="L55" i="20"/>
  <c r="D49" i="20"/>
  <c r="L43" i="20"/>
  <c r="B64" i="20"/>
  <c r="H63" i="20"/>
  <c r="C37" i="20"/>
  <c r="E37" i="20"/>
  <c r="F57" i="20"/>
  <c r="H57" i="20"/>
  <c r="C49" i="20"/>
  <c r="I43" i="20"/>
  <c r="K43" i="20"/>
  <c r="K55" i="20"/>
  <c r="L51" i="20"/>
  <c r="J63" i="20"/>
  <c r="D63" i="20"/>
  <c r="C39" i="20"/>
  <c r="B37" i="20"/>
  <c r="B57" i="20"/>
  <c r="D57" i="20"/>
  <c r="B49" i="20"/>
  <c r="E43" i="20"/>
  <c r="G43" i="20"/>
  <c r="B58" i="20"/>
  <c r="C57" i="20"/>
  <c r="H49" i="20"/>
  <c r="C45" i="20"/>
  <c r="H37" i="20"/>
  <c r="I37" i="20"/>
  <c r="M43" i="20"/>
  <c r="F37" i="20"/>
  <c r="H51" i="20"/>
  <c r="B52" i="20"/>
  <c r="D61" i="20"/>
  <c r="D43" i="20"/>
  <c r="E63" i="20"/>
  <c r="L37" i="20"/>
  <c r="C63" i="20"/>
  <c r="M57" i="20"/>
  <c r="A51" i="20"/>
  <c r="B61" i="20"/>
  <c r="K37" i="20"/>
  <c r="M37" i="20"/>
  <c r="A63" i="20"/>
  <c r="J39" i="20"/>
  <c r="L39" i="20"/>
  <c r="J55" i="20"/>
  <c r="J51" i="20"/>
  <c r="M49" i="20"/>
  <c r="J43" i="20"/>
  <c r="K61" i="20"/>
  <c r="E61" i="20"/>
  <c r="I39" i="20"/>
  <c r="C55" i="20"/>
  <c r="E55" i="20"/>
  <c r="C51" i="20"/>
  <c r="M51" i="20"/>
  <c r="K45" i="20"/>
  <c r="M45" i="20"/>
  <c r="M55" i="20"/>
  <c r="K51" i="20"/>
  <c r="E45" i="20"/>
  <c r="G61" i="20"/>
  <c r="K63" i="20"/>
  <c r="E39" i="20"/>
  <c r="B55" i="20"/>
  <c r="G57" i="20"/>
  <c r="L49" i="20"/>
  <c r="I51" i="20"/>
  <c r="G45" i="20"/>
  <c r="A45" i="20"/>
  <c r="D55" i="20"/>
  <c r="K49" i="20"/>
  <c r="F45" i="20"/>
  <c r="M61" i="20"/>
  <c r="G37" i="20"/>
  <c r="J57" i="20"/>
  <c r="B45" i="20"/>
  <c r="L61" i="20"/>
  <c r="H43" i="20"/>
  <c r="K39" i="20"/>
  <c r="F49" i="20"/>
  <c r="A57" i="20"/>
  <c r="E51" i="20"/>
  <c r="C61" i="20"/>
  <c r="G63" i="20"/>
  <c r="B63" i="20"/>
  <c r="I61" i="20"/>
  <c r="M39" i="20"/>
  <c r="D37" i="20"/>
  <c r="G55" i="20"/>
  <c r="I55" i="20"/>
  <c r="G51" i="20"/>
  <c r="I49" i="20"/>
  <c r="F43" i="20"/>
  <c r="B43" i="20"/>
  <c r="J61" i="20"/>
  <c r="F39" i="20"/>
  <c r="H39" i="20"/>
  <c r="F55" i="20"/>
  <c r="F51" i="20"/>
  <c r="L45" i="20"/>
  <c r="B46" i="20"/>
  <c r="D51" i="20"/>
  <c r="C43" i="20"/>
  <c r="F61" i="20"/>
  <c r="B39" i="20"/>
  <c r="D39" i="20"/>
  <c r="K57" i="20"/>
  <c r="B51" i="20"/>
  <c r="H45" i="20"/>
  <c r="J45" i="20"/>
  <c r="H55" i="20"/>
</calcChain>
</file>

<file path=xl/comments1.xml><?xml version="1.0" encoding="utf-8"?>
<comments xmlns="http://schemas.openxmlformats.org/spreadsheetml/2006/main">
  <authors>
    <author>makuzmin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  <charset val="238"/>
          </rPr>
          <t>makuzmin:</t>
        </r>
        <r>
          <rPr>
            <sz val="9"/>
            <color indexed="81"/>
            <rFont val="Tahoma"/>
            <family val="2"/>
            <charset val="238"/>
          </rPr>
          <t xml:space="preserve">
VLOOKUP formula here refering to collumn "D" (Product) which gives here the abbreviation</t>
        </r>
      </text>
    </comment>
  </commentList>
</comments>
</file>

<file path=xl/sharedStrings.xml><?xml version="1.0" encoding="utf-8"?>
<sst xmlns="http://schemas.openxmlformats.org/spreadsheetml/2006/main" count="1079" uniqueCount="343">
  <si>
    <t>LINE DETAIL</t>
  </si>
  <si>
    <t>GAUGE</t>
  </si>
  <si>
    <t>MEASUREMENT</t>
  </si>
  <si>
    <t>WIDTH</t>
  </si>
  <si>
    <t>QTY</t>
  </si>
  <si>
    <t>BASE PRICE</t>
  </si>
  <si>
    <t>EXTRAS ($/CWT)</t>
  </si>
  <si>
    <t>NET EFFECTIVE</t>
  </si>
  <si>
    <t>WANT DATE</t>
  </si>
  <si>
    <t>SHIP MODE</t>
  </si>
  <si>
    <t>CUST PO#</t>
  </si>
  <si>
    <t>MILL CERT</t>
  </si>
  <si>
    <t>GRADE</t>
  </si>
  <si>
    <t>PART #</t>
  </si>
  <si>
    <t>CHEMISTRY</t>
  </si>
  <si>
    <t>COATING WT</t>
  </si>
  <si>
    <t>FINISH</t>
  </si>
  <si>
    <t>SURFACE</t>
  </si>
  <si>
    <t>CHEM TREAT</t>
  </si>
  <si>
    <t>OILING</t>
  </si>
  <si>
    <t>EDGE OILING</t>
  </si>
  <si>
    <t>MAX COIL WT</t>
  </si>
  <si>
    <t>MIN COIL WT</t>
  </si>
  <si>
    <t>STENCIL</t>
  </si>
  <si>
    <t>COIL ID</t>
  </si>
  <si>
    <t>COIL OD</t>
  </si>
  <si>
    <t>Skinpassed</t>
  </si>
  <si>
    <t>PRODUCT</t>
    <phoneticPr fontId="1"/>
  </si>
  <si>
    <t>OTHER SPECIAL REQUIREMENTS</t>
    <phoneticPr fontId="1"/>
  </si>
  <si>
    <t>PRICE TYPE</t>
    <phoneticPr fontId="1"/>
  </si>
  <si>
    <t>END USE / NOTES</t>
    <phoneticPr fontId="1"/>
  </si>
  <si>
    <t>10</t>
  </si>
  <si>
    <t>EDDS</t>
  </si>
  <si>
    <t>Yes</t>
  </si>
  <si>
    <t>No</t>
  </si>
  <si>
    <t>AL</t>
    <phoneticPr fontId="1"/>
  </si>
  <si>
    <t>Actual</t>
    <phoneticPr fontId="1"/>
  </si>
  <si>
    <t>Paper</t>
    <phoneticPr fontId="1"/>
  </si>
  <si>
    <t>ECC ORDER #</t>
    <phoneticPr fontId="1"/>
  </si>
  <si>
    <t>ORDER DATE:</t>
    <phoneticPr fontId="1"/>
  </si>
  <si>
    <t>New/Change</t>
    <phoneticPr fontId="1"/>
  </si>
  <si>
    <t>MILL</t>
    <phoneticPr fontId="1"/>
  </si>
  <si>
    <t>WEIGHT METHOD</t>
    <phoneticPr fontId="1"/>
  </si>
  <si>
    <t>COMPETITIVE FREIGHT</t>
    <phoneticPr fontId="1"/>
  </si>
  <si>
    <t>FREIGHT PAYMENT</t>
    <phoneticPr fontId="1"/>
  </si>
  <si>
    <t>PACKING</t>
    <phoneticPr fontId="1"/>
  </si>
  <si>
    <t>Prepaid</t>
    <phoneticPr fontId="1"/>
  </si>
  <si>
    <t>CSB</t>
  </si>
  <si>
    <t>AL</t>
  </si>
  <si>
    <t>Actual</t>
  </si>
  <si>
    <t>Prepaid</t>
  </si>
  <si>
    <t>Paper</t>
  </si>
  <si>
    <t>T1-40</t>
  </si>
  <si>
    <t>DDS</t>
  </si>
  <si>
    <t>APPROVED BY:</t>
    <phoneticPr fontId="0"/>
  </si>
  <si>
    <t>END USE / NOTES</t>
  </si>
  <si>
    <t>Body 90 ref.</t>
  </si>
  <si>
    <t>Body 80 ref.</t>
  </si>
  <si>
    <t>Body 70 ref.</t>
  </si>
  <si>
    <t>Body 60 ref.</t>
  </si>
  <si>
    <t>PACKING</t>
  </si>
  <si>
    <t>Body 50 ref.</t>
  </si>
  <si>
    <t>FREIGHT PAYMENT</t>
  </si>
  <si>
    <t>WEIGHT METHOD</t>
  </si>
  <si>
    <t>MILL</t>
  </si>
  <si>
    <t>Body 40 ref.</t>
  </si>
  <si>
    <t>FREIGHT</t>
    <phoneticPr fontId="0"/>
  </si>
  <si>
    <t>PRICE TYPE</t>
  </si>
  <si>
    <t>PRODUCT</t>
  </si>
  <si>
    <t>TBD</t>
    <phoneticPr fontId="0"/>
  </si>
  <si>
    <t>SHIP TO:</t>
  </si>
  <si>
    <t>CUSTOMER</t>
  </si>
  <si>
    <t>Body 30 ref.</t>
    <phoneticPr fontId="0"/>
  </si>
  <si>
    <t>Body 20 ref.</t>
    <phoneticPr fontId="0"/>
  </si>
  <si>
    <t>ORDER DATE:</t>
  </si>
  <si>
    <t>Body 10 ref.</t>
    <phoneticPr fontId="0"/>
  </si>
  <si>
    <t>ECC ORDER #</t>
  </si>
  <si>
    <t>Remark ref.</t>
    <phoneticPr fontId="0"/>
  </si>
  <si>
    <t>result</t>
    <phoneticPr fontId="0"/>
  </si>
  <si>
    <t>Line no.</t>
    <phoneticPr fontId="0"/>
  </si>
  <si>
    <t>ECC #</t>
    <phoneticPr fontId="0"/>
  </si>
  <si>
    <t>PURCHASE ORDER</t>
  </si>
  <si>
    <t>TBD</t>
  </si>
  <si>
    <t>Field name</t>
    <phoneticPr fontId="1"/>
  </si>
  <si>
    <t>Field
No.</t>
    <phoneticPr fontId="1"/>
  </si>
  <si>
    <t>Data sample</t>
    <phoneticPr fontId="1"/>
  </si>
  <si>
    <t>Company Code</t>
    <phoneticPr fontId="1"/>
  </si>
  <si>
    <t>Contract Date</t>
    <phoneticPr fontId="1"/>
  </si>
  <si>
    <t>7, 23</t>
    <phoneticPr fontId="1"/>
  </si>
  <si>
    <t>Profit Center</t>
    <phoneticPr fontId="1"/>
  </si>
  <si>
    <t>AW09</t>
  </si>
  <si>
    <t>Contract Type</t>
    <phoneticPr fontId="1"/>
  </si>
  <si>
    <t>ZC10</t>
    <phoneticPr fontId="1"/>
  </si>
  <si>
    <t>Biz-Process Rec ID</t>
    <phoneticPr fontId="1"/>
  </si>
  <si>
    <t>IAG1424</t>
  </si>
  <si>
    <t>GM Note</t>
    <phoneticPr fontId="1"/>
  </si>
  <si>
    <t>5Avi8</t>
  </si>
  <si>
    <t>PIC</t>
    <phoneticPr fontId="1"/>
  </si>
  <si>
    <t>53, 91</t>
    <phoneticPr fontId="1"/>
  </si>
  <si>
    <t>F8242</t>
  </si>
  <si>
    <t>Signature</t>
    <phoneticPr fontId="1"/>
  </si>
  <si>
    <t>89, 107</t>
    <phoneticPr fontId="1"/>
  </si>
  <si>
    <t>Invoice by</t>
    <phoneticPr fontId="1"/>
  </si>
  <si>
    <t>AR Dept</t>
    <phoneticPr fontId="1"/>
  </si>
  <si>
    <t>Sales over tol</t>
    <phoneticPr fontId="1"/>
  </si>
  <si>
    <t>Purchase over tol</t>
    <phoneticPr fontId="1"/>
  </si>
  <si>
    <t>Rev. Code</t>
    <phoneticPr fontId="1"/>
  </si>
  <si>
    <t>02</t>
    <phoneticPr fontId="1"/>
  </si>
  <si>
    <t>Trading type(Local)</t>
    <phoneticPr fontId="1"/>
  </si>
  <si>
    <t>Trading type(TKY)</t>
    <phoneticPr fontId="1"/>
  </si>
  <si>
    <t>Currency</t>
    <phoneticPr fontId="1"/>
  </si>
  <si>
    <t>14, 30,
42, 65</t>
    <phoneticPr fontId="1"/>
  </si>
  <si>
    <t>USD</t>
    <phoneticPr fontId="1"/>
  </si>
  <si>
    <t>Sales</t>
    <phoneticPr fontId="1"/>
  </si>
  <si>
    <t>Purchase</t>
    <phoneticPr fontId="1"/>
  </si>
  <si>
    <t>Name</t>
    <phoneticPr fontId="1"/>
  </si>
  <si>
    <t>HARBOR PIPE AND STEEL INC.</t>
  </si>
  <si>
    <t>WHEELING-NISSHIN</t>
    <phoneticPr fontId="1"/>
  </si>
  <si>
    <t>Address</t>
    <phoneticPr fontId="1"/>
  </si>
  <si>
    <t>1495 COLUMBIA AVENUE, BLDG 10, RIVERSIDE, CA 92507</t>
  </si>
  <si>
    <t>TC Code</t>
  </si>
  <si>
    <t>Unnecessary</t>
  </si>
  <si>
    <t>Customer code</t>
    <phoneticPr fontId="1"/>
  </si>
  <si>
    <t>ZA837138</t>
  </si>
  <si>
    <t>ZA845163</t>
    <phoneticPr fontId="1"/>
  </si>
  <si>
    <t>Customer contact no.</t>
  </si>
  <si>
    <t>Payment Method</t>
    <phoneticPr fontId="1"/>
  </si>
  <si>
    <t>C</t>
  </si>
  <si>
    <t>T</t>
    <phoneticPr fontId="1"/>
  </si>
  <si>
    <t>Payment Term</t>
    <phoneticPr fontId="1"/>
  </si>
  <si>
    <t>030</t>
    <phoneticPr fontId="1"/>
  </si>
  <si>
    <t>030</t>
    <phoneticPr fontId="1"/>
  </si>
  <si>
    <t>Incoterms</t>
    <phoneticPr fontId="1"/>
  </si>
  <si>
    <t>CPT</t>
  </si>
  <si>
    <t>FOB</t>
    <phoneticPr fontId="1"/>
  </si>
  <si>
    <t>Riverside, CA</t>
  </si>
  <si>
    <t>Follansbee, WV</t>
    <phoneticPr fontId="1"/>
  </si>
  <si>
    <t>Req. Deliv date</t>
    <phoneticPr fontId="1"/>
  </si>
  <si>
    <t>ship to sub</t>
  </si>
  <si>
    <t>Z001</t>
  </si>
  <si>
    <t>bill to sub</t>
  </si>
  <si>
    <t>Destination Country</t>
  </si>
  <si>
    <t>US</t>
    <phoneticPr fontId="1"/>
  </si>
  <si>
    <t>Destination Region</t>
    <phoneticPr fontId="1"/>
  </si>
  <si>
    <t>CA</t>
  </si>
  <si>
    <t>Final Dest. Country</t>
    <phoneticPr fontId="1"/>
  </si>
  <si>
    <t>US</t>
    <phoneticPr fontId="1"/>
  </si>
  <si>
    <t>Origin Country</t>
    <phoneticPr fontId="1"/>
  </si>
  <si>
    <t>US</t>
    <phoneticPr fontId="1"/>
  </si>
  <si>
    <t>Origin Region</t>
    <phoneticPr fontId="1"/>
  </si>
  <si>
    <t>WV</t>
    <phoneticPr fontId="1"/>
  </si>
  <si>
    <t>Sales Contract</t>
    <phoneticPr fontId="1"/>
  </si>
  <si>
    <t>Purchase Contract</t>
    <phoneticPr fontId="1"/>
  </si>
  <si>
    <t>Commodity</t>
    <phoneticPr fontId="1"/>
  </si>
  <si>
    <t>W-N  ALUMINIZED STEEL SHEET</t>
  </si>
  <si>
    <t>W-N  GALVANIZED STEEL SHEET</t>
  </si>
  <si>
    <t>Manufacturer</t>
    <phoneticPr fontId="1"/>
  </si>
  <si>
    <t>Terms of Payment</t>
    <phoneticPr fontId="1"/>
  </si>
  <si>
    <t>Check net 30 days</t>
    <phoneticPr fontId="1"/>
  </si>
  <si>
    <t>1/2% 10 Days : T/T NET 30 Days</t>
    <phoneticPr fontId="1"/>
  </si>
  <si>
    <t>Terms of Shipment</t>
    <phoneticPr fontId="1"/>
  </si>
  <si>
    <t>Packing</t>
    <phoneticPr fontId="1"/>
  </si>
  <si>
    <t>Mills Standard Packing</t>
    <phoneticPr fontId="1"/>
  </si>
  <si>
    <t>Port of Shipment</t>
    <phoneticPr fontId="1"/>
  </si>
  <si>
    <t>FOLLANSBEE,WV</t>
    <phoneticPr fontId="1"/>
  </si>
  <si>
    <t>Port of Destination</t>
    <phoneticPr fontId="1"/>
  </si>
  <si>
    <t>Partial Shipment</t>
    <phoneticPr fontId="1"/>
  </si>
  <si>
    <t>ALLOWED</t>
    <phoneticPr fontId="1"/>
  </si>
  <si>
    <t>Transshipment</t>
    <phoneticPr fontId="1"/>
  </si>
  <si>
    <t>NOT ALLOWED</t>
    <phoneticPr fontId="1"/>
  </si>
  <si>
    <t>Insurance</t>
    <phoneticPr fontId="1"/>
  </si>
  <si>
    <t>Marking</t>
    <phoneticPr fontId="1"/>
  </si>
  <si>
    <t>AS AGREED</t>
    <phoneticPr fontId="1"/>
  </si>
  <si>
    <t>Inspection</t>
    <phoneticPr fontId="1"/>
  </si>
  <si>
    <t>WEIGHING AND INSPECTION 
BY MILL SHALL BE FINAL</t>
    <phoneticPr fontId="1"/>
  </si>
  <si>
    <t>Special terms</t>
    <phoneticPr fontId="1"/>
  </si>
  <si>
    <t>AS PER BASIC TERMS AND CONDITION
 AGREED BY YOU AND US SEPARATELY</t>
    <phoneticPr fontId="1"/>
  </si>
  <si>
    <t>AS PER BASIC TERMS AND CONDITION
AGREED BY YOU AND US SEPARATELY</t>
    <phoneticPr fontId="1"/>
  </si>
  <si>
    <t>Additional Term</t>
    <phoneticPr fontId="1"/>
  </si>
  <si>
    <t>FRT $5.69</t>
  </si>
  <si>
    <t>Shipping docs</t>
    <phoneticPr fontId="1"/>
  </si>
  <si>
    <t>Charge 1</t>
    <phoneticPr fontId="1"/>
  </si>
  <si>
    <t>Sales</t>
    <phoneticPr fontId="1"/>
  </si>
  <si>
    <t>Charge type(Code)</t>
    <phoneticPr fontId="1"/>
  </si>
  <si>
    <t>VRP5</t>
    <phoneticPr fontId="1"/>
  </si>
  <si>
    <t>VPF3</t>
    <phoneticPr fontId="1"/>
  </si>
  <si>
    <t>Charge descr</t>
    <phoneticPr fontId="1"/>
  </si>
  <si>
    <t>Customer Charge</t>
    <phoneticPr fontId="1"/>
  </si>
  <si>
    <t>Inland Freight</t>
    <phoneticPr fontId="1"/>
  </si>
  <si>
    <t>SP</t>
    <phoneticPr fontId="1"/>
  </si>
  <si>
    <t>Calc. type</t>
    <phoneticPr fontId="1"/>
  </si>
  <si>
    <t>Quantity base</t>
    <phoneticPr fontId="1"/>
  </si>
  <si>
    <t>Charge rate</t>
    <phoneticPr fontId="1"/>
  </si>
  <si>
    <t>USD</t>
    <phoneticPr fontId="1"/>
  </si>
  <si>
    <t>USD</t>
    <phoneticPr fontId="1"/>
  </si>
  <si>
    <t>Per</t>
    <phoneticPr fontId="1"/>
  </si>
  <si>
    <t>UOM</t>
    <phoneticPr fontId="1"/>
  </si>
  <si>
    <t>LB</t>
    <phoneticPr fontId="1"/>
  </si>
  <si>
    <t>VPO8</t>
    <phoneticPr fontId="1"/>
  </si>
  <si>
    <t>Other Charge</t>
    <phoneticPr fontId="1"/>
  </si>
  <si>
    <t>Purchase</t>
    <phoneticPr fontId="1"/>
  </si>
  <si>
    <t>Quantity base</t>
    <phoneticPr fontId="1"/>
  </si>
  <si>
    <t>LB</t>
    <phoneticPr fontId="1"/>
  </si>
  <si>
    <t>Material Code</t>
    <phoneticPr fontId="1"/>
  </si>
  <si>
    <t>Item no.</t>
    <phoneticPr fontId="1"/>
  </si>
  <si>
    <t>33, 45</t>
    <phoneticPr fontId="1"/>
  </si>
  <si>
    <t>B461014</t>
    <phoneticPr fontId="1"/>
  </si>
  <si>
    <t>Requested to be OCR-ed, added to data dictionary</t>
  </si>
  <si>
    <t>Weight Method</t>
  </si>
  <si>
    <t>Freight Payment</t>
  </si>
  <si>
    <t>Purchase</t>
    <phoneticPr fontId="1"/>
  </si>
  <si>
    <t>Field
name</t>
    <phoneticPr fontId="1"/>
  </si>
  <si>
    <t>Material Code</t>
    <phoneticPr fontId="1"/>
  </si>
  <si>
    <t>Item no.</t>
    <phoneticPr fontId="1"/>
  </si>
  <si>
    <t>Product</t>
  </si>
  <si>
    <t>Gauge</t>
    <phoneticPr fontId="1"/>
  </si>
  <si>
    <t>Measurement</t>
    <phoneticPr fontId="1"/>
  </si>
  <si>
    <t>Width</t>
    <phoneticPr fontId="1"/>
  </si>
  <si>
    <t>Steel
Grade</t>
    <phoneticPr fontId="1"/>
  </si>
  <si>
    <t>Coating Weight</t>
  </si>
  <si>
    <t>Chem
Treatment</t>
    <phoneticPr fontId="1"/>
  </si>
  <si>
    <t>Finish</t>
    <phoneticPr fontId="1"/>
  </si>
  <si>
    <t>Quantity</t>
    <phoneticPr fontId="1"/>
  </si>
  <si>
    <t>Price</t>
    <phoneticPr fontId="1"/>
  </si>
  <si>
    <t>UOM</t>
    <phoneticPr fontId="1"/>
  </si>
  <si>
    <t>Base 
Price</t>
    <phoneticPr fontId="1"/>
  </si>
  <si>
    <t>EXTRAS</t>
    <phoneticPr fontId="1"/>
  </si>
  <si>
    <t>Effective Price</t>
    <phoneticPr fontId="1"/>
  </si>
  <si>
    <t>Per</t>
    <phoneticPr fontId="1"/>
  </si>
  <si>
    <t>Customer PO</t>
    <phoneticPr fontId="1"/>
  </si>
  <si>
    <t>Part no.</t>
    <phoneticPr fontId="1"/>
  </si>
  <si>
    <t>Chemistry</t>
    <phoneticPr fontId="1"/>
  </si>
  <si>
    <t>Surface</t>
    <phoneticPr fontId="1"/>
  </si>
  <si>
    <t>End use
Note</t>
    <phoneticPr fontId="1"/>
  </si>
  <si>
    <t>ECC Field No.</t>
    <phoneticPr fontId="1"/>
  </si>
  <si>
    <t>33, 45</t>
    <phoneticPr fontId="1"/>
  </si>
  <si>
    <t>SHIP MODE</t>
    <phoneticPr fontId="1"/>
  </si>
  <si>
    <t>ECC Field : 13,29,79,95</t>
    <phoneticPr fontId="1"/>
  </si>
  <si>
    <t>WANT DATE</t>
    <phoneticPr fontId="1"/>
  </si>
  <si>
    <t xml:space="preserve">  =Commodity (abbreviation)</t>
  </si>
  <si>
    <t>Prepaid (example)</t>
  </si>
  <si>
    <t>GALVANIZED STEEL</t>
  </si>
  <si>
    <t>GI</t>
  </si>
  <si>
    <t>GALVANNEAL STEEL</t>
  </si>
  <si>
    <t>GA</t>
  </si>
  <si>
    <t>GALVALUME STEEL</t>
  </si>
  <si>
    <t>GL</t>
  </si>
  <si>
    <t>GALVALUME PLUS STEEL</t>
  </si>
  <si>
    <t>GLP</t>
  </si>
  <si>
    <t>ALUMINIZED STEEL</t>
  </si>
  <si>
    <t xml:space="preserve">GALVANIZED PLUS STEEL </t>
  </si>
  <si>
    <t>GIP</t>
  </si>
  <si>
    <t>55% AL-ZN ALLOY STEEL SHEET IN COIL</t>
  </si>
  <si>
    <t>ALZN</t>
  </si>
  <si>
    <t>ZINC ALUMINUM MAGNESIUM COATED STEEL</t>
  </si>
  <si>
    <t>ZAM</t>
  </si>
  <si>
    <t>LB</t>
  </si>
  <si>
    <t>B000000567</t>
  </si>
  <si>
    <t>CAA0165926</t>
  </si>
  <si>
    <t>Change Order</t>
  </si>
  <si>
    <t>Wheeling-Nisshin</t>
  </si>
  <si>
    <t>Effective</t>
  </si>
  <si>
    <t>MIN</t>
  </si>
  <si>
    <t>Rail</t>
  </si>
  <si>
    <t>ACP164800000000</t>
  </si>
  <si>
    <t>Light</t>
  </si>
  <si>
    <t>20/24"</t>
  </si>
  <si>
    <t>71"</t>
  </si>
  <si>
    <t>End Use: Warehouse Stock|Railway Must be BNSF|EDDS Extra $2.00/cwt per Brian Petrella|Mill Certs Extra waived per Brian Petrella|ASTM A463|Surface/Flatness Critical|WN Rail Packaging Spec C3CZ7</t>
  </si>
  <si>
    <t>Test Reports Must Include: Genesis Purchase Order Number, Coil ID Number, Heat Number, Country of Origin, Country of Origin for all Substraits.
**Rail Loading is a covered gondola**</t>
  </si>
  <si>
    <t>ACP203600000000</t>
  </si>
  <si>
    <t>End Use: Furnaces|Railway Must be BNSF|EDDS Extra $2.00/cwt per Brian Petrella|Mill Certs Extra waived per Brian Petrella|ASTM A463|Surface/Flatness Critical|WN Rail Packaging Spec C3CZ7</t>
  </si>
  <si>
    <t>ACP204600000000</t>
  </si>
  <si>
    <t xml:space="preserve">End Use: Furnaces|Railway Must be BNSF|EDDS Extra $2.00/cwt per Brian Petrella|Mill Certs Extra waived per Brian Petrella|ASTM A463|Surface/Flatness Critical|WN Rail Packaging Spec C3CZ7 </t>
  </si>
  <si>
    <t>ACP163600000000</t>
  </si>
  <si>
    <t>ACP183600000000</t>
  </si>
  <si>
    <t>ACP204800000000</t>
  </si>
  <si>
    <t>ACP144800000000</t>
  </si>
  <si>
    <t>CAA0169818</t>
  </si>
  <si>
    <t>New Order</t>
  </si>
  <si>
    <t>ACP184800000000</t>
  </si>
  <si>
    <t>End Use: Warehouse Stock|Railway Must be BNSF|ASTM A463|WN Rail Packaging Spec C3CZ7|Surface critical|Flatness critical|Aim to ordered gauge | Aim to 1/4 ASTM gauge tolerance | Tension Leveled</t>
  </si>
  <si>
    <t>February 20,2018</t>
  </si>
  <si>
    <t>CAA0170529</t>
  </si>
  <si>
    <t>KCP195500000000</t>
  </si>
  <si>
    <t>G40</t>
  </si>
  <si>
    <t>Min Spangle</t>
  </si>
  <si>
    <t>End Use: Stamped and Formed|Railway Must be BNSF|ASTM A653|WN Rail Packaging Spec C3CZ7|Surface critical|Flatness critical|Aim to ordered gauge | Aim to 1/4 ASTM gauge tolerance | Tension Leveled</t>
  </si>
  <si>
    <t>KCP195025000000</t>
  </si>
  <si>
    <t>CAA0174220</t>
  </si>
  <si>
    <t>End Use: Warehouse Stock|Railway Must be BNSF|BNSF Rail Spur #3019|ASTM A463|WN Rail Packaging Spec C3CZ7|Surface critical|Flatness critical|Aim to ordered gauge|Aim to 1/4 ASTM gauge tolerance|Tension Leveled</t>
  </si>
  <si>
    <t>CAA0174725</t>
  </si>
  <si>
    <t>ACP145200000000</t>
  </si>
  <si>
    <t>ACP145150000000</t>
  </si>
  <si>
    <t>ACP144850000000</t>
  </si>
  <si>
    <t xml:space="preserve"> CSB</t>
  </si>
  <si>
    <t>ACP145900000000</t>
  </si>
  <si>
    <t>W-N  ALUMINIZED STEEL SHEET</t>
    <phoneticPr fontId="1"/>
  </si>
  <si>
    <t>B000000562</t>
    <phoneticPr fontId="1"/>
  </si>
  <si>
    <t>CAA0178668</t>
  </si>
  <si>
    <t>2018/10/17</t>
  </si>
  <si>
    <t>NEW ORDER</t>
  </si>
  <si>
    <t>WHEELING-NISSHIN</t>
  </si>
  <si>
    <t>Base</t>
  </si>
  <si>
    <t>5.76</t>
  </si>
  <si>
    <t>CAA017866810</t>
  </si>
  <si>
    <t>Min</t>
  </si>
  <si>
    <t>50000.0</t>
  </si>
  <si>
    <t/>
  </si>
  <si>
    <t>53.7</t>
  </si>
  <si>
    <t>10/18/18</t>
  </si>
  <si>
    <t>18978</t>
  </si>
  <si>
    <t>ACPI64800000000</t>
  </si>
  <si>
    <t>SKINPASSED</t>
  </si>
  <si>
    <t>LIGHT</t>
  </si>
  <si>
    <t>50000</t>
  </si>
  <si>
    <t>25000</t>
  </si>
  <si>
    <t>71</t>
  </si>
  <si>
    <t>20</t>
  </si>
  <si>
    <t>CAA017866820</t>
  </si>
  <si>
    <t>53.55</t>
  </si>
  <si>
    <t>ACPI44800000000</t>
  </si>
  <si>
    <t>30</t>
  </si>
  <si>
    <t>CAA017866830</t>
  </si>
  <si>
    <t>100000.0</t>
  </si>
  <si>
    <t>54.35</t>
  </si>
  <si>
    <t>ACPI84800000000</t>
  </si>
  <si>
    <t>19194</t>
  </si>
  <si>
    <t>0.036</t>
  </si>
  <si>
    <t>12/15/2018</t>
  </si>
  <si>
    <t>n/a</t>
  </si>
  <si>
    <t>20000</t>
  </si>
  <si>
    <t>1</t>
  </si>
  <si>
    <t>46</t>
  </si>
  <si>
    <t>Katsuhiro Takano
General Manager</t>
  </si>
  <si>
    <t>B000000562</t>
  </si>
  <si>
    <t>20/24</t>
  </si>
  <si>
    <t>End Use: Furnaces|Railway Must be BNSF|BNSF Rail Spur #3019|ASTM A463|WN Rail Packaging Spec C3CZ7|Surface critical|Flatness critical|Aim to ordered gauge|Aim to 1/4 ASTM gauge tolerance|Tension Leveled</t>
  </si>
  <si>
    <t>CAA0179459</t>
  </si>
  <si>
    <t>2018/11/12</t>
  </si>
  <si>
    <t>CAA017945910</t>
  </si>
  <si>
    <t>180000.0</t>
  </si>
  <si>
    <t>51.75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</si>
</sst>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&quot;¥&quot;#,##0.00;[Red]&quot;¥&quot;\-#,##0.00"/>
    <numFmt numFmtId="165" formatCode="_-* #,##0.00\ &quot;zł&quot;_-;\-* #,##0.00\ &quot;zł&quot;_-;_-* &quot;-&quot;??\ &quot;zł&quot;_-;_-@_-"/>
    <numFmt numFmtId="166" formatCode="_-* #,##0.00\ _z_ł_-;\-* #,##0.00\ _z_ł_-;_-* &quot;-&quot;??\ _z_ł_-;_-@_-"/>
    <numFmt numFmtId="167" formatCode="m/d/yy;@"/>
    <numFmt numFmtId="168" formatCode="0.00000"/>
    <numFmt numFmtId="169" formatCode="[$-409]mmmm\ d\,\ yyyy;@"/>
    <numFmt numFmtId="170" formatCode="0.000"/>
    <numFmt numFmtId="171" formatCode="\$#,##0.00;[Red]\-\$#,##0.00"/>
    <numFmt numFmtId="172" formatCode="_(* #,##0_);_(* \(#,##0\);_(* &quot;-&quot;??_);_(@_)"/>
    <numFmt numFmtId="173" formatCode="[$-409]m/d/yy\ h:mm\ AM/PM;@"/>
    <numFmt numFmtId="174" formatCode="00000"/>
    <numFmt numFmtId="175" formatCode="#,##0_ ;[Red]\-#,##0\ "/>
    <numFmt numFmtId="176" formatCode="0_);[Red]\(0\)"/>
    <numFmt numFmtId="177" formatCode="[$-409]mmm\-yy;@"/>
    <numFmt numFmtId="178" formatCode="0.00_ "/>
  </numFmts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name val="Trebuchet MS"/>
      <family val="2"/>
    </font>
    <font>
      <b/>
      <sz val="12"/>
      <color indexed="8"/>
      <name val="Trebuchet MS"/>
      <family val="2"/>
    </font>
    <font>
      <sz val="14"/>
      <color indexed="8"/>
      <name val="Trebuchet MS"/>
      <family val="2"/>
    </font>
    <font>
      <b/>
      <sz val="24"/>
      <color indexed="8"/>
      <name val="Trebuchet MS"/>
      <family val="2"/>
    </font>
    <font>
      <b/>
      <sz val="18"/>
      <color indexed="8"/>
      <name val="Trebuchet MS"/>
      <family val="2"/>
    </font>
    <font>
      <sz val="11"/>
      <color theme="1"/>
      <name val="Calibri"/>
      <family val="2"/>
      <scheme val="minor"/>
    </font>
    <font>
      <b/>
      <sz val="65"/>
      <color indexed="8"/>
      <name val="Trebuchet MS"/>
      <family val="2"/>
    </font>
    <font>
      <b/>
      <sz val="12"/>
      <name val="Trebuchet MS"/>
      <family val="2"/>
    </font>
    <font>
      <sz val="12"/>
      <name val="Arial"/>
      <family val="2"/>
    </font>
    <font>
      <sz val="12"/>
      <color indexed="8"/>
      <name val="Trebuchet MS"/>
      <family val="2"/>
    </font>
    <font>
      <b/>
      <sz val="14"/>
      <color indexed="9"/>
      <name val="Trebuchet MS"/>
      <family val="2"/>
    </font>
    <font>
      <b/>
      <sz val="12"/>
      <color rgb="FFFF0000"/>
      <name val="Trebuchet MS"/>
      <family val="2"/>
    </font>
    <font>
      <b/>
      <sz val="14"/>
      <name val="Trebuchet MS"/>
      <family val="2"/>
    </font>
    <font>
      <b/>
      <sz val="48"/>
      <name val="Trebuchet MS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64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64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0" fontId="2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0" fontId="8" fillId="0" borderId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174">
    <xf numFmtId="0" fontId="0" fillId="0" borderId="0" xfId="0">
      <alignment vertical="center"/>
    </xf>
    <xf numFmtId="0" fontId="3" fillId="0" borderId="0" xfId="0" applyFont="1" applyAlignment="1" applyProtection="1">
      <alignment wrapText="1"/>
    </xf>
    <xf numFmtId="167" fontId="4" fillId="2" borderId="1" xfId="0" applyNumberFormat="1" applyFont="1" applyFill="1" applyBorder="1" applyAlignment="1" applyProtection="1">
      <alignment horizontal="center" vertical="center" wrapText="1"/>
    </xf>
    <xf numFmtId="167" fontId="4" fillId="2" borderId="3" xfId="0" applyNumberFormat="1" applyFont="1" applyFill="1" applyBorder="1" applyAlignment="1" applyProtection="1">
      <alignment horizontal="center" vertical="center" wrapText="1"/>
    </xf>
    <xf numFmtId="167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Alignment="1" applyProtection="1"/>
    <xf numFmtId="168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6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7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71" fontId="3" fillId="0" borderId="1" xfId="2" applyNumberFormat="1" applyFont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172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0" borderId="1" xfId="2" applyFont="1" applyFill="1" applyBorder="1" applyAlignment="1" applyProtection="1">
      <alignment horizontal="center" vertical="center" wrapText="1"/>
      <protection locked="0"/>
    </xf>
    <xf numFmtId="171" fontId="5" fillId="0" borderId="1" xfId="2" applyNumberFormat="1" applyFont="1" applyFill="1" applyBorder="1" applyAlignment="1" applyProtection="1">
      <alignment horizontal="center" vertical="center" wrapText="1"/>
    </xf>
    <xf numFmtId="167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/>
    <xf numFmtId="168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71" fontId="3" fillId="0" borderId="3" xfId="2" applyNumberFormat="1" applyFont="1" applyBorder="1" applyAlignment="1" applyProtection="1">
      <alignment horizontal="center" vertical="center" wrapText="1"/>
      <protection locked="0"/>
    </xf>
    <xf numFmtId="0" fontId="3" fillId="0" borderId="0" xfId="3" applyFont="1" applyAlignment="1" applyProtection="1"/>
    <xf numFmtId="0" fontId="10" fillId="0" borderId="0" xfId="3" applyFont="1" applyAlignment="1" applyProtection="1"/>
    <xf numFmtId="0" fontId="10" fillId="3" borderId="13" xfId="3" applyFont="1" applyFill="1" applyBorder="1" applyAlignment="1" applyProtection="1">
      <alignment horizontal="center" vertical="center"/>
    </xf>
    <xf numFmtId="0" fontId="11" fillId="0" borderId="0" xfId="3" applyFont="1" applyAlignment="1"/>
    <xf numFmtId="1" fontId="12" fillId="3" borderId="16" xfId="3" applyNumberFormat="1" applyFont="1" applyFill="1" applyBorder="1" applyAlignment="1" applyProtection="1">
      <alignment horizontal="center" vertical="center" wrapText="1"/>
    </xf>
    <xf numFmtId="1" fontId="5" fillId="0" borderId="17" xfId="3" applyNumberFormat="1" applyFont="1" applyFill="1" applyBorder="1" applyAlignment="1" applyProtection="1">
      <alignment horizontal="center" vertical="center" wrapText="1"/>
      <protection locked="0"/>
    </xf>
    <xf numFmtId="172" fontId="5" fillId="0" borderId="3" xfId="5" applyNumberFormat="1" applyFont="1" applyFill="1" applyBorder="1" applyAlignment="1" applyProtection="1">
      <alignment horizontal="center" vertical="center" wrapText="1"/>
      <protection locked="0"/>
    </xf>
    <xf numFmtId="168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170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167" fontId="4" fillId="3" borderId="17" xfId="3" applyNumberFormat="1" applyFont="1" applyFill="1" applyBorder="1" applyAlignment="1" applyProtection="1">
      <alignment horizontal="center" vertical="center" wrapText="1"/>
    </xf>
    <xf numFmtId="167" fontId="4" fillId="3" borderId="1" xfId="3" applyNumberFormat="1" applyFont="1" applyFill="1" applyBorder="1" applyAlignment="1" applyProtection="1">
      <alignment horizontal="center" vertical="center" wrapText="1"/>
    </xf>
    <xf numFmtId="167" fontId="4" fillId="3" borderId="18" xfId="3" applyNumberFormat="1" applyFont="1" applyFill="1" applyBorder="1" applyAlignment="1" applyProtection="1">
      <alignment horizontal="center" vertical="center" wrapText="1"/>
    </xf>
    <xf numFmtId="170" fontId="5" fillId="0" borderId="17" xfId="3" applyNumberFormat="1" applyFont="1" applyFill="1" applyBorder="1" applyAlignment="1" applyProtection="1">
      <alignment horizontal="center" vertical="center" wrapText="1"/>
      <protection locked="0"/>
    </xf>
    <xf numFmtId="167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171" fontId="5" fillId="0" borderId="3" xfId="4" applyNumberFormat="1" applyFont="1" applyFill="1" applyBorder="1" applyAlignment="1" applyProtection="1">
      <alignment horizontal="center" vertical="center" wrapText="1"/>
    </xf>
    <xf numFmtId="171" fontId="5" fillId="0" borderId="3" xfId="4" applyNumberFormat="1" applyFont="1" applyFill="1" applyBorder="1" applyAlignment="1" applyProtection="1">
      <alignment horizontal="center" vertical="center" wrapText="1"/>
      <protection locked="0"/>
    </xf>
    <xf numFmtId="0" fontId="6" fillId="0" borderId="18" xfId="3" applyNumberFormat="1" applyFont="1" applyFill="1" applyBorder="1" applyAlignment="1" applyProtection="1">
      <alignment horizontal="center" vertical="center"/>
      <protection locked="0"/>
    </xf>
    <xf numFmtId="167" fontId="4" fillId="3" borderId="19" xfId="3" applyNumberFormat="1" applyFont="1" applyFill="1" applyBorder="1" applyAlignment="1" applyProtection="1">
      <alignment horizontal="center" vertical="center" wrapText="1"/>
    </xf>
    <xf numFmtId="167" fontId="4" fillId="3" borderId="20" xfId="3" applyNumberFormat="1" applyFont="1" applyFill="1" applyBorder="1" applyAlignment="1" applyProtection="1">
      <alignment horizontal="center" vertical="center" wrapText="1"/>
    </xf>
    <xf numFmtId="167" fontId="4" fillId="3" borderId="11" xfId="3" applyNumberFormat="1" applyFont="1" applyFill="1" applyBorder="1" applyAlignment="1" applyProtection="1">
      <alignment horizontal="center" vertical="center" wrapText="1"/>
    </xf>
    <xf numFmtId="0" fontId="3" fillId="0" borderId="0" xfId="3" applyFont="1" applyBorder="1" applyAlignment="1" applyProtection="1"/>
    <xf numFmtId="0" fontId="3" fillId="0" borderId="0" xfId="3" applyFont="1" applyFill="1" applyBorder="1" applyAlignment="1" applyProtection="1"/>
    <xf numFmtId="167" fontId="10" fillId="0" borderId="0" xfId="3" applyNumberFormat="1" applyFont="1" applyFill="1" applyBorder="1" applyAlignment="1" applyProtection="1">
      <alignment horizontal="center" vertical="center" wrapText="1"/>
    </xf>
    <xf numFmtId="0" fontId="3" fillId="0" borderId="0" xfId="3" applyFont="1" applyAlignment="1" applyProtection="1">
      <alignment wrapText="1"/>
    </xf>
    <xf numFmtId="175" fontId="3" fillId="0" borderId="22" xfId="4" applyNumberFormat="1" applyFont="1" applyBorder="1" applyAlignment="1" applyProtection="1">
      <alignment horizontal="center" vertical="center" wrapText="1"/>
      <protection locked="0"/>
    </xf>
    <xf numFmtId="171" fontId="3" fillId="0" borderId="22" xfId="4" applyNumberFormat="1" applyFont="1" applyBorder="1" applyAlignment="1" applyProtection="1">
      <alignment horizontal="center" vertical="center" wrapText="1"/>
      <protection locked="0"/>
    </xf>
    <xf numFmtId="167" fontId="4" fillId="3" borderId="22" xfId="3" applyNumberFormat="1" applyFont="1" applyFill="1" applyBorder="1" applyAlignment="1" applyProtection="1">
      <alignment horizontal="center" vertical="center" wrapText="1"/>
    </xf>
    <xf numFmtId="0" fontId="3" fillId="0" borderId="0" xfId="3" applyFont="1" applyAlignment="1" applyProtection="1">
      <alignment horizontal="center" vertical="center" wrapText="1"/>
    </xf>
    <xf numFmtId="0" fontId="11" fillId="0" borderId="0" xfId="3" applyFont="1" applyFill="1" applyBorder="1" applyAlignment="1">
      <alignment horizontal="center" vertical="center" wrapText="1"/>
    </xf>
    <xf numFmtId="0" fontId="10" fillId="0" borderId="23" xfId="3" applyFont="1" applyBorder="1" applyAlignment="1" applyProtection="1">
      <alignment horizontal="center" vertical="center"/>
    </xf>
    <xf numFmtId="0" fontId="10" fillId="0" borderId="24" xfId="3" applyFont="1" applyFill="1" applyBorder="1" applyAlignment="1" applyProtection="1">
      <alignment horizontal="left" vertical="center"/>
    </xf>
    <xf numFmtId="165" fontId="10" fillId="0" borderId="23" xfId="4" applyFont="1" applyBorder="1" applyAlignment="1" applyProtection="1">
      <alignment horizontal="center" vertical="center" wrapText="1"/>
      <protection locked="0"/>
    </xf>
    <xf numFmtId="0" fontId="10" fillId="2" borderId="13" xfId="3" applyFont="1" applyFill="1" applyBorder="1" applyAlignment="1" applyProtection="1">
      <alignment horizontal="center" vertical="center" wrapText="1"/>
    </xf>
    <xf numFmtId="0" fontId="10" fillId="0" borderId="0" xfId="3" applyFont="1" applyAlignment="1" applyProtection="1">
      <alignment horizontal="center"/>
    </xf>
    <xf numFmtId="165" fontId="10" fillId="0" borderId="13" xfId="4" applyFont="1" applyBorder="1" applyAlignment="1" applyProtection="1">
      <alignment horizontal="center" vertical="center" wrapText="1"/>
      <protection locked="0"/>
    </xf>
    <xf numFmtId="0" fontId="10" fillId="5" borderId="30" xfId="3" applyFont="1" applyFill="1" applyBorder="1" applyAlignment="1" applyProtection="1">
      <alignment horizontal="center" vertical="center" wrapText="1"/>
    </xf>
    <xf numFmtId="0" fontId="10" fillId="2" borderId="31" xfId="3" applyFont="1" applyFill="1" applyBorder="1" applyAlignment="1" applyProtection="1">
      <alignment horizontal="center" vertical="center"/>
    </xf>
    <xf numFmtId="171" fontId="3" fillId="0" borderId="23" xfId="4" applyNumberFormat="1" applyFont="1" applyBorder="1" applyAlignment="1" applyProtection="1">
      <alignment horizontal="center" vertical="center" wrapText="1"/>
      <protection locked="0"/>
    </xf>
    <xf numFmtId="0" fontId="4" fillId="2" borderId="13" xfId="3" applyFont="1" applyFill="1" applyBorder="1" applyAlignment="1" applyProtection="1">
      <alignment horizontal="center" vertical="center" wrapText="1"/>
    </xf>
    <xf numFmtId="0" fontId="3" fillId="0" borderId="23" xfId="3" applyFont="1" applyBorder="1" applyAlignment="1" applyProtection="1">
      <alignment horizontal="center" vertical="center"/>
    </xf>
    <xf numFmtId="0" fontId="10" fillId="2" borderId="13" xfId="3" applyFont="1" applyFill="1" applyBorder="1" applyAlignment="1" applyProtection="1">
      <alignment horizontal="center" vertical="center"/>
    </xf>
    <xf numFmtId="0" fontId="3" fillId="0" borderId="0" xfId="3" applyFont="1" applyFill="1" applyAlignment="1" applyProtection="1"/>
    <xf numFmtId="0" fontId="10" fillId="0" borderId="0" xfId="3" applyFont="1" applyFill="1" applyBorder="1" applyAlignment="1" applyProtection="1">
      <alignment wrapText="1"/>
    </xf>
    <xf numFmtId="0" fontId="15" fillId="0" borderId="38" xfId="3" applyFont="1" applyFill="1" applyBorder="1" applyAlignment="1" applyProtection="1">
      <alignment horizontal="center" vertical="center"/>
      <protection locked="0"/>
    </xf>
    <xf numFmtId="0" fontId="3" fillId="0" borderId="14" xfId="3" applyFont="1" applyFill="1" applyBorder="1" applyAlignment="1" applyProtection="1">
      <alignment vertical="center"/>
    </xf>
    <xf numFmtId="49" fontId="3" fillId="0" borderId="0" xfId="3" applyNumberFormat="1" applyFont="1" applyAlignment="1" applyProtection="1"/>
    <xf numFmtId="169" fontId="10" fillId="0" borderId="23" xfId="3" applyNumberFormat="1" applyFont="1" applyBorder="1" applyAlignment="1" applyProtection="1">
      <alignment horizontal="center" vertical="center"/>
    </xf>
    <xf numFmtId="0" fontId="10" fillId="2" borderId="13" xfId="3" applyFont="1" applyFill="1" applyBorder="1" applyAlignment="1" applyProtection="1">
      <alignment vertical="center"/>
    </xf>
    <xf numFmtId="0" fontId="10" fillId="0" borderId="0" xfId="3" applyFont="1" applyBorder="1" applyAlignment="1" applyProtection="1">
      <alignment horizontal="left"/>
    </xf>
    <xf numFmtId="0" fontId="15" fillId="0" borderId="39" xfId="3" applyFont="1" applyBorder="1" applyAlignment="1" applyProtection="1">
      <alignment horizontal="center" vertical="center"/>
      <protection locked="0"/>
    </xf>
    <xf numFmtId="0" fontId="3" fillId="2" borderId="40" xfId="3" applyFont="1" applyFill="1" applyBorder="1" applyAlignment="1" applyProtection="1">
      <alignment vertical="center"/>
    </xf>
    <xf numFmtId="0" fontId="11" fillId="0" borderId="0" xfId="3" applyFont="1" applyAlignment="1" applyProtection="1"/>
    <xf numFmtId="49" fontId="10" fillId="0" borderId="23" xfId="3" applyNumberFormat="1" applyFont="1" applyBorder="1" applyAlignment="1" applyProtection="1">
      <alignment horizontal="center" vertical="center"/>
      <protection locked="0"/>
    </xf>
    <xf numFmtId="0" fontId="4" fillId="2" borderId="13" xfId="3" applyFont="1" applyFill="1" applyBorder="1" applyAlignment="1" applyProtection="1">
      <alignment vertical="center"/>
    </xf>
    <xf numFmtId="0" fontId="16" fillId="3" borderId="0" xfId="3" applyFont="1" applyFill="1" applyBorder="1" applyAlignment="1" applyProtection="1">
      <alignment vertical="center" wrapText="1"/>
    </xf>
    <xf numFmtId="0" fontId="11" fillId="3" borderId="0" xfId="3" applyFont="1" applyFill="1" applyBorder="1" applyAlignment="1" applyProtection="1"/>
    <xf numFmtId="0" fontId="3" fillId="3" borderId="0" xfId="3" applyFont="1" applyFill="1" applyBorder="1" applyAlignment="1" applyProtection="1"/>
    <xf numFmtId="0" fontId="10" fillId="0" borderId="24" xfId="3" applyFont="1" applyFill="1" applyBorder="1" applyAlignment="1" applyProtection="1">
      <alignment horizontal="left" vertical="center"/>
    </xf>
    <xf numFmtId="0" fontId="17" fillId="2" borderId="44" xfId="0" applyFont="1" applyFill="1" applyBorder="1">
      <alignment vertical="center"/>
    </xf>
    <xf numFmtId="0" fontId="17" fillId="2" borderId="44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/>
    </xf>
    <xf numFmtId="0" fontId="17" fillId="0" borderId="0" xfId="0" applyFont="1" applyFill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1" xfId="0" applyFont="1" applyFill="1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45" xfId="0" applyFont="1" applyFill="1" applyBorder="1">
      <alignment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48" xfId="0" applyFont="1" applyFill="1" applyBorder="1" applyAlignment="1">
      <alignment vertical="center"/>
    </xf>
    <xf numFmtId="0" fontId="17" fillId="0" borderId="4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176" fontId="17" fillId="6" borderId="1" xfId="0" applyNumberFormat="1" applyFont="1" applyFill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vertical="center"/>
    </xf>
    <xf numFmtId="14" fontId="17" fillId="0" borderId="48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177" fontId="17" fillId="6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6" borderId="1" xfId="0" quotePrefix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vertical="center"/>
    </xf>
    <xf numFmtId="0" fontId="17" fillId="6" borderId="1" xfId="0" applyFont="1" applyFill="1" applyBorder="1">
      <alignment vertical="center"/>
    </xf>
    <xf numFmtId="0" fontId="17" fillId="10" borderId="0" xfId="0" applyFont="1" applyFill="1">
      <alignment vertical="center"/>
    </xf>
    <xf numFmtId="0" fontId="0" fillId="10" borderId="0" xfId="0" applyFill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174" fontId="12" fillId="0" borderId="15" xfId="4" applyNumberFormat="1" applyFont="1" applyFill="1" applyBorder="1" applyAlignment="1" applyProtection="1">
      <alignment horizontal="left" vertical="center" wrapText="1"/>
      <protection locked="0"/>
    </xf>
    <xf numFmtId="174" fontId="12" fillId="0" borderId="5" xfId="4" applyNumberFormat="1" applyFont="1" applyFill="1" applyBorder="1" applyAlignment="1" applyProtection="1">
      <alignment horizontal="left" vertical="center" wrapText="1"/>
      <protection locked="0"/>
    </xf>
    <xf numFmtId="174" fontId="12" fillId="0" borderId="4" xfId="4" applyNumberFormat="1" applyFont="1" applyFill="1" applyBorder="1" applyAlignment="1" applyProtection="1">
      <alignment horizontal="left" vertical="center" wrapText="1"/>
      <protection locked="0"/>
    </xf>
    <xf numFmtId="0" fontId="16" fillId="3" borderId="0" xfId="3" applyFont="1" applyFill="1" applyBorder="1" applyAlignment="1" applyProtection="1">
      <alignment horizontal="center" vertical="center" wrapText="1"/>
    </xf>
    <xf numFmtId="49" fontId="16" fillId="5" borderId="43" xfId="3" applyNumberFormat="1" applyFont="1" applyFill="1" applyBorder="1" applyAlignment="1" applyProtection="1">
      <alignment horizontal="center" vertical="center" wrapText="1"/>
    </xf>
    <xf numFmtId="0" fontId="16" fillId="5" borderId="42" xfId="3" applyFont="1" applyFill="1" applyBorder="1" applyAlignment="1" applyProtection="1">
      <alignment horizontal="center" vertical="center" wrapText="1"/>
    </xf>
    <xf numFmtId="0" fontId="16" fillId="5" borderId="41" xfId="3" applyFont="1" applyFill="1" applyBorder="1" applyAlignment="1" applyProtection="1">
      <alignment horizontal="center" vertical="center" wrapText="1"/>
    </xf>
    <xf numFmtId="49" fontId="4" fillId="0" borderId="21" xfId="3" applyNumberFormat="1" applyFont="1" applyFill="1" applyBorder="1" applyAlignment="1" applyProtection="1">
      <alignment horizontal="center" vertical="center"/>
      <protection locked="0"/>
    </xf>
    <xf numFmtId="1" fontId="9" fillId="0" borderId="14" xfId="3" applyNumberFormat="1" applyFont="1" applyBorder="1" applyAlignment="1" applyProtection="1">
      <alignment horizontal="center" vertical="center"/>
    </xf>
    <xf numFmtId="1" fontId="9" fillId="0" borderId="0" xfId="3" applyNumberFormat="1" applyFont="1" applyBorder="1" applyAlignment="1" applyProtection="1">
      <alignment horizontal="center" vertical="center"/>
    </xf>
    <xf numFmtId="173" fontId="3" fillId="0" borderId="13" xfId="3" applyNumberFormat="1" applyFont="1" applyBorder="1" applyAlignment="1" applyProtection="1">
      <alignment horizontal="left"/>
      <protection locked="0"/>
    </xf>
    <xf numFmtId="173" fontId="3" fillId="0" borderId="12" xfId="3" applyNumberFormat="1" applyFont="1" applyBorder="1" applyAlignment="1" applyProtection="1">
      <alignment horizontal="left"/>
      <protection locked="0"/>
    </xf>
    <xf numFmtId="0" fontId="3" fillId="0" borderId="11" xfId="3" applyNumberFormat="1" applyFont="1" applyBorder="1" applyAlignment="1" applyProtection="1">
      <alignment horizontal="left" vertical="top" wrapText="1"/>
      <protection locked="0"/>
    </xf>
    <xf numFmtId="0" fontId="3" fillId="0" borderId="10" xfId="3" applyNumberFormat="1" applyFont="1" applyBorder="1" applyAlignment="1" applyProtection="1">
      <alignment horizontal="left" vertical="top" wrapText="1"/>
      <protection locked="0"/>
    </xf>
    <xf numFmtId="0" fontId="3" fillId="0" borderId="9" xfId="3" applyNumberFormat="1" applyFont="1" applyBorder="1" applyAlignment="1" applyProtection="1">
      <alignment horizontal="left" vertical="top" wrapText="1"/>
      <protection locked="0"/>
    </xf>
    <xf numFmtId="0" fontId="3" fillId="0" borderId="8" xfId="3" applyNumberFormat="1" applyFont="1" applyBorder="1" applyAlignment="1" applyProtection="1">
      <alignment horizontal="left" vertical="top" wrapText="1"/>
      <protection locked="0"/>
    </xf>
    <xf numFmtId="0" fontId="3" fillId="0" borderId="2" xfId="3" applyNumberFormat="1" applyFont="1" applyBorder="1" applyAlignment="1" applyProtection="1">
      <alignment horizontal="left" vertical="top" wrapText="1"/>
      <protection locked="0"/>
    </xf>
    <xf numFmtId="0" fontId="3" fillId="0" borderId="7" xfId="3" applyNumberFormat="1" applyFont="1" applyBorder="1" applyAlignment="1" applyProtection="1">
      <alignment horizontal="left" vertical="top" wrapText="1"/>
      <protection locked="0"/>
    </xf>
    <xf numFmtId="0" fontId="3" fillId="0" borderId="6" xfId="3" applyNumberFormat="1" applyFont="1" applyBorder="1" applyAlignment="1" applyProtection="1">
      <alignment horizontal="left" vertical="top" wrapText="1"/>
      <protection locked="0"/>
    </xf>
    <xf numFmtId="0" fontId="3" fillId="0" borderId="5" xfId="3" applyNumberFormat="1" applyFont="1" applyBorder="1" applyAlignment="1" applyProtection="1">
      <alignment horizontal="left" vertical="top" wrapText="1"/>
      <protection locked="0"/>
    </xf>
    <xf numFmtId="0" fontId="3" fillId="0" borderId="4" xfId="3" applyNumberFormat="1" applyFont="1" applyBorder="1" applyAlignment="1" applyProtection="1">
      <alignment horizontal="left" vertical="top" wrapText="1"/>
      <protection locked="0"/>
    </xf>
    <xf numFmtId="0" fontId="10" fillId="0" borderId="0" xfId="3" applyFont="1" applyBorder="1" applyAlignment="1" applyProtection="1">
      <alignment horizontal="left"/>
    </xf>
    <xf numFmtId="0" fontId="13" fillId="4" borderId="36" xfId="3" applyFont="1" applyFill="1" applyBorder="1" applyAlignment="1" applyProtection="1">
      <alignment horizontal="center" vertical="center" textRotation="90" wrapText="1"/>
    </xf>
    <xf numFmtId="0" fontId="13" fillId="4" borderId="26" xfId="3" applyFont="1" applyFill="1" applyBorder="1" applyAlignment="1" applyProtection="1">
      <alignment horizontal="center" vertical="center" textRotation="90" wrapText="1"/>
    </xf>
    <xf numFmtId="0" fontId="13" fillId="4" borderId="25" xfId="3" applyFont="1" applyFill="1" applyBorder="1" applyAlignment="1" applyProtection="1">
      <alignment horizontal="center" vertical="center" textRotation="90" wrapText="1"/>
    </xf>
    <xf numFmtId="0" fontId="10" fillId="0" borderId="37" xfId="3" applyFont="1" applyFill="1" applyBorder="1" applyAlignment="1" applyProtection="1">
      <alignment horizontal="left" vertical="center"/>
      <protection locked="0"/>
    </xf>
    <xf numFmtId="0" fontId="10" fillId="0" borderId="0" xfId="3" applyFont="1" applyFill="1" applyBorder="1" applyAlignment="1" applyProtection="1">
      <alignment horizontal="left" vertical="center"/>
      <protection locked="0"/>
    </xf>
    <xf numFmtId="0" fontId="10" fillId="0" borderId="29" xfId="3" applyFont="1" applyFill="1" applyBorder="1" applyAlignment="1" applyProtection="1">
      <alignment horizontal="left" vertical="center"/>
      <protection locked="0"/>
    </xf>
    <xf numFmtId="1" fontId="12" fillId="0" borderId="21" xfId="3" applyNumberFormat="1" applyFont="1" applyFill="1" applyBorder="1" applyAlignment="1" applyProtection="1">
      <alignment horizontal="center" vertical="center" wrapText="1"/>
    </xf>
    <xf numFmtId="0" fontId="14" fillId="0" borderId="35" xfId="3" applyFont="1" applyFill="1" applyBorder="1" applyAlignment="1" applyProtection="1">
      <alignment horizontal="left" vertical="center"/>
      <protection locked="0"/>
    </xf>
    <xf numFmtId="0" fontId="14" fillId="0" borderId="34" xfId="3" applyFont="1" applyFill="1" applyBorder="1" applyAlignment="1" applyProtection="1">
      <alignment horizontal="left" vertical="center"/>
      <protection locked="0"/>
    </xf>
    <xf numFmtId="0" fontId="14" fillId="0" borderId="33" xfId="3" applyFont="1" applyFill="1" applyBorder="1" applyAlignment="1" applyProtection="1">
      <alignment horizontal="left" vertical="center"/>
      <protection locked="0"/>
    </xf>
    <xf numFmtId="0" fontId="14" fillId="0" borderId="32" xfId="3" applyFont="1" applyFill="1" applyBorder="1" applyAlignment="1" applyProtection="1">
      <alignment horizontal="left" vertical="center"/>
      <protection locked="0"/>
    </xf>
    <xf numFmtId="0" fontId="14" fillId="0" borderId="28" xfId="3" applyFont="1" applyFill="1" applyBorder="1" applyAlignment="1" applyProtection="1">
      <alignment horizontal="left" vertical="center"/>
      <protection locked="0"/>
    </xf>
    <xf numFmtId="0" fontId="14" fillId="0" borderId="27" xfId="3" applyFont="1" applyFill="1" applyBorder="1" applyAlignment="1" applyProtection="1">
      <alignment horizontal="left" vertical="center"/>
      <protection locked="0"/>
    </xf>
    <xf numFmtId="0" fontId="10" fillId="0" borderId="24" xfId="3" applyFont="1" applyFill="1" applyBorder="1" applyAlignment="1" applyProtection="1">
      <alignment horizontal="left" vertical="center"/>
    </xf>
    <xf numFmtId="0" fontId="10" fillId="0" borderId="13" xfId="3" applyFont="1" applyFill="1" applyBorder="1" applyAlignment="1" applyProtection="1">
      <alignment horizontal="left" vertical="center"/>
    </xf>
    <xf numFmtId="0" fontId="10" fillId="0" borderId="12" xfId="3" applyFont="1" applyFill="1" applyBorder="1" applyAlignment="1" applyProtection="1">
      <alignment horizontal="left" vertical="center"/>
    </xf>
  </cellXfs>
  <cellStyles count="6">
    <cellStyle name="Comma" xfId="1" builtinId="3"/>
    <cellStyle name="Comma 2" xfId="5"/>
    <cellStyle name="Currency" xfId="2" builtinId="4"/>
    <cellStyle name="Currency 2" xfId="4"/>
    <cellStyle name="Normal" xfId="0" builtinId="0"/>
    <cellStyle name="Normal 2" xfId="3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57694</xdr:rowOff>
    </xdr:to>
    <xdr:pic>
      <xdr:nvPicPr>
        <xdr:cNvPr id="2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63040" cy="240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57150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153786</xdr:colOff>
      <xdr:row>0</xdr:row>
      <xdr:rowOff>252845</xdr:rowOff>
    </xdr:from>
    <xdr:ext cx="2140858" cy="579502"/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4542906" y="184265"/>
          <a:ext cx="2140858" cy="579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18288" rIns="18288" bIns="0" anchor="t" upright="1">
          <a:spAutoFit/>
        </a:bodyPr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rebuchet MS"/>
            </a:rPr>
            <a:t>200 East Randolph Drive, Suite 5200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rebuchet MS"/>
            </a:rPr>
            <a:t>Chicago IL, 60601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rebuchet MS"/>
            </a:rPr>
            <a:t>(312) 540-4036  / (312) 540-4026</a:t>
          </a:r>
        </a:p>
      </xdr:txBody>
    </xdr:sp>
    <xdr:clientData/>
  </xdr:oneCellAnchor>
  <xdr:twoCellAnchor>
    <xdr:from>
      <xdr:col>5</xdr:col>
      <xdr:colOff>74812</xdr:colOff>
      <xdr:row>0</xdr:row>
      <xdr:rowOff>34637</xdr:rowOff>
    </xdr:from>
    <xdr:to>
      <xdr:col>7</xdr:col>
      <xdr:colOff>873091</xdr:colOff>
      <xdr:row>0</xdr:row>
      <xdr:rowOff>301337</xdr:rowOff>
    </xdr:to>
    <xdr:sp macro="" textlink="">
      <xdr:nvSpPr>
        <xdr:cNvPr id="4" name="Text Box 14"/>
        <xdr:cNvSpPr txBox="1">
          <a:spLocks noChangeArrowheads="1"/>
        </xdr:cNvSpPr>
      </xdr:nvSpPr>
      <xdr:spPr bwMode="auto">
        <a:xfrm>
          <a:off x="3732412" y="34637"/>
          <a:ext cx="2116539" cy="14478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rebuchet MS"/>
            </a:rPr>
            <a:t>Mitsui &amp; Co. (U.S.A.), Inc.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103910</xdr:colOff>
      <xdr:row>1</xdr:row>
      <xdr:rowOff>14215</xdr:rowOff>
    </xdr:to>
    <xdr:sp macro="" textlink="">
      <xdr:nvSpPr>
        <xdr:cNvPr id="5" name="Rectangle 8"/>
        <xdr:cNvSpPr>
          <a:spLocks noChangeArrowheads="1"/>
        </xdr:cNvSpPr>
      </xdr:nvSpPr>
      <xdr:spPr bwMode="auto">
        <a:xfrm>
          <a:off x="0" y="0"/>
          <a:ext cx="5224550" cy="197095"/>
        </a:xfrm>
        <a:prstGeom prst="rect">
          <a:avLst/>
        </a:prstGeom>
        <a:noFill/>
        <a:ln>
          <a:noFill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0a054\cgoii\Users\MAKUZMIN\Desktop\Mitsui%20Sharedrive%20folders\Master%20+%20Database%20+%20PO\Do%20sheetu\TEST%20Database%20and%20Order%20Entry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Order entry"/>
      <sheetName val="Sheet1"/>
    </sheetNames>
    <sheetDataSet>
      <sheetData sheetId="0" refreshError="1">
        <row r="1">
          <cell r="B1" t="str">
            <v>ECC ORDER #</v>
          </cell>
          <cell r="C1" t="str">
            <v>ORDER DATE:</v>
          </cell>
          <cell r="D1" t="str">
            <v>New/Change</v>
          </cell>
          <cell r="E1" t="str">
            <v>PRODUCT</v>
          </cell>
          <cell r="F1" t="str">
            <v>MILL</v>
          </cell>
          <cell r="G1" t="str">
            <v>PRICE TYPE</v>
          </cell>
          <cell r="H1" t="str">
            <v>WEIGHT METHOD</v>
          </cell>
          <cell r="I1" t="str">
            <v>COMPETITIVE FREIGHT</v>
          </cell>
          <cell r="J1" t="str">
            <v>FREIGHT PAYMENT</v>
          </cell>
          <cell r="K1" t="str">
            <v>PACKING</v>
          </cell>
          <cell r="L1" t="str">
            <v>LINE DETAIL</v>
          </cell>
          <cell r="M1" t="str">
            <v>GAUGE</v>
          </cell>
          <cell r="N1" t="str">
            <v>MEASUREMENT</v>
          </cell>
          <cell r="O1" t="str">
            <v>WIDTH</v>
          </cell>
          <cell r="P1" t="str">
            <v>QTY</v>
          </cell>
          <cell r="Q1" t="str">
            <v>BASE PRICE</v>
          </cell>
          <cell r="R1" t="str">
            <v>EXTRAS ($/CWT)</v>
          </cell>
          <cell r="S1" t="str">
            <v>NET EFFECTIVE</v>
          </cell>
          <cell r="T1" t="str">
            <v>WANT DATE</v>
          </cell>
          <cell r="U1" t="str">
            <v>SHIP MODE</v>
          </cell>
          <cell r="V1" t="str">
            <v>CUST PO#</v>
          </cell>
          <cell r="W1" t="str">
            <v>MILL CERT</v>
          </cell>
          <cell r="X1" t="str">
            <v>GRADE</v>
          </cell>
          <cell r="Y1" t="str">
            <v>PART #</v>
          </cell>
          <cell r="Z1" t="str">
            <v>CHEMISTRY</v>
          </cell>
          <cell r="AA1" t="str">
            <v>COATING WT</v>
          </cell>
          <cell r="AB1" t="str">
            <v>FINISH</v>
          </cell>
          <cell r="AC1" t="str">
            <v>SURFACE</v>
          </cell>
          <cell r="AD1" t="str">
            <v>CHEM TREAT</v>
          </cell>
          <cell r="AE1" t="str">
            <v>OILING</v>
          </cell>
          <cell r="AF1" t="str">
            <v>EDGE OILING</v>
          </cell>
          <cell r="AG1" t="str">
            <v>MAX COIL WT</v>
          </cell>
          <cell r="AH1" t="str">
            <v>MIN COIL WT</v>
          </cell>
          <cell r="AI1" t="str">
            <v>STENCIL</v>
          </cell>
          <cell r="AJ1" t="str">
            <v>COIL ID</v>
          </cell>
          <cell r="AK1" t="str">
            <v>COIL OD</v>
          </cell>
          <cell r="AL1" t="str">
            <v>END USE / NOTES</v>
          </cell>
          <cell r="AM1" t="str">
            <v>OTHER SPECIAL REQUIREMENTS</v>
          </cell>
        </row>
        <row r="2">
          <cell r="A2" t="str">
            <v>CAA016145310</v>
          </cell>
          <cell r="B2" t="str">
            <v>CAA0161453</v>
          </cell>
          <cell r="C2">
            <v>42937</v>
          </cell>
          <cell r="D2" t="str">
            <v>NEW ORDER</v>
          </cell>
          <cell r="E2" t="str">
            <v>AL</v>
          </cell>
          <cell r="F2" t="str">
            <v>WHEELING-NISSHIN</v>
          </cell>
          <cell r="G2" t="str">
            <v>Effective</v>
          </cell>
          <cell r="H2" t="str">
            <v>Actual</v>
          </cell>
          <cell r="I2">
            <v>2.6</v>
          </cell>
          <cell r="J2" t="str">
            <v>Prepaid</v>
          </cell>
          <cell r="K2" t="str">
            <v>Paper</v>
          </cell>
          <cell r="L2" t="str">
            <v>10</v>
          </cell>
          <cell r="M2">
            <v>2.18E-2</v>
          </cell>
          <cell r="N2" t="str">
            <v>NOM</v>
          </cell>
          <cell r="O2">
            <v>52.25</v>
          </cell>
          <cell r="P2">
            <v>180000</v>
          </cell>
          <cell r="Q2">
            <v>0</v>
          </cell>
          <cell r="R2">
            <v>0</v>
          </cell>
          <cell r="S2">
            <v>47.45</v>
          </cell>
          <cell r="T2">
            <v>43008</v>
          </cell>
          <cell r="U2" t="str">
            <v>Truck</v>
          </cell>
          <cell r="V2">
            <v>572560</v>
          </cell>
          <cell r="W2">
            <v>0</v>
          </cell>
          <cell r="X2" t="str">
            <v>EDDS</v>
          </cell>
          <cell r="Y2" t="str">
            <v>09002760</v>
          </cell>
          <cell r="Z2">
            <v>0</v>
          </cell>
          <cell r="AA2" t="str">
            <v>T1-13</v>
          </cell>
          <cell r="AB2">
            <v>0</v>
          </cell>
          <cell r="AC2" t="str">
            <v>Skinpassed</v>
          </cell>
          <cell r="AD2" t="str">
            <v>Yes</v>
          </cell>
          <cell r="AE2" t="str">
            <v>ONE SIDE- LIGHT OIL</v>
          </cell>
          <cell r="AF2" t="str">
            <v>Standard</v>
          </cell>
          <cell r="AG2">
            <v>27000</v>
          </cell>
          <cell r="AH2">
            <v>20000</v>
          </cell>
          <cell r="AI2" t="str">
            <v>No</v>
          </cell>
          <cell r="AJ2" t="str">
            <v>20"/24"</v>
          </cell>
          <cell r="AK2" t="str">
            <v>59"</v>
          </cell>
          <cell r="AL2" t="str">
            <v xml:space="preserve">END USE: MUFFLER COMPONENTS | NO VENDOR LOGO ON COILS | COATING UNIFORMLY APPLIED | ASTM 463 | COILS MUST BE PAPER WRAPPED | UNEXPOSED | NO LAP WELDS | PRIME-IN | CERTIFICATION OF COATING WEIGHT AND BASE METAL ANALYSIS REQUIRED AT TIME OF SHIPMENT | COILS OVER 27,OOOLBS ON APPROVAL BASIS | PART NUMBER MUST APPEAR ON ALL INVOICES AND PACKING SLIPS | LIGHT OIL ONE SIDE PER DICK NESTER </v>
          </cell>
          <cell r="AM2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3">
          <cell r="A3" t="str">
            <v>CAA016145320</v>
          </cell>
          <cell r="B3" t="str">
            <v>CAA0161453</v>
          </cell>
          <cell r="C3">
            <v>42937</v>
          </cell>
          <cell r="D3" t="str">
            <v>NEW ORDER</v>
          </cell>
          <cell r="E3" t="str">
            <v>AL</v>
          </cell>
          <cell r="F3" t="str">
            <v>WHEELING-NISSHIN</v>
          </cell>
          <cell r="G3" t="str">
            <v>Effective</v>
          </cell>
          <cell r="H3" t="str">
            <v>Actual</v>
          </cell>
          <cell r="I3">
            <v>2.6</v>
          </cell>
          <cell r="J3" t="str">
            <v>Prepaid</v>
          </cell>
          <cell r="K3" t="str">
            <v>Paper</v>
          </cell>
          <cell r="L3">
            <v>20</v>
          </cell>
          <cell r="M3">
            <v>2.18E-2</v>
          </cell>
          <cell r="N3" t="str">
            <v>NOM</v>
          </cell>
          <cell r="O3">
            <v>54.5</v>
          </cell>
          <cell r="P3">
            <v>45000</v>
          </cell>
          <cell r="Q3">
            <v>0</v>
          </cell>
          <cell r="R3">
            <v>0</v>
          </cell>
          <cell r="S3">
            <v>47.45</v>
          </cell>
          <cell r="T3">
            <v>43008</v>
          </cell>
          <cell r="U3" t="str">
            <v>Truck</v>
          </cell>
          <cell r="V3">
            <v>572560</v>
          </cell>
          <cell r="W3">
            <v>0</v>
          </cell>
          <cell r="X3" t="str">
            <v>EDDS</v>
          </cell>
          <cell r="Y3" t="str">
            <v>09009474</v>
          </cell>
          <cell r="Z3">
            <v>0</v>
          </cell>
          <cell r="AA3" t="str">
            <v>T1-13</v>
          </cell>
          <cell r="AB3">
            <v>0</v>
          </cell>
          <cell r="AC3" t="str">
            <v>Skinpassed</v>
          </cell>
          <cell r="AD3" t="str">
            <v>Yes</v>
          </cell>
          <cell r="AE3" t="str">
            <v>ONE SIDE-LIGHT OIL</v>
          </cell>
          <cell r="AF3" t="str">
            <v>Standard</v>
          </cell>
          <cell r="AG3">
            <v>27000</v>
          </cell>
          <cell r="AH3">
            <v>20000</v>
          </cell>
          <cell r="AI3" t="str">
            <v>No</v>
          </cell>
          <cell r="AJ3" t="str">
            <v>20"/24"</v>
          </cell>
          <cell r="AK3" t="str">
            <v>59"</v>
          </cell>
          <cell r="AL3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3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4">
          <cell r="A4" t="str">
            <v>CAA016145330</v>
          </cell>
          <cell r="B4" t="str">
            <v>CAA0161453</v>
          </cell>
          <cell r="C4">
            <v>42937</v>
          </cell>
          <cell r="D4" t="str">
            <v>NEW ORDER</v>
          </cell>
          <cell r="E4" t="str">
            <v>AL</v>
          </cell>
          <cell r="F4" t="str">
            <v>WHEELING-NISSHIN</v>
          </cell>
          <cell r="G4" t="str">
            <v>Effective</v>
          </cell>
          <cell r="H4" t="str">
            <v>Actual</v>
          </cell>
          <cell r="I4">
            <v>2.6</v>
          </cell>
          <cell r="J4" t="str">
            <v>Prepaid</v>
          </cell>
          <cell r="K4" t="str">
            <v>Paper</v>
          </cell>
          <cell r="L4">
            <v>30</v>
          </cell>
          <cell r="M4">
            <v>4.1799999999999997E-2</v>
          </cell>
          <cell r="N4" t="str">
            <v>NOM</v>
          </cell>
          <cell r="O4">
            <v>53.625</v>
          </cell>
          <cell r="P4">
            <v>225000</v>
          </cell>
          <cell r="Q4">
            <v>0</v>
          </cell>
          <cell r="R4">
            <v>0</v>
          </cell>
          <cell r="S4">
            <v>41.4</v>
          </cell>
          <cell r="T4">
            <v>43008</v>
          </cell>
          <cell r="U4" t="str">
            <v>TRUCK</v>
          </cell>
          <cell r="V4">
            <v>572560</v>
          </cell>
          <cell r="W4">
            <v>0</v>
          </cell>
          <cell r="X4" t="str">
            <v>EDDS</v>
          </cell>
          <cell r="Y4" t="str">
            <v>09002819</v>
          </cell>
          <cell r="Z4">
            <v>0</v>
          </cell>
          <cell r="AA4" t="str">
            <v>T1-13</v>
          </cell>
          <cell r="AB4">
            <v>0</v>
          </cell>
          <cell r="AC4" t="str">
            <v>SKINPASSED</v>
          </cell>
          <cell r="AD4" t="str">
            <v>YES</v>
          </cell>
          <cell r="AE4" t="str">
            <v>ONE SIDE - LIGHT OIL</v>
          </cell>
          <cell r="AF4" t="str">
            <v>STANDARD</v>
          </cell>
          <cell r="AG4">
            <v>27000</v>
          </cell>
          <cell r="AH4">
            <v>20000</v>
          </cell>
          <cell r="AI4" t="str">
            <v>NO</v>
          </cell>
          <cell r="AJ4" t="str">
            <v>20/24"</v>
          </cell>
          <cell r="AK4" t="str">
            <v>59"</v>
          </cell>
          <cell r="AL4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4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5">
          <cell r="A5" t="str">
            <v>CAA017090010</v>
          </cell>
          <cell r="B5" t="str">
            <v>CAA0170900</v>
          </cell>
          <cell r="C5">
            <v>43178</v>
          </cell>
          <cell r="D5" t="str">
            <v>NEW ORDER</v>
          </cell>
          <cell r="E5" t="str">
            <v>AL</v>
          </cell>
          <cell r="F5" t="str">
            <v>WHEELING-NISSHIN</v>
          </cell>
          <cell r="G5" t="str">
            <v>Effective</v>
          </cell>
          <cell r="H5" t="str">
            <v>Actual</v>
          </cell>
          <cell r="I5">
            <v>2.95</v>
          </cell>
          <cell r="J5" t="str">
            <v>Prepaid</v>
          </cell>
          <cell r="K5" t="str">
            <v>Paper</v>
          </cell>
          <cell r="L5">
            <v>10</v>
          </cell>
          <cell r="M5">
            <v>2.18E-2</v>
          </cell>
          <cell r="N5" t="str">
            <v>NOM</v>
          </cell>
          <cell r="O5">
            <v>52.25</v>
          </cell>
          <cell r="P5">
            <v>270000</v>
          </cell>
          <cell r="Q5">
            <v>0</v>
          </cell>
          <cell r="R5">
            <v>0</v>
          </cell>
          <cell r="S5">
            <v>59.45</v>
          </cell>
          <cell r="T5">
            <v>43232</v>
          </cell>
          <cell r="U5" t="str">
            <v>Truck</v>
          </cell>
          <cell r="V5">
            <v>576794</v>
          </cell>
          <cell r="W5">
            <v>0</v>
          </cell>
          <cell r="X5" t="str">
            <v>EDDS</v>
          </cell>
          <cell r="Y5" t="str">
            <v>09002760</v>
          </cell>
          <cell r="Z5">
            <v>0</v>
          </cell>
          <cell r="AA5" t="str">
            <v>T1-13</v>
          </cell>
          <cell r="AB5">
            <v>0</v>
          </cell>
          <cell r="AC5" t="str">
            <v>Skinpassed</v>
          </cell>
          <cell r="AD5" t="str">
            <v>Yes</v>
          </cell>
          <cell r="AE5" t="str">
            <v>ONE SIDE- LIGHT OIL</v>
          </cell>
          <cell r="AF5" t="str">
            <v>Standard</v>
          </cell>
          <cell r="AG5">
            <v>27000</v>
          </cell>
          <cell r="AH5">
            <v>20000</v>
          </cell>
          <cell r="AI5" t="str">
            <v>No</v>
          </cell>
          <cell r="AJ5" t="str">
            <v>20"/24"</v>
          </cell>
          <cell r="AK5" t="str">
            <v>59"</v>
          </cell>
          <cell r="AL5" t="str">
            <v xml:space="preserve">END USE: MUFFLER COMPONENTS | NO VENDOR LOGO ON COILS | COATING UNIFORMLY APPLIED | ASTM 463 | COILS MUST BE PAPER WRAPPED | UNEXPOSED | NO LAP WELDS | PRIME-IN | CERTIFICATION OF COATING WEIGHT AND BASE METAL ANALYSIS REQUIRED AT TIME OF SHIPMENT | COILS OVER 27,OOOLBS ON APPROVAL BASIS | PART NUMBER MUST APPEAR ON ALL INVOICES AND PACKING SLIPS | LIGHT OIL ONE SIDE PER DICK NESTER </v>
          </cell>
          <cell r="AM5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6">
          <cell r="A6" t="str">
            <v>CAA017090020</v>
          </cell>
          <cell r="B6" t="str">
            <v>CAA0170900</v>
          </cell>
          <cell r="C6">
            <v>43178</v>
          </cell>
          <cell r="D6" t="str">
            <v>NEW ORDER</v>
          </cell>
          <cell r="E6" t="str">
            <v>AL</v>
          </cell>
          <cell r="F6" t="str">
            <v>WHEELING-NISSHIN</v>
          </cell>
          <cell r="G6" t="str">
            <v>Effective</v>
          </cell>
          <cell r="H6" t="str">
            <v>Actual</v>
          </cell>
          <cell r="I6">
            <v>2.95</v>
          </cell>
          <cell r="J6" t="str">
            <v>Prepaid</v>
          </cell>
          <cell r="K6" t="str">
            <v>Paper</v>
          </cell>
          <cell r="L6">
            <v>20</v>
          </cell>
          <cell r="M6">
            <v>3.15E-2</v>
          </cell>
          <cell r="N6" t="str">
            <v>NOM</v>
          </cell>
          <cell r="O6">
            <v>49</v>
          </cell>
          <cell r="P6">
            <v>180000</v>
          </cell>
          <cell r="Q6">
            <v>0</v>
          </cell>
          <cell r="R6">
            <v>0</v>
          </cell>
          <cell r="S6">
            <v>54.1</v>
          </cell>
          <cell r="T6">
            <v>43232</v>
          </cell>
          <cell r="U6" t="str">
            <v>Truck</v>
          </cell>
          <cell r="V6">
            <v>576794</v>
          </cell>
          <cell r="W6">
            <v>0</v>
          </cell>
          <cell r="X6" t="str">
            <v>EDDS</v>
          </cell>
          <cell r="Y6" t="str">
            <v>09001296</v>
          </cell>
          <cell r="Z6">
            <v>0</v>
          </cell>
          <cell r="AA6" t="str">
            <v>T1-13</v>
          </cell>
          <cell r="AB6">
            <v>0</v>
          </cell>
          <cell r="AC6" t="str">
            <v>Skinpassed</v>
          </cell>
          <cell r="AD6" t="str">
            <v>Yes</v>
          </cell>
          <cell r="AE6" t="str">
            <v>ONE SIDE-LIGHT OIL</v>
          </cell>
          <cell r="AF6" t="str">
            <v>Standard</v>
          </cell>
          <cell r="AG6">
            <v>27000</v>
          </cell>
          <cell r="AH6">
            <v>20000</v>
          </cell>
          <cell r="AI6" t="str">
            <v>No</v>
          </cell>
          <cell r="AJ6" t="str">
            <v>20"/24"</v>
          </cell>
          <cell r="AK6" t="str">
            <v>59"</v>
          </cell>
          <cell r="AL6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6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7">
          <cell r="A7" t="str">
            <v>CAA017090030</v>
          </cell>
          <cell r="B7" t="str">
            <v>CAA0170900</v>
          </cell>
          <cell r="C7">
            <v>43178</v>
          </cell>
          <cell r="D7" t="str">
            <v>NEW ORDER</v>
          </cell>
          <cell r="E7" t="str">
            <v>AL</v>
          </cell>
          <cell r="F7" t="str">
            <v>WHEELING-NISSHIN</v>
          </cell>
          <cell r="G7" t="str">
            <v>Effective</v>
          </cell>
          <cell r="H7" t="str">
            <v>Actual</v>
          </cell>
          <cell r="I7">
            <v>2.95</v>
          </cell>
          <cell r="J7" t="str">
            <v>Prepaid</v>
          </cell>
          <cell r="K7" t="str">
            <v>Paper</v>
          </cell>
          <cell r="L7">
            <v>30</v>
          </cell>
          <cell r="M7">
            <v>7.1499999999999994E-2</v>
          </cell>
          <cell r="N7" t="str">
            <v>NOM</v>
          </cell>
          <cell r="O7">
            <v>47.5</v>
          </cell>
          <cell r="P7">
            <v>270000</v>
          </cell>
          <cell r="Q7">
            <v>0</v>
          </cell>
          <cell r="R7">
            <v>0</v>
          </cell>
          <cell r="S7">
            <v>52.5</v>
          </cell>
          <cell r="T7">
            <v>43232</v>
          </cell>
          <cell r="U7" t="str">
            <v>Truck</v>
          </cell>
          <cell r="V7">
            <v>576794</v>
          </cell>
          <cell r="W7">
            <v>0</v>
          </cell>
          <cell r="X7" t="str">
            <v>EDDS</v>
          </cell>
          <cell r="Y7" t="str">
            <v>09002807</v>
          </cell>
          <cell r="Z7">
            <v>0</v>
          </cell>
          <cell r="AA7" t="str">
            <v>T1-13</v>
          </cell>
          <cell r="AB7">
            <v>0</v>
          </cell>
          <cell r="AC7" t="str">
            <v>SKINPASSED</v>
          </cell>
          <cell r="AD7" t="str">
            <v>YES</v>
          </cell>
          <cell r="AE7" t="str">
            <v>LIGHT</v>
          </cell>
          <cell r="AF7" t="str">
            <v>STANDARD</v>
          </cell>
          <cell r="AG7">
            <v>27000</v>
          </cell>
          <cell r="AH7">
            <v>20000</v>
          </cell>
          <cell r="AI7" t="str">
            <v>NO</v>
          </cell>
          <cell r="AJ7" t="str">
            <v>20/24"</v>
          </cell>
          <cell r="AK7" t="str">
            <v>59"</v>
          </cell>
          <cell r="AL7" t="str">
            <v xml:space="preserve">END USE: HIGH FREQUENCY WELDED TUBING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</v>
          </cell>
          <cell r="AM7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8">
          <cell r="A8" t="str">
            <v>CAA016859140</v>
          </cell>
          <cell r="B8" t="str">
            <v>CAA0168591</v>
          </cell>
          <cell r="C8">
            <v>43119</v>
          </cell>
          <cell r="D8" t="str">
            <v>CHANGE ORDER</v>
          </cell>
          <cell r="E8" t="str">
            <v>AL</v>
          </cell>
          <cell r="F8" t="str">
            <v>WHEELING-NISSHIN</v>
          </cell>
          <cell r="G8" t="str">
            <v>Effective</v>
          </cell>
          <cell r="H8" t="str">
            <v>Actual</v>
          </cell>
          <cell r="I8">
            <v>2.95</v>
          </cell>
          <cell r="J8" t="str">
            <v>Prepaid</v>
          </cell>
          <cell r="K8" t="str">
            <v>Paper</v>
          </cell>
          <cell r="L8">
            <v>40</v>
          </cell>
          <cell r="M8">
            <v>5.2499999999999998E-2</v>
          </cell>
          <cell r="N8" t="str">
            <v>NOM</v>
          </cell>
          <cell r="O8">
            <v>44.625</v>
          </cell>
          <cell r="P8">
            <v>80000</v>
          </cell>
          <cell r="Q8">
            <v>0</v>
          </cell>
          <cell r="R8">
            <v>0</v>
          </cell>
          <cell r="S8">
            <v>41.9</v>
          </cell>
          <cell r="T8">
            <v>43190</v>
          </cell>
          <cell r="U8" t="str">
            <v>Truck</v>
          </cell>
          <cell r="V8">
            <v>575845</v>
          </cell>
          <cell r="W8">
            <v>0</v>
          </cell>
          <cell r="X8" t="str">
            <v>EDDS</v>
          </cell>
          <cell r="Y8" t="str">
            <v>09001348</v>
          </cell>
          <cell r="Z8">
            <v>0</v>
          </cell>
          <cell r="AA8" t="str">
            <v>T1-13</v>
          </cell>
          <cell r="AB8">
            <v>0</v>
          </cell>
          <cell r="AC8" t="str">
            <v>Skinpassed</v>
          </cell>
          <cell r="AD8" t="str">
            <v>Yes</v>
          </cell>
          <cell r="AE8" t="str">
            <v>ONE SIDE- LIGHT OIL</v>
          </cell>
          <cell r="AF8" t="str">
            <v>Standard</v>
          </cell>
          <cell r="AG8">
            <v>27000</v>
          </cell>
          <cell r="AH8">
            <v>20000</v>
          </cell>
          <cell r="AI8" t="str">
            <v>No</v>
          </cell>
          <cell r="AJ8" t="str">
            <v>20"/24"</v>
          </cell>
          <cell r="AK8" t="str">
            <v>59"</v>
          </cell>
          <cell r="AL8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8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9">
          <cell r="A9" t="str">
            <v>CAA016859110</v>
          </cell>
          <cell r="B9" t="str">
            <v>CAA0168591</v>
          </cell>
          <cell r="C9">
            <v>43119</v>
          </cell>
          <cell r="D9" t="str">
            <v>NEW ORDER</v>
          </cell>
          <cell r="E9" t="str">
            <v>AL</v>
          </cell>
          <cell r="F9" t="str">
            <v>WHEELING-NISSHIN</v>
          </cell>
          <cell r="G9" t="str">
            <v>Effective</v>
          </cell>
          <cell r="H9" t="str">
            <v>Actual</v>
          </cell>
          <cell r="I9">
            <v>2.95</v>
          </cell>
          <cell r="J9" t="str">
            <v>Prepaid</v>
          </cell>
          <cell r="K9" t="str">
            <v>Paper</v>
          </cell>
          <cell r="L9">
            <v>10</v>
          </cell>
          <cell r="M9">
            <v>2.18E-2</v>
          </cell>
          <cell r="N9" t="str">
            <v>NOM</v>
          </cell>
          <cell r="O9">
            <v>52.25</v>
          </cell>
          <cell r="P9">
            <v>270000</v>
          </cell>
          <cell r="Q9">
            <v>0</v>
          </cell>
          <cell r="R9">
            <v>0</v>
          </cell>
          <cell r="S9">
            <v>48.45</v>
          </cell>
          <cell r="T9">
            <v>43190</v>
          </cell>
          <cell r="U9" t="str">
            <v>Truck</v>
          </cell>
          <cell r="V9">
            <v>575845</v>
          </cell>
          <cell r="W9">
            <v>0</v>
          </cell>
          <cell r="X9" t="str">
            <v>EDDS</v>
          </cell>
          <cell r="Y9" t="str">
            <v>09002760</v>
          </cell>
          <cell r="Z9">
            <v>0</v>
          </cell>
          <cell r="AA9" t="str">
            <v>T1-13</v>
          </cell>
          <cell r="AB9">
            <v>0</v>
          </cell>
          <cell r="AC9" t="str">
            <v>Skinpassed</v>
          </cell>
          <cell r="AD9" t="str">
            <v>Yes</v>
          </cell>
          <cell r="AE9" t="str">
            <v>ONE SIDE- LIGHT OIL</v>
          </cell>
          <cell r="AF9" t="str">
            <v>Standard</v>
          </cell>
          <cell r="AG9">
            <v>27000</v>
          </cell>
          <cell r="AH9">
            <v>20000</v>
          </cell>
          <cell r="AI9" t="str">
            <v>No</v>
          </cell>
          <cell r="AJ9" t="str">
            <v>20"/24"</v>
          </cell>
          <cell r="AK9" t="str">
            <v>59"</v>
          </cell>
          <cell r="AL9" t="str">
            <v xml:space="preserve">END USE: MUFFLER COMPONENTS | NO VENDOR LOGO ON COILS | COATING UNIFORMLY APPLIED | ASTM 463 | COILS MUST BE PAPER WRAPPED | UNEXPOSED | NO LAP WELDS | PRIME-IN | CERTIFICATION OF COATING WEIGHT AND BASE METAL ANALYSIS REQUIRED AT TIME OF SHIPMENT | COILS OVER 27,OOOLBS ON APPROVAL BASIS | PART NUMBER MUST APPEAR ON ALL INVOICES AND PACKING SLIPS | LIGHT OIL ONE SIDE PER DICK NESTER </v>
          </cell>
          <cell r="AM9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0">
          <cell r="A10" t="str">
            <v>CAA016859120</v>
          </cell>
          <cell r="B10" t="str">
            <v>CAA0168591</v>
          </cell>
          <cell r="C10">
            <v>43119</v>
          </cell>
          <cell r="D10" t="str">
            <v>NEW ORDER</v>
          </cell>
          <cell r="E10" t="str">
            <v>AL</v>
          </cell>
          <cell r="F10" t="str">
            <v>WHEELING-NISSHIN</v>
          </cell>
          <cell r="G10" t="str">
            <v>Effective</v>
          </cell>
          <cell r="H10" t="str">
            <v>Actual</v>
          </cell>
          <cell r="I10">
            <v>2.95</v>
          </cell>
          <cell r="J10" t="str">
            <v>Prepaid</v>
          </cell>
          <cell r="K10" t="str">
            <v>Paper</v>
          </cell>
          <cell r="L10">
            <v>20</v>
          </cell>
          <cell r="M10">
            <v>2.18E-2</v>
          </cell>
          <cell r="N10" t="str">
            <v>NOM</v>
          </cell>
          <cell r="O10">
            <v>54.5</v>
          </cell>
          <cell r="P10">
            <v>45000</v>
          </cell>
          <cell r="Q10">
            <v>0</v>
          </cell>
          <cell r="R10">
            <v>0</v>
          </cell>
          <cell r="S10">
            <v>48.45</v>
          </cell>
          <cell r="T10">
            <v>43190</v>
          </cell>
          <cell r="U10" t="str">
            <v>Truck</v>
          </cell>
          <cell r="V10">
            <v>575845</v>
          </cell>
          <cell r="W10">
            <v>0</v>
          </cell>
          <cell r="X10" t="str">
            <v>EDDS</v>
          </cell>
          <cell r="Y10" t="str">
            <v>09009474</v>
          </cell>
          <cell r="Z10">
            <v>0</v>
          </cell>
          <cell r="AA10" t="str">
            <v>T1-13</v>
          </cell>
          <cell r="AB10">
            <v>0</v>
          </cell>
          <cell r="AC10" t="str">
            <v>Skinpassed</v>
          </cell>
          <cell r="AD10" t="str">
            <v>Yes</v>
          </cell>
          <cell r="AE10" t="str">
            <v>ONE SIDE-LIGHT OIL</v>
          </cell>
          <cell r="AF10" t="str">
            <v>Standard</v>
          </cell>
          <cell r="AG10">
            <v>27000</v>
          </cell>
          <cell r="AH10">
            <v>20000</v>
          </cell>
          <cell r="AI10" t="str">
            <v>No</v>
          </cell>
          <cell r="AJ10" t="str">
            <v>20"/24"</v>
          </cell>
          <cell r="AK10" t="str">
            <v>59"</v>
          </cell>
          <cell r="AL10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10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1">
          <cell r="A11" t="str">
            <v>CAA016859130</v>
          </cell>
          <cell r="B11" t="str">
            <v>CAA0168591</v>
          </cell>
          <cell r="C11">
            <v>43119</v>
          </cell>
          <cell r="D11" t="str">
            <v>NEW ORDER</v>
          </cell>
          <cell r="E11" t="str">
            <v>AL</v>
          </cell>
          <cell r="F11" t="str">
            <v>WHEELING-NISSHIN</v>
          </cell>
          <cell r="G11" t="str">
            <v>Effective</v>
          </cell>
          <cell r="H11" t="str">
            <v>Actual</v>
          </cell>
          <cell r="I11">
            <v>2.95</v>
          </cell>
          <cell r="J11" t="str">
            <v>Prepaid</v>
          </cell>
          <cell r="K11" t="str">
            <v>Paper</v>
          </cell>
          <cell r="L11">
            <v>30</v>
          </cell>
          <cell r="M11">
            <v>4.1799999999999997E-2</v>
          </cell>
          <cell r="N11" t="str">
            <v>NOM</v>
          </cell>
          <cell r="O11">
            <v>53.625</v>
          </cell>
          <cell r="P11">
            <v>135000</v>
          </cell>
          <cell r="Q11">
            <v>0</v>
          </cell>
          <cell r="R11">
            <v>0</v>
          </cell>
          <cell r="S11">
            <v>42.4</v>
          </cell>
          <cell r="T11">
            <v>43190</v>
          </cell>
          <cell r="U11" t="str">
            <v>Truck</v>
          </cell>
          <cell r="V11">
            <v>575845</v>
          </cell>
          <cell r="W11">
            <v>0</v>
          </cell>
          <cell r="X11" t="str">
            <v>EDDS</v>
          </cell>
          <cell r="Y11" t="str">
            <v>09002819</v>
          </cell>
          <cell r="Z11">
            <v>0</v>
          </cell>
          <cell r="AA11" t="str">
            <v>T1-13</v>
          </cell>
          <cell r="AB11">
            <v>0</v>
          </cell>
          <cell r="AC11" t="str">
            <v>SKINPASSED</v>
          </cell>
          <cell r="AD11" t="str">
            <v>YES</v>
          </cell>
          <cell r="AE11" t="str">
            <v>ONE SIDE - LIGHT OIL</v>
          </cell>
          <cell r="AF11" t="str">
            <v>STANDARD</v>
          </cell>
          <cell r="AG11">
            <v>27000</v>
          </cell>
          <cell r="AH11">
            <v>20000</v>
          </cell>
          <cell r="AI11" t="str">
            <v>NO</v>
          </cell>
          <cell r="AJ11" t="str">
            <v>20/24"</v>
          </cell>
          <cell r="AK11" t="str">
            <v>59"</v>
          </cell>
          <cell r="AL11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11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2">
          <cell r="A12" t="str">
            <v>CAA016858910</v>
          </cell>
          <cell r="B12" t="str">
            <v>CAA0168589</v>
          </cell>
          <cell r="C12">
            <v>43119</v>
          </cell>
          <cell r="D12" t="str">
            <v>CHANGE ORDER</v>
          </cell>
          <cell r="E12" t="str">
            <v>AL</v>
          </cell>
          <cell r="F12" t="str">
            <v>WHEELING-NISSHIN</v>
          </cell>
          <cell r="G12" t="str">
            <v>Effective</v>
          </cell>
          <cell r="H12" t="str">
            <v>Actual</v>
          </cell>
          <cell r="I12">
            <v>2.95</v>
          </cell>
          <cell r="J12" t="str">
            <v>Prepaid</v>
          </cell>
          <cell r="K12" t="str">
            <v>Paper</v>
          </cell>
          <cell r="L12" t="str">
            <v>10</v>
          </cell>
          <cell r="M12">
            <v>2.18E-2</v>
          </cell>
          <cell r="N12" t="str">
            <v>NOM</v>
          </cell>
          <cell r="O12">
            <v>52.25</v>
          </cell>
          <cell r="P12">
            <v>225000</v>
          </cell>
          <cell r="Q12">
            <v>0</v>
          </cell>
          <cell r="R12">
            <v>0</v>
          </cell>
          <cell r="S12">
            <v>48.45</v>
          </cell>
          <cell r="T12">
            <v>43190</v>
          </cell>
          <cell r="U12" t="str">
            <v>Truck</v>
          </cell>
          <cell r="V12">
            <v>575844</v>
          </cell>
          <cell r="W12">
            <v>0</v>
          </cell>
          <cell r="X12" t="str">
            <v>EDDS</v>
          </cell>
          <cell r="Y12" t="str">
            <v>09002760</v>
          </cell>
          <cell r="Z12">
            <v>0</v>
          </cell>
          <cell r="AA12" t="str">
            <v>T1-13</v>
          </cell>
          <cell r="AB12">
            <v>0</v>
          </cell>
          <cell r="AC12" t="str">
            <v>Skinpassed</v>
          </cell>
          <cell r="AD12" t="str">
            <v>Yes</v>
          </cell>
          <cell r="AE12" t="str">
            <v>ONE SIDE- LIGHT OIL</v>
          </cell>
          <cell r="AF12" t="str">
            <v>Standard</v>
          </cell>
          <cell r="AG12">
            <v>27000</v>
          </cell>
          <cell r="AH12">
            <v>20000</v>
          </cell>
          <cell r="AI12" t="str">
            <v>No</v>
          </cell>
          <cell r="AJ12" t="str">
            <v>20"/24"</v>
          </cell>
          <cell r="AK12" t="str">
            <v>59"</v>
          </cell>
          <cell r="AL12" t="str">
            <v xml:space="preserve">END USE: MUFFLER COMPONENTS | NO VENDOR LOGO ON COILS | COATING UNIFORMLY APPLIED | ASTM 463 | COILS MUST BE PAPER WRAPPED | UNEXPOSED | NO LAP WELDS | PRIME-IN | CERTIFICATION OF COATING WEIGHT AND BASE METAL ANALYSIS REQUIRED AT TIME OF SHIPMENT | COILS OVER 27,OOOLBS ON APPROVAL BASIS | PART NUMBER MUST APPEAR ON ALL INVOICES AND PACKING SLIPS | LIGHT OIL ONE SIDE PER DICK NESTER </v>
          </cell>
          <cell r="AM12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3">
          <cell r="A13" t="str">
            <v>CAA016858920</v>
          </cell>
          <cell r="B13" t="str">
            <v>CAA0168589</v>
          </cell>
          <cell r="C13">
            <v>43119</v>
          </cell>
          <cell r="D13" t="str">
            <v>CHANGE ORDER</v>
          </cell>
          <cell r="E13" t="str">
            <v>AL</v>
          </cell>
          <cell r="F13" t="str">
            <v>WHEELING-NISSHIN</v>
          </cell>
          <cell r="G13" t="str">
            <v>Effective</v>
          </cell>
          <cell r="H13" t="str">
            <v>Actual</v>
          </cell>
          <cell r="I13">
            <v>2.95</v>
          </cell>
          <cell r="J13" t="str">
            <v>Prepaid</v>
          </cell>
          <cell r="K13" t="str">
            <v>Paper</v>
          </cell>
          <cell r="L13">
            <v>20</v>
          </cell>
          <cell r="M13">
            <v>4.1799999999999997E-2</v>
          </cell>
          <cell r="N13" t="str">
            <v>NOM</v>
          </cell>
          <cell r="O13">
            <v>53.625</v>
          </cell>
          <cell r="P13">
            <v>270000</v>
          </cell>
          <cell r="Q13">
            <v>0</v>
          </cell>
          <cell r="R13">
            <v>0</v>
          </cell>
          <cell r="S13">
            <v>42.4</v>
          </cell>
          <cell r="T13">
            <v>43190</v>
          </cell>
          <cell r="U13" t="str">
            <v>Truck</v>
          </cell>
          <cell r="V13">
            <v>575844</v>
          </cell>
          <cell r="W13">
            <v>0</v>
          </cell>
          <cell r="X13" t="str">
            <v>EDDS</v>
          </cell>
          <cell r="Y13" t="str">
            <v>09002819</v>
          </cell>
          <cell r="Z13">
            <v>0</v>
          </cell>
          <cell r="AA13" t="str">
            <v>T1-13</v>
          </cell>
          <cell r="AB13">
            <v>0</v>
          </cell>
          <cell r="AC13" t="str">
            <v>Skinpassed</v>
          </cell>
          <cell r="AD13" t="str">
            <v>Yes</v>
          </cell>
          <cell r="AE13" t="str">
            <v>ONE SIDE-LIGHT OIL</v>
          </cell>
          <cell r="AF13" t="str">
            <v>Standard</v>
          </cell>
          <cell r="AG13">
            <v>27000</v>
          </cell>
          <cell r="AH13">
            <v>20000</v>
          </cell>
          <cell r="AI13" t="str">
            <v>No</v>
          </cell>
          <cell r="AJ13" t="str">
            <v>20"/24"</v>
          </cell>
          <cell r="AK13" t="str">
            <v>59"</v>
          </cell>
          <cell r="AL13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13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4">
          <cell r="A14" t="str">
            <v>CAA016858930</v>
          </cell>
          <cell r="B14" t="str">
            <v>CAA0168589</v>
          </cell>
          <cell r="C14">
            <v>43119</v>
          </cell>
          <cell r="D14" t="str">
            <v>CHANGE ORDER</v>
          </cell>
          <cell r="E14" t="str">
            <v>AL</v>
          </cell>
          <cell r="F14" t="str">
            <v>WHEELING-NISSHIN</v>
          </cell>
          <cell r="G14" t="str">
            <v>Effective</v>
          </cell>
          <cell r="H14" t="str">
            <v>Actual</v>
          </cell>
          <cell r="I14">
            <v>2.95</v>
          </cell>
          <cell r="J14" t="str">
            <v>Prepaid</v>
          </cell>
          <cell r="K14" t="str">
            <v>Paper</v>
          </cell>
          <cell r="L14">
            <v>30</v>
          </cell>
          <cell r="M14">
            <v>5.2499999999999998E-2</v>
          </cell>
          <cell r="N14" t="str">
            <v>NOM</v>
          </cell>
          <cell r="O14">
            <v>44.625</v>
          </cell>
          <cell r="P14">
            <v>80000</v>
          </cell>
          <cell r="Q14">
            <v>0</v>
          </cell>
          <cell r="R14">
            <v>0</v>
          </cell>
          <cell r="S14">
            <v>41.9</v>
          </cell>
          <cell r="T14">
            <v>43190</v>
          </cell>
          <cell r="U14" t="str">
            <v>Truck</v>
          </cell>
          <cell r="V14">
            <v>575844</v>
          </cell>
          <cell r="W14">
            <v>0</v>
          </cell>
          <cell r="X14" t="str">
            <v>EDDS</v>
          </cell>
          <cell r="Y14" t="str">
            <v>09001348</v>
          </cell>
          <cell r="Z14">
            <v>0</v>
          </cell>
          <cell r="AA14" t="str">
            <v>T1-13</v>
          </cell>
          <cell r="AB14">
            <v>0</v>
          </cell>
          <cell r="AC14" t="str">
            <v>SKINPASSED</v>
          </cell>
          <cell r="AD14" t="str">
            <v>YES</v>
          </cell>
          <cell r="AE14" t="str">
            <v>ONE SIDE - LIGHT OIL</v>
          </cell>
          <cell r="AF14" t="str">
            <v>STANDARD</v>
          </cell>
          <cell r="AG14">
            <v>27000</v>
          </cell>
          <cell r="AH14">
            <v>20000</v>
          </cell>
          <cell r="AI14" t="str">
            <v>NO</v>
          </cell>
          <cell r="AJ14" t="str">
            <v>20/24"</v>
          </cell>
          <cell r="AK14" t="str">
            <v>59"</v>
          </cell>
          <cell r="AL14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14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5">
          <cell r="A15" t="str">
            <v>CAA016858810</v>
          </cell>
          <cell r="B15" t="str">
            <v>CAA0168588</v>
          </cell>
          <cell r="C15">
            <v>43119</v>
          </cell>
          <cell r="D15" t="str">
            <v>CHANGE ORDER</v>
          </cell>
          <cell r="E15" t="str">
            <v>AL</v>
          </cell>
          <cell r="F15" t="str">
            <v>WHEELING-NISSHIN</v>
          </cell>
          <cell r="G15" t="str">
            <v>Effective</v>
          </cell>
          <cell r="H15" t="str">
            <v>Actual</v>
          </cell>
          <cell r="I15">
            <v>2.95</v>
          </cell>
          <cell r="J15" t="str">
            <v>Prepaid</v>
          </cell>
          <cell r="K15" t="str">
            <v>Paper</v>
          </cell>
          <cell r="L15" t="str">
            <v>10</v>
          </cell>
          <cell r="M15">
            <v>2.18E-2</v>
          </cell>
          <cell r="N15" t="str">
            <v>NOM</v>
          </cell>
          <cell r="O15">
            <v>52.25</v>
          </cell>
          <cell r="P15">
            <v>225000</v>
          </cell>
          <cell r="Q15">
            <v>0</v>
          </cell>
          <cell r="R15">
            <v>0</v>
          </cell>
          <cell r="S15">
            <v>48.45</v>
          </cell>
          <cell r="T15">
            <v>43190</v>
          </cell>
          <cell r="U15" t="str">
            <v>Truck</v>
          </cell>
          <cell r="V15">
            <v>575843</v>
          </cell>
          <cell r="W15">
            <v>0</v>
          </cell>
          <cell r="X15" t="str">
            <v>EDDS</v>
          </cell>
          <cell r="Y15" t="str">
            <v>09002760</v>
          </cell>
          <cell r="Z15">
            <v>0</v>
          </cell>
          <cell r="AA15" t="str">
            <v>T1-13</v>
          </cell>
          <cell r="AB15">
            <v>0</v>
          </cell>
          <cell r="AC15" t="str">
            <v>Skinpassed</v>
          </cell>
          <cell r="AD15" t="str">
            <v>Yes</v>
          </cell>
          <cell r="AE15" t="str">
            <v>ONE SIDE- LIGHT OIL</v>
          </cell>
          <cell r="AF15" t="str">
            <v>Standard</v>
          </cell>
          <cell r="AG15">
            <v>27000</v>
          </cell>
          <cell r="AH15">
            <v>20000</v>
          </cell>
          <cell r="AI15" t="str">
            <v>No</v>
          </cell>
          <cell r="AJ15" t="str">
            <v>20"/24"</v>
          </cell>
          <cell r="AK15" t="str">
            <v>59"</v>
          </cell>
          <cell r="AL15" t="str">
            <v xml:space="preserve">END USE: MUFFLER COMPONENTS | NO VENDOR LOGO ON COILS | COATING UNIFORMLY APPLIED | ASTM 463 | COILS MUST BE PAPER WRAPPED | UNEXPOSED | NO LAP WELDS | PRIME-IN | CERTIFICATION OF COATING WEIGHT AND BASE METAL ANALYSIS REQUIRED AT TIME OF SHIPMENT | COILS OVER 27,OOOLBS ON APPROVAL BASIS | PART NUMBER MUST APPEAR ON ALL INVOICES AND PACKING SLIPS | LIGHT OIL ONE SIDE PER DICK NESTER </v>
          </cell>
          <cell r="AM15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6">
          <cell r="A16" t="str">
            <v>CAA016858820</v>
          </cell>
          <cell r="B16" t="str">
            <v>CAA0168588</v>
          </cell>
          <cell r="C16">
            <v>43119</v>
          </cell>
          <cell r="D16" t="str">
            <v>CHANGE ORDER</v>
          </cell>
          <cell r="E16" t="str">
            <v>AL</v>
          </cell>
          <cell r="F16" t="str">
            <v>WHEELING-NISSHIN</v>
          </cell>
          <cell r="G16" t="str">
            <v>Effective</v>
          </cell>
          <cell r="H16" t="str">
            <v>Actual</v>
          </cell>
          <cell r="I16">
            <v>2.95</v>
          </cell>
          <cell r="J16" t="str">
            <v>Prepaid</v>
          </cell>
          <cell r="K16" t="str">
            <v>Paper</v>
          </cell>
          <cell r="L16">
            <v>20</v>
          </cell>
          <cell r="M16">
            <v>4.1799999999999997E-2</v>
          </cell>
          <cell r="N16" t="str">
            <v>NOM</v>
          </cell>
          <cell r="O16">
            <v>53.625</v>
          </cell>
          <cell r="P16">
            <v>270000</v>
          </cell>
          <cell r="Q16">
            <v>0</v>
          </cell>
          <cell r="R16">
            <v>0</v>
          </cell>
          <cell r="S16">
            <v>42.4</v>
          </cell>
          <cell r="T16">
            <v>43190</v>
          </cell>
          <cell r="U16" t="str">
            <v>Truck</v>
          </cell>
          <cell r="V16">
            <v>575843</v>
          </cell>
          <cell r="W16">
            <v>0</v>
          </cell>
          <cell r="X16" t="str">
            <v>EDDS</v>
          </cell>
          <cell r="Y16" t="str">
            <v>09002819</v>
          </cell>
          <cell r="Z16">
            <v>0</v>
          </cell>
          <cell r="AA16" t="str">
            <v>T1-13</v>
          </cell>
          <cell r="AB16">
            <v>0</v>
          </cell>
          <cell r="AC16" t="str">
            <v>Skinpassed</v>
          </cell>
          <cell r="AD16" t="str">
            <v>Yes</v>
          </cell>
          <cell r="AE16" t="str">
            <v>ONE SIDE-LIGHT OIL</v>
          </cell>
          <cell r="AF16" t="str">
            <v>Standard</v>
          </cell>
          <cell r="AG16">
            <v>27000</v>
          </cell>
          <cell r="AH16">
            <v>20000</v>
          </cell>
          <cell r="AI16" t="str">
            <v>No</v>
          </cell>
          <cell r="AJ16" t="str">
            <v>20"/24"</v>
          </cell>
          <cell r="AK16" t="str">
            <v>59"</v>
          </cell>
          <cell r="AL16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LIGHT OIL ONE SIDE PER DICK NESTER </v>
          </cell>
          <cell r="AM16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7">
          <cell r="A17" t="str">
            <v>CAA016858830</v>
          </cell>
          <cell r="B17" t="str">
            <v>CAA0168588</v>
          </cell>
          <cell r="C17">
            <v>43119</v>
          </cell>
          <cell r="D17" t="str">
            <v>CHANGE ORDER</v>
          </cell>
          <cell r="E17" t="str">
            <v>AL</v>
          </cell>
          <cell r="F17" t="str">
            <v>WHEELING-NISSHIN</v>
          </cell>
          <cell r="G17" t="str">
            <v>Effective</v>
          </cell>
          <cell r="H17" t="str">
            <v>Actual</v>
          </cell>
          <cell r="I17">
            <v>2.95</v>
          </cell>
          <cell r="J17" t="str">
            <v>Prepaid</v>
          </cell>
          <cell r="K17" t="str">
            <v>Paper</v>
          </cell>
          <cell r="L17">
            <v>30</v>
          </cell>
          <cell r="M17">
            <v>5.2499999999999998E-2</v>
          </cell>
          <cell r="N17" t="str">
            <v>NOM</v>
          </cell>
          <cell r="O17">
            <v>44.625</v>
          </cell>
          <cell r="P17">
            <v>80000</v>
          </cell>
          <cell r="Q17">
            <v>0</v>
          </cell>
          <cell r="R17">
            <v>0</v>
          </cell>
          <cell r="S17">
            <v>41.9</v>
          </cell>
          <cell r="T17">
            <v>43190</v>
          </cell>
          <cell r="U17" t="str">
            <v>Truck</v>
          </cell>
          <cell r="V17">
            <v>575843</v>
          </cell>
          <cell r="W17">
            <v>0</v>
          </cell>
          <cell r="X17" t="str">
            <v>EDDS</v>
          </cell>
          <cell r="Y17" t="str">
            <v>09001348</v>
          </cell>
          <cell r="Z17">
            <v>0</v>
          </cell>
          <cell r="AA17" t="str">
            <v>T1-13</v>
          </cell>
          <cell r="AB17">
            <v>0</v>
          </cell>
          <cell r="AC17" t="str">
            <v>SKINPASSED</v>
          </cell>
          <cell r="AD17" t="str">
            <v>YES</v>
          </cell>
          <cell r="AE17" t="str">
            <v>ONE SIDE - LIGHT OIL</v>
          </cell>
          <cell r="AF17" t="str">
            <v>STANDARD</v>
          </cell>
          <cell r="AG17">
            <v>27000</v>
          </cell>
          <cell r="AH17">
            <v>20000</v>
          </cell>
          <cell r="AI17" t="str">
            <v>NO</v>
          </cell>
          <cell r="AJ17" t="str">
            <v>20/24"</v>
          </cell>
          <cell r="AK17" t="str">
            <v>59"</v>
          </cell>
          <cell r="AL17" t="str">
            <v xml:space="preserve">END USE: MUFFLER COMPONENTS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 LIGHT OIL ONE SIDE PER DICK NESTER </v>
          </cell>
          <cell r="AM17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8">
          <cell r="A18" t="str">
            <v>CAA017090010</v>
          </cell>
          <cell r="B18" t="str">
            <v>CAA0170900</v>
          </cell>
          <cell r="C18">
            <v>43178</v>
          </cell>
          <cell r="D18" t="str">
            <v>NEW ORDER</v>
          </cell>
          <cell r="E18" t="str">
            <v>AL</v>
          </cell>
          <cell r="F18" t="str">
            <v>WHEELING-NISSHIN</v>
          </cell>
          <cell r="G18" t="str">
            <v>Effective</v>
          </cell>
          <cell r="H18" t="str">
            <v>Actual</v>
          </cell>
          <cell r="I18">
            <v>2.95</v>
          </cell>
          <cell r="J18" t="str">
            <v>Prepaid</v>
          </cell>
          <cell r="K18" t="str">
            <v>Paper</v>
          </cell>
          <cell r="L18" t="str">
            <v>10</v>
          </cell>
          <cell r="M18">
            <v>7.1499999999999994E-2</v>
          </cell>
          <cell r="N18" t="str">
            <v>NOM</v>
          </cell>
          <cell r="O18">
            <v>42.780999999999999</v>
          </cell>
          <cell r="P18">
            <v>500000</v>
          </cell>
          <cell r="Q18">
            <v>0</v>
          </cell>
          <cell r="R18">
            <v>0</v>
          </cell>
          <cell r="S18">
            <v>41.5</v>
          </cell>
          <cell r="T18">
            <v>43160</v>
          </cell>
          <cell r="U18" t="str">
            <v>Truck</v>
          </cell>
          <cell r="V18">
            <v>575841</v>
          </cell>
          <cell r="W18">
            <v>0</v>
          </cell>
          <cell r="X18" t="str">
            <v>EDDS</v>
          </cell>
          <cell r="Y18" t="str">
            <v>09002513</v>
          </cell>
          <cell r="Z18">
            <v>0</v>
          </cell>
          <cell r="AA18" t="str">
            <v>T1-13</v>
          </cell>
          <cell r="AB18">
            <v>0</v>
          </cell>
          <cell r="AC18" t="str">
            <v>Skinpassed</v>
          </cell>
          <cell r="AD18" t="str">
            <v>Yes</v>
          </cell>
          <cell r="AE18" t="str">
            <v>LIGHT</v>
          </cell>
          <cell r="AF18" t="str">
            <v>Standard</v>
          </cell>
          <cell r="AG18">
            <v>27000</v>
          </cell>
          <cell r="AH18">
            <v>20000</v>
          </cell>
          <cell r="AI18" t="str">
            <v>No</v>
          </cell>
          <cell r="AJ18" t="str">
            <v>20"/24"</v>
          </cell>
          <cell r="AK18" t="str">
            <v>59"</v>
          </cell>
          <cell r="AL18" t="str">
            <v xml:space="preserve">END USE: HIGH FREQUENCY WELDED TUBING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</v>
          </cell>
          <cell r="AM18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19">
          <cell r="A19" t="str">
            <v>CAA017090020</v>
          </cell>
          <cell r="B19" t="str">
            <v>CAA0170900</v>
          </cell>
          <cell r="C19">
            <v>43178</v>
          </cell>
          <cell r="D19" t="str">
            <v>NEW ORDER</v>
          </cell>
          <cell r="E19" t="str">
            <v>AL</v>
          </cell>
          <cell r="F19" t="str">
            <v>WHEELING-NISSHIN</v>
          </cell>
          <cell r="G19" t="str">
            <v>Effective</v>
          </cell>
          <cell r="H19" t="str">
            <v>Actual</v>
          </cell>
          <cell r="I19">
            <v>2.95</v>
          </cell>
          <cell r="J19" t="str">
            <v>Prepaid</v>
          </cell>
          <cell r="K19" t="str">
            <v>Paper</v>
          </cell>
          <cell r="L19">
            <v>20</v>
          </cell>
          <cell r="M19">
            <v>8.1000000000000003E-2</v>
          </cell>
          <cell r="N19" t="str">
            <v>MIN</v>
          </cell>
          <cell r="O19">
            <v>47.5</v>
          </cell>
          <cell r="P19">
            <v>90000</v>
          </cell>
          <cell r="Q19">
            <v>0</v>
          </cell>
          <cell r="R19">
            <v>0</v>
          </cell>
          <cell r="S19">
            <v>41.45</v>
          </cell>
          <cell r="T19">
            <v>43160</v>
          </cell>
          <cell r="U19" t="str">
            <v>Truck</v>
          </cell>
          <cell r="V19">
            <v>575841</v>
          </cell>
          <cell r="W19">
            <v>0</v>
          </cell>
          <cell r="X19" t="str">
            <v>EDDS</v>
          </cell>
          <cell r="Y19" t="str">
            <v>09002825</v>
          </cell>
          <cell r="Z19">
            <v>0</v>
          </cell>
          <cell r="AA19" t="str">
            <v>T1-13</v>
          </cell>
          <cell r="AB19">
            <v>0</v>
          </cell>
          <cell r="AC19" t="str">
            <v>Skinpassed</v>
          </cell>
          <cell r="AD19" t="str">
            <v>Yes</v>
          </cell>
          <cell r="AE19" t="str">
            <v>LIGHT</v>
          </cell>
          <cell r="AF19" t="str">
            <v>Standard</v>
          </cell>
          <cell r="AG19">
            <v>27000</v>
          </cell>
          <cell r="AH19">
            <v>20000</v>
          </cell>
          <cell r="AI19" t="str">
            <v>No</v>
          </cell>
          <cell r="AJ19" t="str">
            <v>20"/24"</v>
          </cell>
          <cell r="AK19" t="str">
            <v>59"</v>
          </cell>
          <cell r="AL19" t="str">
            <v xml:space="preserve">END USE: HIGH FREQUENCY WELDED TUBING | NO VENDOR LOGO ON COILS | COATING UNIFORMLY APPLIED | OIL EDGE SEALANT TO BE USED ON ALL COILS | ASTM 463 | COILS MUST BE PAPER WRAPPED | CERTIFICATION OF COATING WEIGHT AND BASE METAL ANALYSIS REQUIRED AT TIME OF SHIPMENT | COILS OVER 27,OOOLBS ON APPROVAL BASIS | PART NUMBER MUST APPEAR ON ALL INVOICES AND PACKING SLIPS | </v>
          </cell>
          <cell r="AM19" t="str">
            <v xml:space="preserve"> AIM TO ORDER GAUGE | AIM TO 1/4 ASTM TOLERANCE | FLATNESS AND SURFACE CRITICAL | NO CUT OUT EDGES ALLOWED |  SHIP TO ADDRESS IS ON TBA TO HELP MONITOR THAT LOADS ARE SHIPPED AS PER REQUESTED ON RELEASE.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topLeftCell="A61" zoomScale="85" zoomScaleNormal="85" workbookViewId="0">
      <selection activeCell="C75" sqref="C75"/>
    </sheetView>
  </sheetViews>
  <sheetFormatPr defaultColWidth="8.88671875" defaultRowHeight="14.4"/>
  <cols>
    <col min="1" max="1" width="21.5546875" style="85" bestFit="1" customWidth="1" collapsed="1"/>
    <col min="2" max="2" width="8.6640625" style="102" bestFit="1" customWidth="1" collapsed="1"/>
    <col min="3" max="3" width="46.33203125" style="102" bestFit="1" customWidth="1" collapsed="1"/>
    <col min="4" max="4" width="2.44140625" style="85" customWidth="1" collapsed="1"/>
    <col min="5" max="5" width="5.33203125" style="85" bestFit="1" customWidth="1" collapsed="1"/>
    <col min="6" max="6" width="46.33203125" style="102" bestFit="1" customWidth="1" collapsed="1"/>
    <col min="7" max="7" width="9.109375" customWidth="1" collapsed="1"/>
    <col min="8" max="16384" width="8.88671875" style="85" collapsed="1"/>
  </cols>
  <sheetData>
    <row r="1" spans="1:7" ht="27.6">
      <c r="A1" s="80" t="s">
        <v>83</v>
      </c>
      <c r="B1" s="81" t="s">
        <v>84</v>
      </c>
      <c r="C1" s="82" t="s">
        <v>85</v>
      </c>
      <c r="D1" s="83"/>
      <c r="E1" s="83"/>
      <c r="F1" s="84"/>
      <c r="G1" s="85"/>
    </row>
    <row r="2" spans="1:7" ht="13.8">
      <c r="A2" s="86" t="s">
        <v>86</v>
      </c>
      <c r="B2" s="87">
        <v>1</v>
      </c>
      <c r="C2" s="87">
        <v>1001</v>
      </c>
      <c r="D2" s="83"/>
      <c r="E2" s="88"/>
      <c r="F2" s="84"/>
      <c r="G2" s="85"/>
    </row>
    <row r="3" spans="1:7" ht="13.8">
      <c r="A3" s="86" t="s">
        <v>87</v>
      </c>
      <c r="B3" s="87" t="s">
        <v>88</v>
      </c>
      <c r="C3" s="89">
        <v>43416</v>
      </c>
      <c r="D3" s="83"/>
      <c r="E3" s="88"/>
      <c r="F3" s="84"/>
      <c r="G3" s="85"/>
    </row>
    <row r="4" spans="1:7" ht="13.8">
      <c r="A4" s="86" t="s">
        <v>89</v>
      </c>
      <c r="B4" s="87">
        <v>2</v>
      </c>
      <c r="C4" s="87" t="s">
        <v>90</v>
      </c>
      <c r="D4" s="83"/>
      <c r="E4" s="88"/>
      <c r="F4" s="84"/>
      <c r="G4" s="85"/>
    </row>
    <row r="5" spans="1:7" ht="13.8">
      <c r="A5" s="86" t="s">
        <v>91</v>
      </c>
      <c r="B5" s="87">
        <v>3</v>
      </c>
      <c r="C5" s="87" t="s">
        <v>92</v>
      </c>
      <c r="D5" s="83"/>
      <c r="E5" s="88"/>
      <c r="F5" s="84"/>
      <c r="G5" s="85"/>
    </row>
    <row r="6" spans="1:7" ht="13.8">
      <c r="A6" s="86" t="s">
        <v>93</v>
      </c>
      <c r="B6" s="87">
        <v>4</v>
      </c>
      <c r="C6" s="87" t="s">
        <v>94</v>
      </c>
      <c r="D6" s="83"/>
      <c r="E6" s="88"/>
      <c r="F6" s="84"/>
      <c r="G6" s="85"/>
    </row>
    <row r="7" spans="1:7" ht="13.8">
      <c r="A7" s="86" t="s">
        <v>95</v>
      </c>
      <c r="B7" s="87">
        <v>111</v>
      </c>
      <c r="C7" s="87" t="s">
        <v>96</v>
      </c>
      <c r="D7" s="83"/>
      <c r="E7" s="88"/>
      <c r="F7" s="84"/>
      <c r="G7" s="85"/>
    </row>
    <row r="8" spans="1:7" ht="13.8">
      <c r="A8" s="86" t="s">
        <v>97</v>
      </c>
      <c r="B8" s="87" t="s">
        <v>98</v>
      </c>
      <c r="C8" s="87" t="s">
        <v>99</v>
      </c>
      <c r="D8" s="83"/>
      <c r="E8" s="88"/>
      <c r="F8" s="84"/>
      <c r="G8" s="85"/>
    </row>
    <row r="9" spans="1:7" ht="27.6">
      <c r="A9" s="86" t="s">
        <v>100</v>
      </c>
      <c r="B9" s="87" t="s">
        <v>101</v>
      </c>
      <c r="C9" s="91" t="s">
        <v>334</v>
      </c>
      <c r="D9" s="83"/>
      <c r="E9" s="88"/>
      <c r="F9" s="84"/>
      <c r="G9" s="85"/>
    </row>
    <row r="10" spans="1:7" ht="13.8">
      <c r="A10" s="86" t="s">
        <v>102</v>
      </c>
      <c r="B10" s="87">
        <v>15</v>
      </c>
      <c r="C10" s="87" t="s">
        <v>103</v>
      </c>
      <c r="D10" s="83"/>
      <c r="E10" s="88"/>
      <c r="F10" s="84"/>
      <c r="G10" s="85"/>
    </row>
    <row r="11" spans="1:7" ht="13.8">
      <c r="A11" s="86" t="s">
        <v>104</v>
      </c>
      <c r="B11" s="87">
        <v>21</v>
      </c>
      <c r="C11" s="87">
        <v>10</v>
      </c>
      <c r="D11" s="83"/>
      <c r="E11" s="88"/>
      <c r="F11" s="84"/>
      <c r="G11" s="85"/>
    </row>
    <row r="12" spans="1:7" ht="13.8">
      <c r="A12" s="86" t="s">
        <v>105</v>
      </c>
      <c r="B12" s="87">
        <v>31</v>
      </c>
      <c r="C12" s="87">
        <v>10</v>
      </c>
      <c r="D12" s="83"/>
      <c r="E12" s="88"/>
      <c r="F12" s="84"/>
      <c r="G12" s="85"/>
    </row>
    <row r="13" spans="1:7" ht="13.8">
      <c r="A13" s="86" t="s">
        <v>106</v>
      </c>
      <c r="B13" s="87">
        <v>54</v>
      </c>
      <c r="C13" s="90" t="s">
        <v>107</v>
      </c>
      <c r="D13" s="83"/>
      <c r="E13" s="88"/>
      <c r="F13" s="84"/>
      <c r="G13" s="85"/>
    </row>
    <row r="14" spans="1:7" ht="13.8">
      <c r="A14" s="86" t="s">
        <v>108</v>
      </c>
      <c r="B14" s="87">
        <v>51</v>
      </c>
      <c r="C14" s="87">
        <v>1</v>
      </c>
      <c r="D14" s="83"/>
      <c r="E14" s="88"/>
      <c r="F14" s="84"/>
      <c r="G14" s="85"/>
    </row>
    <row r="15" spans="1:7" ht="13.8">
      <c r="A15" s="86" t="s">
        <v>109</v>
      </c>
      <c r="B15" s="87">
        <v>52</v>
      </c>
      <c r="C15" s="87">
        <v>4</v>
      </c>
      <c r="D15" s="83"/>
      <c r="E15" s="88"/>
      <c r="F15" s="84"/>
      <c r="G15" s="85"/>
    </row>
    <row r="16" spans="1:7" ht="27.6">
      <c r="A16" s="86" t="s">
        <v>110</v>
      </c>
      <c r="B16" s="91" t="s">
        <v>111</v>
      </c>
      <c r="C16" s="87" t="s">
        <v>112</v>
      </c>
      <c r="D16" s="83"/>
      <c r="E16" s="88"/>
      <c r="F16" s="84"/>
      <c r="G16" s="85"/>
    </row>
    <row r="17" spans="1:7" s="94" customFormat="1" ht="13.95" customHeight="1">
      <c r="A17" s="92"/>
      <c r="B17" s="93"/>
      <c r="C17" s="93"/>
      <c r="D17" s="83"/>
      <c r="E17" s="88"/>
      <c r="F17" s="84"/>
    </row>
    <row r="18" spans="1:7" ht="13.8">
      <c r="A18" s="80" t="s">
        <v>83</v>
      </c>
      <c r="B18" s="124" t="s">
        <v>113</v>
      </c>
      <c r="C18" s="125"/>
      <c r="E18" s="124" t="s">
        <v>114</v>
      </c>
      <c r="F18" s="125"/>
      <c r="G18" s="85"/>
    </row>
    <row r="19" spans="1:7" s="94" customFormat="1" ht="13.8">
      <c r="A19" s="86" t="s">
        <v>115</v>
      </c>
      <c r="B19" s="87"/>
      <c r="C19" s="87" t="s">
        <v>116</v>
      </c>
      <c r="D19" s="83"/>
      <c r="E19" s="87"/>
      <c r="F19" s="87" t="s">
        <v>117</v>
      </c>
    </row>
    <row r="20" spans="1:7" s="94" customFormat="1" ht="27.6">
      <c r="A20" s="86" t="s">
        <v>118</v>
      </c>
      <c r="B20" s="87"/>
      <c r="C20" s="91" t="s">
        <v>119</v>
      </c>
      <c r="D20" s="83"/>
      <c r="E20" s="93"/>
      <c r="F20" s="93"/>
    </row>
    <row r="21" spans="1:7" ht="13.8">
      <c r="A21" s="86" t="s">
        <v>120</v>
      </c>
      <c r="B21" s="87">
        <v>5</v>
      </c>
      <c r="C21" s="87" t="s">
        <v>121</v>
      </c>
      <c r="E21" s="95"/>
      <c r="F21" s="96"/>
      <c r="G21" s="85"/>
    </row>
    <row r="22" spans="1:7" ht="13.8">
      <c r="A22" s="86" t="s">
        <v>122</v>
      </c>
      <c r="B22" s="87">
        <v>6</v>
      </c>
      <c r="C22" s="87" t="s">
        <v>123</v>
      </c>
      <c r="E22" s="97">
        <v>22</v>
      </c>
      <c r="F22" s="87" t="s">
        <v>124</v>
      </c>
      <c r="G22" s="85"/>
    </row>
    <row r="23" spans="1:7" ht="13.8">
      <c r="A23" s="86" t="s">
        <v>125</v>
      </c>
      <c r="B23" s="87">
        <v>8</v>
      </c>
      <c r="C23" s="98">
        <v>19194</v>
      </c>
      <c r="E23" s="97">
        <v>24</v>
      </c>
      <c r="F23" s="99" t="str">
        <f>C19</f>
        <v>HARBOR PIPE AND STEEL INC.</v>
      </c>
      <c r="G23" s="85"/>
    </row>
    <row r="24" spans="1:7" ht="13.8">
      <c r="A24" s="86" t="s">
        <v>126</v>
      </c>
      <c r="B24" s="87">
        <v>9</v>
      </c>
      <c r="C24" s="87" t="s">
        <v>127</v>
      </c>
      <c r="E24" s="97">
        <v>25</v>
      </c>
      <c r="F24" s="87" t="s">
        <v>128</v>
      </c>
      <c r="G24" s="85"/>
    </row>
    <row r="25" spans="1:7" ht="13.95" customHeight="1">
      <c r="A25" s="86" t="s">
        <v>129</v>
      </c>
      <c r="B25" s="87">
        <v>10</v>
      </c>
      <c r="C25" s="90" t="s">
        <v>130</v>
      </c>
      <c r="E25" s="97">
        <v>26</v>
      </c>
      <c r="F25" s="90" t="s">
        <v>131</v>
      </c>
      <c r="G25" s="85"/>
    </row>
    <row r="26" spans="1:7" ht="13.8">
      <c r="A26" s="86" t="s">
        <v>132</v>
      </c>
      <c r="B26" s="87">
        <v>11</v>
      </c>
      <c r="C26" s="87" t="s">
        <v>133</v>
      </c>
      <c r="E26" s="97">
        <v>27</v>
      </c>
      <c r="F26" s="87" t="s">
        <v>134</v>
      </c>
      <c r="G26" s="85"/>
    </row>
    <row r="27" spans="1:7" ht="13.8">
      <c r="A27" s="86" t="s">
        <v>132</v>
      </c>
      <c r="B27" s="87">
        <v>12</v>
      </c>
      <c r="C27" s="87" t="s">
        <v>135</v>
      </c>
      <c r="E27" s="97">
        <v>28</v>
      </c>
      <c r="F27" s="87" t="s">
        <v>136</v>
      </c>
      <c r="G27" s="85"/>
    </row>
    <row r="28" spans="1:7" ht="13.8">
      <c r="A28" s="86" t="s">
        <v>137</v>
      </c>
      <c r="B28" s="87">
        <v>13</v>
      </c>
      <c r="C28" s="99">
        <v>43449</v>
      </c>
      <c r="E28" s="97">
        <v>29</v>
      </c>
      <c r="F28" s="99">
        <v>43449</v>
      </c>
      <c r="G28" s="85"/>
    </row>
    <row r="29" spans="1:7" ht="13.8">
      <c r="A29" s="86" t="s">
        <v>138</v>
      </c>
      <c r="B29" s="87">
        <v>19</v>
      </c>
      <c r="C29" s="87" t="s">
        <v>139</v>
      </c>
      <c r="E29" s="100"/>
      <c r="F29" s="93"/>
      <c r="G29" s="85"/>
    </row>
    <row r="30" spans="1:7" ht="13.8">
      <c r="A30" s="86" t="s">
        <v>140</v>
      </c>
      <c r="B30" s="87">
        <v>20</v>
      </c>
      <c r="C30" s="87"/>
      <c r="E30" s="88"/>
      <c r="F30" s="84"/>
      <c r="G30" s="85"/>
    </row>
    <row r="31" spans="1:7" ht="13.8">
      <c r="A31" s="86" t="s">
        <v>141</v>
      </c>
      <c r="B31" s="87">
        <v>46</v>
      </c>
      <c r="C31" s="87" t="s">
        <v>142</v>
      </c>
      <c r="E31" s="94"/>
      <c r="F31" s="94"/>
      <c r="G31" s="85"/>
    </row>
    <row r="32" spans="1:7" ht="13.8">
      <c r="A32" s="86" t="s">
        <v>143</v>
      </c>
      <c r="B32" s="87">
        <v>47</v>
      </c>
      <c r="C32" s="87" t="s">
        <v>144</v>
      </c>
      <c r="F32" s="85"/>
      <c r="G32" s="85"/>
    </row>
    <row r="33" spans="1:9" ht="13.8">
      <c r="A33" s="86" t="s">
        <v>145</v>
      </c>
      <c r="B33" s="87">
        <v>48</v>
      </c>
      <c r="C33" s="87" t="s">
        <v>146</v>
      </c>
      <c r="E33" s="95"/>
      <c r="F33" s="101"/>
      <c r="G33" s="85"/>
    </row>
    <row r="34" spans="1:9" ht="13.8">
      <c r="A34" s="86" t="s">
        <v>147</v>
      </c>
      <c r="C34" s="85"/>
      <c r="E34" s="97">
        <v>49</v>
      </c>
      <c r="F34" s="87" t="s">
        <v>148</v>
      </c>
      <c r="G34" s="85"/>
    </row>
    <row r="35" spans="1:9" ht="13.8">
      <c r="A35" s="86" t="s">
        <v>149</v>
      </c>
      <c r="C35" s="85"/>
      <c r="E35" s="97">
        <v>50</v>
      </c>
      <c r="F35" s="87" t="s">
        <v>150</v>
      </c>
      <c r="G35" s="85"/>
    </row>
    <row r="36" spans="1:9" ht="13.8">
      <c r="C36" s="85"/>
      <c r="E36" s="95"/>
      <c r="F36" s="96"/>
      <c r="G36" s="85"/>
    </row>
    <row r="37" spans="1:9" ht="13.8">
      <c r="A37" s="80" t="s">
        <v>83</v>
      </c>
      <c r="B37" s="124" t="s">
        <v>151</v>
      </c>
      <c r="C37" s="125"/>
      <c r="E37" s="124" t="s">
        <v>152</v>
      </c>
      <c r="F37" s="125"/>
      <c r="G37" s="85"/>
    </row>
    <row r="38" spans="1:9" ht="13.8">
      <c r="A38" s="86" t="s">
        <v>153</v>
      </c>
      <c r="B38" s="87">
        <v>76</v>
      </c>
      <c r="C38" s="103" t="s">
        <v>154</v>
      </c>
      <c r="E38" s="97">
        <v>93</v>
      </c>
      <c r="F38" s="103" t="s">
        <v>297</v>
      </c>
      <c r="G38" s="122" t="s">
        <v>297</v>
      </c>
      <c r="H38" s="122" t="s">
        <v>155</v>
      </c>
      <c r="I38" s="122"/>
    </row>
    <row r="39" spans="1:9" ht="13.8">
      <c r="A39" s="86" t="s">
        <v>156</v>
      </c>
      <c r="B39" s="87">
        <v>77</v>
      </c>
      <c r="C39" s="103" t="s">
        <v>117</v>
      </c>
      <c r="E39" s="104"/>
      <c r="F39" s="105"/>
      <c r="G39" s="85"/>
    </row>
    <row r="40" spans="1:9" ht="13.8">
      <c r="A40" s="86" t="s">
        <v>157</v>
      </c>
      <c r="B40" s="87">
        <v>78</v>
      </c>
      <c r="C40" s="103" t="s">
        <v>158</v>
      </c>
      <c r="E40" s="97">
        <v>94</v>
      </c>
      <c r="F40" s="103" t="s">
        <v>159</v>
      </c>
      <c r="G40" s="85"/>
    </row>
    <row r="41" spans="1:9" ht="13.8">
      <c r="A41" s="86" t="s">
        <v>160</v>
      </c>
      <c r="B41" s="87">
        <v>79</v>
      </c>
      <c r="C41" s="106">
        <v>43435</v>
      </c>
      <c r="E41" s="97">
        <v>95</v>
      </c>
      <c r="F41" s="106">
        <v>43435</v>
      </c>
      <c r="G41" s="85"/>
    </row>
    <row r="42" spans="1:9" ht="13.8">
      <c r="A42" s="86" t="s">
        <v>161</v>
      </c>
      <c r="B42" s="87">
        <v>80</v>
      </c>
      <c r="C42" s="103" t="s">
        <v>162</v>
      </c>
      <c r="E42" s="97">
        <v>96</v>
      </c>
      <c r="F42" s="103" t="s">
        <v>162</v>
      </c>
      <c r="G42" s="85"/>
    </row>
    <row r="43" spans="1:9" ht="13.8">
      <c r="A43" s="86" t="s">
        <v>163</v>
      </c>
      <c r="B43" s="87">
        <v>81</v>
      </c>
      <c r="C43" s="103" t="s">
        <v>164</v>
      </c>
      <c r="E43" s="97">
        <v>98</v>
      </c>
      <c r="F43" s="103" t="s">
        <v>164</v>
      </c>
      <c r="G43" s="85"/>
    </row>
    <row r="44" spans="1:9" ht="13.8">
      <c r="A44" s="86" t="s">
        <v>165</v>
      </c>
      <c r="B44" s="87">
        <v>82</v>
      </c>
      <c r="C44" s="103" t="s">
        <v>135</v>
      </c>
      <c r="E44" s="97">
        <v>99</v>
      </c>
      <c r="F44" s="103" t="s">
        <v>135</v>
      </c>
      <c r="G44" s="85"/>
    </row>
    <row r="45" spans="1:9" ht="13.8">
      <c r="A45" s="86" t="s">
        <v>166</v>
      </c>
      <c r="B45" s="87">
        <v>83</v>
      </c>
      <c r="C45" s="103" t="s">
        <v>167</v>
      </c>
      <c r="E45" s="97">
        <v>100</v>
      </c>
      <c r="F45" s="103" t="s">
        <v>167</v>
      </c>
      <c r="G45" s="85"/>
    </row>
    <row r="46" spans="1:9" ht="13.8">
      <c r="A46" s="86" t="s">
        <v>168</v>
      </c>
      <c r="B46" s="87">
        <v>84</v>
      </c>
      <c r="C46" s="103" t="s">
        <v>169</v>
      </c>
      <c r="E46" s="97">
        <v>101</v>
      </c>
      <c r="F46" s="103" t="s">
        <v>169</v>
      </c>
      <c r="G46" s="85"/>
    </row>
    <row r="47" spans="1:9" ht="13.8">
      <c r="A47" s="86" t="s">
        <v>170</v>
      </c>
      <c r="B47" s="87">
        <v>85</v>
      </c>
      <c r="C47" s="103"/>
      <c r="E47" s="97">
        <v>102</v>
      </c>
      <c r="F47" s="103"/>
      <c r="G47" s="85"/>
    </row>
    <row r="48" spans="1:9" ht="13.8">
      <c r="A48" s="86" t="s">
        <v>171</v>
      </c>
      <c r="B48" s="87">
        <v>86</v>
      </c>
      <c r="C48" s="103" t="s">
        <v>172</v>
      </c>
      <c r="E48" s="97">
        <v>103</v>
      </c>
      <c r="F48" s="103" t="s">
        <v>172</v>
      </c>
      <c r="G48" s="85"/>
    </row>
    <row r="49" spans="1:7" ht="27.6">
      <c r="A49" s="86" t="s">
        <v>173</v>
      </c>
      <c r="B49" s="87">
        <v>87</v>
      </c>
      <c r="C49" s="107" t="s">
        <v>174</v>
      </c>
      <c r="E49" s="97">
        <v>104</v>
      </c>
      <c r="F49" s="107" t="s">
        <v>174</v>
      </c>
      <c r="G49" s="85"/>
    </row>
    <row r="50" spans="1:7" ht="13.95" customHeight="1">
      <c r="A50" s="86" t="s">
        <v>175</v>
      </c>
      <c r="B50" s="87">
        <v>88</v>
      </c>
      <c r="C50" s="107" t="s">
        <v>176</v>
      </c>
      <c r="E50" s="97">
        <v>105</v>
      </c>
      <c r="F50" s="107" t="s">
        <v>177</v>
      </c>
      <c r="G50" s="94"/>
    </row>
    <row r="51" spans="1:7" ht="13.8">
      <c r="A51" s="86" t="s">
        <v>178</v>
      </c>
      <c r="B51" s="87">
        <v>90</v>
      </c>
      <c r="C51" s="103"/>
      <c r="E51" s="97">
        <v>108</v>
      </c>
      <c r="F51" s="103" t="s">
        <v>179</v>
      </c>
      <c r="G51" s="85"/>
    </row>
    <row r="52" spans="1:7" ht="13.8">
      <c r="A52" s="86" t="s">
        <v>180</v>
      </c>
      <c r="C52" s="85"/>
      <c r="E52" s="97">
        <v>97</v>
      </c>
      <c r="F52" s="103"/>
      <c r="G52" s="85"/>
    </row>
    <row r="53" spans="1:7" ht="13.8">
      <c r="C53" s="85"/>
      <c r="F53" s="85"/>
      <c r="G53" s="85"/>
    </row>
    <row r="54" spans="1:7">
      <c r="A54" s="108" t="s">
        <v>181</v>
      </c>
      <c r="C54" s="108" t="s">
        <v>182</v>
      </c>
      <c r="D54" s="102"/>
      <c r="E54" s="102"/>
      <c r="F54" s="108" t="s">
        <v>114</v>
      </c>
    </row>
    <row r="55" spans="1:7">
      <c r="A55" s="86" t="s">
        <v>183</v>
      </c>
      <c r="B55" s="109">
        <v>68</v>
      </c>
      <c r="C55" s="87" t="s">
        <v>184</v>
      </c>
      <c r="D55" s="102"/>
      <c r="E55" s="102"/>
      <c r="F55" s="87" t="s">
        <v>185</v>
      </c>
    </row>
    <row r="56" spans="1:7">
      <c r="A56" s="86" t="s">
        <v>186</v>
      </c>
      <c r="B56" s="109">
        <v>69</v>
      </c>
      <c r="C56" s="87" t="s">
        <v>187</v>
      </c>
      <c r="D56" s="102"/>
      <c r="E56" s="102"/>
      <c r="F56" s="87" t="s">
        <v>188</v>
      </c>
    </row>
    <row r="57" spans="1:7">
      <c r="A57" s="86" t="s">
        <v>189</v>
      </c>
      <c r="B57" s="109">
        <v>70</v>
      </c>
      <c r="C57" s="87" t="s">
        <v>113</v>
      </c>
      <c r="D57" s="102"/>
      <c r="E57" s="102"/>
      <c r="F57" s="87" t="s">
        <v>114</v>
      </c>
    </row>
    <row r="58" spans="1:7">
      <c r="A58" s="86" t="s">
        <v>190</v>
      </c>
      <c r="B58" s="109">
        <v>71</v>
      </c>
      <c r="C58" s="87" t="s">
        <v>191</v>
      </c>
      <c r="D58" s="102"/>
      <c r="E58" s="102"/>
      <c r="F58" s="87" t="s">
        <v>191</v>
      </c>
    </row>
    <row r="59" spans="1:7">
      <c r="A59" s="86" t="s">
        <v>192</v>
      </c>
      <c r="B59" s="109">
        <v>72</v>
      </c>
      <c r="C59" s="110"/>
      <c r="D59" s="102"/>
      <c r="E59" s="102"/>
      <c r="F59" s="110">
        <v>5.76</v>
      </c>
    </row>
    <row r="60" spans="1:7">
      <c r="A60" s="86" t="s">
        <v>110</v>
      </c>
      <c r="B60" s="109">
        <v>73</v>
      </c>
      <c r="C60" s="87" t="s">
        <v>193</v>
      </c>
      <c r="D60" s="102"/>
      <c r="E60" s="102"/>
      <c r="F60" s="87" t="s">
        <v>194</v>
      </c>
    </row>
    <row r="61" spans="1:7">
      <c r="A61" s="86" t="s">
        <v>195</v>
      </c>
      <c r="B61" s="109">
        <v>74</v>
      </c>
      <c r="C61" s="87">
        <v>100</v>
      </c>
      <c r="D61" s="102"/>
      <c r="E61" s="102"/>
      <c r="F61" s="87">
        <v>100</v>
      </c>
    </row>
    <row r="62" spans="1:7">
      <c r="A62" s="86" t="s">
        <v>196</v>
      </c>
      <c r="B62" s="109">
        <v>75</v>
      </c>
      <c r="C62" s="87" t="s">
        <v>256</v>
      </c>
      <c r="D62" s="102"/>
      <c r="E62" s="102"/>
      <c r="F62" s="87" t="s">
        <v>197</v>
      </c>
    </row>
    <row r="63" spans="1:7">
      <c r="D63" s="102"/>
      <c r="E63" s="102"/>
    </row>
    <row r="64" spans="1:7">
      <c r="A64" s="108" t="s">
        <v>181</v>
      </c>
      <c r="C64" s="108" t="s">
        <v>182</v>
      </c>
      <c r="D64" s="102"/>
      <c r="E64" s="102"/>
      <c r="F64" s="108" t="s">
        <v>114</v>
      </c>
    </row>
    <row r="65" spans="1:9">
      <c r="A65" s="86" t="s">
        <v>183</v>
      </c>
      <c r="B65" s="109">
        <v>68</v>
      </c>
      <c r="C65" s="87" t="s">
        <v>184</v>
      </c>
      <c r="D65" s="102"/>
      <c r="E65" s="102"/>
      <c r="F65" s="87" t="s">
        <v>198</v>
      </c>
    </row>
    <row r="66" spans="1:9">
      <c r="A66" s="86" t="s">
        <v>186</v>
      </c>
      <c r="B66" s="109">
        <v>69</v>
      </c>
      <c r="C66" s="87" t="s">
        <v>187</v>
      </c>
      <c r="D66" s="102"/>
      <c r="E66" s="102"/>
      <c r="F66" s="87" t="s">
        <v>199</v>
      </c>
    </row>
    <row r="67" spans="1:9">
      <c r="A67" s="86" t="s">
        <v>189</v>
      </c>
      <c r="B67" s="109">
        <v>70</v>
      </c>
      <c r="C67" s="87" t="s">
        <v>113</v>
      </c>
      <c r="D67" s="102"/>
      <c r="E67" s="102"/>
      <c r="F67" s="87" t="s">
        <v>200</v>
      </c>
    </row>
    <row r="68" spans="1:9">
      <c r="A68" s="86" t="s">
        <v>190</v>
      </c>
      <c r="B68" s="109">
        <v>71</v>
      </c>
      <c r="C68" s="87" t="s">
        <v>191</v>
      </c>
      <c r="D68" s="102"/>
      <c r="E68" s="102"/>
      <c r="F68" s="87" t="s">
        <v>201</v>
      </c>
    </row>
    <row r="69" spans="1:9">
      <c r="A69" s="86" t="s">
        <v>192</v>
      </c>
      <c r="B69" s="109">
        <v>72</v>
      </c>
      <c r="C69" s="110"/>
      <c r="D69" s="102"/>
      <c r="E69" s="102"/>
      <c r="F69" s="110">
        <v>0.81</v>
      </c>
    </row>
    <row r="70" spans="1:9">
      <c r="A70" s="86" t="s">
        <v>110</v>
      </c>
      <c r="B70" s="109">
        <v>73</v>
      </c>
      <c r="C70" s="87" t="s">
        <v>193</v>
      </c>
      <c r="D70" s="102"/>
      <c r="E70" s="102"/>
      <c r="F70" s="87" t="s">
        <v>193</v>
      </c>
    </row>
    <row r="71" spans="1:9">
      <c r="A71" s="86" t="s">
        <v>195</v>
      </c>
      <c r="B71" s="109">
        <v>74</v>
      </c>
      <c r="C71" s="87">
        <v>100</v>
      </c>
      <c r="D71" s="102"/>
      <c r="E71" s="102"/>
      <c r="F71" s="87">
        <v>100</v>
      </c>
    </row>
    <row r="72" spans="1:9">
      <c r="A72" s="86" t="s">
        <v>196</v>
      </c>
      <c r="B72" s="109">
        <v>75</v>
      </c>
      <c r="C72" s="87" t="s">
        <v>256</v>
      </c>
      <c r="D72" s="102"/>
      <c r="E72" s="102"/>
      <c r="F72" s="87" t="s">
        <v>202</v>
      </c>
    </row>
    <row r="74" spans="1:9">
      <c r="A74" s="108" t="s">
        <v>203</v>
      </c>
      <c r="C74" s="108" t="s">
        <v>204</v>
      </c>
    </row>
    <row r="75" spans="1:9">
      <c r="A75" s="108" t="s">
        <v>205</v>
      </c>
      <c r="C75" s="108" t="s">
        <v>335</v>
      </c>
      <c r="G75" s="123" t="s">
        <v>298</v>
      </c>
      <c r="H75" s="122" t="s">
        <v>257</v>
      </c>
      <c r="I75" s="122"/>
    </row>
    <row r="76" spans="1:9">
      <c r="A76" s="87" t="s">
        <v>206</v>
      </c>
      <c r="C76" s="111" t="e">
        <f>#REF!&amp;#REF!&amp;" X "&amp;#REF!&amp;" X "&amp;#REF!&amp;" X "&amp;#REF!</f>
        <v>#REF!</v>
      </c>
    </row>
    <row r="77" spans="1:9">
      <c r="A77" s="87" t="s">
        <v>206</v>
      </c>
      <c r="C77" s="111" t="e">
        <f>#REF!&amp;#REF!&amp;" X "&amp;#REF!&amp;" X "&amp;#REF!&amp;" X "&amp;#REF!</f>
        <v>#REF!</v>
      </c>
    </row>
    <row r="78" spans="1:9">
      <c r="A78" s="87" t="s">
        <v>206</v>
      </c>
      <c r="C78" s="111" t="e">
        <f>#REF!&amp;#REF!&amp;" X "&amp;#REF!&amp;" X "&amp;#REF!&amp;" X "&amp;#REF!</f>
        <v>#REF!</v>
      </c>
    </row>
    <row r="79" spans="1:9">
      <c r="A79" s="87" t="s">
        <v>206</v>
      </c>
      <c r="C79" s="111" t="e">
        <f>#REF!&amp;#REF!&amp;" X "&amp;#REF!&amp;" X "&amp;#REF!&amp;" X "&amp;#REF!</f>
        <v>#REF!</v>
      </c>
    </row>
    <row r="80" spans="1:9">
      <c r="A80" s="87" t="s">
        <v>206</v>
      </c>
      <c r="C80" s="111" t="e">
        <f>#REF!&amp;#REF!&amp;" X "&amp;#REF!&amp;" X "&amp;#REF!&amp;" X "&amp;#REF!</f>
        <v>#REF!</v>
      </c>
    </row>
    <row r="81" spans="1:3">
      <c r="A81" s="87" t="s">
        <v>206</v>
      </c>
      <c r="C81" s="111" t="e">
        <f>#REF!&amp;#REF!&amp;" X "&amp;#REF!&amp;" X "&amp;#REF!&amp;" X "&amp;#REF!</f>
        <v>#REF!</v>
      </c>
    </row>
    <row r="82" spans="1:3">
      <c r="A82" s="87" t="s">
        <v>206</v>
      </c>
      <c r="C82" s="111" t="e">
        <f>#REF!&amp;#REF!&amp;" X "&amp;#REF!&amp;" X "&amp;#REF!&amp;" X "&amp;#REF!</f>
        <v>#REF!</v>
      </c>
    </row>
    <row r="83" spans="1:3">
      <c r="A83" s="87" t="s">
        <v>206</v>
      </c>
      <c r="C83" s="111" t="e">
        <f>#REF!&amp;#REF!&amp;" X "&amp;#REF!&amp;" X "&amp;#REF!&amp;" X "&amp;#REF!</f>
        <v>#REF!</v>
      </c>
    </row>
    <row r="84" spans="1:3">
      <c r="A84" s="87" t="s">
        <v>206</v>
      </c>
      <c r="C84" s="111" t="e">
        <f>#REF!&amp;#REF!&amp;" X "&amp;#REF!&amp;" X "&amp;#REF!&amp;" X "&amp;#REF!</f>
        <v>#REF!</v>
      </c>
    </row>
    <row r="85" spans="1:3">
      <c r="A85" s="87" t="s">
        <v>206</v>
      </c>
      <c r="C85" s="111" t="e">
        <f>#REF!&amp;#REF!&amp;" X "&amp;#REF!&amp;" X "&amp;#REF!&amp;" X "&amp;#REF!</f>
        <v>#REF!</v>
      </c>
    </row>
    <row r="125" spans="7:7" ht="13.8">
      <c r="G125" s="85"/>
    </row>
    <row r="126" spans="7:7" ht="13.8">
      <c r="G126" s="85"/>
    </row>
    <row r="127" spans="7:7" ht="13.8">
      <c r="G127" s="85"/>
    </row>
    <row r="128" spans="7:7" ht="13.8">
      <c r="G128" s="85"/>
    </row>
    <row r="129" spans="7:7" ht="13.8">
      <c r="G129" s="85"/>
    </row>
    <row r="130" spans="7:7" ht="13.8">
      <c r="G130" s="85"/>
    </row>
    <row r="131" spans="7:7" ht="13.8">
      <c r="G131" s="85"/>
    </row>
    <row r="132" spans="7:7" ht="13.8">
      <c r="G132" s="85"/>
    </row>
    <row r="133" spans="7:7" ht="13.8">
      <c r="G133" s="85"/>
    </row>
    <row r="134" spans="7:7" ht="13.8">
      <c r="G134" s="85"/>
    </row>
    <row r="135" spans="7:7" ht="13.8">
      <c r="G135" s="85"/>
    </row>
    <row r="136" spans="7:7" ht="13.8">
      <c r="G136" s="85"/>
    </row>
    <row r="137" spans="7:7" ht="13.8">
      <c r="G137" s="85"/>
    </row>
    <row r="138" spans="7:7" ht="13.8">
      <c r="G138" s="85"/>
    </row>
    <row r="139" spans="7:7" ht="13.8">
      <c r="G139" s="85"/>
    </row>
    <row r="140" spans="7:7" ht="13.8">
      <c r="G140" s="85"/>
    </row>
    <row r="141" spans="7:7" ht="13.8">
      <c r="G141" s="85"/>
    </row>
    <row r="142" spans="7:7" ht="13.8">
      <c r="G142" s="85"/>
    </row>
    <row r="143" spans="7:7" ht="13.8">
      <c r="G143" s="85"/>
    </row>
    <row r="144" spans="7:7" ht="13.8">
      <c r="G144" s="85"/>
    </row>
    <row r="145" spans="7:7" ht="13.8">
      <c r="G145" s="85"/>
    </row>
    <row r="146" spans="7:7" ht="13.8">
      <c r="G146" s="85"/>
    </row>
    <row r="147" spans="7:7" ht="13.8">
      <c r="G147" s="85"/>
    </row>
    <row r="148" spans="7:7" ht="13.8">
      <c r="G148" s="85"/>
    </row>
    <row r="149" spans="7:7" ht="13.8">
      <c r="G149" s="85"/>
    </row>
    <row r="150" spans="7:7" ht="13.8">
      <c r="G150" s="85"/>
    </row>
    <row r="151" spans="7:7" ht="13.8">
      <c r="G151" s="85"/>
    </row>
    <row r="152" spans="7:7" ht="13.8">
      <c r="G152" s="85"/>
    </row>
    <row r="153" spans="7:7" ht="13.8">
      <c r="G153" s="85"/>
    </row>
    <row r="154" spans="7:7" ht="13.8">
      <c r="G154" s="85"/>
    </row>
    <row r="155" spans="7:7" ht="13.8">
      <c r="G155" s="85"/>
    </row>
    <row r="156" spans="7:7" ht="13.8">
      <c r="G156" s="85"/>
    </row>
    <row r="157" spans="7:7" ht="13.8">
      <c r="G157" s="85"/>
    </row>
    <row r="158" spans="7:7" ht="13.8">
      <c r="G158" s="85"/>
    </row>
    <row r="159" spans="7:7" ht="13.8">
      <c r="G159" s="85"/>
    </row>
    <row r="160" spans="7:7" ht="13.8">
      <c r="G160" s="85"/>
    </row>
    <row r="161" spans="7:7" ht="13.8">
      <c r="G161" s="85"/>
    </row>
    <row r="162" spans="7:7" ht="13.8">
      <c r="G162" s="85"/>
    </row>
    <row r="163" spans="7:7" ht="13.8">
      <c r="G163" s="85"/>
    </row>
    <row r="164" spans="7:7" ht="13.8">
      <c r="G164" s="85"/>
    </row>
    <row r="165" spans="7:7" ht="13.8">
      <c r="G165" s="85"/>
    </row>
    <row r="166" spans="7:7" ht="13.8">
      <c r="G166" s="85"/>
    </row>
    <row r="167" spans="7:7" ht="13.8">
      <c r="G167" s="85"/>
    </row>
    <row r="168" spans="7:7" ht="13.8">
      <c r="G168" s="85"/>
    </row>
    <row r="169" spans="7:7" ht="13.8">
      <c r="G169" s="85"/>
    </row>
    <row r="170" spans="7:7" ht="13.8">
      <c r="G170" s="85"/>
    </row>
    <row r="171" spans="7:7" ht="13.8">
      <c r="G171" s="85"/>
    </row>
    <row r="172" spans="7:7" ht="13.8">
      <c r="G172" s="85"/>
    </row>
    <row r="173" spans="7:7" ht="13.8">
      <c r="G173" s="85"/>
    </row>
    <row r="174" spans="7:7" ht="13.8">
      <c r="G174" s="85"/>
    </row>
    <row r="175" spans="7:7" ht="13.8">
      <c r="G175" s="85"/>
    </row>
    <row r="176" spans="7:7" ht="13.8">
      <c r="G176" s="85"/>
    </row>
    <row r="177" spans="7:7" ht="13.8">
      <c r="G177" s="85"/>
    </row>
    <row r="178" spans="7:7" ht="13.8">
      <c r="G178" s="85"/>
    </row>
    <row r="179" spans="7:7" ht="13.8">
      <c r="G179" s="85"/>
    </row>
    <row r="180" spans="7:7" ht="13.8">
      <c r="G180" s="85"/>
    </row>
    <row r="181" spans="7:7" ht="13.8">
      <c r="G181" s="85"/>
    </row>
    <row r="182" spans="7:7" ht="13.8">
      <c r="G182" s="85"/>
    </row>
    <row r="183" spans="7:7" ht="13.8">
      <c r="G183" s="85"/>
    </row>
    <row r="184" spans="7:7" ht="13.8">
      <c r="G184" s="85"/>
    </row>
    <row r="185" spans="7:7" ht="13.8">
      <c r="G185" s="85"/>
    </row>
    <row r="186" spans="7:7" ht="13.8">
      <c r="G186" s="85"/>
    </row>
    <row r="187" spans="7:7" ht="13.8">
      <c r="G187" s="85"/>
    </row>
    <row r="188" spans="7:7" ht="13.8">
      <c r="G188" s="85"/>
    </row>
    <row r="189" spans="7:7" ht="13.8">
      <c r="G189" s="85"/>
    </row>
    <row r="190" spans="7:7" ht="13.8">
      <c r="G190" s="85"/>
    </row>
    <row r="191" spans="7:7" ht="13.8">
      <c r="G191" s="85"/>
    </row>
    <row r="192" spans="7:7" ht="13.8">
      <c r="G192" s="85"/>
    </row>
    <row r="193" spans="7:7" ht="13.8">
      <c r="G193" s="85"/>
    </row>
    <row r="194" spans="7:7" ht="13.8">
      <c r="G194" s="85"/>
    </row>
    <row r="195" spans="7:7" ht="13.8">
      <c r="G195" s="85"/>
    </row>
    <row r="196" spans="7:7" ht="13.8">
      <c r="G196" s="85"/>
    </row>
    <row r="197" spans="7:7" ht="13.8">
      <c r="G197" s="85"/>
    </row>
    <row r="198" spans="7:7" ht="13.8">
      <c r="G198" s="85"/>
    </row>
    <row r="199" spans="7:7" ht="13.8">
      <c r="G199" s="85"/>
    </row>
    <row r="200" spans="7:7" ht="13.8">
      <c r="G200" s="85"/>
    </row>
    <row r="201" spans="7:7" ht="13.8">
      <c r="G201" s="85"/>
    </row>
    <row r="202" spans="7:7" ht="13.8">
      <c r="G202" s="85"/>
    </row>
    <row r="203" spans="7:7" ht="13.8">
      <c r="G203" s="85"/>
    </row>
    <row r="204" spans="7:7" ht="13.8">
      <c r="G204" s="85"/>
    </row>
    <row r="205" spans="7:7" ht="13.8">
      <c r="G205" s="85"/>
    </row>
    <row r="206" spans="7:7" ht="13.8">
      <c r="G206" s="85"/>
    </row>
    <row r="207" spans="7:7" ht="13.8">
      <c r="G207" s="85"/>
    </row>
    <row r="208" spans="7:7" ht="13.8">
      <c r="G208" s="85"/>
    </row>
    <row r="209" spans="7:7" ht="13.8">
      <c r="G209" s="85"/>
    </row>
    <row r="210" spans="7:7" ht="13.8">
      <c r="G210" s="85"/>
    </row>
    <row r="211" spans="7:7" ht="13.8">
      <c r="G211" s="85"/>
    </row>
    <row r="212" spans="7:7" ht="13.8">
      <c r="G212" s="85"/>
    </row>
    <row r="213" spans="7:7" ht="13.8">
      <c r="G213" s="85"/>
    </row>
    <row r="214" spans="7:7" ht="13.8">
      <c r="G214" s="85"/>
    </row>
    <row r="215" spans="7:7" ht="13.8">
      <c r="G215" s="85"/>
    </row>
    <row r="216" spans="7:7" ht="13.8">
      <c r="G216" s="85"/>
    </row>
    <row r="217" spans="7:7" ht="13.8">
      <c r="G217" s="85"/>
    </row>
    <row r="218" spans="7:7" ht="13.8">
      <c r="G218" s="85"/>
    </row>
    <row r="219" spans="7:7" ht="13.8">
      <c r="G219" s="85"/>
    </row>
    <row r="220" spans="7:7" ht="13.8">
      <c r="G220" s="85"/>
    </row>
    <row r="221" spans="7:7" ht="13.8">
      <c r="G221" s="85"/>
    </row>
    <row r="222" spans="7:7" ht="13.8">
      <c r="G222" s="85"/>
    </row>
    <row r="223" spans="7:7" ht="13.8">
      <c r="G223" s="85"/>
    </row>
    <row r="224" spans="7:7" ht="13.8">
      <c r="G224" s="85"/>
    </row>
    <row r="225" spans="7:7" ht="13.8">
      <c r="G225" s="85"/>
    </row>
    <row r="226" spans="7:7" ht="13.8">
      <c r="G226" s="85"/>
    </row>
    <row r="227" spans="7:7" ht="13.8">
      <c r="G227" s="85"/>
    </row>
    <row r="228" spans="7:7" ht="13.8">
      <c r="G228" s="85"/>
    </row>
    <row r="229" spans="7:7" ht="13.8">
      <c r="G229" s="85"/>
    </row>
    <row r="230" spans="7:7" ht="13.8">
      <c r="G230" s="85"/>
    </row>
    <row r="231" spans="7:7" ht="13.8">
      <c r="G231" s="85"/>
    </row>
    <row r="232" spans="7:7" ht="13.8">
      <c r="G232" s="85"/>
    </row>
    <row r="233" spans="7:7" ht="13.8">
      <c r="G233" s="85"/>
    </row>
    <row r="234" spans="7:7" ht="13.8">
      <c r="G234" s="85"/>
    </row>
    <row r="235" spans="7:7" ht="13.8">
      <c r="G235" s="85"/>
    </row>
    <row r="236" spans="7:7" ht="13.8">
      <c r="G236" s="85"/>
    </row>
    <row r="237" spans="7:7" ht="13.8">
      <c r="G237" s="85"/>
    </row>
    <row r="238" spans="7:7" ht="13.8">
      <c r="G238" s="85"/>
    </row>
    <row r="239" spans="7:7" ht="13.8">
      <c r="G239" s="85"/>
    </row>
    <row r="240" spans="7:7" ht="13.8">
      <c r="G240" s="85"/>
    </row>
    <row r="241" spans="7:7" ht="13.8">
      <c r="G241" s="85"/>
    </row>
    <row r="242" spans="7:7" ht="13.8">
      <c r="G242" s="85"/>
    </row>
    <row r="243" spans="7:7" ht="13.8">
      <c r="G243" s="85"/>
    </row>
    <row r="244" spans="7:7" ht="13.8">
      <c r="G244" s="85"/>
    </row>
    <row r="245" spans="7:7" ht="13.8">
      <c r="G245" s="85"/>
    </row>
    <row r="246" spans="7:7" ht="13.8">
      <c r="G246" s="85"/>
    </row>
    <row r="247" spans="7:7" ht="13.8">
      <c r="G247" s="85"/>
    </row>
    <row r="248" spans="7:7" ht="13.8">
      <c r="G248" s="85"/>
    </row>
    <row r="249" spans="7:7" ht="13.8">
      <c r="G249" s="85"/>
    </row>
    <row r="250" spans="7:7" ht="13.8">
      <c r="G250" s="85"/>
    </row>
    <row r="251" spans="7:7" ht="13.8">
      <c r="G251" s="85"/>
    </row>
    <row r="252" spans="7:7" ht="13.8">
      <c r="G252" s="85"/>
    </row>
    <row r="253" spans="7:7" ht="13.8">
      <c r="G253" s="85"/>
    </row>
    <row r="254" spans="7:7" ht="13.8">
      <c r="G254" s="85"/>
    </row>
    <row r="255" spans="7:7" ht="13.8">
      <c r="G255" s="85"/>
    </row>
    <row r="256" spans="7:7" ht="13.8">
      <c r="G256" s="85"/>
    </row>
    <row r="257" spans="7:7" ht="13.8">
      <c r="G257" s="85"/>
    </row>
    <row r="258" spans="7:7" ht="13.8">
      <c r="G258" s="85"/>
    </row>
    <row r="259" spans="7:7" ht="13.8">
      <c r="G259" s="85"/>
    </row>
    <row r="260" spans="7:7" ht="13.8">
      <c r="G260" s="85"/>
    </row>
    <row r="261" spans="7:7" ht="13.8">
      <c r="G261" s="85"/>
    </row>
    <row r="262" spans="7:7" ht="13.8">
      <c r="G262" s="85"/>
    </row>
    <row r="263" spans="7:7" ht="13.8">
      <c r="G263" s="85"/>
    </row>
    <row r="264" spans="7:7" ht="13.8">
      <c r="G264" s="85"/>
    </row>
  </sheetData>
  <mergeCells count="4">
    <mergeCell ref="B18:C18"/>
    <mergeCell ref="E18:F18"/>
    <mergeCell ref="B37:C37"/>
    <mergeCell ref="E37:F37"/>
  </mergeCells>
  <phoneticPr fontId="1"/>
  <dataValidations count="2">
    <dataValidation type="list" allowBlank="1" showInputMessage="1" showErrorMessage="1" sqref="F38 C38">
      <formula1>$G$38:$I$38</formula1>
    </dataValidation>
    <dataValidation type="list" allowBlank="1" showInputMessage="1" showErrorMessage="1" sqref="C75 A76">
      <formula1>$G$75:$I$75</formula1>
    </dataValidation>
  </dataValidations>
  <pageMargins left="0.7" right="0.7" top="0.75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79"/>
  <sheetViews>
    <sheetView zoomScale="85" zoomScaleNormal="85" workbookViewId="0">
      <selection activeCell="G27" sqref="G27"/>
    </sheetView>
  </sheetViews>
  <sheetFormatPr defaultColWidth="15.44140625" defaultRowHeight="14.4"/>
  <cols>
    <col min="1" max="1" width="26.109375" customWidth="1" collapsed="1"/>
    <col min="2" max="2" width="15" bestFit="1" customWidth="1" collapsed="1"/>
    <col min="3" max="3" width="29.5546875" customWidth="1" collapsed="1"/>
    <col min="4" max="4" width="21" customWidth="1" collapsed="1"/>
    <col min="5" max="5" width="7.88671875" bestFit="1" customWidth="1" collapsed="1"/>
    <col min="6" max="6" width="14.6640625" bestFit="1" customWidth="1" collapsed="1"/>
    <col min="7" max="7" width="26" customWidth="1" collapsed="1"/>
    <col min="8" max="8" width="7.44140625" bestFit="1" customWidth="1" collapsed="1"/>
    <col min="9" max="9" width="8.88671875" bestFit="1" customWidth="1" collapsed="1"/>
    <col min="10" max="10" width="10.5546875" bestFit="1" customWidth="1" collapsed="1"/>
    <col min="11" max="11" width="12.33203125" bestFit="1" customWidth="1" collapsed="1"/>
    <col min="12" max="12" width="9.6640625" bestFit="1" customWidth="1" collapsed="1"/>
    <col min="13" max="15" width="6.6640625" bestFit="1" customWidth="1" collapsed="1"/>
    <col min="16" max="16" width="9.6640625" bestFit="1" customWidth="1" collapsed="1"/>
    <col min="17" max="17" width="15.33203125" bestFit="1" customWidth="1" collapsed="1"/>
    <col min="18" max="18" width="5.33203125" bestFit="1" customWidth="1" collapsed="1"/>
    <col min="19" max="19" width="6.6640625" bestFit="1" customWidth="1" collapsed="1"/>
    <col min="20" max="20" width="14.6640625" bestFit="1" customWidth="1" collapsed="1"/>
    <col min="21" max="21" width="10.6640625" bestFit="1" customWidth="1" collapsed="1"/>
    <col min="22" max="22" width="11.33203125" bestFit="1" customWidth="1" collapsed="1"/>
  </cols>
  <sheetData>
    <row r="2" spans="1:30">
      <c r="M2" s="126" t="s">
        <v>182</v>
      </c>
      <c r="N2" s="126"/>
      <c r="O2" s="126" t="s">
        <v>210</v>
      </c>
      <c r="P2" s="126"/>
      <c r="Q2" s="126"/>
      <c r="R2" s="126"/>
      <c r="S2" s="126"/>
    </row>
    <row r="3" spans="1:30" s="102" customFormat="1" ht="27.6">
      <c r="A3" s="81" t="s">
        <v>211</v>
      </c>
      <c r="B3" s="108" t="s">
        <v>212</v>
      </c>
      <c r="C3" s="108" t="s">
        <v>213</v>
      </c>
      <c r="D3" s="108" t="s">
        <v>214</v>
      </c>
      <c r="E3" s="108" t="s">
        <v>215</v>
      </c>
      <c r="F3" s="108" t="s">
        <v>216</v>
      </c>
      <c r="G3" s="108" t="s">
        <v>217</v>
      </c>
      <c r="H3" s="113" t="s">
        <v>218</v>
      </c>
      <c r="I3" s="108" t="s">
        <v>219</v>
      </c>
      <c r="J3" s="113" t="s">
        <v>220</v>
      </c>
      <c r="K3" s="108" t="s">
        <v>221</v>
      </c>
      <c r="L3" s="112" t="s">
        <v>222</v>
      </c>
      <c r="M3" s="108" t="s">
        <v>223</v>
      </c>
      <c r="N3" s="108" t="s">
        <v>224</v>
      </c>
      <c r="O3" s="113" t="s">
        <v>225</v>
      </c>
      <c r="P3" s="108" t="s">
        <v>226</v>
      </c>
      <c r="Q3" s="108" t="s">
        <v>227</v>
      </c>
      <c r="R3" s="108" t="s">
        <v>228</v>
      </c>
      <c r="S3" s="108" t="s">
        <v>224</v>
      </c>
      <c r="T3" s="108" t="s">
        <v>229</v>
      </c>
      <c r="U3" s="108" t="s">
        <v>230</v>
      </c>
      <c r="V3" s="108" t="s">
        <v>231</v>
      </c>
      <c r="W3" s="108" t="s">
        <v>232</v>
      </c>
      <c r="X3" s="108" t="s">
        <v>20</v>
      </c>
      <c r="Y3" s="108" t="s">
        <v>21</v>
      </c>
      <c r="Z3" s="108" t="s">
        <v>22</v>
      </c>
      <c r="AA3" s="108" t="s">
        <v>23</v>
      </c>
      <c r="AB3" s="108" t="s">
        <v>24</v>
      </c>
      <c r="AC3" s="108" t="s">
        <v>25</v>
      </c>
      <c r="AD3" s="113" t="s">
        <v>233</v>
      </c>
    </row>
    <row r="4" spans="1:30" s="85" customFormat="1" ht="13.8">
      <c r="A4" s="81" t="s">
        <v>234</v>
      </c>
      <c r="B4" s="108" t="s">
        <v>235</v>
      </c>
      <c r="C4" s="108"/>
      <c r="D4" s="108"/>
      <c r="E4" s="108">
        <v>34</v>
      </c>
      <c r="F4" s="108">
        <v>34</v>
      </c>
      <c r="G4" s="108">
        <v>35</v>
      </c>
      <c r="H4" s="108">
        <v>36</v>
      </c>
      <c r="I4" s="108">
        <v>37</v>
      </c>
      <c r="J4" s="108">
        <v>38</v>
      </c>
      <c r="K4" s="108"/>
      <c r="L4" s="108">
        <v>39</v>
      </c>
      <c r="M4" s="108">
        <v>41</v>
      </c>
      <c r="N4" s="108">
        <v>40</v>
      </c>
      <c r="O4" s="108"/>
      <c r="P4" s="108"/>
      <c r="Q4" s="108">
        <v>64</v>
      </c>
      <c r="R4" s="108">
        <v>43</v>
      </c>
      <c r="S4" s="108">
        <v>44</v>
      </c>
      <c r="T4" s="108">
        <v>8</v>
      </c>
      <c r="U4" s="108"/>
      <c r="V4" s="108"/>
      <c r="W4" s="108"/>
      <c r="X4" s="108"/>
      <c r="Y4" s="108"/>
      <c r="Z4" s="108"/>
      <c r="AA4" s="108"/>
      <c r="AB4" s="108"/>
      <c r="AC4" s="108"/>
      <c r="AD4" s="108"/>
    </row>
    <row r="5" spans="1:30" s="85" customFormat="1" ht="13.8">
      <c r="A5" s="114"/>
      <c r="B5" s="87" t="s">
        <v>335</v>
      </c>
      <c r="C5" s="111" t="s">
        <v>332</v>
      </c>
      <c r="D5" s="121" t="s">
        <v>48</v>
      </c>
      <c r="E5" s="115" t="s">
        <v>328</v>
      </c>
      <c r="F5" s="115" t="s">
        <v>306</v>
      </c>
      <c r="G5" s="115" t="s">
        <v>333</v>
      </c>
      <c r="H5" s="111" t="s">
        <v>32</v>
      </c>
      <c r="I5" s="111" t="s">
        <v>52</v>
      </c>
      <c r="J5" s="111" t="s">
        <v>33</v>
      </c>
      <c r="K5" s="111" t="s">
        <v>330</v>
      </c>
      <c r="L5" s="111">
        <v>180000</v>
      </c>
      <c r="M5" s="111">
        <v>62.8</v>
      </c>
      <c r="N5" s="111" t="s">
        <v>256</v>
      </c>
      <c r="O5" s="116"/>
      <c r="P5" s="116"/>
      <c r="Q5" s="116">
        <v>51.75</v>
      </c>
      <c r="R5" s="111">
        <v>100</v>
      </c>
      <c r="S5" s="111" t="s">
        <v>256</v>
      </c>
      <c r="T5" s="111" t="s">
        <v>327</v>
      </c>
      <c r="U5" s="111" t="s">
        <v>272</v>
      </c>
      <c r="V5" s="117"/>
      <c r="W5" s="111" t="s">
        <v>26</v>
      </c>
      <c r="X5" s="111" t="s">
        <v>314</v>
      </c>
      <c r="Y5" s="111" t="s">
        <v>316</v>
      </c>
      <c r="Z5" s="111" t="s">
        <v>331</v>
      </c>
      <c r="AA5" s="111" t="s">
        <v>34</v>
      </c>
      <c r="AB5" s="111" t="s">
        <v>336</v>
      </c>
      <c r="AC5" s="111" t="s">
        <v>317</v>
      </c>
      <c r="AD5" s="118" t="s">
        <v>337</v>
      </c>
    </row>
    <row r="6" spans="1:30" s="85" customFormat="1" ht="13.8">
      <c r="A6" s="119"/>
      <c r="B6" s="87"/>
      <c r="C6" s="111"/>
      <c r="D6" s="121"/>
      <c r="E6" s="115"/>
      <c r="F6" s="115"/>
      <c r="G6" s="115"/>
      <c r="H6" s="111"/>
      <c r="I6" s="111"/>
      <c r="J6" s="111"/>
      <c r="K6" s="111"/>
      <c r="L6" s="111"/>
      <c r="M6" s="111"/>
      <c r="N6" s="111"/>
      <c r="O6" s="116"/>
      <c r="P6" s="116"/>
      <c r="Q6" s="116"/>
      <c r="R6" s="111"/>
      <c r="S6" s="111"/>
      <c r="T6" s="111"/>
      <c r="U6" s="111"/>
      <c r="V6" s="117"/>
      <c r="W6" s="111"/>
      <c r="X6" s="111"/>
      <c r="Y6" s="111"/>
      <c r="Z6" s="111"/>
      <c r="AA6" s="111"/>
      <c r="AB6" s="111"/>
      <c r="AC6" s="111"/>
      <c r="AD6" s="118"/>
    </row>
    <row r="7" spans="1:30" s="85" customFormat="1" ht="13.8">
      <c r="B7" s="87"/>
      <c r="C7" s="111"/>
      <c r="D7" s="121"/>
      <c r="E7" s="115"/>
      <c r="F7" s="115"/>
      <c r="G7" s="115"/>
      <c r="H7" s="111"/>
      <c r="I7" s="111"/>
      <c r="J7" s="111"/>
      <c r="K7" s="111"/>
      <c r="L7" s="111"/>
      <c r="M7" s="111"/>
      <c r="N7" s="111"/>
      <c r="O7" s="116"/>
      <c r="P7" s="116"/>
      <c r="Q7" s="116"/>
      <c r="R7" s="111"/>
      <c r="S7" s="111"/>
      <c r="T7" s="111"/>
      <c r="U7" s="111"/>
      <c r="V7" s="117"/>
      <c r="W7" s="111"/>
      <c r="X7" s="111"/>
      <c r="Y7" s="111"/>
      <c r="Z7" s="111"/>
      <c r="AA7" s="111"/>
      <c r="AB7" s="111"/>
      <c r="AC7" s="111"/>
      <c r="AD7" s="118"/>
    </row>
    <row r="8" spans="1:30" s="85" customFormat="1" ht="13.8">
      <c r="B8" s="87"/>
      <c r="C8" s="111"/>
      <c r="D8" s="121"/>
      <c r="E8" s="115"/>
      <c r="F8" s="115"/>
      <c r="G8" s="115"/>
      <c r="H8" s="111"/>
      <c r="I8" s="111"/>
      <c r="J8" s="111"/>
      <c r="K8" s="111"/>
      <c r="L8" s="111"/>
      <c r="M8" s="111"/>
      <c r="N8" s="111"/>
      <c r="O8" s="116"/>
      <c r="P8" s="116"/>
      <c r="Q8" s="116"/>
      <c r="R8" s="111"/>
      <c r="S8" s="111"/>
      <c r="T8" s="111"/>
      <c r="U8" s="111"/>
      <c r="V8" s="117"/>
      <c r="W8" s="111"/>
      <c r="X8" s="111"/>
      <c r="Y8" s="111"/>
      <c r="Z8" s="111"/>
      <c r="AA8" s="111"/>
      <c r="AB8" s="111"/>
      <c r="AC8" s="111"/>
      <c r="AD8" s="118"/>
    </row>
    <row r="9" spans="1:30" s="85" customFormat="1" ht="13.8">
      <c r="B9" s="87"/>
      <c r="C9" s="111"/>
      <c r="D9" s="121"/>
      <c r="E9" s="115"/>
      <c r="F9" s="115"/>
      <c r="G9" s="115"/>
      <c r="H9" s="111"/>
      <c r="I9" s="111"/>
      <c r="J9" s="111"/>
      <c r="K9" s="111"/>
      <c r="L9" s="111"/>
      <c r="M9" s="111"/>
      <c r="N9" s="111"/>
      <c r="O9" s="116"/>
      <c r="P9" s="116"/>
      <c r="Q9" s="116"/>
      <c r="R9" s="111"/>
      <c r="S9" s="111"/>
      <c r="T9" s="111"/>
      <c r="U9" s="111"/>
      <c r="V9" s="117"/>
      <c r="W9" s="111"/>
      <c r="X9" s="111"/>
      <c r="Y9" s="111"/>
      <c r="Z9" s="111"/>
      <c r="AA9" s="111"/>
      <c r="AB9" s="111"/>
      <c r="AC9" s="111"/>
      <c r="AD9" s="118"/>
    </row>
    <row r="10" spans="1:30" s="85" customFormat="1" ht="13.8">
      <c r="B10" s="87"/>
      <c r="C10" s="111"/>
      <c r="D10" s="121"/>
      <c r="E10" s="115"/>
      <c r="F10" s="115"/>
      <c r="G10" s="115"/>
      <c r="H10" s="111"/>
      <c r="I10" s="111"/>
      <c r="J10" s="111"/>
      <c r="K10" s="111"/>
      <c r="L10" s="111"/>
      <c r="M10" s="111"/>
      <c r="N10" s="111"/>
      <c r="O10" s="116"/>
      <c r="P10" s="116"/>
      <c r="Q10" s="116"/>
      <c r="R10" s="111"/>
      <c r="S10" s="111"/>
      <c r="T10" s="111"/>
      <c r="U10" s="111"/>
      <c r="V10" s="117"/>
      <c r="W10" s="111"/>
      <c r="X10" s="111"/>
      <c r="Y10" s="111"/>
      <c r="Z10" s="111"/>
      <c r="AA10" s="111"/>
      <c r="AB10" s="111"/>
      <c r="AC10" s="111"/>
      <c r="AD10" s="118"/>
    </row>
    <row r="11" spans="1:30" s="85" customFormat="1" ht="13.8">
      <c r="B11" s="87"/>
      <c r="C11" s="111"/>
      <c r="D11" s="121"/>
      <c r="E11" s="115"/>
      <c r="F11" s="115"/>
      <c r="G11" s="115"/>
      <c r="H11" s="111"/>
      <c r="I11" s="111"/>
      <c r="J11" s="111"/>
      <c r="K11" s="111"/>
      <c r="L11" s="111"/>
      <c r="M11" s="111"/>
      <c r="N11" s="111"/>
      <c r="O11" s="116"/>
      <c r="P11" s="116"/>
      <c r="Q11" s="116"/>
      <c r="R11" s="111"/>
      <c r="S11" s="111"/>
      <c r="T11" s="111"/>
      <c r="U11" s="111"/>
      <c r="V11" s="117"/>
      <c r="W11" s="111"/>
      <c r="X11" s="111"/>
      <c r="Y11" s="111"/>
      <c r="Z11" s="111"/>
      <c r="AA11" s="111"/>
      <c r="AB11" s="111"/>
      <c r="AC11" s="111"/>
      <c r="AD11" s="118"/>
    </row>
    <row r="12" spans="1:30" s="85" customFormat="1" ht="13.8">
      <c r="B12" s="87"/>
      <c r="C12" s="111"/>
      <c r="D12" s="121"/>
      <c r="E12" s="115"/>
      <c r="F12" s="115"/>
      <c r="G12" s="115"/>
      <c r="H12" s="111"/>
      <c r="I12" s="111"/>
      <c r="J12" s="111"/>
      <c r="K12" s="111"/>
      <c r="L12" s="111"/>
      <c r="M12" s="111"/>
      <c r="N12" s="111"/>
      <c r="O12" s="116"/>
      <c r="P12" s="116"/>
      <c r="Q12" s="116"/>
      <c r="R12" s="111"/>
      <c r="S12" s="111"/>
      <c r="T12" s="111"/>
      <c r="U12" s="111"/>
      <c r="V12" s="117"/>
      <c r="W12" s="111"/>
      <c r="X12" s="111"/>
      <c r="Y12" s="111"/>
      <c r="Z12" s="111"/>
      <c r="AA12" s="111"/>
      <c r="AB12" s="111"/>
      <c r="AC12" s="111"/>
      <c r="AD12" s="118"/>
    </row>
    <row r="13" spans="1:30" s="85" customFormat="1" ht="13.8">
      <c r="B13" s="87"/>
      <c r="C13" s="111"/>
      <c r="D13" s="121"/>
      <c r="E13" s="115"/>
      <c r="F13" s="115"/>
      <c r="G13" s="115"/>
      <c r="H13" s="111"/>
      <c r="I13" s="111"/>
      <c r="J13" s="111"/>
      <c r="K13" s="111"/>
      <c r="L13" s="111"/>
      <c r="M13" s="111"/>
      <c r="N13" s="111"/>
      <c r="O13" s="116"/>
      <c r="P13" s="116"/>
      <c r="Q13" s="116"/>
      <c r="R13" s="111"/>
      <c r="S13" s="111"/>
      <c r="T13" s="111"/>
      <c r="U13" s="111"/>
      <c r="V13" s="117"/>
      <c r="W13" s="111"/>
      <c r="X13" s="111"/>
      <c r="Y13" s="111"/>
      <c r="Z13" s="111"/>
      <c r="AA13" s="111"/>
      <c r="AB13" s="111"/>
      <c r="AC13" s="111"/>
      <c r="AD13" s="118"/>
    </row>
    <row r="14" spans="1:30" s="85" customFormat="1" ht="13.8">
      <c r="B14" s="87"/>
      <c r="C14" s="111"/>
      <c r="D14" s="121"/>
      <c r="E14" s="115"/>
      <c r="F14" s="115"/>
      <c r="G14" s="115"/>
      <c r="H14" s="111"/>
      <c r="I14" s="111"/>
      <c r="J14" s="111"/>
      <c r="K14" s="111"/>
      <c r="L14" s="111"/>
      <c r="M14" s="111"/>
      <c r="N14" s="111"/>
      <c r="O14" s="116"/>
      <c r="P14" s="116"/>
      <c r="Q14" s="116"/>
      <c r="R14" s="111"/>
      <c r="S14" s="111"/>
      <c r="T14" s="111"/>
      <c r="U14" s="111"/>
      <c r="V14" s="117"/>
      <c r="W14" s="111"/>
      <c r="X14" s="111"/>
      <c r="Y14" s="111"/>
      <c r="Z14" s="111"/>
      <c r="AA14" s="111"/>
      <c r="AB14" s="111"/>
      <c r="AC14" s="111"/>
      <c r="AD14" s="118"/>
    </row>
    <row r="15" spans="1:30" s="85" customFormat="1" ht="13.8">
      <c r="B15" s="87"/>
      <c r="C15" s="111"/>
      <c r="D15" s="121"/>
      <c r="E15" s="115"/>
      <c r="F15" s="115"/>
      <c r="G15" s="115"/>
      <c r="H15" s="111"/>
      <c r="I15" s="111"/>
      <c r="J15" s="111"/>
      <c r="K15" s="111"/>
      <c r="L15" s="111"/>
      <c r="M15" s="111"/>
      <c r="N15" s="111"/>
      <c r="O15" s="116"/>
      <c r="P15" s="116"/>
      <c r="Q15" s="116"/>
      <c r="R15" s="111"/>
      <c r="S15" s="111"/>
      <c r="T15" s="111"/>
      <c r="U15" s="111"/>
      <c r="V15" s="117"/>
      <c r="W15" s="111"/>
      <c r="X15" s="111"/>
      <c r="Y15" s="111"/>
      <c r="Z15" s="111"/>
      <c r="AA15" s="111"/>
      <c r="AB15" s="111"/>
      <c r="AC15" s="111"/>
      <c r="AD15" s="118"/>
    </row>
    <row r="16" spans="1:30" s="85" customFormat="1" ht="13.95" customHeight="1">
      <c r="B16" s="87"/>
      <c r="C16" s="111"/>
      <c r="D16" s="121"/>
      <c r="E16" s="115"/>
      <c r="F16" s="115"/>
      <c r="G16" s="115"/>
      <c r="H16" s="111"/>
      <c r="I16" s="111"/>
      <c r="J16" s="111"/>
      <c r="K16" s="111"/>
      <c r="L16" s="111"/>
      <c r="M16" s="111"/>
      <c r="N16" s="111"/>
      <c r="O16" s="116"/>
      <c r="P16" s="116"/>
      <c r="Q16" s="116"/>
      <c r="R16" s="111"/>
      <c r="S16" s="111"/>
      <c r="T16" s="111"/>
      <c r="U16" s="111"/>
      <c r="V16" s="117"/>
      <c r="W16" s="111"/>
      <c r="X16" s="111"/>
      <c r="Y16" s="111"/>
      <c r="Z16" s="111"/>
      <c r="AA16" s="111"/>
      <c r="AB16" s="111"/>
      <c r="AC16" s="111"/>
      <c r="AD16" s="118"/>
    </row>
    <row r="17" spans="1:30" s="85" customFormat="1" ht="13.8">
      <c r="B17" s="87"/>
      <c r="C17" s="111"/>
      <c r="D17" s="121"/>
      <c r="E17" s="115"/>
      <c r="F17" s="115"/>
      <c r="G17" s="115"/>
      <c r="H17" s="111"/>
      <c r="I17" s="111"/>
      <c r="J17" s="111"/>
      <c r="K17" s="111"/>
      <c r="L17" s="111"/>
      <c r="M17" s="111"/>
      <c r="N17" s="111"/>
      <c r="O17" s="116"/>
      <c r="P17" s="116"/>
      <c r="Q17" s="116"/>
      <c r="R17" s="111"/>
      <c r="S17" s="111"/>
      <c r="T17" s="111"/>
      <c r="U17" s="111"/>
      <c r="V17" s="117"/>
      <c r="W17" s="111"/>
      <c r="X17" s="111"/>
      <c r="Y17" s="111"/>
      <c r="Z17" s="111"/>
      <c r="AA17" s="111"/>
      <c r="AB17" s="111"/>
      <c r="AC17" s="111"/>
      <c r="AD17" s="118"/>
    </row>
    <row r="18" spans="1:30" s="85" customFormat="1" ht="13.8">
      <c r="B18" s="87"/>
      <c r="C18" s="111"/>
      <c r="D18" s="121"/>
      <c r="E18" s="115"/>
      <c r="F18" s="115"/>
      <c r="G18" s="115"/>
      <c r="H18" s="111"/>
      <c r="I18" s="111"/>
      <c r="J18" s="111"/>
      <c r="K18" s="111"/>
      <c r="L18" s="111"/>
      <c r="M18" s="111"/>
      <c r="N18" s="111"/>
      <c r="O18" s="116"/>
      <c r="P18" s="116"/>
      <c r="Q18" s="116"/>
      <c r="R18" s="111"/>
      <c r="S18" s="111"/>
      <c r="T18" s="111"/>
      <c r="U18" s="111"/>
      <c r="V18" s="117"/>
      <c r="W18" s="111"/>
      <c r="X18" s="111"/>
      <c r="Y18" s="111"/>
      <c r="Z18" s="111"/>
      <c r="AA18" s="111"/>
      <c r="AB18" s="111"/>
      <c r="AC18" s="111"/>
      <c r="AD18" s="118"/>
    </row>
    <row r="19" spans="1:30" s="85" customFormat="1" ht="13.8">
      <c r="B19" s="87"/>
      <c r="C19" s="111"/>
      <c r="D19" s="121"/>
      <c r="E19" s="115"/>
      <c r="F19" s="115"/>
      <c r="G19" s="115"/>
      <c r="H19" s="111"/>
      <c r="I19" s="111"/>
      <c r="J19" s="111"/>
      <c r="K19" s="111"/>
      <c r="L19" s="111"/>
      <c r="M19" s="111"/>
      <c r="N19" s="111"/>
      <c r="O19" s="116"/>
      <c r="P19" s="116"/>
      <c r="Q19" s="116"/>
      <c r="R19" s="111"/>
      <c r="S19" s="111"/>
      <c r="T19" s="111"/>
      <c r="U19" s="111"/>
      <c r="V19" s="117"/>
      <c r="W19" s="111"/>
      <c r="X19" s="111"/>
      <c r="Y19" s="111"/>
      <c r="Z19" s="111"/>
      <c r="AA19" s="111"/>
      <c r="AB19" s="111"/>
      <c r="AC19" s="111"/>
      <c r="AD19" s="118"/>
    </row>
    <row r="20" spans="1:30" s="85" customFormat="1" ht="13.8">
      <c r="B20" s="87"/>
      <c r="C20" s="111"/>
      <c r="D20" s="121"/>
      <c r="E20" s="115"/>
      <c r="F20" s="115"/>
      <c r="G20" s="115"/>
      <c r="H20" s="111"/>
      <c r="I20" s="111"/>
      <c r="J20" s="111"/>
      <c r="K20" s="111"/>
      <c r="L20" s="111"/>
      <c r="M20" s="111"/>
      <c r="N20" s="111"/>
      <c r="O20" s="116"/>
      <c r="P20" s="116"/>
      <c r="Q20" s="116"/>
      <c r="R20" s="111"/>
      <c r="S20" s="111"/>
      <c r="T20" s="111"/>
      <c r="U20" s="111"/>
      <c r="V20" s="117"/>
      <c r="W20" s="111"/>
      <c r="X20" s="111"/>
      <c r="Y20" s="111"/>
      <c r="Z20" s="111"/>
      <c r="AA20" s="111"/>
      <c r="AB20" s="111"/>
      <c r="AC20" s="111"/>
      <c r="AD20" s="118"/>
    </row>
    <row r="21" spans="1:30" s="85" customFormat="1" ht="13.8">
      <c r="B21" s="87"/>
      <c r="C21" s="111"/>
      <c r="D21" s="121"/>
      <c r="E21" s="115"/>
      <c r="F21" s="115"/>
      <c r="G21" s="115"/>
      <c r="H21" s="111"/>
      <c r="I21" s="111"/>
      <c r="J21" s="111"/>
      <c r="K21" s="111"/>
      <c r="L21" s="111"/>
      <c r="M21" s="111"/>
      <c r="N21" s="111"/>
      <c r="O21" s="116"/>
      <c r="P21" s="116"/>
      <c r="Q21" s="116"/>
      <c r="R21" s="111"/>
      <c r="S21" s="111"/>
      <c r="T21" s="111"/>
      <c r="U21" s="111"/>
      <c r="V21" s="117"/>
      <c r="W21" s="111"/>
      <c r="X21" s="111"/>
      <c r="Y21" s="111"/>
      <c r="Z21" s="111"/>
      <c r="AA21" s="111"/>
      <c r="AB21" s="111"/>
      <c r="AC21" s="111"/>
      <c r="AD21" s="118"/>
    </row>
    <row r="22" spans="1:30" s="85" customFormat="1" ht="13.8">
      <c r="B22" s="87"/>
      <c r="C22" s="111"/>
      <c r="D22" s="121"/>
      <c r="E22" s="115"/>
      <c r="F22" s="115"/>
      <c r="G22" s="115"/>
      <c r="H22" s="111"/>
      <c r="I22" s="111"/>
      <c r="J22" s="111"/>
      <c r="K22" s="111"/>
      <c r="L22" s="111"/>
      <c r="M22" s="111"/>
      <c r="N22" s="111"/>
      <c r="O22" s="116"/>
      <c r="P22" s="116"/>
      <c r="Q22" s="116"/>
      <c r="R22" s="111"/>
      <c r="S22" s="111"/>
      <c r="T22" s="111"/>
      <c r="U22" s="111"/>
      <c r="V22" s="117"/>
      <c r="W22" s="111"/>
      <c r="X22" s="111"/>
      <c r="Y22" s="111"/>
      <c r="Z22" s="111"/>
      <c r="AA22" s="111"/>
      <c r="AB22" s="111"/>
      <c r="AC22" s="111"/>
      <c r="AD22" s="118"/>
    </row>
    <row r="23" spans="1:30" s="85" customFormat="1" ht="13.8">
      <c r="B23" s="87"/>
      <c r="C23" s="111"/>
      <c r="D23" s="121"/>
      <c r="E23" s="115"/>
      <c r="F23" s="115"/>
      <c r="G23" s="115"/>
      <c r="H23" s="111"/>
      <c r="I23" s="111"/>
      <c r="J23" s="111"/>
      <c r="K23" s="111"/>
      <c r="L23" s="111"/>
      <c r="M23" s="111"/>
      <c r="N23" s="111"/>
      <c r="O23" s="116"/>
      <c r="P23" s="116"/>
      <c r="Q23" s="116"/>
      <c r="R23" s="111"/>
      <c r="S23" s="111"/>
      <c r="T23" s="111"/>
      <c r="U23" s="111"/>
      <c r="V23" s="117"/>
      <c r="W23" s="111"/>
      <c r="X23" s="111"/>
      <c r="Y23" s="111"/>
      <c r="Z23" s="111"/>
      <c r="AA23" s="111"/>
      <c r="AB23" s="111"/>
      <c r="AC23" s="111"/>
      <c r="AD23" s="118"/>
    </row>
    <row r="24" spans="1:30" s="85" customFormat="1" ht="13.8">
      <c r="B24" s="87"/>
      <c r="C24" s="111"/>
      <c r="D24" s="121"/>
      <c r="E24" s="115"/>
      <c r="F24" s="115"/>
      <c r="G24" s="115"/>
      <c r="H24" s="111"/>
      <c r="I24" s="111"/>
      <c r="J24" s="111"/>
      <c r="K24" s="111"/>
      <c r="L24" s="111"/>
      <c r="M24" s="111"/>
      <c r="N24" s="111"/>
      <c r="O24" s="116"/>
      <c r="P24" s="116"/>
      <c r="Q24" s="116"/>
      <c r="R24" s="111"/>
      <c r="S24" s="111"/>
      <c r="T24" s="111"/>
      <c r="U24" s="111"/>
      <c r="V24" s="117"/>
      <c r="W24" s="111"/>
      <c r="X24" s="111"/>
      <c r="Y24" s="111"/>
      <c r="Z24" s="111"/>
      <c r="AA24" s="111"/>
      <c r="AB24" s="111"/>
      <c r="AC24" s="111"/>
      <c r="AD24" s="118"/>
    </row>
    <row r="25" spans="1:30" s="85" customFormat="1" ht="13.8">
      <c r="B25" s="87"/>
      <c r="C25" s="111"/>
      <c r="D25" s="121"/>
      <c r="E25" s="115"/>
      <c r="F25" s="115"/>
      <c r="G25" s="115"/>
      <c r="H25" s="111"/>
      <c r="I25" s="111"/>
      <c r="J25" s="111"/>
      <c r="K25" s="111"/>
      <c r="L25" s="111"/>
      <c r="M25" s="111"/>
      <c r="N25" s="111"/>
      <c r="O25" s="116"/>
      <c r="P25" s="116"/>
      <c r="Q25" s="116"/>
      <c r="R25" s="111"/>
      <c r="S25" s="111"/>
      <c r="T25" s="111"/>
      <c r="U25" s="111"/>
      <c r="V25" s="117"/>
      <c r="W25" s="111"/>
      <c r="X25" s="111"/>
      <c r="Y25" s="111"/>
      <c r="Z25" s="111"/>
      <c r="AA25" s="111"/>
      <c r="AB25" s="111"/>
      <c r="AC25" s="111"/>
      <c r="AD25" s="118"/>
    </row>
    <row r="26" spans="1:30" s="85" customFormat="1" ht="13.95" customHeight="1">
      <c r="B26" s="87"/>
      <c r="C26" s="111"/>
      <c r="D26" s="121"/>
      <c r="E26" s="115"/>
      <c r="F26" s="115"/>
      <c r="G26" s="115"/>
      <c r="H26" s="111"/>
      <c r="I26" s="111"/>
      <c r="J26" s="111"/>
      <c r="K26" s="111"/>
      <c r="L26" s="111"/>
      <c r="M26" s="111"/>
      <c r="N26" s="111"/>
      <c r="O26" s="116"/>
      <c r="P26" s="116"/>
      <c r="Q26" s="116"/>
      <c r="R26" s="111"/>
      <c r="S26" s="111"/>
      <c r="T26" s="111"/>
      <c r="U26" s="111"/>
      <c r="V26" s="117"/>
      <c r="W26" s="111"/>
      <c r="X26" s="111"/>
      <c r="Y26" s="111"/>
      <c r="Z26" s="111"/>
      <c r="AA26" s="111"/>
      <c r="AB26" s="111"/>
      <c r="AC26" s="111"/>
      <c r="AD26" s="118"/>
    </row>
    <row r="27" spans="1:30" s="85" customFormat="1" ht="13.8">
      <c r="B27" s="87"/>
      <c r="C27" s="111"/>
      <c r="D27" s="121"/>
      <c r="E27" s="115"/>
      <c r="F27" s="115"/>
      <c r="G27" s="115"/>
      <c r="H27" s="111"/>
      <c r="I27" s="111"/>
      <c r="J27" s="111"/>
      <c r="K27" s="111"/>
      <c r="L27" s="111"/>
      <c r="M27" s="111"/>
      <c r="N27" s="111"/>
      <c r="O27" s="116"/>
      <c r="P27" s="116"/>
      <c r="Q27" s="116"/>
      <c r="R27" s="111"/>
      <c r="S27" s="111"/>
      <c r="T27" s="111"/>
      <c r="U27" s="111"/>
      <c r="V27" s="117"/>
      <c r="W27" s="111"/>
      <c r="X27" s="111"/>
      <c r="Y27" s="111"/>
      <c r="Z27" s="111"/>
      <c r="AA27" s="111"/>
      <c r="AB27" s="111"/>
      <c r="AC27" s="111"/>
      <c r="AD27" s="118"/>
    </row>
    <row r="28" spans="1:30" s="85" customFormat="1" ht="13.8"/>
    <row r="29" spans="1:30" s="85" customFormat="1" ht="13.8">
      <c r="A29" s="108" t="s">
        <v>236</v>
      </c>
      <c r="B29" s="116" t="s">
        <v>263</v>
      </c>
      <c r="D29" s="120" t="s">
        <v>237</v>
      </c>
    </row>
    <row r="30" spans="1:30" s="85" customFormat="1" ht="13.8">
      <c r="A30" s="108" t="s">
        <v>238</v>
      </c>
      <c r="B30" s="99" t="s">
        <v>329</v>
      </c>
      <c r="C30" s="85" t="s">
        <v>207</v>
      </c>
    </row>
    <row r="31" spans="1:30" s="85" customFormat="1" ht="13.8">
      <c r="A31" s="108" t="s">
        <v>11</v>
      </c>
      <c r="B31" s="116" t="s">
        <v>33</v>
      </c>
    </row>
    <row r="32" spans="1:30" s="85" customFormat="1" ht="13.8">
      <c r="A32" s="108" t="s">
        <v>27</v>
      </c>
      <c r="B32" s="111" t="s">
        <v>48</v>
      </c>
      <c r="C32" s="85" t="s">
        <v>239</v>
      </c>
    </row>
    <row r="33" spans="1:8" s="85" customFormat="1" ht="13.8">
      <c r="A33" s="108" t="s">
        <v>208</v>
      </c>
      <c r="B33" s="116" t="s">
        <v>49</v>
      </c>
    </row>
    <row r="34" spans="1:8" s="85" customFormat="1" ht="13.8">
      <c r="A34" s="108" t="s">
        <v>209</v>
      </c>
      <c r="B34" s="116" t="s">
        <v>50</v>
      </c>
      <c r="C34" s="85" t="s">
        <v>240</v>
      </c>
    </row>
    <row r="35" spans="1:8" s="85" customFormat="1" ht="13.8">
      <c r="A35" s="85" t="s">
        <v>28</v>
      </c>
      <c r="B35" s="102"/>
    </row>
    <row r="36" spans="1:8" s="85" customFormat="1" ht="13.8">
      <c r="A36" s="127" t="s">
        <v>269</v>
      </c>
      <c r="B36" s="128"/>
      <c r="C36" s="128"/>
      <c r="D36" s="128"/>
      <c r="E36" s="128"/>
      <c r="F36" s="129"/>
    </row>
    <row r="37" spans="1:8" s="85" customFormat="1" ht="13.8">
      <c r="A37" s="130"/>
      <c r="B37" s="131"/>
      <c r="C37" s="131"/>
      <c r="D37" s="131"/>
      <c r="E37" s="131"/>
      <c r="F37" s="132"/>
    </row>
    <row r="38" spans="1:8" s="85" customFormat="1" ht="13.8">
      <c r="A38" s="133"/>
      <c r="B38" s="134"/>
      <c r="C38" s="134"/>
      <c r="D38" s="134"/>
      <c r="E38" s="134"/>
      <c r="F38" s="135"/>
    </row>
    <row r="39" spans="1:8" s="85" customFormat="1" ht="13.8">
      <c r="B39" s="102"/>
    </row>
    <row r="40" spans="1:8" s="85" customFormat="1" ht="13.8">
      <c r="B40" s="102"/>
    </row>
    <row r="41" spans="1:8" s="85" customFormat="1" ht="13.95" customHeight="1">
      <c r="B41" s="102"/>
    </row>
    <row r="42" spans="1:8" s="85" customFormat="1" ht="13.8">
      <c r="B42" s="102"/>
      <c r="H42" s="102"/>
    </row>
    <row r="43" spans="1:8" s="85" customFormat="1" ht="13.8">
      <c r="H43" s="102"/>
    </row>
    <row r="44" spans="1:8" s="85" customFormat="1" ht="13.8">
      <c r="H44" s="102"/>
    </row>
    <row r="45" spans="1:8" s="85" customFormat="1" ht="13.8">
      <c r="H45" s="102"/>
    </row>
    <row r="46" spans="1:8" s="85" customFormat="1" ht="13.8">
      <c r="H46" s="102"/>
    </row>
    <row r="47" spans="1:8" s="85" customFormat="1" ht="13.8">
      <c r="H47" s="102"/>
    </row>
    <row r="48" spans="1:8" s="85" customFormat="1" ht="13.8">
      <c r="H48" s="102"/>
    </row>
    <row r="49" spans="2:8" s="85" customFormat="1" ht="13.8">
      <c r="G49" s="85" t="s">
        <v>241</v>
      </c>
      <c r="H49" s="85" t="s">
        <v>242</v>
      </c>
    </row>
    <row r="50" spans="2:8" s="85" customFormat="1" ht="13.8">
      <c r="B50" s="102"/>
      <c r="G50" s="85" t="s">
        <v>243</v>
      </c>
      <c r="H50" s="85" t="s">
        <v>244</v>
      </c>
    </row>
    <row r="51" spans="2:8" s="85" customFormat="1" ht="13.8">
      <c r="B51" s="102"/>
      <c r="G51" s="85" t="s">
        <v>245</v>
      </c>
      <c r="H51" s="85" t="s">
        <v>246</v>
      </c>
    </row>
    <row r="52" spans="2:8" s="85" customFormat="1" ht="13.8">
      <c r="B52" s="102"/>
      <c r="G52" s="85" t="s">
        <v>247</v>
      </c>
      <c r="H52" s="85" t="s">
        <v>248</v>
      </c>
    </row>
    <row r="53" spans="2:8" s="85" customFormat="1" ht="13.8">
      <c r="B53" s="102"/>
      <c r="G53" s="85" t="s">
        <v>249</v>
      </c>
      <c r="H53" s="85" t="s">
        <v>48</v>
      </c>
    </row>
    <row r="54" spans="2:8" s="85" customFormat="1" ht="13.8">
      <c r="B54" s="102"/>
      <c r="G54" s="85" t="s">
        <v>250</v>
      </c>
      <c r="H54" s="85" t="s">
        <v>251</v>
      </c>
    </row>
    <row r="55" spans="2:8" s="85" customFormat="1" ht="13.8">
      <c r="B55" s="102"/>
      <c r="G55" s="85" t="s">
        <v>252</v>
      </c>
      <c r="H55" s="85" t="s">
        <v>253</v>
      </c>
    </row>
    <row r="56" spans="2:8" s="85" customFormat="1" ht="13.95" customHeight="1">
      <c r="B56" s="102"/>
      <c r="G56" s="85" t="s">
        <v>254</v>
      </c>
      <c r="H56" s="85" t="s">
        <v>255</v>
      </c>
    </row>
    <row r="57" spans="2:8" s="85" customFormat="1" ht="13.8">
      <c r="B57" s="102"/>
    </row>
    <row r="58" spans="2:8" s="85" customFormat="1" ht="13.8">
      <c r="B58" s="102"/>
    </row>
    <row r="59" spans="2:8" s="85" customFormat="1" ht="13.8">
      <c r="B59" s="102"/>
    </row>
    <row r="60" spans="2:8" s="85" customFormat="1" ht="13.8">
      <c r="B60" s="102"/>
    </row>
    <row r="61" spans="2:8" s="85" customFormat="1" ht="13.8">
      <c r="B61" s="102"/>
      <c r="C61" s="102"/>
    </row>
    <row r="62" spans="2:8" s="85" customFormat="1" ht="13.8">
      <c r="B62" s="102"/>
      <c r="C62" s="102"/>
    </row>
    <row r="63" spans="2:8" s="85" customFormat="1" ht="13.8">
      <c r="B63" s="102"/>
      <c r="C63" s="102"/>
    </row>
    <row r="64" spans="2:8" s="85" customFormat="1" ht="13.8">
      <c r="B64" s="102"/>
      <c r="C64" s="102"/>
    </row>
    <row r="65" spans="1:7" s="85" customFormat="1" ht="13.8">
      <c r="B65" s="102"/>
      <c r="C65" s="102"/>
    </row>
    <row r="66" spans="1:7" s="85" customFormat="1" ht="13.8">
      <c r="B66" s="102"/>
      <c r="C66" s="102"/>
    </row>
    <row r="67" spans="1:7" s="85" customFormat="1" ht="13.8">
      <c r="B67" s="102"/>
      <c r="C67" s="102"/>
    </row>
    <row r="68" spans="1:7" s="85" customFormat="1" ht="13.8">
      <c r="B68" s="102"/>
      <c r="C68" s="102"/>
    </row>
    <row r="69" spans="1:7" s="85" customFormat="1" ht="13.8">
      <c r="B69" s="102"/>
      <c r="C69" s="102"/>
    </row>
    <row r="70" spans="1:7" s="85" customFormat="1" ht="13.8">
      <c r="B70" s="102"/>
      <c r="C70" s="102"/>
    </row>
    <row r="71" spans="1:7" s="85" customFormat="1" ht="13.8">
      <c r="B71" s="102"/>
      <c r="C71" s="102"/>
    </row>
    <row r="72" spans="1:7" s="85" customFormat="1" ht="13.8">
      <c r="B72" s="102"/>
      <c r="C72" s="102"/>
    </row>
    <row r="73" spans="1:7" s="85" customFormat="1" ht="13.8">
      <c r="B73" s="102"/>
      <c r="C73" s="102"/>
    </row>
    <row r="74" spans="1:7" s="85" customFormat="1" ht="13.8">
      <c r="B74" s="102"/>
      <c r="C74" s="102"/>
    </row>
    <row r="75" spans="1:7" s="85" customFormat="1" ht="13.8">
      <c r="B75" s="102"/>
      <c r="C75" s="102"/>
    </row>
    <row r="76" spans="1:7" s="85" customFormat="1" ht="13.8">
      <c r="B76" s="102"/>
      <c r="C76" s="102"/>
    </row>
    <row r="77" spans="1:7" s="85" customFormat="1" ht="13.8">
      <c r="B77" s="102"/>
      <c r="C77" s="102"/>
      <c r="G77" s="102"/>
    </row>
    <row r="78" spans="1:7" s="85" customFormat="1" ht="13.8">
      <c r="B78" s="102"/>
      <c r="C78" s="102"/>
      <c r="G78" s="102"/>
    </row>
    <row r="79" spans="1:7">
      <c r="A79" s="85"/>
      <c r="B79" s="102"/>
      <c r="C79" s="102"/>
    </row>
  </sheetData>
  <mergeCells count="3">
    <mergeCell ref="M2:N2"/>
    <mergeCell ref="O2:S2"/>
    <mergeCell ref="A36:F38"/>
  </mergeCells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32"/>
  <sheetViews>
    <sheetView topLeftCell="A13" zoomScale="55" zoomScaleNormal="55" workbookViewId="0">
      <selection activeCell="M24" sqref="M24"/>
    </sheetView>
  </sheetViews>
  <sheetFormatPr defaultColWidth="10.6640625" defaultRowHeight="16.2"/>
  <cols>
    <col min="1" max="2" width="18.109375" style="18" bestFit="1" customWidth="1" collapsed="1"/>
    <col min="3" max="3" width="24.5546875" style="18" bestFit="1" customWidth="1" collapsed="1"/>
    <col min="4" max="4" width="22.88671875" style="18" bestFit="1" customWidth="1" collapsed="1"/>
    <col min="5" max="5" width="12.44140625" style="18" bestFit="1" customWidth="1" collapsed="1"/>
    <col min="6" max="6" width="28.33203125" style="18" bestFit="1" customWidth="1" collapsed="1"/>
    <col min="7" max="7" width="14.88671875" style="18" bestFit="1" customWidth="1" collapsed="1"/>
    <col min="8" max="8" width="21.88671875" style="18" bestFit="1" customWidth="1" collapsed="1"/>
    <col min="9" max="9" width="28.44140625" style="18" bestFit="1" customWidth="1" collapsed="1"/>
    <col min="10" max="10" width="23.6640625" style="18" bestFit="1" customWidth="1" collapsed="1"/>
    <col min="11" max="11" width="11.44140625" style="18" bestFit="1" customWidth="1" collapsed="1"/>
    <col min="12" max="12" width="15.44140625" style="18" bestFit="1" customWidth="1" collapsed="1"/>
    <col min="13" max="13" width="12.5546875" style="18" bestFit="1" customWidth="1" collapsed="1"/>
    <col min="14" max="14" width="18.88671875" style="18" bestFit="1" customWidth="1" collapsed="1"/>
    <col min="15" max="15" width="13.6640625" style="18" bestFit="1" customWidth="1" collapsed="1"/>
    <col min="16" max="16" width="13.88671875" style="18" bestFit="1" customWidth="1" collapsed="1"/>
    <col min="17" max="17" width="14.88671875" style="18" bestFit="1" customWidth="1" collapsed="1"/>
    <col min="18" max="18" width="21.6640625" style="18" bestFit="1" customWidth="1" collapsed="1"/>
    <col min="19" max="19" width="19.33203125" style="18" bestFit="1" customWidth="1" collapsed="1"/>
    <col min="20" max="20" width="16.109375" style="18" bestFit="1" customWidth="1" collapsed="1"/>
    <col min="21" max="21" width="13.88671875" style="18" bestFit="1" customWidth="1" collapsed="1"/>
    <col min="22" max="22" width="12.6640625" style="18" bestFit="1" customWidth="1" collapsed="1"/>
    <col min="23" max="23" width="13.44140625" style="18" bestFit="1" customWidth="1" collapsed="1"/>
    <col min="24" max="24" width="9.44140625" style="18" bestFit="1" customWidth="1" collapsed="1"/>
    <col min="25" max="25" width="34.109375" style="18" bestFit="1" customWidth="1" collapsed="1"/>
    <col min="26" max="26" width="15.109375" style="18" bestFit="1" customWidth="1" collapsed="1"/>
    <col min="27" max="27" width="16.88671875" style="18" bestFit="1" customWidth="1" collapsed="1"/>
    <col min="28" max="28" width="9" style="18" bestFit="1" customWidth="1" collapsed="1"/>
    <col min="29" max="29" width="17.44140625" style="18" bestFit="1" customWidth="1" collapsed="1"/>
    <col min="30" max="30" width="16.6640625" style="18" bestFit="1" customWidth="1" collapsed="1"/>
    <col min="31" max="31" width="31.33203125" style="18" bestFit="1" customWidth="1" collapsed="1"/>
    <col min="32" max="32" width="15.88671875" style="18" bestFit="1" customWidth="1" collapsed="1"/>
    <col min="33" max="33" width="17.88671875" style="18" bestFit="1" customWidth="1" collapsed="1"/>
    <col min="34" max="34" width="16.44140625" style="18" bestFit="1" customWidth="1" collapsed="1"/>
    <col min="35" max="35" width="10.6640625" style="18" bestFit="1" customWidth="1" collapsed="1"/>
    <col min="36" max="36" width="11.44140625" style="18" bestFit="1" customWidth="1" collapsed="1"/>
    <col min="37" max="37" width="10.6640625" style="18" bestFit="1" customWidth="1" collapsed="1"/>
    <col min="38" max="38" width="59.5546875" style="18" customWidth="1" collapsed="1"/>
    <col min="39" max="221" width="10.6640625" style="18" collapsed="1"/>
    <col min="222" max="222" width="10.6640625" style="18" customWidth="1" collapsed="1"/>
    <col min="223" max="223" width="13.44140625" style="18" customWidth="1" collapsed="1"/>
    <col min="224" max="224" width="8.44140625" style="18" customWidth="1" collapsed="1"/>
    <col min="225" max="225" width="14.6640625" style="18" customWidth="1" collapsed="1"/>
    <col min="226" max="247" width="8.44140625" style="18" customWidth="1" collapsed="1"/>
    <col min="248" max="477" width="10.6640625" style="18" collapsed="1"/>
    <col min="478" max="478" width="10.6640625" style="18" customWidth="1" collapsed="1"/>
    <col min="479" max="479" width="13.44140625" style="18" customWidth="1" collapsed="1"/>
    <col min="480" max="480" width="8.44140625" style="18" customWidth="1" collapsed="1"/>
    <col min="481" max="481" width="14.6640625" style="18" customWidth="1" collapsed="1"/>
    <col min="482" max="503" width="8.44140625" style="18" customWidth="1" collapsed="1"/>
    <col min="504" max="733" width="10.6640625" style="18" collapsed="1"/>
    <col min="734" max="734" width="10.6640625" style="18" customWidth="1" collapsed="1"/>
    <col min="735" max="735" width="13.44140625" style="18" customWidth="1" collapsed="1"/>
    <col min="736" max="736" width="8.44140625" style="18" customWidth="1" collapsed="1"/>
    <col min="737" max="737" width="14.6640625" style="18" customWidth="1" collapsed="1"/>
    <col min="738" max="759" width="8.44140625" style="18" customWidth="1" collapsed="1"/>
    <col min="760" max="989" width="10.6640625" style="18" collapsed="1"/>
    <col min="990" max="990" width="10.6640625" style="18" customWidth="1" collapsed="1"/>
    <col min="991" max="991" width="13.44140625" style="18" customWidth="1" collapsed="1"/>
    <col min="992" max="992" width="8.44140625" style="18" customWidth="1" collapsed="1"/>
    <col min="993" max="993" width="14.6640625" style="18" customWidth="1" collapsed="1"/>
    <col min="994" max="1015" width="8.44140625" style="18" customWidth="1" collapsed="1"/>
    <col min="1016" max="1245" width="10.6640625" style="18" collapsed="1"/>
    <col min="1246" max="1246" width="10.6640625" style="18" customWidth="1" collapsed="1"/>
    <col min="1247" max="1247" width="13.44140625" style="18" customWidth="1" collapsed="1"/>
    <col min="1248" max="1248" width="8.44140625" style="18" customWidth="1" collapsed="1"/>
    <col min="1249" max="1249" width="14.6640625" style="18" customWidth="1" collapsed="1"/>
    <col min="1250" max="1271" width="8.44140625" style="18" customWidth="1" collapsed="1"/>
    <col min="1272" max="1501" width="10.6640625" style="18" collapsed="1"/>
    <col min="1502" max="1502" width="10.6640625" style="18" customWidth="1" collapsed="1"/>
    <col min="1503" max="1503" width="13.44140625" style="18" customWidth="1" collapsed="1"/>
    <col min="1504" max="1504" width="8.44140625" style="18" customWidth="1" collapsed="1"/>
    <col min="1505" max="1505" width="14.6640625" style="18" customWidth="1" collapsed="1"/>
    <col min="1506" max="1527" width="8.44140625" style="18" customWidth="1" collapsed="1"/>
    <col min="1528" max="1757" width="10.6640625" style="18" collapsed="1"/>
    <col min="1758" max="1758" width="10.6640625" style="18" customWidth="1" collapsed="1"/>
    <col min="1759" max="1759" width="13.44140625" style="18" customWidth="1" collapsed="1"/>
    <col min="1760" max="1760" width="8.44140625" style="18" customWidth="1" collapsed="1"/>
    <col min="1761" max="1761" width="14.6640625" style="18" customWidth="1" collapsed="1"/>
    <col min="1762" max="1783" width="8.44140625" style="18" customWidth="1" collapsed="1"/>
    <col min="1784" max="2013" width="10.6640625" style="18" collapsed="1"/>
    <col min="2014" max="2014" width="10.6640625" style="18" customWidth="1" collapsed="1"/>
    <col min="2015" max="2015" width="13.44140625" style="18" customWidth="1" collapsed="1"/>
    <col min="2016" max="2016" width="8.44140625" style="18" customWidth="1" collapsed="1"/>
    <col min="2017" max="2017" width="14.6640625" style="18" customWidth="1" collapsed="1"/>
    <col min="2018" max="2039" width="8.44140625" style="18" customWidth="1" collapsed="1"/>
    <col min="2040" max="2269" width="10.6640625" style="18" collapsed="1"/>
    <col min="2270" max="2270" width="10.6640625" style="18" customWidth="1" collapsed="1"/>
    <col min="2271" max="2271" width="13.44140625" style="18" customWidth="1" collapsed="1"/>
    <col min="2272" max="2272" width="8.44140625" style="18" customWidth="1" collapsed="1"/>
    <col min="2273" max="2273" width="14.6640625" style="18" customWidth="1" collapsed="1"/>
    <col min="2274" max="2295" width="8.44140625" style="18" customWidth="1" collapsed="1"/>
    <col min="2296" max="2525" width="10.6640625" style="18" collapsed="1"/>
    <col min="2526" max="2526" width="10.6640625" style="18" customWidth="1" collapsed="1"/>
    <col min="2527" max="2527" width="13.44140625" style="18" customWidth="1" collapsed="1"/>
    <col min="2528" max="2528" width="8.44140625" style="18" customWidth="1" collapsed="1"/>
    <col min="2529" max="2529" width="14.6640625" style="18" customWidth="1" collapsed="1"/>
    <col min="2530" max="2551" width="8.44140625" style="18" customWidth="1" collapsed="1"/>
    <col min="2552" max="2781" width="10.6640625" style="18" collapsed="1"/>
    <col min="2782" max="2782" width="10.6640625" style="18" customWidth="1" collapsed="1"/>
    <col min="2783" max="2783" width="13.44140625" style="18" customWidth="1" collapsed="1"/>
    <col min="2784" max="2784" width="8.44140625" style="18" customWidth="1" collapsed="1"/>
    <col min="2785" max="2785" width="14.6640625" style="18" customWidth="1" collapsed="1"/>
    <col min="2786" max="2807" width="8.44140625" style="18" customWidth="1" collapsed="1"/>
    <col min="2808" max="3037" width="10.6640625" style="18" collapsed="1"/>
    <col min="3038" max="3038" width="10.6640625" style="18" customWidth="1" collapsed="1"/>
    <col min="3039" max="3039" width="13.44140625" style="18" customWidth="1" collapsed="1"/>
    <col min="3040" max="3040" width="8.44140625" style="18" customWidth="1" collapsed="1"/>
    <col min="3041" max="3041" width="14.6640625" style="18" customWidth="1" collapsed="1"/>
    <col min="3042" max="3063" width="8.44140625" style="18" customWidth="1" collapsed="1"/>
    <col min="3064" max="3293" width="10.6640625" style="18" collapsed="1"/>
    <col min="3294" max="3294" width="10.6640625" style="18" customWidth="1" collapsed="1"/>
    <col min="3295" max="3295" width="13.44140625" style="18" customWidth="1" collapsed="1"/>
    <col min="3296" max="3296" width="8.44140625" style="18" customWidth="1" collapsed="1"/>
    <col min="3297" max="3297" width="14.6640625" style="18" customWidth="1" collapsed="1"/>
    <col min="3298" max="3319" width="8.44140625" style="18" customWidth="1" collapsed="1"/>
    <col min="3320" max="3549" width="10.6640625" style="18" collapsed="1"/>
    <col min="3550" max="3550" width="10.6640625" style="18" customWidth="1" collapsed="1"/>
    <col min="3551" max="3551" width="13.44140625" style="18" customWidth="1" collapsed="1"/>
    <col min="3552" max="3552" width="8.44140625" style="18" customWidth="1" collapsed="1"/>
    <col min="3553" max="3553" width="14.6640625" style="18" customWidth="1" collapsed="1"/>
    <col min="3554" max="3575" width="8.44140625" style="18" customWidth="1" collapsed="1"/>
    <col min="3576" max="3805" width="10.6640625" style="18" collapsed="1"/>
    <col min="3806" max="3806" width="10.6640625" style="18" customWidth="1" collapsed="1"/>
    <col min="3807" max="3807" width="13.44140625" style="18" customWidth="1" collapsed="1"/>
    <col min="3808" max="3808" width="8.44140625" style="18" customWidth="1" collapsed="1"/>
    <col min="3809" max="3809" width="14.6640625" style="18" customWidth="1" collapsed="1"/>
    <col min="3810" max="3831" width="8.44140625" style="18" customWidth="1" collapsed="1"/>
    <col min="3832" max="4061" width="10.6640625" style="18" collapsed="1"/>
    <col min="4062" max="4062" width="10.6640625" style="18" customWidth="1" collapsed="1"/>
    <col min="4063" max="4063" width="13.44140625" style="18" customWidth="1" collapsed="1"/>
    <col min="4064" max="4064" width="8.44140625" style="18" customWidth="1" collapsed="1"/>
    <col min="4065" max="4065" width="14.6640625" style="18" customWidth="1" collapsed="1"/>
    <col min="4066" max="4087" width="8.44140625" style="18" customWidth="1" collapsed="1"/>
    <col min="4088" max="4317" width="10.6640625" style="18" collapsed="1"/>
    <col min="4318" max="4318" width="10.6640625" style="18" customWidth="1" collapsed="1"/>
    <col min="4319" max="4319" width="13.44140625" style="18" customWidth="1" collapsed="1"/>
    <col min="4320" max="4320" width="8.44140625" style="18" customWidth="1" collapsed="1"/>
    <col min="4321" max="4321" width="14.6640625" style="18" customWidth="1" collapsed="1"/>
    <col min="4322" max="4343" width="8.44140625" style="18" customWidth="1" collapsed="1"/>
    <col min="4344" max="4573" width="10.6640625" style="18" collapsed="1"/>
    <col min="4574" max="4574" width="10.6640625" style="18" customWidth="1" collapsed="1"/>
    <col min="4575" max="4575" width="13.44140625" style="18" customWidth="1" collapsed="1"/>
    <col min="4576" max="4576" width="8.44140625" style="18" customWidth="1" collapsed="1"/>
    <col min="4577" max="4577" width="14.6640625" style="18" customWidth="1" collapsed="1"/>
    <col min="4578" max="4599" width="8.44140625" style="18" customWidth="1" collapsed="1"/>
    <col min="4600" max="4829" width="10.6640625" style="18" collapsed="1"/>
    <col min="4830" max="4830" width="10.6640625" style="18" customWidth="1" collapsed="1"/>
    <col min="4831" max="4831" width="13.44140625" style="18" customWidth="1" collapsed="1"/>
    <col min="4832" max="4832" width="8.44140625" style="18" customWidth="1" collapsed="1"/>
    <col min="4833" max="4833" width="14.6640625" style="18" customWidth="1" collapsed="1"/>
    <col min="4834" max="4855" width="8.44140625" style="18" customWidth="1" collapsed="1"/>
    <col min="4856" max="5085" width="10.6640625" style="18" collapsed="1"/>
    <col min="5086" max="5086" width="10.6640625" style="18" customWidth="1" collapsed="1"/>
    <col min="5087" max="5087" width="13.44140625" style="18" customWidth="1" collapsed="1"/>
    <col min="5088" max="5088" width="8.44140625" style="18" customWidth="1" collapsed="1"/>
    <col min="5089" max="5089" width="14.6640625" style="18" customWidth="1" collapsed="1"/>
    <col min="5090" max="5111" width="8.44140625" style="18" customWidth="1" collapsed="1"/>
    <col min="5112" max="5341" width="10.6640625" style="18" collapsed="1"/>
    <col min="5342" max="5342" width="10.6640625" style="18" customWidth="1" collapsed="1"/>
    <col min="5343" max="5343" width="13.44140625" style="18" customWidth="1" collapsed="1"/>
    <col min="5344" max="5344" width="8.44140625" style="18" customWidth="1" collapsed="1"/>
    <col min="5345" max="5345" width="14.6640625" style="18" customWidth="1" collapsed="1"/>
    <col min="5346" max="5367" width="8.44140625" style="18" customWidth="1" collapsed="1"/>
    <col min="5368" max="5597" width="10.6640625" style="18" collapsed="1"/>
    <col min="5598" max="5598" width="10.6640625" style="18" customWidth="1" collapsed="1"/>
    <col min="5599" max="5599" width="13.44140625" style="18" customWidth="1" collapsed="1"/>
    <col min="5600" max="5600" width="8.44140625" style="18" customWidth="1" collapsed="1"/>
    <col min="5601" max="5601" width="14.6640625" style="18" customWidth="1" collapsed="1"/>
    <col min="5602" max="5623" width="8.44140625" style="18" customWidth="1" collapsed="1"/>
    <col min="5624" max="5853" width="10.6640625" style="18" collapsed="1"/>
    <col min="5854" max="5854" width="10.6640625" style="18" customWidth="1" collapsed="1"/>
    <col min="5855" max="5855" width="13.44140625" style="18" customWidth="1" collapsed="1"/>
    <col min="5856" max="5856" width="8.44140625" style="18" customWidth="1" collapsed="1"/>
    <col min="5857" max="5857" width="14.6640625" style="18" customWidth="1" collapsed="1"/>
    <col min="5858" max="5879" width="8.44140625" style="18" customWidth="1" collapsed="1"/>
    <col min="5880" max="6109" width="10.6640625" style="18" collapsed="1"/>
    <col min="6110" max="6110" width="10.6640625" style="18" customWidth="1" collapsed="1"/>
    <col min="6111" max="6111" width="13.44140625" style="18" customWidth="1" collapsed="1"/>
    <col min="6112" max="6112" width="8.44140625" style="18" customWidth="1" collapsed="1"/>
    <col min="6113" max="6113" width="14.6640625" style="18" customWidth="1" collapsed="1"/>
    <col min="6114" max="6135" width="8.44140625" style="18" customWidth="1" collapsed="1"/>
    <col min="6136" max="6365" width="10.6640625" style="18" collapsed="1"/>
    <col min="6366" max="6366" width="10.6640625" style="18" customWidth="1" collapsed="1"/>
    <col min="6367" max="6367" width="13.44140625" style="18" customWidth="1" collapsed="1"/>
    <col min="6368" max="6368" width="8.44140625" style="18" customWidth="1" collapsed="1"/>
    <col min="6369" max="6369" width="14.6640625" style="18" customWidth="1" collapsed="1"/>
    <col min="6370" max="6391" width="8.44140625" style="18" customWidth="1" collapsed="1"/>
    <col min="6392" max="6621" width="10.6640625" style="18" collapsed="1"/>
    <col min="6622" max="6622" width="10.6640625" style="18" customWidth="1" collapsed="1"/>
    <col min="6623" max="6623" width="13.44140625" style="18" customWidth="1" collapsed="1"/>
    <col min="6624" max="6624" width="8.44140625" style="18" customWidth="1" collapsed="1"/>
    <col min="6625" max="6625" width="14.6640625" style="18" customWidth="1" collapsed="1"/>
    <col min="6626" max="6647" width="8.44140625" style="18" customWidth="1" collapsed="1"/>
    <col min="6648" max="6877" width="10.6640625" style="18" collapsed="1"/>
    <col min="6878" max="6878" width="10.6640625" style="18" customWidth="1" collapsed="1"/>
    <col min="6879" max="6879" width="13.44140625" style="18" customWidth="1" collapsed="1"/>
    <col min="6880" max="6880" width="8.44140625" style="18" customWidth="1" collapsed="1"/>
    <col min="6881" max="6881" width="14.6640625" style="18" customWidth="1" collapsed="1"/>
    <col min="6882" max="6903" width="8.44140625" style="18" customWidth="1" collapsed="1"/>
    <col min="6904" max="7133" width="10.6640625" style="18" collapsed="1"/>
    <col min="7134" max="7134" width="10.6640625" style="18" customWidth="1" collapsed="1"/>
    <col min="7135" max="7135" width="13.44140625" style="18" customWidth="1" collapsed="1"/>
    <col min="7136" max="7136" width="8.44140625" style="18" customWidth="1" collapsed="1"/>
    <col min="7137" max="7137" width="14.6640625" style="18" customWidth="1" collapsed="1"/>
    <col min="7138" max="7159" width="8.44140625" style="18" customWidth="1" collapsed="1"/>
    <col min="7160" max="7389" width="10.6640625" style="18" collapsed="1"/>
    <col min="7390" max="7390" width="10.6640625" style="18" customWidth="1" collapsed="1"/>
    <col min="7391" max="7391" width="13.44140625" style="18" customWidth="1" collapsed="1"/>
    <col min="7392" max="7392" width="8.44140625" style="18" customWidth="1" collapsed="1"/>
    <col min="7393" max="7393" width="14.6640625" style="18" customWidth="1" collapsed="1"/>
    <col min="7394" max="7415" width="8.44140625" style="18" customWidth="1" collapsed="1"/>
    <col min="7416" max="7645" width="10.6640625" style="18" collapsed="1"/>
    <col min="7646" max="7646" width="10.6640625" style="18" customWidth="1" collapsed="1"/>
    <col min="7647" max="7647" width="13.44140625" style="18" customWidth="1" collapsed="1"/>
    <col min="7648" max="7648" width="8.44140625" style="18" customWidth="1" collapsed="1"/>
    <col min="7649" max="7649" width="14.6640625" style="18" customWidth="1" collapsed="1"/>
    <col min="7650" max="7671" width="8.44140625" style="18" customWidth="1" collapsed="1"/>
    <col min="7672" max="7901" width="10.6640625" style="18" collapsed="1"/>
    <col min="7902" max="7902" width="10.6640625" style="18" customWidth="1" collapsed="1"/>
    <col min="7903" max="7903" width="13.44140625" style="18" customWidth="1" collapsed="1"/>
    <col min="7904" max="7904" width="8.44140625" style="18" customWidth="1" collapsed="1"/>
    <col min="7905" max="7905" width="14.6640625" style="18" customWidth="1" collapsed="1"/>
    <col min="7906" max="7927" width="8.44140625" style="18" customWidth="1" collapsed="1"/>
    <col min="7928" max="8157" width="10.6640625" style="18" collapsed="1"/>
    <col min="8158" max="8158" width="10.6640625" style="18" customWidth="1" collapsed="1"/>
    <col min="8159" max="8159" width="13.44140625" style="18" customWidth="1" collapsed="1"/>
    <col min="8160" max="8160" width="8.44140625" style="18" customWidth="1" collapsed="1"/>
    <col min="8161" max="8161" width="14.6640625" style="18" customWidth="1" collapsed="1"/>
    <col min="8162" max="8183" width="8.44140625" style="18" customWidth="1" collapsed="1"/>
    <col min="8184" max="8413" width="10.6640625" style="18" collapsed="1"/>
    <col min="8414" max="8414" width="10.6640625" style="18" customWidth="1" collapsed="1"/>
    <col min="8415" max="8415" width="13.44140625" style="18" customWidth="1" collapsed="1"/>
    <col min="8416" max="8416" width="8.44140625" style="18" customWidth="1" collapsed="1"/>
    <col min="8417" max="8417" width="14.6640625" style="18" customWidth="1" collapsed="1"/>
    <col min="8418" max="8439" width="8.44140625" style="18" customWidth="1" collapsed="1"/>
    <col min="8440" max="8669" width="10.6640625" style="18" collapsed="1"/>
    <col min="8670" max="8670" width="10.6640625" style="18" customWidth="1" collapsed="1"/>
    <col min="8671" max="8671" width="13.44140625" style="18" customWidth="1" collapsed="1"/>
    <col min="8672" max="8672" width="8.44140625" style="18" customWidth="1" collapsed="1"/>
    <col min="8673" max="8673" width="14.6640625" style="18" customWidth="1" collapsed="1"/>
    <col min="8674" max="8695" width="8.44140625" style="18" customWidth="1" collapsed="1"/>
    <col min="8696" max="8925" width="10.6640625" style="18" collapsed="1"/>
    <col min="8926" max="8926" width="10.6640625" style="18" customWidth="1" collapsed="1"/>
    <col min="8927" max="8927" width="13.44140625" style="18" customWidth="1" collapsed="1"/>
    <col min="8928" max="8928" width="8.44140625" style="18" customWidth="1" collapsed="1"/>
    <col min="8929" max="8929" width="14.6640625" style="18" customWidth="1" collapsed="1"/>
    <col min="8930" max="8951" width="8.44140625" style="18" customWidth="1" collapsed="1"/>
    <col min="8952" max="9181" width="10.6640625" style="18" collapsed="1"/>
    <col min="9182" max="9182" width="10.6640625" style="18" customWidth="1" collapsed="1"/>
    <col min="9183" max="9183" width="13.44140625" style="18" customWidth="1" collapsed="1"/>
    <col min="9184" max="9184" width="8.44140625" style="18" customWidth="1" collapsed="1"/>
    <col min="9185" max="9185" width="14.6640625" style="18" customWidth="1" collapsed="1"/>
    <col min="9186" max="9207" width="8.44140625" style="18" customWidth="1" collapsed="1"/>
    <col min="9208" max="9437" width="10.6640625" style="18" collapsed="1"/>
    <col min="9438" max="9438" width="10.6640625" style="18" customWidth="1" collapsed="1"/>
    <col min="9439" max="9439" width="13.44140625" style="18" customWidth="1" collapsed="1"/>
    <col min="9440" max="9440" width="8.44140625" style="18" customWidth="1" collapsed="1"/>
    <col min="9441" max="9441" width="14.6640625" style="18" customWidth="1" collapsed="1"/>
    <col min="9442" max="9463" width="8.44140625" style="18" customWidth="1" collapsed="1"/>
    <col min="9464" max="9693" width="10.6640625" style="18" collapsed="1"/>
    <col min="9694" max="9694" width="10.6640625" style="18" customWidth="1" collapsed="1"/>
    <col min="9695" max="9695" width="13.44140625" style="18" customWidth="1" collapsed="1"/>
    <col min="9696" max="9696" width="8.44140625" style="18" customWidth="1" collapsed="1"/>
    <col min="9697" max="9697" width="14.6640625" style="18" customWidth="1" collapsed="1"/>
    <col min="9698" max="9719" width="8.44140625" style="18" customWidth="1" collapsed="1"/>
    <col min="9720" max="9949" width="10.6640625" style="18" collapsed="1"/>
    <col min="9950" max="9950" width="10.6640625" style="18" customWidth="1" collapsed="1"/>
    <col min="9951" max="9951" width="13.44140625" style="18" customWidth="1" collapsed="1"/>
    <col min="9952" max="9952" width="8.44140625" style="18" customWidth="1" collapsed="1"/>
    <col min="9953" max="9953" width="14.6640625" style="18" customWidth="1" collapsed="1"/>
    <col min="9954" max="9975" width="8.44140625" style="18" customWidth="1" collapsed="1"/>
    <col min="9976" max="10205" width="10.6640625" style="18" collapsed="1"/>
    <col min="10206" max="10206" width="10.6640625" style="18" customWidth="1" collapsed="1"/>
    <col min="10207" max="10207" width="13.44140625" style="18" customWidth="1" collapsed="1"/>
    <col min="10208" max="10208" width="8.44140625" style="18" customWidth="1" collapsed="1"/>
    <col min="10209" max="10209" width="14.6640625" style="18" customWidth="1" collapsed="1"/>
    <col min="10210" max="10231" width="8.44140625" style="18" customWidth="1" collapsed="1"/>
    <col min="10232" max="10461" width="10.6640625" style="18" collapsed="1"/>
    <col min="10462" max="10462" width="10.6640625" style="18" customWidth="1" collapsed="1"/>
    <col min="10463" max="10463" width="13.44140625" style="18" customWidth="1" collapsed="1"/>
    <col min="10464" max="10464" width="8.44140625" style="18" customWidth="1" collapsed="1"/>
    <col min="10465" max="10465" width="14.6640625" style="18" customWidth="1" collapsed="1"/>
    <col min="10466" max="10487" width="8.44140625" style="18" customWidth="1" collapsed="1"/>
    <col min="10488" max="10717" width="10.6640625" style="18" collapsed="1"/>
    <col min="10718" max="10718" width="10.6640625" style="18" customWidth="1" collapsed="1"/>
    <col min="10719" max="10719" width="13.44140625" style="18" customWidth="1" collapsed="1"/>
    <col min="10720" max="10720" width="8.44140625" style="18" customWidth="1" collapsed="1"/>
    <col min="10721" max="10721" width="14.6640625" style="18" customWidth="1" collapsed="1"/>
    <col min="10722" max="10743" width="8.44140625" style="18" customWidth="1" collapsed="1"/>
    <col min="10744" max="10973" width="10.6640625" style="18" collapsed="1"/>
    <col min="10974" max="10974" width="10.6640625" style="18" customWidth="1" collapsed="1"/>
    <col min="10975" max="10975" width="13.44140625" style="18" customWidth="1" collapsed="1"/>
    <col min="10976" max="10976" width="8.44140625" style="18" customWidth="1" collapsed="1"/>
    <col min="10977" max="10977" width="14.6640625" style="18" customWidth="1" collapsed="1"/>
    <col min="10978" max="10999" width="8.44140625" style="18" customWidth="1" collapsed="1"/>
    <col min="11000" max="11229" width="10.6640625" style="18" collapsed="1"/>
    <col min="11230" max="11230" width="10.6640625" style="18" customWidth="1" collapsed="1"/>
    <col min="11231" max="11231" width="13.44140625" style="18" customWidth="1" collapsed="1"/>
    <col min="11232" max="11232" width="8.44140625" style="18" customWidth="1" collapsed="1"/>
    <col min="11233" max="11233" width="14.6640625" style="18" customWidth="1" collapsed="1"/>
    <col min="11234" max="11255" width="8.44140625" style="18" customWidth="1" collapsed="1"/>
    <col min="11256" max="11485" width="10.6640625" style="18" collapsed="1"/>
    <col min="11486" max="11486" width="10.6640625" style="18" customWidth="1" collapsed="1"/>
    <col min="11487" max="11487" width="13.44140625" style="18" customWidth="1" collapsed="1"/>
    <col min="11488" max="11488" width="8.44140625" style="18" customWidth="1" collapsed="1"/>
    <col min="11489" max="11489" width="14.6640625" style="18" customWidth="1" collapsed="1"/>
    <col min="11490" max="11511" width="8.44140625" style="18" customWidth="1" collapsed="1"/>
    <col min="11512" max="11741" width="10.6640625" style="18" collapsed="1"/>
    <col min="11742" max="11742" width="10.6640625" style="18" customWidth="1" collapsed="1"/>
    <col min="11743" max="11743" width="13.44140625" style="18" customWidth="1" collapsed="1"/>
    <col min="11744" max="11744" width="8.44140625" style="18" customWidth="1" collapsed="1"/>
    <col min="11745" max="11745" width="14.6640625" style="18" customWidth="1" collapsed="1"/>
    <col min="11746" max="11767" width="8.44140625" style="18" customWidth="1" collapsed="1"/>
    <col min="11768" max="11997" width="10.6640625" style="18" collapsed="1"/>
    <col min="11998" max="11998" width="10.6640625" style="18" customWidth="1" collapsed="1"/>
    <col min="11999" max="11999" width="13.44140625" style="18" customWidth="1" collapsed="1"/>
    <col min="12000" max="12000" width="8.44140625" style="18" customWidth="1" collapsed="1"/>
    <col min="12001" max="12001" width="14.6640625" style="18" customWidth="1" collapsed="1"/>
    <col min="12002" max="12023" width="8.44140625" style="18" customWidth="1" collapsed="1"/>
    <col min="12024" max="12253" width="10.6640625" style="18" collapsed="1"/>
    <col min="12254" max="12254" width="10.6640625" style="18" customWidth="1" collapsed="1"/>
    <col min="12255" max="12255" width="13.44140625" style="18" customWidth="1" collapsed="1"/>
    <col min="12256" max="12256" width="8.44140625" style="18" customWidth="1" collapsed="1"/>
    <col min="12257" max="12257" width="14.6640625" style="18" customWidth="1" collapsed="1"/>
    <col min="12258" max="12279" width="8.44140625" style="18" customWidth="1" collapsed="1"/>
    <col min="12280" max="12509" width="10.6640625" style="18" collapsed="1"/>
    <col min="12510" max="12510" width="10.6640625" style="18" customWidth="1" collapsed="1"/>
    <col min="12511" max="12511" width="13.44140625" style="18" customWidth="1" collapsed="1"/>
    <col min="12512" max="12512" width="8.44140625" style="18" customWidth="1" collapsed="1"/>
    <col min="12513" max="12513" width="14.6640625" style="18" customWidth="1" collapsed="1"/>
    <col min="12514" max="12535" width="8.44140625" style="18" customWidth="1" collapsed="1"/>
    <col min="12536" max="12765" width="10.6640625" style="18" collapsed="1"/>
    <col min="12766" max="12766" width="10.6640625" style="18" customWidth="1" collapsed="1"/>
    <col min="12767" max="12767" width="13.44140625" style="18" customWidth="1" collapsed="1"/>
    <col min="12768" max="12768" width="8.44140625" style="18" customWidth="1" collapsed="1"/>
    <col min="12769" max="12769" width="14.6640625" style="18" customWidth="1" collapsed="1"/>
    <col min="12770" max="12791" width="8.44140625" style="18" customWidth="1" collapsed="1"/>
    <col min="12792" max="13021" width="10.6640625" style="18" collapsed="1"/>
    <col min="13022" max="13022" width="10.6640625" style="18" customWidth="1" collapsed="1"/>
    <col min="13023" max="13023" width="13.44140625" style="18" customWidth="1" collapsed="1"/>
    <col min="13024" max="13024" width="8.44140625" style="18" customWidth="1" collapsed="1"/>
    <col min="13025" max="13025" width="14.6640625" style="18" customWidth="1" collapsed="1"/>
    <col min="13026" max="13047" width="8.44140625" style="18" customWidth="1" collapsed="1"/>
    <col min="13048" max="13277" width="10.6640625" style="18" collapsed="1"/>
    <col min="13278" max="13278" width="10.6640625" style="18" customWidth="1" collapsed="1"/>
    <col min="13279" max="13279" width="13.44140625" style="18" customWidth="1" collapsed="1"/>
    <col min="13280" max="13280" width="8.44140625" style="18" customWidth="1" collapsed="1"/>
    <col min="13281" max="13281" width="14.6640625" style="18" customWidth="1" collapsed="1"/>
    <col min="13282" max="13303" width="8.44140625" style="18" customWidth="1" collapsed="1"/>
    <col min="13304" max="13533" width="10.6640625" style="18" collapsed="1"/>
    <col min="13534" max="13534" width="10.6640625" style="18" customWidth="1" collapsed="1"/>
    <col min="13535" max="13535" width="13.44140625" style="18" customWidth="1" collapsed="1"/>
    <col min="13536" max="13536" width="8.44140625" style="18" customWidth="1" collapsed="1"/>
    <col min="13537" max="13537" width="14.6640625" style="18" customWidth="1" collapsed="1"/>
    <col min="13538" max="13559" width="8.44140625" style="18" customWidth="1" collapsed="1"/>
    <col min="13560" max="13789" width="10.6640625" style="18" collapsed="1"/>
    <col min="13790" max="13790" width="10.6640625" style="18" customWidth="1" collapsed="1"/>
    <col min="13791" max="13791" width="13.44140625" style="18" customWidth="1" collapsed="1"/>
    <col min="13792" max="13792" width="8.44140625" style="18" customWidth="1" collapsed="1"/>
    <col min="13793" max="13793" width="14.6640625" style="18" customWidth="1" collapsed="1"/>
    <col min="13794" max="13815" width="8.44140625" style="18" customWidth="1" collapsed="1"/>
    <col min="13816" max="14045" width="10.6640625" style="18" collapsed="1"/>
    <col min="14046" max="14046" width="10.6640625" style="18" customWidth="1" collapsed="1"/>
    <col min="14047" max="14047" width="13.44140625" style="18" customWidth="1" collapsed="1"/>
    <col min="14048" max="14048" width="8.44140625" style="18" customWidth="1" collapsed="1"/>
    <col min="14049" max="14049" width="14.6640625" style="18" customWidth="1" collapsed="1"/>
    <col min="14050" max="14071" width="8.44140625" style="18" customWidth="1" collapsed="1"/>
    <col min="14072" max="14301" width="10.6640625" style="18" collapsed="1"/>
    <col min="14302" max="14302" width="10.6640625" style="18" customWidth="1" collapsed="1"/>
    <col min="14303" max="14303" width="13.44140625" style="18" customWidth="1" collapsed="1"/>
    <col min="14304" max="14304" width="8.44140625" style="18" customWidth="1" collapsed="1"/>
    <col min="14305" max="14305" width="14.6640625" style="18" customWidth="1" collapsed="1"/>
    <col min="14306" max="14327" width="8.44140625" style="18" customWidth="1" collapsed="1"/>
    <col min="14328" max="14557" width="10.6640625" style="18" collapsed="1"/>
    <col min="14558" max="14558" width="10.6640625" style="18" customWidth="1" collapsed="1"/>
    <col min="14559" max="14559" width="13.44140625" style="18" customWidth="1" collapsed="1"/>
    <col min="14560" max="14560" width="8.44140625" style="18" customWidth="1" collapsed="1"/>
    <col min="14561" max="14561" width="14.6640625" style="18" customWidth="1" collapsed="1"/>
    <col min="14562" max="14583" width="8.44140625" style="18" customWidth="1" collapsed="1"/>
    <col min="14584" max="14813" width="10.6640625" style="18" collapsed="1"/>
    <col min="14814" max="14814" width="10.6640625" style="18" customWidth="1" collapsed="1"/>
    <col min="14815" max="14815" width="13.44140625" style="18" customWidth="1" collapsed="1"/>
    <col min="14816" max="14816" width="8.44140625" style="18" customWidth="1" collapsed="1"/>
    <col min="14817" max="14817" width="14.6640625" style="18" customWidth="1" collapsed="1"/>
    <col min="14818" max="14839" width="8.44140625" style="18" customWidth="1" collapsed="1"/>
    <col min="14840" max="15069" width="10.6640625" style="18" collapsed="1"/>
    <col min="15070" max="15070" width="10.6640625" style="18" customWidth="1" collapsed="1"/>
    <col min="15071" max="15071" width="13.44140625" style="18" customWidth="1" collapsed="1"/>
    <col min="15072" max="15072" width="8.44140625" style="18" customWidth="1" collapsed="1"/>
    <col min="15073" max="15073" width="14.6640625" style="18" customWidth="1" collapsed="1"/>
    <col min="15074" max="15095" width="8.44140625" style="18" customWidth="1" collapsed="1"/>
    <col min="15096" max="15325" width="10.6640625" style="18" collapsed="1"/>
    <col min="15326" max="15326" width="10.6640625" style="18" customWidth="1" collapsed="1"/>
    <col min="15327" max="15327" width="13.44140625" style="18" customWidth="1" collapsed="1"/>
    <col min="15328" max="15328" width="8.44140625" style="18" customWidth="1" collapsed="1"/>
    <col min="15329" max="15329" width="14.6640625" style="18" customWidth="1" collapsed="1"/>
    <col min="15330" max="15351" width="8.44140625" style="18" customWidth="1" collapsed="1"/>
    <col min="15352" max="15581" width="10.6640625" style="18" collapsed="1"/>
    <col min="15582" max="15582" width="10.6640625" style="18" customWidth="1" collapsed="1"/>
    <col min="15583" max="15583" width="13.44140625" style="18" customWidth="1" collapsed="1"/>
    <col min="15584" max="15584" width="8.44140625" style="18" customWidth="1" collapsed="1"/>
    <col min="15585" max="15585" width="14.6640625" style="18" customWidth="1" collapsed="1"/>
    <col min="15586" max="15607" width="8.44140625" style="18" customWidth="1" collapsed="1"/>
    <col min="15608" max="15837" width="10.6640625" style="18" collapsed="1"/>
    <col min="15838" max="15838" width="10.6640625" style="18" customWidth="1" collapsed="1"/>
    <col min="15839" max="15839" width="13.44140625" style="18" customWidth="1" collapsed="1"/>
    <col min="15840" max="15840" width="8.44140625" style="18" customWidth="1" collapsed="1"/>
    <col min="15841" max="15841" width="14.6640625" style="18" customWidth="1" collapsed="1"/>
    <col min="15842" max="15863" width="8.44140625" style="18" customWidth="1" collapsed="1"/>
    <col min="15864" max="16093" width="10.6640625" style="18" collapsed="1"/>
    <col min="16094" max="16094" width="10.6640625" style="18" customWidth="1" collapsed="1"/>
    <col min="16095" max="16095" width="13.44140625" style="18" customWidth="1" collapsed="1"/>
    <col min="16096" max="16096" width="8.44140625" style="18" customWidth="1" collapsed="1"/>
    <col min="16097" max="16097" width="14.6640625" style="18" customWidth="1" collapsed="1"/>
    <col min="16098" max="16119" width="8.44140625" style="18" customWidth="1" collapsed="1"/>
    <col min="16120" max="16384" width="10.6640625" style="18" collapsed="1"/>
  </cols>
  <sheetData>
    <row r="1" spans="1:39" s="1" customFormat="1" ht="16.2" customHeight="1">
      <c r="B1" s="2" t="s">
        <v>38</v>
      </c>
      <c r="C1" s="3" t="s">
        <v>39</v>
      </c>
      <c r="D1" s="2" t="s">
        <v>40</v>
      </c>
      <c r="E1" s="2" t="s">
        <v>27</v>
      </c>
      <c r="F1" s="2" t="s">
        <v>41</v>
      </c>
      <c r="G1" s="2" t="s">
        <v>29</v>
      </c>
      <c r="H1" s="2" t="s">
        <v>42</v>
      </c>
      <c r="I1" s="2" t="s">
        <v>43</v>
      </c>
      <c r="J1" s="2" t="s">
        <v>44</v>
      </c>
      <c r="K1" s="2" t="s">
        <v>45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  <c r="Z1" s="4" t="s">
        <v>14</v>
      </c>
      <c r="AA1" s="4" t="s">
        <v>15</v>
      </c>
      <c r="AB1" s="4" t="s">
        <v>16</v>
      </c>
      <c r="AC1" s="4" t="s">
        <v>17</v>
      </c>
      <c r="AD1" s="4" t="s">
        <v>18</v>
      </c>
      <c r="AE1" s="4" t="s">
        <v>19</v>
      </c>
      <c r="AF1" s="4" t="s">
        <v>20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30</v>
      </c>
      <c r="AM1" s="4" t="s">
        <v>28</v>
      </c>
    </row>
    <row r="2" spans="1:39" ht="30.6" customHeight="1">
      <c r="A2" s="5"/>
      <c r="B2" s="6" t="s">
        <v>258</v>
      </c>
      <c r="C2" s="7">
        <v>43048</v>
      </c>
      <c r="D2" s="7" t="s">
        <v>259</v>
      </c>
      <c r="E2" s="6" t="s">
        <v>35</v>
      </c>
      <c r="F2" s="6" t="s">
        <v>260</v>
      </c>
      <c r="G2" s="8" t="s">
        <v>261</v>
      </c>
      <c r="H2" s="6" t="s">
        <v>36</v>
      </c>
      <c r="I2" s="9">
        <v>5.69</v>
      </c>
      <c r="J2" s="8" t="s">
        <v>46</v>
      </c>
      <c r="K2" s="6" t="s">
        <v>37</v>
      </c>
      <c r="L2" s="10" t="s">
        <v>31</v>
      </c>
      <c r="M2" s="6">
        <v>5.6000000000000001E-2</v>
      </c>
      <c r="N2" s="8" t="s">
        <v>262</v>
      </c>
      <c r="O2" s="6">
        <v>48</v>
      </c>
      <c r="P2" s="11">
        <v>200000</v>
      </c>
      <c r="Q2" s="12"/>
      <c r="R2" s="12"/>
      <c r="S2" s="13">
        <v>39.950000000000003</v>
      </c>
      <c r="T2" s="14">
        <v>43092</v>
      </c>
      <c r="U2" s="8" t="s">
        <v>263</v>
      </c>
      <c r="V2" s="15">
        <v>18302</v>
      </c>
      <c r="W2" s="8" t="s">
        <v>33</v>
      </c>
      <c r="X2" s="8" t="s">
        <v>47</v>
      </c>
      <c r="Y2" s="16" t="s">
        <v>264</v>
      </c>
      <c r="Z2" s="8"/>
      <c r="AA2" s="8" t="s">
        <v>52</v>
      </c>
      <c r="AB2" s="8"/>
      <c r="AC2" s="8" t="s">
        <v>26</v>
      </c>
      <c r="AD2" s="8" t="s">
        <v>33</v>
      </c>
      <c r="AE2" s="8" t="s">
        <v>265</v>
      </c>
      <c r="AF2" s="8"/>
      <c r="AG2" s="11">
        <v>50000</v>
      </c>
      <c r="AH2" s="11">
        <v>25000</v>
      </c>
      <c r="AI2" s="8" t="s">
        <v>34</v>
      </c>
      <c r="AJ2" s="17" t="s">
        <v>266</v>
      </c>
      <c r="AK2" s="17" t="s">
        <v>267</v>
      </c>
      <c r="AL2" s="17" t="s">
        <v>268</v>
      </c>
      <c r="AM2" s="17" t="s">
        <v>269</v>
      </c>
    </row>
    <row r="3" spans="1:39" ht="31.95" customHeight="1">
      <c r="A3" s="5"/>
      <c r="B3" s="6" t="s">
        <v>258</v>
      </c>
      <c r="C3" s="7">
        <v>43048</v>
      </c>
      <c r="D3" s="7" t="s">
        <v>259</v>
      </c>
      <c r="E3" s="6" t="s">
        <v>48</v>
      </c>
      <c r="F3" s="6" t="s">
        <v>260</v>
      </c>
      <c r="G3" s="8" t="s">
        <v>261</v>
      </c>
      <c r="H3" s="6" t="s">
        <v>49</v>
      </c>
      <c r="I3" s="9">
        <v>5.69</v>
      </c>
      <c r="J3" s="8" t="s">
        <v>50</v>
      </c>
      <c r="K3" s="6" t="s">
        <v>51</v>
      </c>
      <c r="L3" s="10">
        <v>20</v>
      </c>
      <c r="M3" s="6">
        <v>3.5999999999999997E-2</v>
      </c>
      <c r="N3" s="8" t="s">
        <v>262</v>
      </c>
      <c r="O3" s="6">
        <v>36</v>
      </c>
      <c r="P3" s="11">
        <v>100000</v>
      </c>
      <c r="Q3" s="12"/>
      <c r="R3" s="12"/>
      <c r="S3" s="13">
        <v>47.5</v>
      </c>
      <c r="T3" s="14">
        <v>43092</v>
      </c>
      <c r="U3" s="8" t="s">
        <v>263</v>
      </c>
      <c r="V3" s="15">
        <v>18302</v>
      </c>
      <c r="W3" s="8" t="s">
        <v>33</v>
      </c>
      <c r="X3" s="8" t="s">
        <v>32</v>
      </c>
      <c r="Y3" s="16" t="s">
        <v>270</v>
      </c>
      <c r="Z3" s="8"/>
      <c r="AA3" s="8" t="s">
        <v>52</v>
      </c>
      <c r="AB3" s="8"/>
      <c r="AC3" s="8" t="s">
        <v>26</v>
      </c>
      <c r="AD3" s="8" t="s">
        <v>34</v>
      </c>
      <c r="AE3" s="8" t="s">
        <v>265</v>
      </c>
      <c r="AF3" s="8"/>
      <c r="AG3" s="11">
        <v>25000</v>
      </c>
      <c r="AH3" s="11">
        <v>20000</v>
      </c>
      <c r="AI3" s="8" t="s">
        <v>34</v>
      </c>
      <c r="AJ3" s="17" t="s">
        <v>266</v>
      </c>
      <c r="AK3" s="17" t="s">
        <v>267</v>
      </c>
      <c r="AL3" s="17" t="s">
        <v>271</v>
      </c>
      <c r="AM3" s="17" t="s">
        <v>269</v>
      </c>
    </row>
    <row r="4" spans="1:39" ht="30.6" customHeight="1">
      <c r="A4" s="5"/>
      <c r="B4" s="6" t="s">
        <v>258</v>
      </c>
      <c r="C4" s="7">
        <v>43048</v>
      </c>
      <c r="D4" s="7" t="s">
        <v>259</v>
      </c>
      <c r="E4" s="6" t="s">
        <v>48</v>
      </c>
      <c r="F4" s="6" t="s">
        <v>260</v>
      </c>
      <c r="G4" s="8" t="s">
        <v>261</v>
      </c>
      <c r="H4" s="6" t="s">
        <v>49</v>
      </c>
      <c r="I4" s="9">
        <v>5.69</v>
      </c>
      <c r="J4" s="8" t="s">
        <v>50</v>
      </c>
      <c r="K4" s="6" t="s">
        <v>51</v>
      </c>
      <c r="L4" s="10">
        <v>30</v>
      </c>
      <c r="M4" s="6">
        <v>3.5999999999999997E-2</v>
      </c>
      <c r="N4" s="8" t="s">
        <v>262</v>
      </c>
      <c r="O4" s="6">
        <v>46</v>
      </c>
      <c r="P4" s="11">
        <v>50000</v>
      </c>
      <c r="Q4" s="12"/>
      <c r="R4" s="12"/>
      <c r="S4" s="13">
        <v>43.5</v>
      </c>
      <c r="T4" s="14">
        <v>43092</v>
      </c>
      <c r="U4" s="8" t="s">
        <v>263</v>
      </c>
      <c r="V4" s="15">
        <v>18302</v>
      </c>
      <c r="W4" s="8" t="s">
        <v>33</v>
      </c>
      <c r="X4" s="8" t="s">
        <v>32</v>
      </c>
      <c r="Y4" s="16" t="s">
        <v>272</v>
      </c>
      <c r="Z4" s="8"/>
      <c r="AA4" s="8" t="s">
        <v>52</v>
      </c>
      <c r="AB4" s="8"/>
      <c r="AC4" s="8" t="s">
        <v>26</v>
      </c>
      <c r="AD4" s="8" t="s">
        <v>34</v>
      </c>
      <c r="AE4" s="8" t="s">
        <v>265</v>
      </c>
      <c r="AF4" s="8"/>
      <c r="AG4" s="11">
        <v>50000</v>
      </c>
      <c r="AH4" s="11">
        <v>25000</v>
      </c>
      <c r="AI4" s="8" t="s">
        <v>34</v>
      </c>
      <c r="AJ4" s="17" t="s">
        <v>266</v>
      </c>
      <c r="AK4" s="17" t="s">
        <v>267</v>
      </c>
      <c r="AL4" s="17" t="s">
        <v>273</v>
      </c>
      <c r="AM4" s="17" t="s">
        <v>269</v>
      </c>
    </row>
    <row r="5" spans="1:39" ht="30.6" customHeight="1">
      <c r="A5" s="5"/>
      <c r="B5" s="19" t="s">
        <v>258</v>
      </c>
      <c r="C5" s="7">
        <v>43048</v>
      </c>
      <c r="D5" s="7" t="s">
        <v>259</v>
      </c>
      <c r="E5" s="6" t="s">
        <v>48</v>
      </c>
      <c r="F5" s="6" t="s">
        <v>260</v>
      </c>
      <c r="G5" s="8" t="s">
        <v>261</v>
      </c>
      <c r="H5" s="6" t="s">
        <v>49</v>
      </c>
      <c r="I5" s="20">
        <v>5.69</v>
      </c>
      <c r="J5" s="8" t="s">
        <v>50</v>
      </c>
      <c r="K5" s="6" t="s">
        <v>51</v>
      </c>
      <c r="L5" s="10">
        <v>40</v>
      </c>
      <c r="M5" s="6">
        <v>5.6000000000000001E-2</v>
      </c>
      <c r="N5" s="8" t="s">
        <v>262</v>
      </c>
      <c r="O5" s="6">
        <v>36</v>
      </c>
      <c r="P5" s="11">
        <v>100000</v>
      </c>
      <c r="Q5" s="12"/>
      <c r="R5" s="12"/>
      <c r="S5" s="13">
        <v>40.950000000000003</v>
      </c>
      <c r="T5" s="14">
        <v>43092</v>
      </c>
      <c r="U5" s="8" t="s">
        <v>263</v>
      </c>
      <c r="V5" s="15">
        <v>18302</v>
      </c>
      <c r="W5" s="8" t="s">
        <v>33</v>
      </c>
      <c r="X5" s="8" t="s">
        <v>47</v>
      </c>
      <c r="Y5" s="16" t="s">
        <v>274</v>
      </c>
      <c r="Z5" s="8"/>
      <c r="AA5" s="8" t="s">
        <v>52</v>
      </c>
      <c r="AB5" s="8"/>
      <c r="AC5" s="8" t="s">
        <v>26</v>
      </c>
      <c r="AD5" s="8" t="s">
        <v>33</v>
      </c>
      <c r="AE5" s="8" t="s">
        <v>265</v>
      </c>
      <c r="AF5" s="8"/>
      <c r="AG5" s="11">
        <v>25000</v>
      </c>
      <c r="AH5" s="11">
        <v>20000</v>
      </c>
      <c r="AI5" s="8" t="s">
        <v>34</v>
      </c>
      <c r="AJ5" s="17" t="s">
        <v>266</v>
      </c>
      <c r="AK5" s="17" t="s">
        <v>267</v>
      </c>
      <c r="AL5" s="17" t="s">
        <v>268</v>
      </c>
      <c r="AM5" s="17" t="s">
        <v>269</v>
      </c>
    </row>
    <row r="6" spans="1:39" ht="31.95" customHeight="1">
      <c r="A6" s="5"/>
      <c r="B6" s="19" t="s">
        <v>258</v>
      </c>
      <c r="C6" s="7">
        <v>43048</v>
      </c>
      <c r="D6" s="7" t="s">
        <v>259</v>
      </c>
      <c r="E6" s="6" t="s">
        <v>48</v>
      </c>
      <c r="F6" s="6" t="s">
        <v>260</v>
      </c>
      <c r="G6" s="8" t="s">
        <v>261</v>
      </c>
      <c r="H6" s="6" t="s">
        <v>49</v>
      </c>
      <c r="I6" s="20">
        <v>5.69</v>
      </c>
      <c r="J6" s="8" t="s">
        <v>50</v>
      </c>
      <c r="K6" s="6" t="s">
        <v>51</v>
      </c>
      <c r="L6" s="10">
        <v>50</v>
      </c>
      <c r="M6" s="6">
        <v>4.4999999999999998E-2</v>
      </c>
      <c r="N6" s="8" t="s">
        <v>262</v>
      </c>
      <c r="O6" s="6">
        <v>36</v>
      </c>
      <c r="P6" s="11">
        <v>50000</v>
      </c>
      <c r="Q6" s="12"/>
      <c r="R6" s="12"/>
      <c r="S6" s="13">
        <v>41.6</v>
      </c>
      <c r="T6" s="14">
        <v>43092</v>
      </c>
      <c r="U6" s="8" t="s">
        <v>263</v>
      </c>
      <c r="V6" s="15">
        <v>18302</v>
      </c>
      <c r="W6" s="8" t="s">
        <v>33</v>
      </c>
      <c r="X6" s="8" t="s">
        <v>47</v>
      </c>
      <c r="Y6" s="16" t="s">
        <v>275</v>
      </c>
      <c r="Z6" s="8"/>
      <c r="AA6" s="8" t="s">
        <v>52</v>
      </c>
      <c r="AB6" s="8"/>
      <c r="AC6" s="8" t="s">
        <v>26</v>
      </c>
      <c r="AD6" s="8" t="s">
        <v>33</v>
      </c>
      <c r="AE6" s="8" t="s">
        <v>265</v>
      </c>
      <c r="AF6" s="8"/>
      <c r="AG6" s="11">
        <v>25000</v>
      </c>
      <c r="AH6" s="11">
        <v>20000</v>
      </c>
      <c r="AI6" s="8" t="s">
        <v>34</v>
      </c>
      <c r="AJ6" s="17" t="s">
        <v>266</v>
      </c>
      <c r="AK6" s="17" t="s">
        <v>267</v>
      </c>
      <c r="AL6" s="17" t="s">
        <v>271</v>
      </c>
      <c r="AM6" s="17" t="s">
        <v>269</v>
      </c>
    </row>
    <row r="7" spans="1:39" ht="31.95" customHeight="1">
      <c r="A7" s="5"/>
      <c r="B7" s="19" t="s">
        <v>258</v>
      </c>
      <c r="C7" s="7">
        <v>43048</v>
      </c>
      <c r="D7" s="7" t="s">
        <v>259</v>
      </c>
      <c r="E7" s="6" t="s">
        <v>48</v>
      </c>
      <c r="F7" s="6" t="s">
        <v>260</v>
      </c>
      <c r="G7" s="8" t="s">
        <v>261</v>
      </c>
      <c r="H7" s="6" t="s">
        <v>49</v>
      </c>
      <c r="I7" s="20">
        <v>5.69</v>
      </c>
      <c r="J7" s="8" t="s">
        <v>50</v>
      </c>
      <c r="K7" s="6" t="s">
        <v>51</v>
      </c>
      <c r="L7" s="10">
        <v>60</v>
      </c>
      <c r="M7" s="6">
        <v>3.4000000000000002E-2</v>
      </c>
      <c r="N7" s="8" t="s">
        <v>262</v>
      </c>
      <c r="O7" s="6">
        <v>48</v>
      </c>
      <c r="P7" s="11">
        <v>50000</v>
      </c>
      <c r="Q7" s="12"/>
      <c r="R7" s="12"/>
      <c r="S7" s="13">
        <v>42.1</v>
      </c>
      <c r="T7" s="14">
        <v>43092</v>
      </c>
      <c r="U7" s="8" t="s">
        <v>263</v>
      </c>
      <c r="V7" s="15">
        <v>18302</v>
      </c>
      <c r="W7" s="8" t="s">
        <v>33</v>
      </c>
      <c r="X7" s="8" t="s">
        <v>47</v>
      </c>
      <c r="Y7" s="16" t="s">
        <v>276</v>
      </c>
      <c r="Z7" s="8"/>
      <c r="AA7" s="8" t="s">
        <v>52</v>
      </c>
      <c r="AB7" s="8"/>
      <c r="AC7" s="8" t="s">
        <v>26</v>
      </c>
      <c r="AD7" s="8" t="s">
        <v>33</v>
      </c>
      <c r="AE7" s="8" t="s">
        <v>265</v>
      </c>
      <c r="AF7" s="8"/>
      <c r="AG7" s="11">
        <v>50000</v>
      </c>
      <c r="AH7" s="11">
        <v>25000</v>
      </c>
      <c r="AI7" s="8" t="s">
        <v>34</v>
      </c>
      <c r="AJ7" s="17" t="s">
        <v>266</v>
      </c>
      <c r="AK7" s="17" t="s">
        <v>267</v>
      </c>
      <c r="AL7" s="17" t="s">
        <v>273</v>
      </c>
      <c r="AM7" s="17" t="s">
        <v>269</v>
      </c>
    </row>
    <row r="8" spans="1:39" ht="31.95" customHeight="1">
      <c r="A8" s="5"/>
      <c r="B8" s="19" t="s">
        <v>258</v>
      </c>
      <c r="C8" s="7">
        <v>43048</v>
      </c>
      <c r="D8" s="7" t="s">
        <v>259</v>
      </c>
      <c r="E8" s="6" t="s">
        <v>48</v>
      </c>
      <c r="F8" s="6" t="s">
        <v>260</v>
      </c>
      <c r="G8" s="8" t="s">
        <v>261</v>
      </c>
      <c r="H8" s="6" t="s">
        <v>49</v>
      </c>
      <c r="I8" s="20">
        <v>5.69</v>
      </c>
      <c r="J8" s="8" t="s">
        <v>50</v>
      </c>
      <c r="K8" s="6" t="s">
        <v>51</v>
      </c>
      <c r="L8" s="10">
        <v>70</v>
      </c>
      <c r="M8" s="6">
        <v>6.9000000000000006E-2</v>
      </c>
      <c r="N8" s="8" t="s">
        <v>262</v>
      </c>
      <c r="O8" s="6">
        <v>48</v>
      </c>
      <c r="P8" s="11">
        <v>50000</v>
      </c>
      <c r="Q8" s="12"/>
      <c r="R8" s="12"/>
      <c r="S8" s="13">
        <v>39.799999999999997</v>
      </c>
      <c r="T8" s="14">
        <v>43092</v>
      </c>
      <c r="U8" s="8" t="s">
        <v>263</v>
      </c>
      <c r="V8" s="15">
        <v>18302</v>
      </c>
      <c r="W8" s="8" t="s">
        <v>33</v>
      </c>
      <c r="X8" s="8" t="s">
        <v>47</v>
      </c>
      <c r="Y8" s="16" t="s">
        <v>277</v>
      </c>
      <c r="Z8" s="8"/>
      <c r="AA8" s="8" t="s">
        <v>52</v>
      </c>
      <c r="AB8" s="8"/>
      <c r="AC8" s="8" t="s">
        <v>26</v>
      </c>
      <c r="AD8" s="8" t="s">
        <v>33</v>
      </c>
      <c r="AE8" s="8" t="s">
        <v>265</v>
      </c>
      <c r="AF8" s="8"/>
      <c r="AG8" s="11">
        <v>50000</v>
      </c>
      <c r="AH8" s="11">
        <v>25000</v>
      </c>
      <c r="AI8" s="8" t="s">
        <v>34</v>
      </c>
      <c r="AJ8" s="17" t="s">
        <v>266</v>
      </c>
      <c r="AK8" s="17" t="s">
        <v>267</v>
      </c>
      <c r="AL8" s="17" t="s">
        <v>268</v>
      </c>
      <c r="AM8" s="17" t="s">
        <v>269</v>
      </c>
    </row>
    <row r="9" spans="1:39" ht="31.95" customHeight="1">
      <c r="A9" s="5"/>
      <c r="B9" s="19" t="s">
        <v>278</v>
      </c>
      <c r="C9" s="7" t="s">
        <v>282</v>
      </c>
      <c r="D9" s="7" t="s">
        <v>279</v>
      </c>
      <c r="E9" s="6" t="s">
        <v>48</v>
      </c>
      <c r="F9" s="6" t="s">
        <v>260</v>
      </c>
      <c r="G9" s="8" t="s">
        <v>261</v>
      </c>
      <c r="H9" s="6" t="s">
        <v>49</v>
      </c>
      <c r="I9" s="20">
        <v>5.69</v>
      </c>
      <c r="J9" s="8" t="s">
        <v>50</v>
      </c>
      <c r="K9" s="6" t="s">
        <v>51</v>
      </c>
      <c r="L9" s="10">
        <v>30</v>
      </c>
      <c r="M9" s="6">
        <v>4.4999999999999998E-2</v>
      </c>
      <c r="N9" s="8" t="s">
        <v>262</v>
      </c>
      <c r="O9" s="6">
        <v>48</v>
      </c>
      <c r="P9" s="11">
        <v>45000</v>
      </c>
      <c r="Q9" s="12"/>
      <c r="R9" s="12"/>
      <c r="S9" s="13">
        <v>45.85</v>
      </c>
      <c r="T9" s="14">
        <v>43197</v>
      </c>
      <c r="U9" s="8" t="s">
        <v>263</v>
      </c>
      <c r="V9" s="15">
        <v>18541</v>
      </c>
      <c r="W9" s="8" t="s">
        <v>33</v>
      </c>
      <c r="X9" s="8" t="s">
        <v>47</v>
      </c>
      <c r="Y9" s="16" t="s">
        <v>280</v>
      </c>
      <c r="Z9" s="8"/>
      <c r="AA9" s="8" t="s">
        <v>52</v>
      </c>
      <c r="AB9" s="8"/>
      <c r="AC9" s="8" t="s">
        <v>26</v>
      </c>
      <c r="AD9" s="8" t="s">
        <v>33</v>
      </c>
      <c r="AE9" s="8" t="s">
        <v>265</v>
      </c>
      <c r="AF9" s="8"/>
      <c r="AG9" s="11">
        <v>50000</v>
      </c>
      <c r="AH9" s="11">
        <v>25000</v>
      </c>
      <c r="AI9" s="8" t="s">
        <v>34</v>
      </c>
      <c r="AJ9" s="17" t="s">
        <v>266</v>
      </c>
      <c r="AK9" s="17" t="s">
        <v>267</v>
      </c>
      <c r="AL9" s="17" t="s">
        <v>281</v>
      </c>
      <c r="AM9" s="17" t="s">
        <v>269</v>
      </c>
    </row>
    <row r="10" spans="1:39" ht="31.95" customHeight="1">
      <c r="A10" s="5"/>
      <c r="B10" s="19" t="s">
        <v>283</v>
      </c>
      <c r="C10" s="7">
        <v>43167</v>
      </c>
      <c r="D10" s="7" t="s">
        <v>279</v>
      </c>
      <c r="E10" s="6" t="s">
        <v>242</v>
      </c>
      <c r="F10" s="6" t="s">
        <v>260</v>
      </c>
      <c r="G10" s="8" t="s">
        <v>261</v>
      </c>
      <c r="H10" s="6" t="s">
        <v>49</v>
      </c>
      <c r="I10" s="20">
        <v>5.69</v>
      </c>
      <c r="J10" s="8" t="s">
        <v>50</v>
      </c>
      <c r="K10" s="6" t="s">
        <v>51</v>
      </c>
      <c r="L10" s="10">
        <v>10</v>
      </c>
      <c r="M10" s="6">
        <v>3.8699999999999998E-2</v>
      </c>
      <c r="N10" s="8" t="s">
        <v>262</v>
      </c>
      <c r="O10" s="6">
        <v>55</v>
      </c>
      <c r="P10" s="11">
        <v>50000</v>
      </c>
      <c r="Q10" s="12"/>
      <c r="R10" s="12"/>
      <c r="S10" s="13">
        <v>53.05</v>
      </c>
      <c r="T10" s="14">
        <v>43218</v>
      </c>
      <c r="U10" s="8" t="s">
        <v>263</v>
      </c>
      <c r="V10" s="15">
        <v>18599</v>
      </c>
      <c r="W10" s="8" t="s">
        <v>33</v>
      </c>
      <c r="X10" s="8" t="s">
        <v>53</v>
      </c>
      <c r="Y10" s="16" t="s">
        <v>284</v>
      </c>
      <c r="Z10" s="8"/>
      <c r="AA10" s="8" t="s">
        <v>285</v>
      </c>
      <c r="AB10" s="8" t="s">
        <v>286</v>
      </c>
      <c r="AC10" s="8" t="s">
        <v>26</v>
      </c>
      <c r="AD10" s="8" t="s">
        <v>34</v>
      </c>
      <c r="AE10" s="8" t="s">
        <v>265</v>
      </c>
      <c r="AF10" s="8"/>
      <c r="AG10" s="11">
        <v>25000</v>
      </c>
      <c r="AH10" s="11"/>
      <c r="AI10" s="8" t="s">
        <v>34</v>
      </c>
      <c r="AJ10" s="17" t="s">
        <v>266</v>
      </c>
      <c r="AK10" s="17" t="s">
        <v>267</v>
      </c>
      <c r="AL10" s="17" t="s">
        <v>287</v>
      </c>
      <c r="AM10" s="17" t="s">
        <v>269</v>
      </c>
    </row>
    <row r="11" spans="1:39" ht="31.95" customHeight="1">
      <c r="A11" s="5"/>
      <c r="B11" s="19" t="s">
        <v>283</v>
      </c>
      <c r="C11" s="7">
        <v>43167</v>
      </c>
      <c r="D11" s="7" t="s">
        <v>279</v>
      </c>
      <c r="E11" s="6" t="s">
        <v>242</v>
      </c>
      <c r="F11" s="6" t="s">
        <v>260</v>
      </c>
      <c r="G11" s="8" t="s">
        <v>261</v>
      </c>
      <c r="H11" s="6" t="s">
        <v>49</v>
      </c>
      <c r="I11" s="20">
        <v>5.69</v>
      </c>
      <c r="J11" s="8" t="s">
        <v>50</v>
      </c>
      <c r="K11" s="6" t="s">
        <v>51</v>
      </c>
      <c r="L11" s="10">
        <v>20</v>
      </c>
      <c r="M11" s="6">
        <v>3.8699999999999998E-2</v>
      </c>
      <c r="N11" s="8" t="s">
        <v>262</v>
      </c>
      <c r="O11" s="6">
        <v>50.25</v>
      </c>
      <c r="P11" s="11">
        <v>270000</v>
      </c>
      <c r="Q11" s="12"/>
      <c r="R11" s="12"/>
      <c r="S11" s="13">
        <v>53.05</v>
      </c>
      <c r="T11" s="14">
        <v>43218</v>
      </c>
      <c r="U11" s="8" t="s">
        <v>263</v>
      </c>
      <c r="V11" s="15">
        <v>18599</v>
      </c>
      <c r="W11" s="8" t="s">
        <v>33</v>
      </c>
      <c r="X11" s="8" t="s">
        <v>53</v>
      </c>
      <c r="Y11" s="16" t="s">
        <v>288</v>
      </c>
      <c r="Z11" s="8"/>
      <c r="AA11" s="8" t="s">
        <v>285</v>
      </c>
      <c r="AB11" s="8" t="s">
        <v>286</v>
      </c>
      <c r="AC11" s="8" t="s">
        <v>26</v>
      </c>
      <c r="AD11" s="8" t="s">
        <v>34</v>
      </c>
      <c r="AE11" s="8" t="s">
        <v>265</v>
      </c>
      <c r="AF11" s="8"/>
      <c r="AG11" s="11">
        <v>25000</v>
      </c>
      <c r="AH11" s="11"/>
      <c r="AI11" s="8" t="s">
        <v>34</v>
      </c>
      <c r="AJ11" s="17" t="s">
        <v>266</v>
      </c>
      <c r="AK11" s="17" t="s">
        <v>267</v>
      </c>
      <c r="AL11" s="17" t="s">
        <v>287</v>
      </c>
      <c r="AM11" s="17" t="s">
        <v>269</v>
      </c>
    </row>
    <row r="12" spans="1:39" ht="31.95" customHeight="1">
      <c r="A12" s="5"/>
      <c r="B12" s="19" t="s">
        <v>289</v>
      </c>
      <c r="C12" s="7">
        <v>43263</v>
      </c>
      <c r="D12" s="7" t="s">
        <v>279</v>
      </c>
      <c r="E12" s="6" t="s">
        <v>48</v>
      </c>
      <c r="F12" s="6" t="s">
        <v>260</v>
      </c>
      <c r="G12" s="8" t="s">
        <v>261</v>
      </c>
      <c r="H12" s="6" t="s">
        <v>49</v>
      </c>
      <c r="I12" s="20">
        <v>5.76</v>
      </c>
      <c r="J12" s="8" t="s">
        <v>50</v>
      </c>
      <c r="K12" s="6" t="s">
        <v>51</v>
      </c>
      <c r="L12" s="10">
        <v>30</v>
      </c>
      <c r="M12" s="6">
        <v>3.5999999999999997E-2</v>
      </c>
      <c r="N12" s="8" t="s">
        <v>262</v>
      </c>
      <c r="O12" s="6">
        <v>48</v>
      </c>
      <c r="P12" s="11">
        <v>50000</v>
      </c>
      <c r="Q12" s="12"/>
      <c r="R12" s="12"/>
      <c r="S12" s="13">
        <v>54.75</v>
      </c>
      <c r="T12" s="14">
        <v>43302</v>
      </c>
      <c r="U12" s="8" t="s">
        <v>263</v>
      </c>
      <c r="V12" s="15">
        <v>18843</v>
      </c>
      <c r="W12" s="8" t="s">
        <v>33</v>
      </c>
      <c r="X12" s="8" t="s">
        <v>47</v>
      </c>
      <c r="Y12" s="16" t="s">
        <v>276</v>
      </c>
      <c r="Z12" s="8"/>
      <c r="AA12" s="8" t="s">
        <v>52</v>
      </c>
      <c r="AB12" s="8"/>
      <c r="AC12" s="8" t="s">
        <v>26</v>
      </c>
      <c r="AD12" s="8" t="s">
        <v>33</v>
      </c>
      <c r="AE12" s="8" t="s">
        <v>265</v>
      </c>
      <c r="AF12" s="8"/>
      <c r="AG12" s="11">
        <v>50000</v>
      </c>
      <c r="AH12" s="11">
        <v>25000</v>
      </c>
      <c r="AI12" s="8" t="s">
        <v>34</v>
      </c>
      <c r="AJ12" s="17" t="s">
        <v>266</v>
      </c>
      <c r="AK12" s="17" t="s">
        <v>267</v>
      </c>
      <c r="AL12" s="17" t="s">
        <v>290</v>
      </c>
      <c r="AM12" s="17" t="s">
        <v>269</v>
      </c>
    </row>
    <row r="13" spans="1:39" ht="31.95" customHeight="1">
      <c r="A13" s="5"/>
      <c r="B13" s="19" t="s">
        <v>291</v>
      </c>
      <c r="C13" s="7">
        <v>43278</v>
      </c>
      <c r="D13" s="7" t="s">
        <v>279</v>
      </c>
      <c r="E13" s="6" t="s">
        <v>48</v>
      </c>
      <c r="F13" s="6" t="s">
        <v>260</v>
      </c>
      <c r="G13" s="8" t="s">
        <v>261</v>
      </c>
      <c r="H13" s="6" t="s">
        <v>49</v>
      </c>
      <c r="I13" s="20">
        <v>5.76</v>
      </c>
      <c r="J13" s="8" t="s">
        <v>50</v>
      </c>
      <c r="K13" s="6" t="s">
        <v>51</v>
      </c>
      <c r="L13" s="10">
        <v>10</v>
      </c>
      <c r="M13" s="6">
        <v>7.0000000000000007E-2</v>
      </c>
      <c r="N13" s="8" t="s">
        <v>262</v>
      </c>
      <c r="O13" s="6">
        <v>52</v>
      </c>
      <c r="P13" s="11">
        <v>400000</v>
      </c>
      <c r="Q13" s="12"/>
      <c r="R13" s="12"/>
      <c r="S13" s="13">
        <v>53.55</v>
      </c>
      <c r="T13" s="14">
        <v>43323</v>
      </c>
      <c r="U13" s="8" t="s">
        <v>263</v>
      </c>
      <c r="V13" s="15">
        <v>18867</v>
      </c>
      <c r="W13" s="8" t="s">
        <v>33</v>
      </c>
      <c r="X13" s="8" t="s">
        <v>47</v>
      </c>
      <c r="Y13" s="16" t="s">
        <v>292</v>
      </c>
      <c r="Z13" s="8"/>
      <c r="AA13" s="8" t="s">
        <v>52</v>
      </c>
      <c r="AB13" s="8"/>
      <c r="AC13" s="8" t="s">
        <v>26</v>
      </c>
      <c r="AD13" s="8" t="s">
        <v>33</v>
      </c>
      <c r="AE13" s="8" t="s">
        <v>265</v>
      </c>
      <c r="AF13" s="8"/>
      <c r="AG13" s="11">
        <v>50000</v>
      </c>
      <c r="AH13" s="11">
        <v>25000</v>
      </c>
      <c r="AI13" s="8" t="s">
        <v>34</v>
      </c>
      <c r="AJ13" s="17" t="s">
        <v>266</v>
      </c>
      <c r="AK13" s="17" t="s">
        <v>267</v>
      </c>
      <c r="AL13" s="17" t="s">
        <v>290</v>
      </c>
      <c r="AM13" s="17" t="s">
        <v>269</v>
      </c>
    </row>
    <row r="14" spans="1:39" ht="31.95" customHeight="1">
      <c r="A14" s="5"/>
      <c r="B14" s="19" t="s">
        <v>291</v>
      </c>
      <c r="C14" s="7">
        <v>43278</v>
      </c>
      <c r="D14" s="7" t="s">
        <v>279</v>
      </c>
      <c r="E14" s="6" t="s">
        <v>48</v>
      </c>
      <c r="F14" s="6" t="s">
        <v>260</v>
      </c>
      <c r="G14" s="8" t="s">
        <v>261</v>
      </c>
      <c r="H14" s="6" t="s">
        <v>49</v>
      </c>
      <c r="I14" s="20">
        <v>5.76</v>
      </c>
      <c r="J14" s="8" t="s">
        <v>50</v>
      </c>
      <c r="K14" s="6" t="s">
        <v>51</v>
      </c>
      <c r="L14" s="10">
        <v>20</v>
      </c>
      <c r="M14" s="6">
        <v>7.0000000000000007E-2</v>
      </c>
      <c r="N14" s="8" t="s">
        <v>262</v>
      </c>
      <c r="O14" s="6">
        <v>51.5</v>
      </c>
      <c r="P14" s="11">
        <v>100000</v>
      </c>
      <c r="Q14" s="12"/>
      <c r="R14" s="12"/>
      <c r="S14" s="13">
        <v>53.55</v>
      </c>
      <c r="T14" s="14">
        <v>43323</v>
      </c>
      <c r="U14" s="8" t="s">
        <v>263</v>
      </c>
      <c r="V14" s="15">
        <v>18867</v>
      </c>
      <c r="W14" s="8" t="s">
        <v>33</v>
      </c>
      <c r="X14" s="8" t="s">
        <v>47</v>
      </c>
      <c r="Y14" s="16" t="s">
        <v>293</v>
      </c>
      <c r="Z14" s="8"/>
      <c r="AA14" s="8" t="s">
        <v>52</v>
      </c>
      <c r="AB14" s="8"/>
      <c r="AC14" s="8" t="s">
        <v>26</v>
      </c>
      <c r="AD14" s="8" t="s">
        <v>33</v>
      </c>
      <c r="AE14" s="8" t="s">
        <v>265</v>
      </c>
      <c r="AF14" s="8"/>
      <c r="AG14" s="11">
        <v>50000</v>
      </c>
      <c r="AH14" s="11">
        <v>25000</v>
      </c>
      <c r="AI14" s="8" t="s">
        <v>34</v>
      </c>
      <c r="AJ14" s="17" t="s">
        <v>266</v>
      </c>
      <c r="AK14" s="17" t="s">
        <v>267</v>
      </c>
      <c r="AL14" s="17" t="s">
        <v>290</v>
      </c>
      <c r="AM14" s="17" t="s">
        <v>269</v>
      </c>
    </row>
    <row r="15" spans="1:39" ht="31.95" customHeight="1">
      <c r="A15" s="5"/>
      <c r="B15" s="19" t="s">
        <v>291</v>
      </c>
      <c r="C15" s="7">
        <v>43278</v>
      </c>
      <c r="D15" s="7" t="s">
        <v>279</v>
      </c>
      <c r="E15" s="6" t="s">
        <v>48</v>
      </c>
      <c r="F15" s="6" t="s">
        <v>260</v>
      </c>
      <c r="G15" s="8" t="s">
        <v>261</v>
      </c>
      <c r="H15" s="6" t="s">
        <v>49</v>
      </c>
      <c r="I15" s="20">
        <v>5.76</v>
      </c>
      <c r="J15" s="8" t="s">
        <v>50</v>
      </c>
      <c r="K15" s="6" t="s">
        <v>51</v>
      </c>
      <c r="L15" s="10">
        <v>30</v>
      </c>
      <c r="M15" s="6">
        <v>7.0000000000000007E-2</v>
      </c>
      <c r="N15" s="8" t="s">
        <v>262</v>
      </c>
      <c r="O15" s="6">
        <v>48.5</v>
      </c>
      <c r="P15" s="11">
        <v>100000</v>
      </c>
      <c r="Q15" s="12"/>
      <c r="R15" s="12"/>
      <c r="S15" s="13">
        <v>53.55</v>
      </c>
      <c r="T15" s="14">
        <v>43323</v>
      </c>
      <c r="U15" s="8" t="s">
        <v>263</v>
      </c>
      <c r="V15" s="15">
        <v>18867</v>
      </c>
      <c r="W15" s="8" t="s">
        <v>33</v>
      </c>
      <c r="X15" s="8" t="s">
        <v>47</v>
      </c>
      <c r="Y15" s="16" t="s">
        <v>294</v>
      </c>
      <c r="Z15" s="8"/>
      <c r="AA15" s="8" t="s">
        <v>52</v>
      </c>
      <c r="AB15" s="8"/>
      <c r="AC15" s="8" t="s">
        <v>26</v>
      </c>
      <c r="AD15" s="8" t="s">
        <v>33</v>
      </c>
      <c r="AE15" s="8" t="s">
        <v>265</v>
      </c>
      <c r="AF15" s="8"/>
      <c r="AG15" s="11">
        <v>50000</v>
      </c>
      <c r="AH15" s="11">
        <v>25000</v>
      </c>
      <c r="AI15" s="8" t="s">
        <v>34</v>
      </c>
      <c r="AJ15" s="17" t="s">
        <v>266</v>
      </c>
      <c r="AK15" s="17" t="s">
        <v>267</v>
      </c>
      <c r="AL15" s="17" t="s">
        <v>290</v>
      </c>
      <c r="AM15" s="17" t="s">
        <v>269</v>
      </c>
    </row>
    <row r="16" spans="1:39" ht="31.95" customHeight="1">
      <c r="A16" s="5"/>
      <c r="B16" s="19" t="s">
        <v>291</v>
      </c>
      <c r="C16" s="7">
        <v>43278</v>
      </c>
      <c r="D16" s="7" t="s">
        <v>279</v>
      </c>
      <c r="E16" s="6" t="s">
        <v>48</v>
      </c>
      <c r="F16" s="6" t="s">
        <v>260</v>
      </c>
      <c r="G16" s="8" t="s">
        <v>261</v>
      </c>
      <c r="H16" s="6" t="s">
        <v>49</v>
      </c>
      <c r="I16" s="20">
        <v>5.76</v>
      </c>
      <c r="J16" s="8" t="s">
        <v>50</v>
      </c>
      <c r="K16" s="6" t="s">
        <v>51</v>
      </c>
      <c r="L16" s="10">
        <v>40</v>
      </c>
      <c r="M16" s="6">
        <v>7.0000000000000007E-2</v>
      </c>
      <c r="N16" s="8" t="s">
        <v>262</v>
      </c>
      <c r="O16" s="6">
        <v>59</v>
      </c>
      <c r="P16" s="11">
        <v>135000</v>
      </c>
      <c r="Q16" s="12"/>
      <c r="R16" s="12"/>
      <c r="S16" s="13">
        <v>53.55</v>
      </c>
      <c r="T16" s="14">
        <v>43323</v>
      </c>
      <c r="U16" s="8" t="s">
        <v>263</v>
      </c>
      <c r="V16" s="15">
        <v>18867</v>
      </c>
      <c r="W16" s="8" t="s">
        <v>33</v>
      </c>
      <c r="X16" s="8" t="s">
        <v>295</v>
      </c>
      <c r="Y16" s="16" t="s">
        <v>296</v>
      </c>
      <c r="Z16" s="8"/>
      <c r="AA16" s="8" t="s">
        <v>52</v>
      </c>
      <c r="AB16" s="8"/>
      <c r="AC16" s="8" t="s">
        <v>26</v>
      </c>
      <c r="AD16" s="8" t="s">
        <v>33</v>
      </c>
      <c r="AE16" s="8" t="s">
        <v>265</v>
      </c>
      <c r="AF16" s="8"/>
      <c r="AG16" s="11">
        <v>50000</v>
      </c>
      <c r="AH16" s="11">
        <v>25000</v>
      </c>
      <c r="AI16" s="8" t="s">
        <v>34</v>
      </c>
      <c r="AJ16" s="17" t="s">
        <v>266</v>
      </c>
      <c r="AK16" s="17" t="s">
        <v>267</v>
      </c>
      <c r="AL16" s="17" t="s">
        <v>290</v>
      </c>
      <c r="AM16" s="17" t="s">
        <v>269</v>
      </c>
    </row>
    <row r="17" spans="1:39" ht="31.95" customHeight="1">
      <c r="A17" s="5"/>
      <c r="B17" s="19" t="s">
        <v>291</v>
      </c>
      <c r="C17" s="7">
        <v>43278</v>
      </c>
      <c r="D17" s="7" t="s">
        <v>279</v>
      </c>
      <c r="E17" s="6" t="s">
        <v>48</v>
      </c>
      <c r="F17" s="6" t="s">
        <v>260</v>
      </c>
      <c r="G17" s="8" t="s">
        <v>261</v>
      </c>
      <c r="H17" s="6" t="s">
        <v>49</v>
      </c>
      <c r="I17" s="20">
        <v>5.76</v>
      </c>
      <c r="J17" s="8" t="s">
        <v>50</v>
      </c>
      <c r="K17" s="6" t="s">
        <v>51</v>
      </c>
      <c r="L17" s="10">
        <v>50</v>
      </c>
      <c r="M17" s="6">
        <v>7.0000000000000007E-2</v>
      </c>
      <c r="N17" s="8" t="s">
        <v>262</v>
      </c>
      <c r="O17" s="6">
        <v>48</v>
      </c>
      <c r="P17" s="11">
        <v>50000</v>
      </c>
      <c r="Q17" s="12"/>
      <c r="R17" s="12"/>
      <c r="S17" s="13">
        <v>53.55</v>
      </c>
      <c r="T17" s="14">
        <v>43323</v>
      </c>
      <c r="U17" s="8" t="s">
        <v>263</v>
      </c>
      <c r="V17" s="15">
        <v>18867</v>
      </c>
      <c r="W17" s="8" t="s">
        <v>33</v>
      </c>
      <c r="X17" s="8" t="s">
        <v>47</v>
      </c>
      <c r="Y17" s="16" t="s">
        <v>277</v>
      </c>
      <c r="Z17" s="8"/>
      <c r="AA17" s="8" t="s">
        <v>52</v>
      </c>
      <c r="AB17" s="8"/>
      <c r="AC17" s="8" t="s">
        <v>26</v>
      </c>
      <c r="AD17" s="8" t="s">
        <v>33</v>
      </c>
      <c r="AE17" s="8" t="s">
        <v>265</v>
      </c>
      <c r="AF17" s="8"/>
      <c r="AG17" s="11">
        <v>50000</v>
      </c>
      <c r="AH17" s="11">
        <v>25000</v>
      </c>
      <c r="AI17" s="8" t="s">
        <v>34</v>
      </c>
      <c r="AJ17" s="17" t="s">
        <v>266</v>
      </c>
      <c r="AK17" s="17" t="s">
        <v>267</v>
      </c>
      <c r="AL17" s="17" t="s">
        <v>290</v>
      </c>
      <c r="AM17" s="17" t="s">
        <v>269</v>
      </c>
    </row>
    <row r="18" spans="1:39" ht="31.95" customHeight="1">
      <c r="A18" s="5" t="s">
        <v>305</v>
      </c>
      <c r="B18" s="19" t="s">
        <v>299</v>
      </c>
      <c r="C18" s="7" t="s">
        <v>300</v>
      </c>
      <c r="D18" s="7" t="s">
        <v>301</v>
      </c>
      <c r="E18" s="6" t="s">
        <v>48</v>
      </c>
      <c r="F18" s="6" t="s">
        <v>302</v>
      </c>
      <c r="G18" s="8" t="s">
        <v>303</v>
      </c>
      <c r="H18" s="6" t="s">
        <v>49</v>
      </c>
      <c r="I18" s="20" t="s">
        <v>304</v>
      </c>
      <c r="J18" s="8" t="s">
        <v>50</v>
      </c>
      <c r="K18" s="6" t="s">
        <v>51</v>
      </c>
      <c r="L18" s="10" t="s">
        <v>31</v>
      </c>
      <c r="M18" s="6">
        <v>5.6000000000000001E-2</v>
      </c>
      <c r="N18" s="8" t="s">
        <v>306</v>
      </c>
      <c r="O18" s="6">
        <v>48</v>
      </c>
      <c r="P18" s="11" t="s">
        <v>307</v>
      </c>
      <c r="Q18" s="12" t="s">
        <v>308</v>
      </c>
      <c r="R18" s="12" t="s">
        <v>308</v>
      </c>
      <c r="S18" s="13" t="s">
        <v>309</v>
      </c>
      <c r="T18" s="14" t="s">
        <v>310</v>
      </c>
      <c r="U18" s="8" t="s">
        <v>263</v>
      </c>
      <c r="V18" s="15" t="s">
        <v>311</v>
      </c>
      <c r="W18" s="8" t="s">
        <v>33</v>
      </c>
      <c r="X18" s="8" t="s">
        <v>47</v>
      </c>
      <c r="Y18" s="16" t="s">
        <v>312</v>
      </c>
      <c r="Z18" s="8"/>
      <c r="AA18" s="8" t="s">
        <v>52</v>
      </c>
      <c r="AB18" s="8" t="s">
        <v>308</v>
      </c>
      <c r="AC18" s="8" t="s">
        <v>313</v>
      </c>
      <c r="AD18" s="8" t="s">
        <v>33</v>
      </c>
      <c r="AE18" s="8" t="s">
        <v>314</v>
      </c>
      <c r="AF18" s="8" t="s">
        <v>314</v>
      </c>
      <c r="AG18" s="11" t="s">
        <v>315</v>
      </c>
      <c r="AH18" s="11" t="s">
        <v>316</v>
      </c>
      <c r="AI18" s="8" t="s">
        <v>34</v>
      </c>
      <c r="AJ18" s="17" t="s">
        <v>266</v>
      </c>
      <c r="AK18" s="17" t="s">
        <v>317</v>
      </c>
      <c r="AL18" s="17" t="s">
        <v>290</v>
      </c>
      <c r="AM18" s="17" t="s">
        <v>308</v>
      </c>
    </row>
    <row r="19" spans="1:39" ht="31.95" customHeight="1">
      <c r="A19" s="5" t="s">
        <v>319</v>
      </c>
      <c r="B19" s="19" t="s">
        <v>299</v>
      </c>
      <c r="C19" s="7" t="s">
        <v>300</v>
      </c>
      <c r="D19" s="7" t="s">
        <v>301</v>
      </c>
      <c r="E19" s="6" t="s">
        <v>48</v>
      </c>
      <c r="F19" s="6" t="s">
        <v>302</v>
      </c>
      <c r="G19" s="8" t="s">
        <v>303</v>
      </c>
      <c r="H19" s="6" t="s">
        <v>49</v>
      </c>
      <c r="I19" s="20" t="s">
        <v>304</v>
      </c>
      <c r="J19" s="8" t="s">
        <v>50</v>
      </c>
      <c r="K19" s="6" t="s">
        <v>51</v>
      </c>
      <c r="L19" s="10" t="s">
        <v>318</v>
      </c>
      <c r="M19" s="6">
        <v>7.0000000000000007E-2</v>
      </c>
      <c r="N19" s="8" t="s">
        <v>306</v>
      </c>
      <c r="O19" s="6">
        <v>48</v>
      </c>
      <c r="P19" s="11" t="s">
        <v>307</v>
      </c>
      <c r="Q19" s="12" t="s">
        <v>308</v>
      </c>
      <c r="R19" s="12" t="s">
        <v>308</v>
      </c>
      <c r="S19" s="13" t="s">
        <v>320</v>
      </c>
      <c r="T19" s="14" t="s">
        <v>310</v>
      </c>
      <c r="U19" s="8" t="s">
        <v>263</v>
      </c>
      <c r="V19" s="15" t="s">
        <v>311</v>
      </c>
      <c r="W19" s="8" t="s">
        <v>33</v>
      </c>
      <c r="X19" s="8" t="s">
        <v>47</v>
      </c>
      <c r="Y19" s="16" t="s">
        <v>321</v>
      </c>
      <c r="Z19" s="8"/>
      <c r="AA19" s="8" t="s">
        <v>52</v>
      </c>
      <c r="AB19" s="8" t="s">
        <v>308</v>
      </c>
      <c r="AC19" s="8" t="s">
        <v>313</v>
      </c>
      <c r="AD19" s="8" t="s">
        <v>33</v>
      </c>
      <c r="AE19" s="8" t="s">
        <v>314</v>
      </c>
      <c r="AF19" s="8" t="s">
        <v>314</v>
      </c>
      <c r="AG19" s="11" t="s">
        <v>315</v>
      </c>
      <c r="AH19" s="11" t="s">
        <v>316</v>
      </c>
      <c r="AI19" s="8" t="s">
        <v>34</v>
      </c>
      <c r="AJ19" s="17" t="s">
        <v>266</v>
      </c>
      <c r="AK19" s="17" t="s">
        <v>317</v>
      </c>
      <c r="AL19" s="17" t="s">
        <v>290</v>
      </c>
      <c r="AM19" s="17" t="s">
        <v>308</v>
      </c>
    </row>
    <row r="20" spans="1:39" ht="31.95" customHeight="1">
      <c r="A20" s="5" t="s">
        <v>323</v>
      </c>
      <c r="B20" s="19" t="s">
        <v>299</v>
      </c>
      <c r="C20" s="7" t="s">
        <v>300</v>
      </c>
      <c r="D20" s="7" t="s">
        <v>301</v>
      </c>
      <c r="E20" s="6" t="s">
        <v>48</v>
      </c>
      <c r="F20" s="6" t="s">
        <v>302</v>
      </c>
      <c r="G20" s="8" t="s">
        <v>303</v>
      </c>
      <c r="H20" s="6" t="s">
        <v>49</v>
      </c>
      <c r="I20" s="20" t="s">
        <v>304</v>
      </c>
      <c r="J20" s="8" t="s">
        <v>50</v>
      </c>
      <c r="K20" s="6" t="s">
        <v>51</v>
      </c>
      <c r="L20" s="10" t="s">
        <v>322</v>
      </c>
      <c r="M20" s="6">
        <v>4.4999999999999998E-2</v>
      </c>
      <c r="N20" s="8" t="s">
        <v>306</v>
      </c>
      <c r="O20" s="6">
        <v>48</v>
      </c>
      <c r="P20" s="11" t="s">
        <v>324</v>
      </c>
      <c r="Q20" s="12" t="s">
        <v>308</v>
      </c>
      <c r="R20" s="12" t="s">
        <v>308</v>
      </c>
      <c r="S20" s="13" t="s">
        <v>325</v>
      </c>
      <c r="T20" s="14" t="s">
        <v>310</v>
      </c>
      <c r="U20" s="8" t="s">
        <v>263</v>
      </c>
      <c r="V20" s="15" t="s">
        <v>311</v>
      </c>
      <c r="W20" s="8" t="s">
        <v>33</v>
      </c>
      <c r="X20" s="8" t="s">
        <v>47</v>
      </c>
      <c r="Y20" s="16" t="s">
        <v>326</v>
      </c>
      <c r="Z20" s="8"/>
      <c r="AA20" s="8" t="s">
        <v>52</v>
      </c>
      <c r="AB20" s="8" t="s">
        <v>308</v>
      </c>
      <c r="AC20" s="8" t="s">
        <v>313</v>
      </c>
      <c r="AD20" s="8" t="s">
        <v>33</v>
      </c>
      <c r="AE20" s="8" t="s">
        <v>314</v>
      </c>
      <c r="AF20" s="8" t="s">
        <v>314</v>
      </c>
      <c r="AG20" s="11" t="s">
        <v>315</v>
      </c>
      <c r="AH20" s="11" t="s">
        <v>316</v>
      </c>
      <c r="AI20" s="8" t="s">
        <v>34</v>
      </c>
      <c r="AJ20" s="17" t="s">
        <v>266</v>
      </c>
      <c r="AK20" s="17" t="s">
        <v>317</v>
      </c>
      <c r="AL20" s="17" t="s">
        <v>290</v>
      </c>
      <c r="AM20" s="17" t="s">
        <v>308</v>
      </c>
    </row>
    <row r="21" spans="1:39" ht="31.95" customHeight="1">
      <c r="A21" s="5" t="s">
        <v>340</v>
      </c>
      <c r="B21" s="19" t="s">
        <v>338</v>
      </c>
      <c r="C21" s="7" t="s">
        <v>339</v>
      </c>
      <c r="D21" s="7" t="s">
        <v>301</v>
      </c>
      <c r="E21" s="6" t="s">
        <v>48</v>
      </c>
      <c r="F21" s="6" t="s">
        <v>302</v>
      </c>
      <c r="G21" s="8" t="s">
        <v>303</v>
      </c>
      <c r="H21" s="6" t="s">
        <v>49</v>
      </c>
      <c r="I21" s="20" t="s">
        <v>304</v>
      </c>
      <c r="J21" s="8" t="s">
        <v>50</v>
      </c>
      <c r="K21" s="6" t="s">
        <v>51</v>
      </c>
      <c r="L21" s="10" t="s">
        <v>31</v>
      </c>
      <c r="M21" s="6">
        <v>3.5999999999999997E-2</v>
      </c>
      <c r="N21" s="8" t="s">
        <v>306</v>
      </c>
      <c r="O21" s="6">
        <v>46</v>
      </c>
      <c r="P21" s="11" t="s">
        <v>341</v>
      </c>
      <c r="Q21" s="12" t="s">
        <v>308</v>
      </c>
      <c r="R21" s="12" t="s">
        <v>308</v>
      </c>
      <c r="S21" s="13" t="s">
        <v>342</v>
      </c>
      <c r="T21" s="14" t="s">
        <v>329</v>
      </c>
      <c r="U21" s="8" t="s">
        <v>263</v>
      </c>
      <c r="V21" s="15" t="s">
        <v>327</v>
      </c>
      <c r="W21" s="8" t="s">
        <v>33</v>
      </c>
      <c r="X21" s="8" t="s">
        <v>32</v>
      </c>
      <c r="Y21" s="16" t="s">
        <v>272</v>
      </c>
      <c r="Z21" s="8"/>
      <c r="AA21" s="8" t="s">
        <v>52</v>
      </c>
      <c r="AB21" s="8" t="s">
        <v>330</v>
      </c>
      <c r="AC21" s="8" t="s">
        <v>26</v>
      </c>
      <c r="AD21" s="8" t="s">
        <v>33</v>
      </c>
      <c r="AE21" s="8" t="s">
        <v>314</v>
      </c>
      <c r="AF21" s="8" t="s">
        <v>314</v>
      </c>
      <c r="AG21" s="11" t="s">
        <v>316</v>
      </c>
      <c r="AH21" s="11" t="s">
        <v>331</v>
      </c>
      <c r="AI21" s="8" t="s">
        <v>34</v>
      </c>
      <c r="AJ21" s="17" t="s">
        <v>336</v>
      </c>
      <c r="AK21" s="17" t="s">
        <v>317</v>
      </c>
      <c r="AL21" s="17" t="s">
        <v>337</v>
      </c>
      <c r="AM21" s="17" t="s">
        <v>308</v>
      </c>
    </row>
    <row r="22" spans="1:39" ht="31.95" customHeight="1">
      <c r="A22" s="5" t="str">
        <f t="shared" ref="A22:A32" si="0">B22&amp;L22</f>
        <v/>
      </c>
      <c r="B22" s="19"/>
      <c r="C22" s="7"/>
      <c r="D22" s="7"/>
      <c r="E22" s="6"/>
      <c r="F22" s="6"/>
      <c r="G22" s="8"/>
      <c r="H22" s="6"/>
      <c r="I22" s="20"/>
      <c r="J22" s="8"/>
      <c r="K22" s="6"/>
      <c r="L22" s="10"/>
      <c r="M22" s="6"/>
      <c r="N22" s="8"/>
      <c r="O22" s="6"/>
      <c r="P22" s="11"/>
      <c r="Q22" s="12"/>
      <c r="R22" s="12"/>
      <c r="S22" s="13"/>
      <c r="T22" s="14"/>
      <c r="U22" s="8"/>
      <c r="V22" s="15"/>
      <c r="W22" s="8"/>
      <c r="X22" s="8"/>
      <c r="Y22" s="16"/>
      <c r="Z22" s="8"/>
      <c r="AA22" s="8"/>
      <c r="AB22" s="8"/>
      <c r="AC22" s="8"/>
      <c r="AD22" s="8"/>
      <c r="AE22" s="8"/>
      <c r="AF22" s="8"/>
      <c r="AG22" s="11"/>
      <c r="AH22" s="11"/>
      <c r="AI22" s="8"/>
      <c r="AJ22" s="17"/>
      <c r="AK22" s="17"/>
      <c r="AL22" s="17"/>
      <c r="AM22" s="17"/>
    </row>
    <row r="23" spans="1:39" ht="31.95" customHeight="1">
      <c r="A23" s="5" t="str">
        <f t="shared" si="0"/>
        <v/>
      </c>
      <c r="B23" s="19"/>
      <c r="C23" s="7"/>
      <c r="D23" s="7"/>
      <c r="E23" s="6"/>
      <c r="F23" s="6"/>
      <c r="G23" s="8"/>
      <c r="H23" s="6"/>
      <c r="I23" s="20"/>
      <c r="J23" s="8"/>
      <c r="K23" s="6"/>
      <c r="L23" s="10"/>
      <c r="M23" s="6"/>
      <c r="N23" s="8"/>
      <c r="O23" s="6"/>
      <c r="P23" s="11"/>
      <c r="Q23" s="12"/>
      <c r="R23" s="12"/>
      <c r="S23" s="13"/>
      <c r="T23" s="14"/>
      <c r="U23" s="8"/>
      <c r="V23" s="15"/>
      <c r="W23" s="8"/>
      <c r="X23" s="8"/>
      <c r="Y23" s="16"/>
      <c r="Z23" s="8"/>
      <c r="AA23" s="8"/>
      <c r="AB23" s="8"/>
      <c r="AC23" s="8"/>
      <c r="AD23" s="8"/>
      <c r="AE23" s="8"/>
      <c r="AF23" s="8"/>
      <c r="AG23" s="11"/>
      <c r="AH23" s="11"/>
      <c r="AI23" s="8"/>
      <c r="AJ23" s="17"/>
      <c r="AK23" s="17"/>
      <c r="AL23" s="17"/>
      <c r="AM23" s="17"/>
    </row>
    <row r="24" spans="1:39" ht="31.95" customHeight="1">
      <c r="A24" s="5" t="str">
        <f t="shared" si="0"/>
        <v/>
      </c>
      <c r="B24" s="19"/>
      <c r="C24" s="7"/>
      <c r="D24" s="7"/>
      <c r="E24" s="6"/>
      <c r="F24" s="6"/>
      <c r="G24" s="8"/>
      <c r="H24" s="6"/>
      <c r="I24" s="20"/>
      <c r="J24" s="8"/>
      <c r="K24" s="6"/>
      <c r="L24" s="10"/>
      <c r="M24" s="6"/>
      <c r="N24" s="8"/>
      <c r="O24" s="6"/>
      <c r="P24" s="11"/>
      <c r="Q24" s="12"/>
      <c r="R24" s="12"/>
      <c r="S24" s="13"/>
      <c r="T24" s="14"/>
      <c r="U24" s="8"/>
      <c r="V24" s="15"/>
      <c r="W24" s="8"/>
      <c r="X24" s="8"/>
      <c r="Y24" s="16"/>
      <c r="Z24" s="8"/>
      <c r="AA24" s="8"/>
      <c r="AB24" s="8"/>
      <c r="AC24" s="8"/>
      <c r="AD24" s="8"/>
      <c r="AE24" s="8"/>
      <c r="AF24" s="8"/>
      <c r="AG24" s="11"/>
      <c r="AH24" s="11"/>
      <c r="AI24" s="8"/>
      <c r="AJ24" s="17"/>
      <c r="AK24" s="17"/>
      <c r="AL24" s="17"/>
      <c r="AM24" s="17"/>
    </row>
    <row r="25" spans="1:39" ht="31.95" customHeight="1">
      <c r="A25" s="5" t="str">
        <f t="shared" si="0"/>
        <v/>
      </c>
      <c r="B25" s="19"/>
      <c r="C25" s="7"/>
      <c r="D25" s="7"/>
      <c r="E25" s="6"/>
      <c r="F25" s="6"/>
      <c r="G25" s="8"/>
      <c r="H25" s="6"/>
      <c r="I25" s="20"/>
      <c r="J25" s="8"/>
      <c r="K25" s="6"/>
      <c r="L25" s="10"/>
      <c r="M25" s="6"/>
      <c r="N25" s="8"/>
      <c r="O25" s="6"/>
      <c r="P25" s="11"/>
      <c r="Q25" s="12"/>
      <c r="R25" s="12"/>
      <c r="S25" s="13"/>
      <c r="T25" s="14"/>
      <c r="U25" s="8"/>
      <c r="V25" s="15"/>
      <c r="W25" s="8"/>
      <c r="X25" s="8"/>
      <c r="Y25" s="16"/>
      <c r="Z25" s="8"/>
      <c r="AA25" s="8"/>
      <c r="AB25" s="8"/>
      <c r="AC25" s="8"/>
      <c r="AD25" s="8"/>
      <c r="AE25" s="8"/>
      <c r="AF25" s="8"/>
      <c r="AG25" s="11"/>
      <c r="AH25" s="11"/>
      <c r="AI25" s="8"/>
      <c r="AJ25" s="17"/>
      <c r="AK25" s="17"/>
      <c r="AL25" s="17"/>
      <c r="AM25" s="17"/>
    </row>
    <row r="26" spans="1:39" ht="31.95" customHeight="1">
      <c r="A26" s="5" t="str">
        <f t="shared" si="0"/>
        <v/>
      </c>
      <c r="B26" s="19"/>
      <c r="C26" s="7"/>
      <c r="D26" s="7"/>
      <c r="E26" s="6"/>
      <c r="F26" s="6"/>
      <c r="G26" s="8"/>
      <c r="H26" s="6"/>
      <c r="I26" s="20"/>
      <c r="J26" s="8"/>
      <c r="K26" s="6"/>
      <c r="L26" s="10"/>
      <c r="M26" s="6"/>
      <c r="N26" s="8"/>
      <c r="O26" s="6"/>
      <c r="P26" s="11"/>
      <c r="Q26" s="12"/>
      <c r="R26" s="12"/>
      <c r="S26" s="13"/>
      <c r="T26" s="14"/>
      <c r="U26" s="8"/>
      <c r="V26" s="15"/>
      <c r="W26" s="8"/>
      <c r="X26" s="8"/>
      <c r="Y26" s="16"/>
      <c r="Z26" s="8"/>
      <c r="AA26" s="8"/>
      <c r="AB26" s="8"/>
      <c r="AC26" s="8"/>
      <c r="AD26" s="8"/>
      <c r="AE26" s="8"/>
      <c r="AF26" s="8"/>
      <c r="AG26" s="11"/>
      <c r="AH26" s="11"/>
      <c r="AI26" s="8"/>
      <c r="AJ26" s="17"/>
      <c r="AK26" s="17"/>
      <c r="AL26" s="17"/>
      <c r="AM26" s="17"/>
    </row>
    <row r="27" spans="1:39" ht="31.95" customHeight="1">
      <c r="A27" s="5" t="str">
        <f t="shared" si="0"/>
        <v/>
      </c>
      <c r="B27" s="19"/>
      <c r="C27" s="7"/>
      <c r="D27" s="7"/>
      <c r="E27" s="6"/>
      <c r="F27" s="6"/>
      <c r="G27" s="8"/>
      <c r="H27" s="6"/>
      <c r="I27" s="20"/>
      <c r="J27" s="8"/>
      <c r="K27" s="6"/>
      <c r="L27" s="10"/>
      <c r="M27" s="6"/>
      <c r="N27" s="8"/>
      <c r="O27" s="6"/>
      <c r="P27" s="11"/>
      <c r="Q27" s="12"/>
      <c r="R27" s="12"/>
      <c r="S27" s="13"/>
      <c r="T27" s="14"/>
      <c r="U27" s="8"/>
      <c r="V27" s="15"/>
      <c r="W27" s="8"/>
      <c r="X27" s="8"/>
      <c r="Y27" s="16"/>
      <c r="Z27" s="8"/>
      <c r="AA27" s="8"/>
      <c r="AB27" s="8"/>
      <c r="AC27" s="8"/>
      <c r="AD27" s="8"/>
      <c r="AE27" s="8"/>
      <c r="AF27" s="8"/>
      <c r="AG27" s="11"/>
      <c r="AH27" s="11"/>
      <c r="AI27" s="8"/>
      <c r="AJ27" s="17"/>
      <c r="AK27" s="17"/>
      <c r="AL27" s="17"/>
      <c r="AM27" s="17"/>
    </row>
    <row r="28" spans="1:39" ht="31.95" customHeight="1">
      <c r="A28" s="5" t="str">
        <f t="shared" si="0"/>
        <v/>
      </c>
      <c r="B28" s="19"/>
      <c r="C28" s="7"/>
      <c r="D28" s="7"/>
      <c r="E28" s="6"/>
      <c r="F28" s="6"/>
      <c r="G28" s="8"/>
      <c r="H28" s="6"/>
      <c r="I28" s="20"/>
      <c r="J28" s="8"/>
      <c r="K28" s="6"/>
      <c r="L28" s="10"/>
      <c r="M28" s="6"/>
      <c r="N28" s="8"/>
      <c r="O28" s="6"/>
      <c r="P28" s="11"/>
      <c r="Q28" s="12"/>
      <c r="R28" s="12"/>
      <c r="S28" s="13"/>
      <c r="T28" s="14"/>
      <c r="U28" s="8"/>
      <c r="V28" s="15"/>
      <c r="W28" s="8"/>
      <c r="X28" s="8"/>
      <c r="Y28" s="16"/>
      <c r="Z28" s="8"/>
      <c r="AA28" s="8"/>
      <c r="AB28" s="8"/>
      <c r="AC28" s="8"/>
      <c r="AD28" s="8"/>
      <c r="AE28" s="8"/>
      <c r="AF28" s="8"/>
      <c r="AG28" s="11"/>
      <c r="AH28" s="11"/>
      <c r="AI28" s="8"/>
      <c r="AJ28" s="17"/>
      <c r="AK28" s="17"/>
      <c r="AL28" s="17"/>
      <c r="AM28" s="17"/>
    </row>
    <row r="29" spans="1:39" ht="31.95" customHeight="1">
      <c r="A29" s="5" t="str">
        <f t="shared" si="0"/>
        <v/>
      </c>
      <c r="B29" s="19"/>
      <c r="C29" s="7"/>
      <c r="D29" s="7"/>
      <c r="E29" s="6"/>
      <c r="F29" s="6"/>
      <c r="G29" s="8"/>
      <c r="H29" s="6"/>
      <c r="I29" s="20"/>
      <c r="J29" s="8"/>
      <c r="K29" s="6"/>
      <c r="L29" s="10"/>
      <c r="M29" s="6"/>
      <c r="N29" s="8"/>
      <c r="O29" s="6"/>
      <c r="P29" s="11"/>
      <c r="Q29" s="12"/>
      <c r="R29" s="12"/>
      <c r="S29" s="13"/>
      <c r="T29" s="14"/>
      <c r="U29" s="8"/>
      <c r="V29" s="15"/>
      <c r="W29" s="8"/>
      <c r="X29" s="8"/>
      <c r="Y29" s="16"/>
      <c r="Z29" s="8"/>
      <c r="AA29" s="8"/>
      <c r="AB29" s="8"/>
      <c r="AC29" s="8"/>
      <c r="AD29" s="8"/>
      <c r="AE29" s="8"/>
      <c r="AF29" s="8"/>
      <c r="AG29" s="11"/>
      <c r="AH29" s="11"/>
      <c r="AI29" s="8"/>
      <c r="AJ29" s="17"/>
      <c r="AK29" s="17"/>
      <c r="AL29" s="17"/>
      <c r="AM29" s="17"/>
    </row>
    <row r="30" spans="1:39" ht="31.95" customHeight="1">
      <c r="A30" s="5" t="str">
        <f t="shared" si="0"/>
        <v/>
      </c>
      <c r="B30" s="19"/>
      <c r="C30" s="7"/>
      <c r="D30" s="7"/>
      <c r="E30" s="6"/>
      <c r="F30" s="6"/>
      <c r="G30" s="8"/>
      <c r="H30" s="6"/>
      <c r="I30" s="20"/>
      <c r="J30" s="8"/>
      <c r="K30" s="6"/>
      <c r="L30" s="10"/>
      <c r="M30" s="6"/>
      <c r="N30" s="8"/>
      <c r="O30" s="6"/>
      <c r="P30" s="11"/>
      <c r="Q30" s="12"/>
      <c r="R30" s="12"/>
      <c r="S30" s="13"/>
      <c r="T30" s="14"/>
      <c r="U30" s="8"/>
      <c r="V30" s="15"/>
      <c r="W30" s="8"/>
      <c r="X30" s="8"/>
      <c r="Y30" s="16"/>
      <c r="Z30" s="8"/>
      <c r="AA30" s="8"/>
      <c r="AB30" s="8"/>
      <c r="AC30" s="8"/>
      <c r="AD30" s="8"/>
      <c r="AE30" s="8"/>
      <c r="AF30" s="8"/>
      <c r="AG30" s="11"/>
      <c r="AH30" s="11"/>
      <c r="AI30" s="8"/>
      <c r="AJ30" s="17"/>
      <c r="AK30" s="17"/>
      <c r="AL30" s="17"/>
      <c r="AM30" s="17"/>
    </row>
    <row r="31" spans="1:39" ht="31.95" customHeight="1">
      <c r="A31" s="5" t="str">
        <f t="shared" si="0"/>
        <v/>
      </c>
      <c r="B31" s="19"/>
      <c r="C31" s="7"/>
      <c r="D31" s="7"/>
      <c r="E31" s="6"/>
      <c r="F31" s="6"/>
      <c r="G31" s="8"/>
      <c r="H31" s="6"/>
      <c r="I31" s="20"/>
      <c r="J31" s="8"/>
      <c r="K31" s="6"/>
      <c r="L31" s="10"/>
      <c r="M31" s="6"/>
      <c r="N31" s="8"/>
      <c r="O31" s="6"/>
      <c r="P31" s="11"/>
      <c r="Q31" s="12"/>
      <c r="R31" s="12"/>
      <c r="S31" s="13"/>
      <c r="T31" s="14"/>
      <c r="U31" s="8"/>
      <c r="V31" s="15"/>
      <c r="W31" s="8"/>
      <c r="X31" s="8"/>
      <c r="Y31" s="16"/>
      <c r="Z31" s="8"/>
      <c r="AA31" s="8"/>
      <c r="AB31" s="8"/>
      <c r="AC31" s="8"/>
      <c r="AD31" s="8"/>
      <c r="AE31" s="8"/>
      <c r="AF31" s="8"/>
      <c r="AG31" s="11"/>
      <c r="AH31" s="11"/>
      <c r="AI31" s="8"/>
      <c r="AJ31" s="17"/>
      <c r="AK31" s="17"/>
      <c r="AL31" s="17"/>
      <c r="AM31" s="17"/>
    </row>
    <row r="32" spans="1:39" ht="31.95" customHeight="1">
      <c r="A32" s="5" t="str">
        <f t="shared" si="0"/>
        <v/>
      </c>
      <c r="B32" s="19"/>
      <c r="C32" s="7"/>
      <c r="D32" s="7"/>
      <c r="E32" s="6"/>
      <c r="F32" s="6"/>
      <c r="G32" s="8"/>
      <c r="H32" s="6"/>
      <c r="I32" s="20"/>
      <c r="J32" s="8"/>
      <c r="K32" s="6"/>
      <c r="L32" s="10"/>
      <c r="M32" s="6"/>
      <c r="N32" s="8"/>
      <c r="O32" s="6"/>
      <c r="P32" s="11"/>
      <c r="Q32" s="12"/>
      <c r="R32" s="12"/>
      <c r="S32" s="13"/>
      <c r="T32" s="14"/>
      <c r="U32" s="8"/>
      <c r="V32" s="15"/>
      <c r="W32" s="8"/>
      <c r="X32" s="8"/>
      <c r="Y32" s="16"/>
      <c r="Z32" s="8"/>
      <c r="AA32" s="8"/>
      <c r="AB32" s="8"/>
      <c r="AC32" s="8"/>
      <c r="AD32" s="8"/>
      <c r="AE32" s="8"/>
      <c r="AF32" s="8"/>
      <c r="AG32" s="11"/>
      <c r="AH32" s="11"/>
      <c r="AI32" s="8"/>
      <c r="AJ32" s="17"/>
      <c r="AK32" s="17"/>
      <c r="AL32" s="17"/>
      <c r="AM32" s="17"/>
    </row>
  </sheetData>
  <protectedRanges>
    <protectedRange password="D083" sqref="I2:I32" name="Range1_2_5_2_4_2_1_1"/>
  </protectedRanges>
  <phoneticPr fontI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5"/>
  <sheetViews>
    <sheetView tabSelected="1" zoomScale="55" zoomScaleNormal="55" workbookViewId="0">
      <selection activeCell="B19" sqref="B19"/>
    </sheetView>
  </sheetViews>
  <sheetFormatPr defaultColWidth="10.6640625" defaultRowHeight="16.2"/>
  <cols>
    <col min="1" max="1" width="20.6640625" style="21" customWidth="1" collapsed="1"/>
    <col min="2" max="2" width="19.5546875" style="21" bestFit="1" customWidth="1" collapsed="1"/>
    <col min="3" max="3" width="18.88671875" style="21" bestFit="1" customWidth="1" collapsed="1"/>
    <col min="4" max="4" width="25.33203125" style="21" bestFit="1" customWidth="1" collapsed="1"/>
    <col min="5" max="5" width="16.33203125" style="21" bestFit="1" customWidth="1" collapsed="1"/>
    <col min="6" max="6" width="20.33203125" style="21" customWidth="1" collapsed="1"/>
    <col min="7" max="7" width="21.6640625" style="21" bestFit="1" customWidth="1" collapsed="1"/>
    <col min="8" max="8" width="19.33203125" style="21" bestFit="1" customWidth="1" collapsed="1"/>
    <col min="9" max="9" width="17.88671875" style="21" bestFit="1" customWidth="1" collapsed="1"/>
    <col min="10" max="10" width="16.44140625" style="21" bestFit="1" customWidth="1" collapsed="1"/>
    <col min="11" max="11" width="12.6640625" style="21" bestFit="1" customWidth="1" collapsed="1"/>
    <col min="12" max="12" width="13.44140625" style="21" customWidth="1" collapsed="1"/>
    <col min="13" max="13" width="10.6640625" style="21" customWidth="1" collapsed="1"/>
    <col min="14" max="14" width="10.6640625" style="21" collapsed="1"/>
    <col min="15" max="15" width="15" style="21" bestFit="1" customWidth="1" collapsed="1"/>
    <col min="16" max="16" width="16" style="21" customWidth="1" collapsed="1"/>
    <col min="17" max="17" width="12" style="21" customWidth="1" collapsed="1"/>
    <col min="18" max="18" width="22.6640625" style="21" bestFit="1" customWidth="1" collapsed="1"/>
    <col min="19" max="234" width="10.6640625" style="21" collapsed="1"/>
    <col min="235" max="235" width="10.6640625" style="21" customWidth="1" collapsed="1"/>
    <col min="236" max="236" width="13.44140625" style="21" customWidth="1" collapsed="1"/>
    <col min="237" max="237" width="8.44140625" style="21" customWidth="1" collapsed="1"/>
    <col min="238" max="238" width="14.6640625" style="21" customWidth="1" collapsed="1"/>
    <col min="239" max="260" width="8.44140625" style="21" customWidth="1" collapsed="1"/>
    <col min="261" max="490" width="10.6640625" style="21" collapsed="1"/>
    <col min="491" max="491" width="10.6640625" style="21" customWidth="1" collapsed="1"/>
    <col min="492" max="492" width="13.44140625" style="21" customWidth="1" collapsed="1"/>
    <col min="493" max="493" width="8.44140625" style="21" customWidth="1" collapsed="1"/>
    <col min="494" max="494" width="14.6640625" style="21" customWidth="1" collapsed="1"/>
    <col min="495" max="516" width="8.44140625" style="21" customWidth="1" collapsed="1"/>
    <col min="517" max="746" width="10.6640625" style="21" collapsed="1"/>
    <col min="747" max="747" width="10.6640625" style="21" customWidth="1" collapsed="1"/>
    <col min="748" max="748" width="13.44140625" style="21" customWidth="1" collapsed="1"/>
    <col min="749" max="749" width="8.44140625" style="21" customWidth="1" collapsed="1"/>
    <col min="750" max="750" width="14.6640625" style="21" customWidth="1" collapsed="1"/>
    <col min="751" max="772" width="8.44140625" style="21" customWidth="1" collapsed="1"/>
    <col min="773" max="1002" width="10.6640625" style="21" collapsed="1"/>
    <col min="1003" max="1003" width="10.6640625" style="21" customWidth="1" collapsed="1"/>
    <col min="1004" max="1004" width="13.44140625" style="21" customWidth="1" collapsed="1"/>
    <col min="1005" max="1005" width="8.44140625" style="21" customWidth="1" collapsed="1"/>
    <col min="1006" max="1006" width="14.6640625" style="21" customWidth="1" collapsed="1"/>
    <col min="1007" max="1028" width="8.44140625" style="21" customWidth="1" collapsed="1"/>
    <col min="1029" max="1258" width="10.6640625" style="21" collapsed="1"/>
    <col min="1259" max="1259" width="10.6640625" style="21" customWidth="1" collapsed="1"/>
    <col min="1260" max="1260" width="13.44140625" style="21" customWidth="1" collapsed="1"/>
    <col min="1261" max="1261" width="8.44140625" style="21" customWidth="1" collapsed="1"/>
    <col min="1262" max="1262" width="14.6640625" style="21" customWidth="1" collapsed="1"/>
    <col min="1263" max="1284" width="8.44140625" style="21" customWidth="1" collapsed="1"/>
    <col min="1285" max="1514" width="10.6640625" style="21" collapsed="1"/>
    <col min="1515" max="1515" width="10.6640625" style="21" customWidth="1" collapsed="1"/>
    <col min="1516" max="1516" width="13.44140625" style="21" customWidth="1" collapsed="1"/>
    <col min="1517" max="1517" width="8.44140625" style="21" customWidth="1" collapsed="1"/>
    <col min="1518" max="1518" width="14.6640625" style="21" customWidth="1" collapsed="1"/>
    <col min="1519" max="1540" width="8.44140625" style="21" customWidth="1" collapsed="1"/>
    <col min="1541" max="1770" width="10.6640625" style="21" collapsed="1"/>
    <col min="1771" max="1771" width="10.6640625" style="21" customWidth="1" collapsed="1"/>
    <col min="1772" max="1772" width="13.44140625" style="21" customWidth="1" collapsed="1"/>
    <col min="1773" max="1773" width="8.44140625" style="21" customWidth="1" collapsed="1"/>
    <col min="1774" max="1774" width="14.6640625" style="21" customWidth="1" collapsed="1"/>
    <col min="1775" max="1796" width="8.44140625" style="21" customWidth="1" collapsed="1"/>
    <col min="1797" max="2026" width="10.6640625" style="21" collapsed="1"/>
    <col min="2027" max="2027" width="10.6640625" style="21" customWidth="1" collapsed="1"/>
    <col min="2028" max="2028" width="13.44140625" style="21" customWidth="1" collapsed="1"/>
    <col min="2029" max="2029" width="8.44140625" style="21" customWidth="1" collapsed="1"/>
    <col min="2030" max="2030" width="14.6640625" style="21" customWidth="1" collapsed="1"/>
    <col min="2031" max="2052" width="8.44140625" style="21" customWidth="1" collapsed="1"/>
    <col min="2053" max="2282" width="10.6640625" style="21" collapsed="1"/>
    <col min="2283" max="2283" width="10.6640625" style="21" customWidth="1" collapsed="1"/>
    <col min="2284" max="2284" width="13.44140625" style="21" customWidth="1" collapsed="1"/>
    <col min="2285" max="2285" width="8.44140625" style="21" customWidth="1" collapsed="1"/>
    <col min="2286" max="2286" width="14.6640625" style="21" customWidth="1" collapsed="1"/>
    <col min="2287" max="2308" width="8.44140625" style="21" customWidth="1" collapsed="1"/>
    <col min="2309" max="2538" width="10.6640625" style="21" collapsed="1"/>
    <col min="2539" max="2539" width="10.6640625" style="21" customWidth="1" collapsed="1"/>
    <col min="2540" max="2540" width="13.44140625" style="21" customWidth="1" collapsed="1"/>
    <col min="2541" max="2541" width="8.44140625" style="21" customWidth="1" collapsed="1"/>
    <col min="2542" max="2542" width="14.6640625" style="21" customWidth="1" collapsed="1"/>
    <col min="2543" max="2564" width="8.44140625" style="21" customWidth="1" collapsed="1"/>
    <col min="2565" max="2794" width="10.6640625" style="21" collapsed="1"/>
    <col min="2795" max="2795" width="10.6640625" style="21" customWidth="1" collapsed="1"/>
    <col min="2796" max="2796" width="13.44140625" style="21" customWidth="1" collapsed="1"/>
    <col min="2797" max="2797" width="8.44140625" style="21" customWidth="1" collapsed="1"/>
    <col min="2798" max="2798" width="14.6640625" style="21" customWidth="1" collapsed="1"/>
    <col min="2799" max="2820" width="8.44140625" style="21" customWidth="1" collapsed="1"/>
    <col min="2821" max="3050" width="10.6640625" style="21" collapsed="1"/>
    <col min="3051" max="3051" width="10.6640625" style="21" customWidth="1" collapsed="1"/>
    <col min="3052" max="3052" width="13.44140625" style="21" customWidth="1" collapsed="1"/>
    <col min="3053" max="3053" width="8.44140625" style="21" customWidth="1" collapsed="1"/>
    <col min="3054" max="3054" width="14.6640625" style="21" customWidth="1" collapsed="1"/>
    <col min="3055" max="3076" width="8.44140625" style="21" customWidth="1" collapsed="1"/>
    <col min="3077" max="3306" width="10.6640625" style="21" collapsed="1"/>
    <col min="3307" max="3307" width="10.6640625" style="21" customWidth="1" collapsed="1"/>
    <col min="3308" max="3308" width="13.44140625" style="21" customWidth="1" collapsed="1"/>
    <col min="3309" max="3309" width="8.44140625" style="21" customWidth="1" collapsed="1"/>
    <col min="3310" max="3310" width="14.6640625" style="21" customWidth="1" collapsed="1"/>
    <col min="3311" max="3332" width="8.44140625" style="21" customWidth="1" collapsed="1"/>
    <col min="3333" max="3562" width="10.6640625" style="21" collapsed="1"/>
    <col min="3563" max="3563" width="10.6640625" style="21" customWidth="1" collapsed="1"/>
    <col min="3564" max="3564" width="13.44140625" style="21" customWidth="1" collapsed="1"/>
    <col min="3565" max="3565" width="8.44140625" style="21" customWidth="1" collapsed="1"/>
    <col min="3566" max="3566" width="14.6640625" style="21" customWidth="1" collapsed="1"/>
    <col min="3567" max="3588" width="8.44140625" style="21" customWidth="1" collapsed="1"/>
    <col min="3589" max="3818" width="10.6640625" style="21" collapsed="1"/>
    <col min="3819" max="3819" width="10.6640625" style="21" customWidth="1" collapsed="1"/>
    <col min="3820" max="3820" width="13.44140625" style="21" customWidth="1" collapsed="1"/>
    <col min="3821" max="3821" width="8.44140625" style="21" customWidth="1" collapsed="1"/>
    <col min="3822" max="3822" width="14.6640625" style="21" customWidth="1" collapsed="1"/>
    <col min="3823" max="3844" width="8.44140625" style="21" customWidth="1" collapsed="1"/>
    <col min="3845" max="4074" width="10.6640625" style="21" collapsed="1"/>
    <col min="4075" max="4075" width="10.6640625" style="21" customWidth="1" collapsed="1"/>
    <col min="4076" max="4076" width="13.44140625" style="21" customWidth="1" collapsed="1"/>
    <col min="4077" max="4077" width="8.44140625" style="21" customWidth="1" collapsed="1"/>
    <col min="4078" max="4078" width="14.6640625" style="21" customWidth="1" collapsed="1"/>
    <col min="4079" max="4100" width="8.44140625" style="21" customWidth="1" collapsed="1"/>
    <col min="4101" max="4330" width="10.6640625" style="21" collapsed="1"/>
    <col min="4331" max="4331" width="10.6640625" style="21" customWidth="1" collapsed="1"/>
    <col min="4332" max="4332" width="13.44140625" style="21" customWidth="1" collapsed="1"/>
    <col min="4333" max="4333" width="8.44140625" style="21" customWidth="1" collapsed="1"/>
    <col min="4334" max="4334" width="14.6640625" style="21" customWidth="1" collapsed="1"/>
    <col min="4335" max="4356" width="8.44140625" style="21" customWidth="1" collapsed="1"/>
    <col min="4357" max="4586" width="10.6640625" style="21" collapsed="1"/>
    <col min="4587" max="4587" width="10.6640625" style="21" customWidth="1" collapsed="1"/>
    <col min="4588" max="4588" width="13.44140625" style="21" customWidth="1" collapsed="1"/>
    <col min="4589" max="4589" width="8.44140625" style="21" customWidth="1" collapsed="1"/>
    <col min="4590" max="4590" width="14.6640625" style="21" customWidth="1" collapsed="1"/>
    <col min="4591" max="4612" width="8.44140625" style="21" customWidth="1" collapsed="1"/>
    <col min="4613" max="4842" width="10.6640625" style="21" collapsed="1"/>
    <col min="4843" max="4843" width="10.6640625" style="21" customWidth="1" collapsed="1"/>
    <col min="4844" max="4844" width="13.44140625" style="21" customWidth="1" collapsed="1"/>
    <col min="4845" max="4845" width="8.44140625" style="21" customWidth="1" collapsed="1"/>
    <col min="4846" max="4846" width="14.6640625" style="21" customWidth="1" collapsed="1"/>
    <col min="4847" max="4868" width="8.44140625" style="21" customWidth="1" collapsed="1"/>
    <col min="4869" max="5098" width="10.6640625" style="21" collapsed="1"/>
    <col min="5099" max="5099" width="10.6640625" style="21" customWidth="1" collapsed="1"/>
    <col min="5100" max="5100" width="13.44140625" style="21" customWidth="1" collapsed="1"/>
    <col min="5101" max="5101" width="8.44140625" style="21" customWidth="1" collapsed="1"/>
    <col min="5102" max="5102" width="14.6640625" style="21" customWidth="1" collapsed="1"/>
    <col min="5103" max="5124" width="8.44140625" style="21" customWidth="1" collapsed="1"/>
    <col min="5125" max="5354" width="10.6640625" style="21" collapsed="1"/>
    <col min="5355" max="5355" width="10.6640625" style="21" customWidth="1" collapsed="1"/>
    <col min="5356" max="5356" width="13.44140625" style="21" customWidth="1" collapsed="1"/>
    <col min="5357" max="5357" width="8.44140625" style="21" customWidth="1" collapsed="1"/>
    <col min="5358" max="5358" width="14.6640625" style="21" customWidth="1" collapsed="1"/>
    <col min="5359" max="5380" width="8.44140625" style="21" customWidth="1" collapsed="1"/>
    <col min="5381" max="5610" width="10.6640625" style="21" collapsed="1"/>
    <col min="5611" max="5611" width="10.6640625" style="21" customWidth="1" collapsed="1"/>
    <col min="5612" max="5612" width="13.44140625" style="21" customWidth="1" collapsed="1"/>
    <col min="5613" max="5613" width="8.44140625" style="21" customWidth="1" collapsed="1"/>
    <col min="5614" max="5614" width="14.6640625" style="21" customWidth="1" collapsed="1"/>
    <col min="5615" max="5636" width="8.44140625" style="21" customWidth="1" collapsed="1"/>
    <col min="5637" max="5866" width="10.6640625" style="21" collapsed="1"/>
    <col min="5867" max="5867" width="10.6640625" style="21" customWidth="1" collapsed="1"/>
    <col min="5868" max="5868" width="13.44140625" style="21" customWidth="1" collapsed="1"/>
    <col min="5869" max="5869" width="8.44140625" style="21" customWidth="1" collapsed="1"/>
    <col min="5870" max="5870" width="14.6640625" style="21" customWidth="1" collapsed="1"/>
    <col min="5871" max="5892" width="8.44140625" style="21" customWidth="1" collapsed="1"/>
    <col min="5893" max="6122" width="10.6640625" style="21" collapsed="1"/>
    <col min="6123" max="6123" width="10.6640625" style="21" customWidth="1" collapsed="1"/>
    <col min="6124" max="6124" width="13.44140625" style="21" customWidth="1" collapsed="1"/>
    <col min="6125" max="6125" width="8.44140625" style="21" customWidth="1" collapsed="1"/>
    <col min="6126" max="6126" width="14.6640625" style="21" customWidth="1" collapsed="1"/>
    <col min="6127" max="6148" width="8.44140625" style="21" customWidth="1" collapsed="1"/>
    <col min="6149" max="6378" width="10.6640625" style="21" collapsed="1"/>
    <col min="6379" max="6379" width="10.6640625" style="21" customWidth="1" collapsed="1"/>
    <col min="6380" max="6380" width="13.44140625" style="21" customWidth="1" collapsed="1"/>
    <col min="6381" max="6381" width="8.44140625" style="21" customWidth="1" collapsed="1"/>
    <col min="6382" max="6382" width="14.6640625" style="21" customWidth="1" collapsed="1"/>
    <col min="6383" max="6404" width="8.44140625" style="21" customWidth="1" collapsed="1"/>
    <col min="6405" max="6634" width="10.6640625" style="21" collapsed="1"/>
    <col min="6635" max="6635" width="10.6640625" style="21" customWidth="1" collapsed="1"/>
    <col min="6636" max="6636" width="13.44140625" style="21" customWidth="1" collapsed="1"/>
    <col min="6637" max="6637" width="8.44140625" style="21" customWidth="1" collapsed="1"/>
    <col min="6638" max="6638" width="14.6640625" style="21" customWidth="1" collapsed="1"/>
    <col min="6639" max="6660" width="8.44140625" style="21" customWidth="1" collapsed="1"/>
    <col min="6661" max="6890" width="10.6640625" style="21" collapsed="1"/>
    <col min="6891" max="6891" width="10.6640625" style="21" customWidth="1" collapsed="1"/>
    <col min="6892" max="6892" width="13.44140625" style="21" customWidth="1" collapsed="1"/>
    <col min="6893" max="6893" width="8.44140625" style="21" customWidth="1" collapsed="1"/>
    <col min="6894" max="6894" width="14.6640625" style="21" customWidth="1" collapsed="1"/>
    <col min="6895" max="6916" width="8.44140625" style="21" customWidth="1" collapsed="1"/>
    <col min="6917" max="7146" width="10.6640625" style="21" collapsed="1"/>
    <col min="7147" max="7147" width="10.6640625" style="21" customWidth="1" collapsed="1"/>
    <col min="7148" max="7148" width="13.44140625" style="21" customWidth="1" collapsed="1"/>
    <col min="7149" max="7149" width="8.44140625" style="21" customWidth="1" collapsed="1"/>
    <col min="7150" max="7150" width="14.6640625" style="21" customWidth="1" collapsed="1"/>
    <col min="7151" max="7172" width="8.44140625" style="21" customWidth="1" collapsed="1"/>
    <col min="7173" max="7402" width="10.6640625" style="21" collapsed="1"/>
    <col min="7403" max="7403" width="10.6640625" style="21" customWidth="1" collapsed="1"/>
    <col min="7404" max="7404" width="13.44140625" style="21" customWidth="1" collapsed="1"/>
    <col min="7405" max="7405" width="8.44140625" style="21" customWidth="1" collapsed="1"/>
    <col min="7406" max="7406" width="14.6640625" style="21" customWidth="1" collapsed="1"/>
    <col min="7407" max="7428" width="8.44140625" style="21" customWidth="1" collapsed="1"/>
    <col min="7429" max="7658" width="10.6640625" style="21" collapsed="1"/>
    <col min="7659" max="7659" width="10.6640625" style="21" customWidth="1" collapsed="1"/>
    <col min="7660" max="7660" width="13.44140625" style="21" customWidth="1" collapsed="1"/>
    <col min="7661" max="7661" width="8.44140625" style="21" customWidth="1" collapsed="1"/>
    <col min="7662" max="7662" width="14.6640625" style="21" customWidth="1" collapsed="1"/>
    <col min="7663" max="7684" width="8.44140625" style="21" customWidth="1" collapsed="1"/>
    <col min="7685" max="7914" width="10.6640625" style="21" collapsed="1"/>
    <col min="7915" max="7915" width="10.6640625" style="21" customWidth="1" collapsed="1"/>
    <col min="7916" max="7916" width="13.44140625" style="21" customWidth="1" collapsed="1"/>
    <col min="7917" max="7917" width="8.44140625" style="21" customWidth="1" collapsed="1"/>
    <col min="7918" max="7918" width="14.6640625" style="21" customWidth="1" collapsed="1"/>
    <col min="7919" max="7940" width="8.44140625" style="21" customWidth="1" collapsed="1"/>
    <col min="7941" max="8170" width="10.6640625" style="21" collapsed="1"/>
    <col min="8171" max="8171" width="10.6640625" style="21" customWidth="1" collapsed="1"/>
    <col min="8172" max="8172" width="13.44140625" style="21" customWidth="1" collapsed="1"/>
    <col min="8173" max="8173" width="8.44140625" style="21" customWidth="1" collapsed="1"/>
    <col min="8174" max="8174" width="14.6640625" style="21" customWidth="1" collapsed="1"/>
    <col min="8175" max="8196" width="8.44140625" style="21" customWidth="1" collapsed="1"/>
    <col min="8197" max="8426" width="10.6640625" style="21" collapsed="1"/>
    <col min="8427" max="8427" width="10.6640625" style="21" customWidth="1" collapsed="1"/>
    <col min="8428" max="8428" width="13.44140625" style="21" customWidth="1" collapsed="1"/>
    <col min="8429" max="8429" width="8.44140625" style="21" customWidth="1" collapsed="1"/>
    <col min="8430" max="8430" width="14.6640625" style="21" customWidth="1" collapsed="1"/>
    <col min="8431" max="8452" width="8.44140625" style="21" customWidth="1" collapsed="1"/>
    <col min="8453" max="8682" width="10.6640625" style="21" collapsed="1"/>
    <col min="8683" max="8683" width="10.6640625" style="21" customWidth="1" collapsed="1"/>
    <col min="8684" max="8684" width="13.44140625" style="21" customWidth="1" collapsed="1"/>
    <col min="8685" max="8685" width="8.44140625" style="21" customWidth="1" collapsed="1"/>
    <col min="8686" max="8686" width="14.6640625" style="21" customWidth="1" collapsed="1"/>
    <col min="8687" max="8708" width="8.44140625" style="21" customWidth="1" collapsed="1"/>
    <col min="8709" max="8938" width="10.6640625" style="21" collapsed="1"/>
    <col min="8939" max="8939" width="10.6640625" style="21" customWidth="1" collapsed="1"/>
    <col min="8940" max="8940" width="13.44140625" style="21" customWidth="1" collapsed="1"/>
    <col min="8941" max="8941" width="8.44140625" style="21" customWidth="1" collapsed="1"/>
    <col min="8942" max="8942" width="14.6640625" style="21" customWidth="1" collapsed="1"/>
    <col min="8943" max="8964" width="8.44140625" style="21" customWidth="1" collapsed="1"/>
    <col min="8965" max="9194" width="10.6640625" style="21" collapsed="1"/>
    <col min="9195" max="9195" width="10.6640625" style="21" customWidth="1" collapsed="1"/>
    <col min="9196" max="9196" width="13.44140625" style="21" customWidth="1" collapsed="1"/>
    <col min="9197" max="9197" width="8.44140625" style="21" customWidth="1" collapsed="1"/>
    <col min="9198" max="9198" width="14.6640625" style="21" customWidth="1" collapsed="1"/>
    <col min="9199" max="9220" width="8.44140625" style="21" customWidth="1" collapsed="1"/>
    <col min="9221" max="9450" width="10.6640625" style="21" collapsed="1"/>
    <col min="9451" max="9451" width="10.6640625" style="21" customWidth="1" collapsed="1"/>
    <col min="9452" max="9452" width="13.44140625" style="21" customWidth="1" collapsed="1"/>
    <col min="9453" max="9453" width="8.44140625" style="21" customWidth="1" collapsed="1"/>
    <col min="9454" max="9454" width="14.6640625" style="21" customWidth="1" collapsed="1"/>
    <col min="9455" max="9476" width="8.44140625" style="21" customWidth="1" collapsed="1"/>
    <col min="9477" max="9706" width="10.6640625" style="21" collapsed="1"/>
    <col min="9707" max="9707" width="10.6640625" style="21" customWidth="1" collapsed="1"/>
    <col min="9708" max="9708" width="13.44140625" style="21" customWidth="1" collapsed="1"/>
    <col min="9709" max="9709" width="8.44140625" style="21" customWidth="1" collapsed="1"/>
    <col min="9710" max="9710" width="14.6640625" style="21" customWidth="1" collapsed="1"/>
    <col min="9711" max="9732" width="8.44140625" style="21" customWidth="1" collapsed="1"/>
    <col min="9733" max="9962" width="10.6640625" style="21" collapsed="1"/>
    <col min="9963" max="9963" width="10.6640625" style="21" customWidth="1" collapsed="1"/>
    <col min="9964" max="9964" width="13.44140625" style="21" customWidth="1" collapsed="1"/>
    <col min="9965" max="9965" width="8.44140625" style="21" customWidth="1" collapsed="1"/>
    <col min="9966" max="9966" width="14.6640625" style="21" customWidth="1" collapsed="1"/>
    <col min="9967" max="9988" width="8.44140625" style="21" customWidth="1" collapsed="1"/>
    <col min="9989" max="10218" width="10.6640625" style="21" collapsed="1"/>
    <col min="10219" max="10219" width="10.6640625" style="21" customWidth="1" collapsed="1"/>
    <col min="10220" max="10220" width="13.44140625" style="21" customWidth="1" collapsed="1"/>
    <col min="10221" max="10221" width="8.44140625" style="21" customWidth="1" collapsed="1"/>
    <col min="10222" max="10222" width="14.6640625" style="21" customWidth="1" collapsed="1"/>
    <col min="10223" max="10244" width="8.44140625" style="21" customWidth="1" collapsed="1"/>
    <col min="10245" max="10474" width="10.6640625" style="21" collapsed="1"/>
    <col min="10475" max="10475" width="10.6640625" style="21" customWidth="1" collapsed="1"/>
    <col min="10476" max="10476" width="13.44140625" style="21" customWidth="1" collapsed="1"/>
    <col min="10477" max="10477" width="8.44140625" style="21" customWidth="1" collapsed="1"/>
    <col min="10478" max="10478" width="14.6640625" style="21" customWidth="1" collapsed="1"/>
    <col min="10479" max="10500" width="8.44140625" style="21" customWidth="1" collapsed="1"/>
    <col min="10501" max="10730" width="10.6640625" style="21" collapsed="1"/>
    <col min="10731" max="10731" width="10.6640625" style="21" customWidth="1" collapsed="1"/>
    <col min="10732" max="10732" width="13.44140625" style="21" customWidth="1" collapsed="1"/>
    <col min="10733" max="10733" width="8.44140625" style="21" customWidth="1" collapsed="1"/>
    <col min="10734" max="10734" width="14.6640625" style="21" customWidth="1" collapsed="1"/>
    <col min="10735" max="10756" width="8.44140625" style="21" customWidth="1" collapsed="1"/>
    <col min="10757" max="10986" width="10.6640625" style="21" collapsed="1"/>
    <col min="10987" max="10987" width="10.6640625" style="21" customWidth="1" collapsed="1"/>
    <col min="10988" max="10988" width="13.44140625" style="21" customWidth="1" collapsed="1"/>
    <col min="10989" max="10989" width="8.44140625" style="21" customWidth="1" collapsed="1"/>
    <col min="10990" max="10990" width="14.6640625" style="21" customWidth="1" collapsed="1"/>
    <col min="10991" max="11012" width="8.44140625" style="21" customWidth="1" collapsed="1"/>
    <col min="11013" max="11242" width="10.6640625" style="21" collapsed="1"/>
    <col min="11243" max="11243" width="10.6640625" style="21" customWidth="1" collapsed="1"/>
    <col min="11244" max="11244" width="13.44140625" style="21" customWidth="1" collapsed="1"/>
    <col min="11245" max="11245" width="8.44140625" style="21" customWidth="1" collapsed="1"/>
    <col min="11246" max="11246" width="14.6640625" style="21" customWidth="1" collapsed="1"/>
    <col min="11247" max="11268" width="8.44140625" style="21" customWidth="1" collapsed="1"/>
    <col min="11269" max="11498" width="10.6640625" style="21" collapsed="1"/>
    <col min="11499" max="11499" width="10.6640625" style="21" customWidth="1" collapsed="1"/>
    <col min="11500" max="11500" width="13.44140625" style="21" customWidth="1" collapsed="1"/>
    <col min="11501" max="11501" width="8.44140625" style="21" customWidth="1" collapsed="1"/>
    <col min="11502" max="11502" width="14.6640625" style="21" customWidth="1" collapsed="1"/>
    <col min="11503" max="11524" width="8.44140625" style="21" customWidth="1" collapsed="1"/>
    <col min="11525" max="11754" width="10.6640625" style="21" collapsed="1"/>
    <col min="11755" max="11755" width="10.6640625" style="21" customWidth="1" collapsed="1"/>
    <col min="11756" max="11756" width="13.44140625" style="21" customWidth="1" collapsed="1"/>
    <col min="11757" max="11757" width="8.44140625" style="21" customWidth="1" collapsed="1"/>
    <col min="11758" max="11758" width="14.6640625" style="21" customWidth="1" collapsed="1"/>
    <col min="11759" max="11780" width="8.44140625" style="21" customWidth="1" collapsed="1"/>
    <col min="11781" max="12010" width="10.6640625" style="21" collapsed="1"/>
    <col min="12011" max="12011" width="10.6640625" style="21" customWidth="1" collapsed="1"/>
    <col min="12012" max="12012" width="13.44140625" style="21" customWidth="1" collapsed="1"/>
    <col min="12013" max="12013" width="8.44140625" style="21" customWidth="1" collapsed="1"/>
    <col min="12014" max="12014" width="14.6640625" style="21" customWidth="1" collapsed="1"/>
    <col min="12015" max="12036" width="8.44140625" style="21" customWidth="1" collapsed="1"/>
    <col min="12037" max="12266" width="10.6640625" style="21" collapsed="1"/>
    <col min="12267" max="12267" width="10.6640625" style="21" customWidth="1" collapsed="1"/>
    <col min="12268" max="12268" width="13.44140625" style="21" customWidth="1" collapsed="1"/>
    <col min="12269" max="12269" width="8.44140625" style="21" customWidth="1" collapsed="1"/>
    <col min="12270" max="12270" width="14.6640625" style="21" customWidth="1" collapsed="1"/>
    <col min="12271" max="12292" width="8.44140625" style="21" customWidth="1" collapsed="1"/>
    <col min="12293" max="12522" width="10.6640625" style="21" collapsed="1"/>
    <col min="12523" max="12523" width="10.6640625" style="21" customWidth="1" collapsed="1"/>
    <col min="12524" max="12524" width="13.44140625" style="21" customWidth="1" collapsed="1"/>
    <col min="12525" max="12525" width="8.44140625" style="21" customWidth="1" collapsed="1"/>
    <col min="12526" max="12526" width="14.6640625" style="21" customWidth="1" collapsed="1"/>
    <col min="12527" max="12548" width="8.44140625" style="21" customWidth="1" collapsed="1"/>
    <col min="12549" max="12778" width="10.6640625" style="21" collapsed="1"/>
    <col min="12779" max="12779" width="10.6640625" style="21" customWidth="1" collapsed="1"/>
    <col min="12780" max="12780" width="13.44140625" style="21" customWidth="1" collapsed="1"/>
    <col min="12781" max="12781" width="8.44140625" style="21" customWidth="1" collapsed="1"/>
    <col min="12782" max="12782" width="14.6640625" style="21" customWidth="1" collapsed="1"/>
    <col min="12783" max="12804" width="8.44140625" style="21" customWidth="1" collapsed="1"/>
    <col min="12805" max="13034" width="10.6640625" style="21" collapsed="1"/>
    <col min="13035" max="13035" width="10.6640625" style="21" customWidth="1" collapsed="1"/>
    <col min="13036" max="13036" width="13.44140625" style="21" customWidth="1" collapsed="1"/>
    <col min="13037" max="13037" width="8.44140625" style="21" customWidth="1" collapsed="1"/>
    <col min="13038" max="13038" width="14.6640625" style="21" customWidth="1" collapsed="1"/>
    <col min="13039" max="13060" width="8.44140625" style="21" customWidth="1" collapsed="1"/>
    <col min="13061" max="13290" width="10.6640625" style="21" collapsed="1"/>
    <col min="13291" max="13291" width="10.6640625" style="21" customWidth="1" collapsed="1"/>
    <col min="13292" max="13292" width="13.44140625" style="21" customWidth="1" collapsed="1"/>
    <col min="13293" max="13293" width="8.44140625" style="21" customWidth="1" collapsed="1"/>
    <col min="13294" max="13294" width="14.6640625" style="21" customWidth="1" collapsed="1"/>
    <col min="13295" max="13316" width="8.44140625" style="21" customWidth="1" collapsed="1"/>
    <col min="13317" max="13546" width="10.6640625" style="21" collapsed="1"/>
    <col min="13547" max="13547" width="10.6640625" style="21" customWidth="1" collapsed="1"/>
    <col min="13548" max="13548" width="13.44140625" style="21" customWidth="1" collapsed="1"/>
    <col min="13549" max="13549" width="8.44140625" style="21" customWidth="1" collapsed="1"/>
    <col min="13550" max="13550" width="14.6640625" style="21" customWidth="1" collapsed="1"/>
    <col min="13551" max="13572" width="8.44140625" style="21" customWidth="1" collapsed="1"/>
    <col min="13573" max="13802" width="10.6640625" style="21" collapsed="1"/>
    <col min="13803" max="13803" width="10.6640625" style="21" customWidth="1" collapsed="1"/>
    <col min="13804" max="13804" width="13.44140625" style="21" customWidth="1" collapsed="1"/>
    <col min="13805" max="13805" width="8.44140625" style="21" customWidth="1" collapsed="1"/>
    <col min="13806" max="13806" width="14.6640625" style="21" customWidth="1" collapsed="1"/>
    <col min="13807" max="13828" width="8.44140625" style="21" customWidth="1" collapsed="1"/>
    <col min="13829" max="14058" width="10.6640625" style="21" collapsed="1"/>
    <col min="14059" max="14059" width="10.6640625" style="21" customWidth="1" collapsed="1"/>
    <col min="14060" max="14060" width="13.44140625" style="21" customWidth="1" collapsed="1"/>
    <col min="14061" max="14061" width="8.44140625" style="21" customWidth="1" collapsed="1"/>
    <col min="14062" max="14062" width="14.6640625" style="21" customWidth="1" collapsed="1"/>
    <col min="14063" max="14084" width="8.44140625" style="21" customWidth="1" collapsed="1"/>
    <col min="14085" max="14314" width="10.6640625" style="21" collapsed="1"/>
    <col min="14315" max="14315" width="10.6640625" style="21" customWidth="1" collapsed="1"/>
    <col min="14316" max="14316" width="13.44140625" style="21" customWidth="1" collapsed="1"/>
    <col min="14317" max="14317" width="8.44140625" style="21" customWidth="1" collapsed="1"/>
    <col min="14318" max="14318" width="14.6640625" style="21" customWidth="1" collapsed="1"/>
    <col min="14319" max="14340" width="8.44140625" style="21" customWidth="1" collapsed="1"/>
    <col min="14341" max="14570" width="10.6640625" style="21" collapsed="1"/>
    <col min="14571" max="14571" width="10.6640625" style="21" customWidth="1" collapsed="1"/>
    <col min="14572" max="14572" width="13.44140625" style="21" customWidth="1" collapsed="1"/>
    <col min="14573" max="14573" width="8.44140625" style="21" customWidth="1" collapsed="1"/>
    <col min="14574" max="14574" width="14.6640625" style="21" customWidth="1" collapsed="1"/>
    <col min="14575" max="14596" width="8.44140625" style="21" customWidth="1" collapsed="1"/>
    <col min="14597" max="14826" width="10.6640625" style="21" collapsed="1"/>
    <col min="14827" max="14827" width="10.6640625" style="21" customWidth="1" collapsed="1"/>
    <col min="14828" max="14828" width="13.44140625" style="21" customWidth="1" collapsed="1"/>
    <col min="14829" max="14829" width="8.44140625" style="21" customWidth="1" collapsed="1"/>
    <col min="14830" max="14830" width="14.6640625" style="21" customWidth="1" collapsed="1"/>
    <col min="14831" max="14852" width="8.44140625" style="21" customWidth="1" collapsed="1"/>
    <col min="14853" max="15082" width="10.6640625" style="21" collapsed="1"/>
    <col min="15083" max="15083" width="10.6640625" style="21" customWidth="1" collapsed="1"/>
    <col min="15084" max="15084" width="13.44140625" style="21" customWidth="1" collapsed="1"/>
    <col min="15085" max="15085" width="8.44140625" style="21" customWidth="1" collapsed="1"/>
    <col min="15086" max="15086" width="14.6640625" style="21" customWidth="1" collapsed="1"/>
    <col min="15087" max="15108" width="8.44140625" style="21" customWidth="1" collapsed="1"/>
    <col min="15109" max="15338" width="10.6640625" style="21" collapsed="1"/>
    <col min="15339" max="15339" width="10.6640625" style="21" customWidth="1" collapsed="1"/>
    <col min="15340" max="15340" width="13.44140625" style="21" customWidth="1" collapsed="1"/>
    <col min="15341" max="15341" width="8.44140625" style="21" customWidth="1" collapsed="1"/>
    <col min="15342" max="15342" width="14.6640625" style="21" customWidth="1" collapsed="1"/>
    <col min="15343" max="15364" width="8.44140625" style="21" customWidth="1" collapsed="1"/>
    <col min="15365" max="15594" width="10.6640625" style="21" collapsed="1"/>
    <col min="15595" max="15595" width="10.6640625" style="21" customWidth="1" collapsed="1"/>
    <col min="15596" max="15596" width="13.44140625" style="21" customWidth="1" collapsed="1"/>
    <col min="15597" max="15597" width="8.44140625" style="21" customWidth="1" collapsed="1"/>
    <col min="15598" max="15598" width="14.6640625" style="21" customWidth="1" collapsed="1"/>
    <col min="15599" max="15620" width="8.44140625" style="21" customWidth="1" collapsed="1"/>
    <col min="15621" max="15850" width="10.6640625" style="21" collapsed="1"/>
    <col min="15851" max="15851" width="10.6640625" style="21" customWidth="1" collapsed="1"/>
    <col min="15852" max="15852" width="13.44140625" style="21" customWidth="1" collapsed="1"/>
    <col min="15853" max="15853" width="8.44140625" style="21" customWidth="1" collapsed="1"/>
    <col min="15854" max="15854" width="14.6640625" style="21" customWidth="1" collapsed="1"/>
    <col min="15855" max="15876" width="8.44140625" style="21" customWidth="1" collapsed="1"/>
    <col min="15877" max="16106" width="10.6640625" style="21" collapsed="1"/>
    <col min="16107" max="16107" width="10.6640625" style="21" customWidth="1" collapsed="1"/>
    <col min="16108" max="16108" width="13.44140625" style="21" customWidth="1" collapsed="1"/>
    <col min="16109" max="16109" width="8.44140625" style="21" customWidth="1" collapsed="1"/>
    <col min="16110" max="16110" width="14.6640625" style="21" customWidth="1" collapsed="1"/>
    <col min="16111" max="16132" width="8.44140625" style="21" customWidth="1" collapsed="1"/>
    <col min="16133" max="16384" width="10.6640625" style="21" collapsed="1"/>
  </cols>
  <sheetData>
    <row r="1" spans="1:18" ht="64.2" customHeight="1" thickBot="1">
      <c r="A1" s="78"/>
      <c r="B1" s="77"/>
      <c r="C1" s="139" t="s">
        <v>81</v>
      </c>
      <c r="D1" s="139"/>
      <c r="E1" s="139"/>
      <c r="F1" s="139"/>
      <c r="G1" s="76"/>
      <c r="H1" s="76"/>
      <c r="I1" s="140" t="str">
        <f>B3</f>
        <v>CAA0179459</v>
      </c>
      <c r="J1" s="141"/>
      <c r="K1" s="141"/>
      <c r="L1" s="141"/>
      <c r="M1" s="142"/>
      <c r="P1" s="21" t="s">
        <v>80</v>
      </c>
      <c r="Q1" s="21" t="s">
        <v>79</v>
      </c>
      <c r="R1" s="21" t="s">
        <v>78</v>
      </c>
    </row>
    <row r="2" spans="1:18" ht="16.8" thickBot="1">
      <c r="B2" s="73"/>
      <c r="C2" s="73"/>
      <c r="D2" s="73"/>
      <c r="I2" s="157"/>
      <c r="J2" s="157"/>
      <c r="L2" s="157"/>
      <c r="M2" s="157"/>
      <c r="O2" s="48" t="s">
        <v>77</v>
      </c>
      <c r="P2" s="47" t="str">
        <f>B3</f>
        <v>CAA0179459</v>
      </c>
      <c r="Q2" s="46">
        <v>10</v>
      </c>
      <c r="R2" s="21" t="str">
        <f t="shared" ref="R2:R11" si="0">P2&amp;Q2</f>
        <v>CAA017945910</v>
      </c>
    </row>
    <row r="3" spans="1:18" ht="19.2" customHeight="1" thickTop="1" thickBot="1">
      <c r="A3" s="75" t="s">
        <v>76</v>
      </c>
      <c r="B3" s="74" t="s">
        <v>338</v>
      </c>
      <c r="C3" s="73"/>
      <c r="D3" s="72" t="str">
        <f>IF(E3=1,"NEW ORDER","CHANGE ORDER")</f>
        <v>CHANGE ORDER</v>
      </c>
      <c r="E3" s="71">
        <v>0</v>
      </c>
      <c r="M3" s="70"/>
      <c r="O3" s="48" t="s">
        <v>75</v>
      </c>
      <c r="P3" s="47" t="str">
        <f t="shared" ref="P3:P11" si="1">$B$3</f>
        <v>CAA0179459</v>
      </c>
      <c r="Q3" s="46">
        <v>10</v>
      </c>
      <c r="R3" s="21" t="str">
        <f t="shared" si="0"/>
        <v>CAA017945910</v>
      </c>
    </row>
    <row r="4" spans="1:18" ht="19.2" customHeight="1" thickTop="1" thickBot="1">
      <c r="A4" s="69" t="s">
        <v>74</v>
      </c>
      <c r="B4" s="68">
        <f ca="1">TODAY()</f>
        <v>43416</v>
      </c>
      <c r="C4" s="67"/>
      <c r="D4" s="66"/>
      <c r="E4" s="65"/>
      <c r="G4" s="64"/>
      <c r="O4" s="48" t="s">
        <v>73</v>
      </c>
      <c r="P4" s="47" t="str">
        <f t="shared" si="1"/>
        <v>CAA0179459</v>
      </c>
      <c r="Q4" s="46">
        <v>20</v>
      </c>
      <c r="R4" s="21" t="str">
        <f t="shared" si="0"/>
        <v>CAA017945920</v>
      </c>
    </row>
    <row r="5" spans="1:18" ht="17.399999999999999" customHeight="1" thickTop="1" thickBot="1">
      <c r="C5" s="63"/>
      <c r="D5" s="63"/>
      <c r="E5" s="63"/>
      <c r="F5" s="63"/>
      <c r="O5" s="48" t="s">
        <v>72</v>
      </c>
      <c r="P5" s="47" t="str">
        <f t="shared" si="1"/>
        <v>CAA0179459</v>
      </c>
      <c r="Q5" s="46">
        <v>30</v>
      </c>
      <c r="R5" s="21" t="str">
        <f t="shared" si="0"/>
        <v>CAA017945930</v>
      </c>
    </row>
    <row r="6" spans="1:18" ht="17.399999999999999" customHeight="1" thickTop="1" thickBot="1">
      <c r="A6" s="158" t="s">
        <v>71</v>
      </c>
      <c r="B6" s="161" t="s">
        <v>116</v>
      </c>
      <c r="C6" s="161"/>
      <c r="D6" s="158" t="s">
        <v>70</v>
      </c>
      <c r="E6" s="165" t="s">
        <v>69</v>
      </c>
      <c r="F6" s="166"/>
      <c r="H6" s="62" t="s">
        <v>68</v>
      </c>
      <c r="I6" s="61" t="str">
        <f>VLOOKUP($B$3,Database!B:K,4,FALSE)</f>
        <v>AL</v>
      </c>
      <c r="J6" s="60" t="s">
        <v>67</v>
      </c>
      <c r="K6" s="56" t="str">
        <f>VLOOKUP($B$3,Database!B:K,6,FALSE)</f>
        <v>Base</v>
      </c>
      <c r="L6" s="54" t="s">
        <v>66</v>
      </c>
      <c r="M6" s="59" t="str">
        <f>VLOOKUP($B$3,Database!B:K,8,FALSE)</f>
        <v>5.76</v>
      </c>
      <c r="O6" s="48" t="s">
        <v>65</v>
      </c>
      <c r="P6" s="47" t="str">
        <f t="shared" si="1"/>
        <v>CAA0179459</v>
      </c>
      <c r="Q6" s="46">
        <v>40</v>
      </c>
      <c r="R6" s="21" t="str">
        <f t="shared" si="0"/>
        <v>CAA017945940</v>
      </c>
    </row>
    <row r="7" spans="1:18" ht="33.6" thickTop="1" thickBot="1">
      <c r="A7" s="159"/>
      <c r="B7" s="162"/>
      <c r="C7" s="162"/>
      <c r="D7" s="159"/>
      <c r="E7" s="167"/>
      <c r="F7" s="168"/>
      <c r="H7" s="58" t="s">
        <v>64</v>
      </c>
      <c r="I7" s="57" t="str">
        <f>VLOOKUP($B$3,Database!B:K,5,FALSE)</f>
        <v>WHEELING-NISSHIN</v>
      </c>
      <c r="J7" s="54" t="s">
        <v>63</v>
      </c>
      <c r="K7" s="56" t="str">
        <f>VLOOKUP($B$3,Database!B:K,7,FALSE)</f>
        <v>Actual</v>
      </c>
      <c r="L7" s="54" t="s">
        <v>62</v>
      </c>
      <c r="M7" s="53" t="str">
        <f>VLOOKUP($B$3,Database!B:K,9,FALSE)</f>
        <v>Prepaid</v>
      </c>
      <c r="O7" s="48" t="s">
        <v>61</v>
      </c>
      <c r="P7" s="47" t="str">
        <f t="shared" si="1"/>
        <v>CAA0179459</v>
      </c>
      <c r="Q7" s="46">
        <v>50</v>
      </c>
      <c r="R7" s="21" t="str">
        <f t="shared" si="0"/>
        <v>CAA017945950</v>
      </c>
    </row>
    <row r="8" spans="1:18" ht="17.399999999999999" thickTop="1" thickBot="1">
      <c r="A8" s="159"/>
      <c r="B8" s="163"/>
      <c r="C8" s="163"/>
      <c r="D8" s="159"/>
      <c r="E8" s="169"/>
      <c r="F8" s="170"/>
      <c r="H8" s="55"/>
      <c r="I8" s="55"/>
      <c r="J8" s="55"/>
      <c r="K8" s="55"/>
      <c r="L8" s="54" t="s">
        <v>60</v>
      </c>
      <c r="M8" s="53" t="str">
        <f>VLOOKUP($B$3,Database!B:K,10,FALSE)</f>
        <v>Paper</v>
      </c>
      <c r="O8" s="48" t="s">
        <v>59</v>
      </c>
      <c r="P8" s="47" t="str">
        <f t="shared" si="1"/>
        <v>CAA0179459</v>
      </c>
      <c r="Q8" s="46">
        <v>60</v>
      </c>
      <c r="R8" s="21" t="str">
        <f t="shared" si="0"/>
        <v>CAA017945960</v>
      </c>
    </row>
    <row r="9" spans="1:18" ht="17.399999999999999" thickTop="1" thickBot="1">
      <c r="A9" s="159"/>
      <c r="B9" s="171" t="s">
        <v>82</v>
      </c>
      <c r="C9" s="171"/>
      <c r="D9" s="159"/>
      <c r="E9" s="172"/>
      <c r="F9" s="173"/>
      <c r="O9" s="48" t="s">
        <v>58</v>
      </c>
      <c r="P9" s="47" t="str">
        <f t="shared" si="1"/>
        <v>CAA0179459</v>
      </c>
      <c r="Q9" s="46">
        <v>70</v>
      </c>
      <c r="R9" s="21" t="str">
        <f t="shared" si="0"/>
        <v>CAA017945970</v>
      </c>
    </row>
    <row r="10" spans="1:18" ht="17.399999999999999" thickTop="1" thickBot="1">
      <c r="A10" s="160"/>
      <c r="B10" s="79" t="s">
        <v>82</v>
      </c>
      <c r="C10" s="51" t="s">
        <v>82</v>
      </c>
      <c r="D10" s="160"/>
      <c r="E10" s="52"/>
      <c r="F10" s="51"/>
      <c r="H10" s="50"/>
      <c r="O10" s="48" t="s">
        <v>57</v>
      </c>
      <c r="P10" s="47" t="str">
        <f t="shared" si="1"/>
        <v>CAA0179459</v>
      </c>
      <c r="Q10" s="46">
        <v>80</v>
      </c>
      <c r="R10" s="21" t="str">
        <f t="shared" si="0"/>
        <v>CAA017945980</v>
      </c>
    </row>
    <row r="11" spans="1:18" ht="17.399999999999999" thickTop="1" thickBot="1">
      <c r="B11" s="42"/>
      <c r="C11" s="49"/>
      <c r="O11" s="48" t="s">
        <v>56</v>
      </c>
      <c r="P11" s="47" t="str">
        <f t="shared" si="1"/>
        <v>CAA0179459</v>
      </c>
      <c r="Q11" s="46">
        <v>90</v>
      </c>
      <c r="R11" s="21" t="str">
        <f t="shared" si="0"/>
        <v>CAA017945990</v>
      </c>
    </row>
    <row r="12" spans="1:18" s="45" customFormat="1" ht="16.95" customHeight="1" thickTop="1">
      <c r="A12" s="41" t="s">
        <v>0</v>
      </c>
      <c r="B12" s="40" t="s">
        <v>1</v>
      </c>
      <c r="C12" s="40" t="s">
        <v>2</v>
      </c>
      <c r="D12" s="40" t="s">
        <v>3</v>
      </c>
      <c r="E12" s="40" t="s">
        <v>4</v>
      </c>
      <c r="F12" s="40" t="s">
        <v>5</v>
      </c>
      <c r="G12" s="40" t="s">
        <v>6</v>
      </c>
      <c r="H12" s="40" t="s">
        <v>7</v>
      </c>
      <c r="I12" s="40" t="s">
        <v>8</v>
      </c>
      <c r="J12" s="40" t="s">
        <v>9</v>
      </c>
      <c r="K12" s="40" t="s">
        <v>10</v>
      </c>
      <c r="L12" s="40" t="s">
        <v>11</v>
      </c>
      <c r="M12" s="39" t="s">
        <v>12</v>
      </c>
      <c r="N12" s="44"/>
    </row>
    <row r="13" spans="1:18" ht="33" customHeight="1">
      <c r="A13" s="38" t="s">
        <v>31</v>
      </c>
      <c r="B13" s="28">
        <f>VLOOKUP($R$3,Database!A:AM,13,FALSE)</f>
        <v>3.5999999999999997E-2</v>
      </c>
      <c r="C13" s="29" t="str">
        <f>VLOOKUP($R$3,Database!A:AM,14,FALSE)</f>
        <v>Min</v>
      </c>
      <c r="D13" s="28">
        <f>VLOOKUP($R$3,Database!A:AM,15,FALSE)</f>
        <v>46</v>
      </c>
      <c r="E13" s="27" t="str">
        <f>VLOOKUP($R$3,Database!A:AM,16,FALSE)</f>
        <v>180000.0</v>
      </c>
      <c r="F13" s="37" t="str">
        <f>VLOOKUP($R$3,Database!A:AM,17,FALSE)</f>
        <v/>
      </c>
      <c r="G13" s="37" t="str">
        <f>VLOOKUP($R$3,Database!A:AM,18,FALSE)</f>
        <v/>
      </c>
      <c r="H13" s="36" t="str">
        <f>VLOOKUP($R$3,Database!A:AM,19,FALSE)</f>
        <v>51.75</v>
      </c>
      <c r="I13" s="35" t="str">
        <f>VLOOKUP($R$3,Database!A:AM,20,FALSE)</f>
        <v>12/15/2018</v>
      </c>
      <c r="J13" s="35" t="str">
        <f>VLOOKUP($R$3,Database!A:AM,21,FALSE)</f>
        <v>Rail</v>
      </c>
      <c r="K13" s="30" t="str">
        <f>VLOOKUP($R$3,Database!A:AM,22,FALSE)</f>
        <v>19194</v>
      </c>
      <c r="L13" s="30" t="str">
        <f>VLOOKUP($R$3,Database!A:AM,23,FALSE)</f>
        <v>Yes</v>
      </c>
      <c r="M13" s="34" t="str">
        <f>VLOOKUP($R$3,Database!A:AM,24,FALSE)</f>
        <v>EDDS</v>
      </c>
      <c r="N13" s="43"/>
    </row>
    <row r="14" spans="1:18" s="42" customFormat="1" ht="16.2" customHeight="1">
      <c r="A14" s="33" t="s">
        <v>13</v>
      </c>
      <c r="B14" s="32" t="s">
        <v>14</v>
      </c>
      <c r="C14" s="32" t="s">
        <v>15</v>
      </c>
      <c r="D14" s="32" t="s">
        <v>16</v>
      </c>
      <c r="E14" s="32" t="s">
        <v>17</v>
      </c>
      <c r="F14" s="32" t="s">
        <v>18</v>
      </c>
      <c r="G14" s="32" t="s">
        <v>19</v>
      </c>
      <c r="H14" s="32" t="s">
        <v>20</v>
      </c>
      <c r="I14" s="32" t="s">
        <v>21</v>
      </c>
      <c r="J14" s="32" t="s">
        <v>22</v>
      </c>
      <c r="K14" s="32" t="s">
        <v>23</v>
      </c>
      <c r="L14" s="32" t="s">
        <v>24</v>
      </c>
      <c r="M14" s="31" t="s">
        <v>25</v>
      </c>
      <c r="N14" s="44"/>
    </row>
    <row r="15" spans="1:18" s="42" customFormat="1" ht="41.25" customHeight="1">
      <c r="A15" s="30" t="str">
        <f>VLOOKUP($R$3,Database!A:AM,25,FALSE)</f>
        <v>ACP204600000000</v>
      </c>
      <c r="B15" s="29">
        <f>VLOOKUP($R$3,Database!A:AM,26,FALSE)</f>
        <v>0</v>
      </c>
      <c r="C15" s="29" t="str">
        <f>VLOOKUP($R$3,Database!A:AM,27,FALSE)</f>
        <v>T1-40</v>
      </c>
      <c r="D15" s="28" t="str">
        <f>VLOOKUP($R$3,Database!A:AM,28,FALSE)</f>
        <v>n/a</v>
      </c>
      <c r="E15" s="28" t="str">
        <f>VLOOKUP($R$3,Database!A:AM,29,FALSE)</f>
        <v>Skinpassed</v>
      </c>
      <c r="F15" s="28" t="str">
        <f>VLOOKUP($R$3,Database!A:AM,30,FALSE)</f>
        <v>Yes</v>
      </c>
      <c r="G15" s="28" t="str">
        <f>VLOOKUP($R$3,Database!A:AM,31,FALSE)</f>
        <v>LIGHT</v>
      </c>
      <c r="H15" s="28" t="str">
        <f>VLOOKUP($R$3,Database!A:AM,32,FALSE)</f>
        <v>LIGHT</v>
      </c>
      <c r="I15" s="27" t="str">
        <f>VLOOKUP($R$3,Database!A:AM,33,FALSE)</f>
        <v>25000</v>
      </c>
      <c r="J15" s="27" t="str">
        <f>VLOOKUP($R$3,Database!A:AM,34,FALSE)</f>
        <v>20000</v>
      </c>
      <c r="K15" s="27" t="str">
        <f>VLOOKUP($R$3,Database!A:AM,35,FALSE)</f>
        <v>No</v>
      </c>
      <c r="L15" s="27" t="str">
        <f>VLOOKUP($R$3,Database!A:AM,36,FALSE)</f>
        <v>20/24</v>
      </c>
      <c r="M15" s="26" t="str">
        <f>VLOOKUP($R$3,Database!A:AM,37,FALSE)</f>
        <v>71</v>
      </c>
      <c r="N15" s="43"/>
    </row>
    <row r="16" spans="1:18" s="42" customFormat="1" ht="54.6" customHeight="1" thickBot="1">
      <c r="A16" s="25" t="s">
        <v>55</v>
      </c>
      <c r="B16" s="136" t="str">
        <f>VLOOKUP($R$3,Database!A:AM,38,FALSE)</f>
        <v>End Use: Furnaces|Railway Must be BNSF|BNSF Rail Spur #3019|ASTM A463|WN Rail Packaging Spec C3CZ7|Surface critical|Flatness critical|Aim to ordered gauge|Aim to 1/4 ASTM gauge tolerance|Tension Leveled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8"/>
    </row>
    <row r="17" spans="1:14" ht="17.399999999999999" thickTop="1" thickBo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43"/>
    </row>
    <row r="18" spans="1:14" s="45" customFormat="1" ht="16.95" customHeight="1" thickTop="1">
      <c r="A18" s="41" t="s">
        <v>0</v>
      </c>
      <c r="B18" s="40" t="s">
        <v>1</v>
      </c>
      <c r="C18" s="40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40" t="s">
        <v>8</v>
      </c>
      <c r="J18" s="40" t="s">
        <v>9</v>
      </c>
      <c r="K18" s="40" t="s">
        <v>10</v>
      </c>
      <c r="L18" s="40" t="s">
        <v>11</v>
      </c>
      <c r="M18" s="39" t="s">
        <v>12</v>
      </c>
      <c r="N18" s="44"/>
    </row>
    <row r="19" spans="1:14" ht="33" customHeight="1">
      <c r="A19" s="38">
        <v>20</v>
      </c>
      <c r="B19" s="28" t="e">
        <f>VLOOKUP($R$4,Database!A:AM,13,FALSE)</f>
        <v>#N/A</v>
      </c>
      <c r="C19" s="29" t="e">
        <f>VLOOKUP($R$4,Database!A:AM,14,FALSE)</f>
        <v>#N/A</v>
      </c>
      <c r="D19" s="28" t="e">
        <f>VLOOKUP($R$4,Database!A:AM,15,FALSE)</f>
        <v>#N/A</v>
      </c>
      <c r="E19" s="27" t="e">
        <f>VLOOKUP($R$4,Database!A:AM,16,FALSE)</f>
        <v>#N/A</v>
      </c>
      <c r="F19" s="37" t="e">
        <f>VLOOKUP($R$4,Database!A:AM,17,FALSE)</f>
        <v>#N/A</v>
      </c>
      <c r="G19" s="37" t="e">
        <f>VLOOKUP($R$4,Database!A:AM,18,FALSE)</f>
        <v>#N/A</v>
      </c>
      <c r="H19" s="36" t="e">
        <f>VLOOKUP($R$4,Database!A:AM,19,FALSE)</f>
        <v>#N/A</v>
      </c>
      <c r="I19" s="35" t="e">
        <f>VLOOKUP($R$4,Database!A:AM,20,FALSE)</f>
        <v>#N/A</v>
      </c>
      <c r="J19" s="35" t="e">
        <f>VLOOKUP($R$4,Database!A:AM,21,FALSE)</f>
        <v>#N/A</v>
      </c>
      <c r="K19" s="30" t="e">
        <f>VLOOKUP($R$4,Database!A:AM,22,FALSE)</f>
        <v>#N/A</v>
      </c>
      <c r="L19" s="30" t="e">
        <f>VLOOKUP($R$4,Database!A:AM,23,FALSE)</f>
        <v>#N/A</v>
      </c>
      <c r="M19" s="34" t="e">
        <f>VLOOKUP($R$4,Database!A:AM,24,FALSE)</f>
        <v>#N/A</v>
      </c>
      <c r="N19" s="43"/>
    </row>
    <row r="20" spans="1:14" s="42" customFormat="1" ht="16.2" customHeight="1">
      <c r="A20" s="33" t="s">
        <v>13</v>
      </c>
      <c r="B20" s="32" t="s">
        <v>14</v>
      </c>
      <c r="C20" s="32" t="s">
        <v>15</v>
      </c>
      <c r="D20" s="32" t="s">
        <v>16</v>
      </c>
      <c r="E20" s="32" t="s">
        <v>17</v>
      </c>
      <c r="F20" s="32" t="s">
        <v>18</v>
      </c>
      <c r="G20" s="32" t="s">
        <v>19</v>
      </c>
      <c r="H20" s="32" t="s">
        <v>20</v>
      </c>
      <c r="I20" s="32" t="s">
        <v>21</v>
      </c>
      <c r="J20" s="32" t="s">
        <v>22</v>
      </c>
      <c r="K20" s="32" t="s">
        <v>23</v>
      </c>
      <c r="L20" s="32" t="s">
        <v>24</v>
      </c>
      <c r="M20" s="31" t="s">
        <v>25</v>
      </c>
      <c r="N20" s="44"/>
    </row>
    <row r="21" spans="1:14" s="42" customFormat="1" ht="39.75" customHeight="1">
      <c r="A21" s="30" t="e">
        <f>VLOOKUP($R$4,Database!A:AM,25,FALSE)</f>
        <v>#N/A</v>
      </c>
      <c r="B21" s="29" t="e">
        <f>VLOOKUP($R$4,Database!A:AM,26,FALSE)</f>
        <v>#N/A</v>
      </c>
      <c r="C21" s="29" t="e">
        <f>VLOOKUP($R$4,Database!A:AM,27,FALSE)</f>
        <v>#N/A</v>
      </c>
      <c r="D21" s="28" t="e">
        <f>VLOOKUP($R$4,Database!A:AM,28,FALSE)</f>
        <v>#N/A</v>
      </c>
      <c r="E21" s="28" t="e">
        <f>VLOOKUP($R$4,Database!A:AM,29,FALSE)</f>
        <v>#N/A</v>
      </c>
      <c r="F21" s="28" t="e">
        <f>VLOOKUP($R$4,Database!A:AM,30,FALSE)</f>
        <v>#N/A</v>
      </c>
      <c r="G21" s="28" t="e">
        <f>VLOOKUP($R$4,Database!A:AM,31,FALSE)</f>
        <v>#N/A</v>
      </c>
      <c r="H21" s="28" t="e">
        <f>VLOOKUP($R$4,Database!A:AM,32,FALSE)</f>
        <v>#N/A</v>
      </c>
      <c r="I21" s="27" t="e">
        <f>VLOOKUP($R$4,Database!A:AM,33,FALSE)</f>
        <v>#N/A</v>
      </c>
      <c r="J21" s="27" t="e">
        <f>VLOOKUP($R$4,Database!A:AM,34,FALSE)</f>
        <v>#N/A</v>
      </c>
      <c r="K21" s="27" t="e">
        <f>VLOOKUP($R$4,Database!A:AM,35,FALSE)</f>
        <v>#N/A</v>
      </c>
      <c r="L21" s="27" t="e">
        <f>VLOOKUP($R$4,Database!A:AM,36,FALSE)</f>
        <v>#N/A</v>
      </c>
      <c r="M21" s="26" t="e">
        <f>VLOOKUP($R$4,Database!A:AM,37,FALSE)</f>
        <v>#N/A</v>
      </c>
      <c r="N21" s="43"/>
    </row>
    <row r="22" spans="1:14" s="42" customFormat="1" ht="54.6" customHeight="1" thickBot="1">
      <c r="A22" s="25" t="s">
        <v>55</v>
      </c>
      <c r="B22" s="136" t="e">
        <f>VLOOKUP($R$4,Database!A:AM,38,FALSE)</f>
        <v>#N/A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8"/>
    </row>
    <row r="23" spans="1:14" s="42" customFormat="1" ht="17.399999999999999" thickTop="1" thickBot="1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</row>
    <row r="24" spans="1:14" s="45" customFormat="1" ht="16.8" thickTop="1">
      <c r="A24" s="41" t="s">
        <v>0</v>
      </c>
      <c r="B24" s="40" t="s">
        <v>1</v>
      </c>
      <c r="C24" s="40" t="s">
        <v>2</v>
      </c>
      <c r="D24" s="40" t="s">
        <v>3</v>
      </c>
      <c r="E24" s="40" t="s">
        <v>4</v>
      </c>
      <c r="F24" s="40" t="s">
        <v>5</v>
      </c>
      <c r="G24" s="40" t="s">
        <v>6</v>
      </c>
      <c r="H24" s="40" t="s">
        <v>7</v>
      </c>
      <c r="I24" s="40" t="s">
        <v>8</v>
      </c>
      <c r="J24" s="40" t="s">
        <v>9</v>
      </c>
      <c r="K24" s="40" t="s">
        <v>10</v>
      </c>
      <c r="L24" s="40" t="s">
        <v>11</v>
      </c>
      <c r="M24" s="39" t="s">
        <v>12</v>
      </c>
      <c r="N24" s="44"/>
    </row>
    <row r="25" spans="1:14" ht="33" customHeight="1">
      <c r="A25" s="38">
        <v>30</v>
      </c>
      <c r="B25" s="28" t="e">
        <f>VLOOKUP($R$5,Database!A:AM,13,FALSE)</f>
        <v>#N/A</v>
      </c>
      <c r="C25" s="29" t="e">
        <f>VLOOKUP($R$5,Database!A:AM,14,FALSE)</f>
        <v>#N/A</v>
      </c>
      <c r="D25" s="28" t="e">
        <f>VLOOKUP($R$5,Database!A:AM,15,FALSE)</f>
        <v>#N/A</v>
      </c>
      <c r="E25" s="27" t="e">
        <f>VLOOKUP($R$5,Database!A:AM,16,FALSE)</f>
        <v>#N/A</v>
      </c>
      <c r="F25" s="37" t="e">
        <f>VLOOKUP($R$5,Database!A:AM,17,FALSE)</f>
        <v>#N/A</v>
      </c>
      <c r="G25" s="37" t="e">
        <f>VLOOKUP($R$5,Database!A:AM,18,FALSE)</f>
        <v>#N/A</v>
      </c>
      <c r="H25" s="36" t="e">
        <f>VLOOKUP($R$5,Database!A:AM,19,FALSE)</f>
        <v>#N/A</v>
      </c>
      <c r="I25" s="35" t="e">
        <f>VLOOKUP($R$5,Database!A:AM,20,FALSE)</f>
        <v>#N/A</v>
      </c>
      <c r="J25" s="35" t="e">
        <f>VLOOKUP($R$5,Database!A:AM,21,FALSE)</f>
        <v>#N/A</v>
      </c>
      <c r="K25" s="30" t="e">
        <f>VLOOKUP($R$5,Database!A:AM,22,FALSE)</f>
        <v>#N/A</v>
      </c>
      <c r="L25" s="30" t="e">
        <f>VLOOKUP($R$5,Database!A:AM,23,FALSE)</f>
        <v>#N/A</v>
      </c>
      <c r="M25" s="34" t="e">
        <f>VLOOKUP($R$5,Database!A:AM,24,FALSE)</f>
        <v>#N/A</v>
      </c>
      <c r="N25" s="43"/>
    </row>
    <row r="26" spans="1:14" s="42" customFormat="1">
      <c r="A26" s="33" t="s">
        <v>13</v>
      </c>
      <c r="B26" s="32" t="s">
        <v>14</v>
      </c>
      <c r="C26" s="32" t="s">
        <v>15</v>
      </c>
      <c r="D26" s="32" t="s">
        <v>16</v>
      </c>
      <c r="E26" s="32" t="s">
        <v>17</v>
      </c>
      <c r="F26" s="32" t="s">
        <v>18</v>
      </c>
      <c r="G26" s="32" t="s">
        <v>19</v>
      </c>
      <c r="H26" s="32" t="s">
        <v>20</v>
      </c>
      <c r="I26" s="32" t="s">
        <v>21</v>
      </c>
      <c r="J26" s="32" t="s">
        <v>22</v>
      </c>
      <c r="K26" s="32" t="s">
        <v>23</v>
      </c>
      <c r="L26" s="32" t="s">
        <v>24</v>
      </c>
      <c r="M26" s="31" t="s">
        <v>25</v>
      </c>
      <c r="N26" s="44"/>
    </row>
    <row r="27" spans="1:14" s="42" customFormat="1" ht="33" customHeight="1">
      <c r="A27" s="30" t="e">
        <f>VLOOKUP($R$5,Database!A:AM,25,FALSE)</f>
        <v>#N/A</v>
      </c>
      <c r="B27" s="29" t="e">
        <f>VLOOKUP($R$5,Database!A:AM,26,FALSE)</f>
        <v>#N/A</v>
      </c>
      <c r="C27" s="29" t="e">
        <f>VLOOKUP($R$5,Database!A:AM,27,FALSE)</f>
        <v>#N/A</v>
      </c>
      <c r="D27" s="28" t="e">
        <f>VLOOKUP($R$5,Database!A:AM,28,FALSE)</f>
        <v>#N/A</v>
      </c>
      <c r="E27" s="28" t="e">
        <f>VLOOKUP($R$5,Database!A:AM,29,FALSE)</f>
        <v>#N/A</v>
      </c>
      <c r="F27" s="28" t="e">
        <f>VLOOKUP($R$5,Database!A:AM,30,FALSE)</f>
        <v>#N/A</v>
      </c>
      <c r="G27" s="28" t="e">
        <f>VLOOKUP($R$5,Database!A:AM,31,FALSE)</f>
        <v>#N/A</v>
      </c>
      <c r="H27" s="28" t="e">
        <f>VLOOKUP($R$5,Database!A:AM,32,FALSE)</f>
        <v>#N/A</v>
      </c>
      <c r="I27" s="27" t="e">
        <f>VLOOKUP($R$5,Database!A:AM,33,FALSE)</f>
        <v>#N/A</v>
      </c>
      <c r="J27" s="27" t="e">
        <f>VLOOKUP($R$5,Database!A:AM,34,FALSE)</f>
        <v>#N/A</v>
      </c>
      <c r="K27" s="27" t="e">
        <f>VLOOKUP($R$5,Database!A:AM,35,FALSE)</f>
        <v>#N/A</v>
      </c>
      <c r="L27" s="27" t="e">
        <f>VLOOKUP($R$5,Database!A:AM,36,FALSE)</f>
        <v>#N/A</v>
      </c>
      <c r="M27" s="26" t="e">
        <f>VLOOKUP($R$5,Database!A:AM,37,FALSE)</f>
        <v>#N/A</v>
      </c>
      <c r="N27" s="43"/>
    </row>
    <row r="28" spans="1:14" s="42" customFormat="1" ht="54" customHeight="1" thickBot="1">
      <c r="A28" s="25" t="s">
        <v>55</v>
      </c>
      <c r="B28" s="136" t="e">
        <f>VLOOKUP($R$5,Database!A:AM,38,FALSE)</f>
        <v>#N/A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8"/>
    </row>
    <row r="29" spans="1:14" s="24" customFormat="1" ht="16.2" customHeight="1" thickTop="1" thickBot="1"/>
    <row r="30" spans="1:14" ht="17.399999999999999" customHeight="1" thickTop="1">
      <c r="A30" s="41" t="s">
        <v>0</v>
      </c>
      <c r="B30" s="40" t="s">
        <v>1</v>
      </c>
      <c r="C30" s="40" t="s">
        <v>2</v>
      </c>
      <c r="D30" s="40" t="s">
        <v>3</v>
      </c>
      <c r="E30" s="40" t="s">
        <v>4</v>
      </c>
      <c r="F30" s="40" t="s">
        <v>5</v>
      </c>
      <c r="G30" s="40" t="s">
        <v>6</v>
      </c>
      <c r="H30" s="40" t="s">
        <v>7</v>
      </c>
      <c r="I30" s="40" t="s">
        <v>8</v>
      </c>
      <c r="J30" s="40" t="s">
        <v>9</v>
      </c>
      <c r="K30" s="40" t="s">
        <v>10</v>
      </c>
      <c r="L30" s="40" t="s">
        <v>11</v>
      </c>
      <c r="M30" s="39" t="s">
        <v>12</v>
      </c>
    </row>
    <row r="31" spans="1:14" ht="32.25" customHeight="1">
      <c r="A31" s="38">
        <v>40</v>
      </c>
      <c r="B31" s="28" t="e">
        <f>VLOOKUP($R$6,Database!A:AM,13,FALSE)</f>
        <v>#N/A</v>
      </c>
      <c r="C31" s="29" t="e">
        <f>VLOOKUP($R$6,Database!A:AM,14,FALSE)</f>
        <v>#N/A</v>
      </c>
      <c r="D31" s="28" t="e">
        <f>VLOOKUP($R$6,Database!A:AM,15,FALSE)</f>
        <v>#N/A</v>
      </c>
      <c r="E31" s="27" t="e">
        <f>VLOOKUP($R$6,Database!A:AM,16,FALSE)</f>
        <v>#N/A</v>
      </c>
      <c r="F31" s="37" t="e">
        <f>VLOOKUP($R$6,Database!A:AM,17,FALSE)</f>
        <v>#N/A</v>
      </c>
      <c r="G31" s="37" t="e">
        <f>VLOOKUP($R$6,Database!A:AM,18,FALSE)</f>
        <v>#N/A</v>
      </c>
      <c r="H31" s="36" t="e">
        <f>VLOOKUP($R$6,Database!A:AM,19,FALSE)</f>
        <v>#N/A</v>
      </c>
      <c r="I31" s="35" t="e">
        <f>VLOOKUP($R$6,Database!A:AM,20,FALSE)</f>
        <v>#N/A</v>
      </c>
      <c r="J31" s="35" t="e">
        <f>VLOOKUP($R$6,Database!A:AM,21,FALSE)</f>
        <v>#N/A</v>
      </c>
      <c r="K31" s="30" t="e">
        <f>VLOOKUP($R$6,Database!A:AM,22,FALSE)</f>
        <v>#N/A</v>
      </c>
      <c r="L31" s="30" t="e">
        <f>VLOOKUP($R$6,Database!A:AM,23,FALSE)</f>
        <v>#N/A</v>
      </c>
      <c r="M31" s="34" t="e">
        <f>VLOOKUP($R$6,Database!A:AM,24,FALSE)</f>
        <v>#N/A</v>
      </c>
    </row>
    <row r="32" spans="1:14" ht="16.2" customHeight="1">
      <c r="A32" s="33" t="s">
        <v>13</v>
      </c>
      <c r="B32" s="32" t="s">
        <v>14</v>
      </c>
      <c r="C32" s="32" t="s">
        <v>15</v>
      </c>
      <c r="D32" s="32" t="s">
        <v>16</v>
      </c>
      <c r="E32" s="32" t="s">
        <v>17</v>
      </c>
      <c r="F32" s="32" t="s">
        <v>18</v>
      </c>
      <c r="G32" s="32" t="s">
        <v>19</v>
      </c>
      <c r="H32" s="32" t="s">
        <v>20</v>
      </c>
      <c r="I32" s="32" t="s">
        <v>21</v>
      </c>
      <c r="J32" s="32" t="s">
        <v>22</v>
      </c>
      <c r="K32" s="32" t="s">
        <v>23</v>
      </c>
      <c r="L32" s="32" t="s">
        <v>24</v>
      </c>
      <c r="M32" s="31" t="s">
        <v>25</v>
      </c>
    </row>
    <row r="33" spans="1:13" ht="32.25" customHeight="1">
      <c r="A33" s="30" t="e">
        <f>VLOOKUP($R$6,Database!A:AM,25,FALSE)</f>
        <v>#N/A</v>
      </c>
      <c r="B33" s="29" t="e">
        <f>VLOOKUP($R$6,Database!A:AM,26,FALSE)</f>
        <v>#N/A</v>
      </c>
      <c r="C33" s="29" t="e">
        <f>VLOOKUP($R$6,Database!A:AM,27,FALSE)</f>
        <v>#N/A</v>
      </c>
      <c r="D33" s="28" t="e">
        <f>VLOOKUP($R$6,Database!A:AM,28,FALSE)</f>
        <v>#N/A</v>
      </c>
      <c r="E33" s="28" t="e">
        <f>VLOOKUP($R$6,Database!A:AM,29,FALSE)</f>
        <v>#N/A</v>
      </c>
      <c r="F33" s="28" t="e">
        <f>VLOOKUP($R$6,Database!A:AM,30,FALSE)</f>
        <v>#N/A</v>
      </c>
      <c r="G33" s="28" t="e">
        <f>VLOOKUP($R$6,Database!A:AM,31,FALSE)</f>
        <v>#N/A</v>
      </c>
      <c r="H33" s="28" t="e">
        <f>VLOOKUP($R$6,Database!A:AM,32,FALSE)</f>
        <v>#N/A</v>
      </c>
      <c r="I33" s="27" t="e">
        <f>VLOOKUP($R$6,Database!A:AM,33,FALSE)</f>
        <v>#N/A</v>
      </c>
      <c r="J33" s="27" t="e">
        <f>VLOOKUP($R$6,Database!A:AM,34,FALSE)</f>
        <v>#N/A</v>
      </c>
      <c r="K33" s="27" t="e">
        <f>VLOOKUP($R$6,Database!A:AM,35,FALSE)</f>
        <v>#N/A</v>
      </c>
      <c r="L33" s="27" t="e">
        <f>VLOOKUP($R$6,Database!A:AM,36,FALSE)</f>
        <v>#N/A</v>
      </c>
      <c r="M33" s="26" t="e">
        <f>VLOOKUP($R$6,Database!A:AM,37,FALSE)</f>
        <v>#N/A</v>
      </c>
    </row>
    <row r="34" spans="1:13" ht="54" customHeight="1" thickBot="1">
      <c r="A34" s="25" t="s">
        <v>55</v>
      </c>
      <c r="B34" s="136" t="e">
        <f>VLOOKUP($R$6,Database!A:AM,38,FALSE)</f>
        <v>#N/A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8"/>
    </row>
    <row r="35" spans="1:13" ht="16.2" customHeight="1" thickTop="1" thickBot="1"/>
    <row r="36" spans="1:13" ht="16.95" customHeight="1" thickTop="1">
      <c r="A36" s="41" t="s">
        <v>0</v>
      </c>
      <c r="B36" s="40" t="s">
        <v>1</v>
      </c>
      <c r="C36" s="40" t="s">
        <v>2</v>
      </c>
      <c r="D36" s="40" t="s">
        <v>3</v>
      </c>
      <c r="E36" s="40" t="s">
        <v>4</v>
      </c>
      <c r="F36" s="40" t="s">
        <v>5</v>
      </c>
      <c r="G36" s="40" t="s">
        <v>6</v>
      </c>
      <c r="H36" s="40" t="s">
        <v>7</v>
      </c>
      <c r="I36" s="40" t="s">
        <v>8</v>
      </c>
      <c r="J36" s="40" t="s">
        <v>9</v>
      </c>
      <c r="K36" s="40" t="s">
        <v>10</v>
      </c>
      <c r="L36" s="40" t="s">
        <v>11</v>
      </c>
      <c r="M36" s="39" t="s">
        <v>12</v>
      </c>
    </row>
    <row r="37" spans="1:13" ht="32.25" customHeight="1">
      <c r="A37" s="38">
        <v>50</v>
      </c>
      <c r="B37" s="28" t="e">
        <f>VLOOKUP($R$7,Database!A:AM,13,FALSE)</f>
        <v>#N/A</v>
      </c>
      <c r="C37" s="29" t="e">
        <f>VLOOKUP($R$7,Database!A:AM,14,FALSE)</f>
        <v>#N/A</v>
      </c>
      <c r="D37" s="28" t="e">
        <f>VLOOKUP($R$7,Database!A:AM,15,FALSE)</f>
        <v>#N/A</v>
      </c>
      <c r="E37" s="27" t="e">
        <f>VLOOKUP($R$7,Database!A:AM,16,FALSE)</f>
        <v>#N/A</v>
      </c>
      <c r="F37" s="37" t="e">
        <f>VLOOKUP($R$7,Database!A:AM,17,FALSE)</f>
        <v>#N/A</v>
      </c>
      <c r="G37" s="37" t="e">
        <f>VLOOKUP($R$7,Database!A:AM,18,FALSE)</f>
        <v>#N/A</v>
      </c>
      <c r="H37" s="36" t="e">
        <f>VLOOKUP($R$7,Database!A:AM,19,FALSE)</f>
        <v>#N/A</v>
      </c>
      <c r="I37" s="35" t="e">
        <f>VLOOKUP($R$7,Database!A:AM,20,FALSE)</f>
        <v>#N/A</v>
      </c>
      <c r="J37" s="35" t="e">
        <f>VLOOKUP($R$7,Database!A:AM,21,FALSE)</f>
        <v>#N/A</v>
      </c>
      <c r="K37" s="30" t="e">
        <f>VLOOKUP($R$7,Database!A:AM,22,FALSE)</f>
        <v>#N/A</v>
      </c>
      <c r="L37" s="30" t="e">
        <f>VLOOKUP($R$7,Database!A:AM,23,FALSE)</f>
        <v>#N/A</v>
      </c>
      <c r="M37" s="34" t="e">
        <f>VLOOKUP($R$7,Database!A:AM,24,FALSE)</f>
        <v>#N/A</v>
      </c>
    </row>
    <row r="38" spans="1:13" ht="16.2" customHeight="1">
      <c r="A38" s="33" t="s">
        <v>13</v>
      </c>
      <c r="B38" s="32" t="s">
        <v>14</v>
      </c>
      <c r="C38" s="32" t="s">
        <v>15</v>
      </c>
      <c r="D38" s="32" t="s">
        <v>16</v>
      </c>
      <c r="E38" s="32" t="s">
        <v>17</v>
      </c>
      <c r="F38" s="32" t="s">
        <v>18</v>
      </c>
      <c r="G38" s="32" t="s">
        <v>19</v>
      </c>
      <c r="H38" s="32" t="s">
        <v>20</v>
      </c>
      <c r="I38" s="32" t="s">
        <v>21</v>
      </c>
      <c r="J38" s="32" t="s">
        <v>22</v>
      </c>
      <c r="K38" s="32" t="s">
        <v>23</v>
      </c>
      <c r="L38" s="32" t="s">
        <v>24</v>
      </c>
      <c r="M38" s="31" t="s">
        <v>25</v>
      </c>
    </row>
    <row r="39" spans="1:13" ht="32.25" customHeight="1">
      <c r="A39" s="30" t="e">
        <f>VLOOKUP($R$7,Database!A:AM,25,FALSE)</f>
        <v>#N/A</v>
      </c>
      <c r="B39" s="29" t="e">
        <f>VLOOKUP($R$7,Database!A:AM,26,FALSE)</f>
        <v>#N/A</v>
      </c>
      <c r="C39" s="29" t="e">
        <f>VLOOKUP($R$7,Database!A:AM,27,FALSE)</f>
        <v>#N/A</v>
      </c>
      <c r="D39" s="28" t="e">
        <f>VLOOKUP($R$7,Database!A:AM,28,FALSE)</f>
        <v>#N/A</v>
      </c>
      <c r="E39" s="28" t="e">
        <f>VLOOKUP($R$7,Database!A:AM,29,FALSE)</f>
        <v>#N/A</v>
      </c>
      <c r="F39" s="28" t="e">
        <f>VLOOKUP($R$7,Database!A:AM,30,FALSE)</f>
        <v>#N/A</v>
      </c>
      <c r="G39" s="28" t="e">
        <f>VLOOKUP($R$7,Database!A:AM,31,FALSE)</f>
        <v>#N/A</v>
      </c>
      <c r="H39" s="28" t="e">
        <f>VLOOKUP($R$7,Database!A:AM,32,FALSE)</f>
        <v>#N/A</v>
      </c>
      <c r="I39" s="27" t="e">
        <f>VLOOKUP($R$7,Database!A:AM,33,FALSE)</f>
        <v>#N/A</v>
      </c>
      <c r="J39" s="27" t="e">
        <f>VLOOKUP($R$7,Database!A:AM,34,FALSE)</f>
        <v>#N/A</v>
      </c>
      <c r="K39" s="27" t="e">
        <f>VLOOKUP($R$7,Database!A:AM,35,FALSE)</f>
        <v>#N/A</v>
      </c>
      <c r="L39" s="27" t="e">
        <f>VLOOKUP($R$7,Database!A:AM,36,FALSE)</f>
        <v>#N/A</v>
      </c>
      <c r="M39" s="26" t="e">
        <f>VLOOKUP($R$7,Database!A:AM,37,FALSE)</f>
        <v>#N/A</v>
      </c>
    </row>
    <row r="40" spans="1:13" ht="54" customHeight="1" thickBot="1">
      <c r="A40" s="25" t="s">
        <v>55</v>
      </c>
      <c r="B40" s="136" t="e">
        <f>VLOOKUP($R$7,Database!A:AM,38,FALSE)</f>
        <v>#N/A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8"/>
    </row>
    <row r="41" spans="1:13" ht="17.399999999999999" thickTop="1" thickBot="1"/>
    <row r="42" spans="1:13" ht="16.8" thickTop="1">
      <c r="A42" s="41" t="s">
        <v>0</v>
      </c>
      <c r="B42" s="40" t="s">
        <v>1</v>
      </c>
      <c r="C42" s="40" t="s">
        <v>2</v>
      </c>
      <c r="D42" s="40" t="s">
        <v>3</v>
      </c>
      <c r="E42" s="40" t="s">
        <v>4</v>
      </c>
      <c r="F42" s="40" t="s">
        <v>5</v>
      </c>
      <c r="G42" s="40" t="s">
        <v>6</v>
      </c>
      <c r="H42" s="40" t="s">
        <v>7</v>
      </c>
      <c r="I42" s="40" t="s">
        <v>8</v>
      </c>
      <c r="J42" s="40" t="s">
        <v>9</v>
      </c>
      <c r="K42" s="40" t="s">
        <v>10</v>
      </c>
      <c r="L42" s="40" t="s">
        <v>11</v>
      </c>
      <c r="M42" s="39" t="s">
        <v>12</v>
      </c>
    </row>
    <row r="43" spans="1:13" ht="32.25" customHeight="1">
      <c r="A43" s="38">
        <v>60</v>
      </c>
      <c r="B43" s="28" t="e">
        <f>VLOOKUP($R$8,Database!A:AM,13,FALSE)</f>
        <v>#N/A</v>
      </c>
      <c r="C43" s="29" t="e">
        <f>VLOOKUP($R$8,Database!A:AM,14,FALSE)</f>
        <v>#N/A</v>
      </c>
      <c r="D43" s="28" t="e">
        <f>VLOOKUP($R$8,Database!A:AM,15,FALSE)</f>
        <v>#N/A</v>
      </c>
      <c r="E43" s="27" t="e">
        <f>VLOOKUP($R$8,Database!A:AM,16,FALSE)</f>
        <v>#N/A</v>
      </c>
      <c r="F43" s="37" t="e">
        <f>VLOOKUP($R$8,Database!A:AM,17,FALSE)</f>
        <v>#N/A</v>
      </c>
      <c r="G43" s="37" t="e">
        <f>VLOOKUP($R$8,Database!A:AM,18,FALSE)</f>
        <v>#N/A</v>
      </c>
      <c r="H43" s="36" t="e">
        <f>VLOOKUP($R$8,Database!A:AM,19,FALSE)</f>
        <v>#N/A</v>
      </c>
      <c r="I43" s="35" t="e">
        <f>VLOOKUP($R$8,Database!A:AM,20,FALSE)</f>
        <v>#N/A</v>
      </c>
      <c r="J43" s="35" t="e">
        <f>VLOOKUP($R$8,Database!A:AM,21,FALSE)</f>
        <v>#N/A</v>
      </c>
      <c r="K43" s="30" t="e">
        <f>VLOOKUP($R$8,Database!A:AM,22,FALSE)</f>
        <v>#N/A</v>
      </c>
      <c r="L43" s="30" t="e">
        <f>VLOOKUP($R$8,Database!A:AM,23,FALSE)</f>
        <v>#N/A</v>
      </c>
      <c r="M43" s="34" t="e">
        <f>VLOOKUP($R$8,Database!A:AM,24,FALSE)</f>
        <v>#N/A</v>
      </c>
    </row>
    <row r="44" spans="1:13">
      <c r="A44" s="33" t="s">
        <v>13</v>
      </c>
      <c r="B44" s="32" t="s">
        <v>14</v>
      </c>
      <c r="C44" s="32" t="s">
        <v>15</v>
      </c>
      <c r="D44" s="32" t="s">
        <v>16</v>
      </c>
      <c r="E44" s="32" t="s">
        <v>17</v>
      </c>
      <c r="F44" s="32" t="s">
        <v>18</v>
      </c>
      <c r="G44" s="32" t="s">
        <v>19</v>
      </c>
      <c r="H44" s="32" t="s">
        <v>20</v>
      </c>
      <c r="I44" s="32" t="s">
        <v>21</v>
      </c>
      <c r="J44" s="32" t="s">
        <v>22</v>
      </c>
      <c r="K44" s="32" t="s">
        <v>23</v>
      </c>
      <c r="L44" s="32" t="s">
        <v>24</v>
      </c>
      <c r="M44" s="31" t="s">
        <v>25</v>
      </c>
    </row>
    <row r="45" spans="1:13" ht="32.25" customHeight="1">
      <c r="A45" s="30" t="e">
        <f>VLOOKUP($R$8,Database!A:AM,25,FALSE)</f>
        <v>#N/A</v>
      </c>
      <c r="B45" s="29" t="e">
        <f>VLOOKUP($R$8,Database!A:AM,26,FALSE)</f>
        <v>#N/A</v>
      </c>
      <c r="C45" s="29" t="e">
        <f>VLOOKUP($R$8,Database!A:AM,27,FALSE)</f>
        <v>#N/A</v>
      </c>
      <c r="D45" s="28" t="e">
        <f>VLOOKUP($R$8,Database!A:AM,28,FALSE)</f>
        <v>#N/A</v>
      </c>
      <c r="E45" s="28" t="e">
        <f>VLOOKUP($R$8,Database!A:AM,29,FALSE)</f>
        <v>#N/A</v>
      </c>
      <c r="F45" s="28" t="e">
        <f>VLOOKUP($R$8,Database!A:AM,30,FALSE)</f>
        <v>#N/A</v>
      </c>
      <c r="G45" s="28" t="e">
        <f>VLOOKUP($R$8,Database!A:AM,31,FALSE)</f>
        <v>#N/A</v>
      </c>
      <c r="H45" s="28" t="e">
        <f>VLOOKUP($R$8,Database!A:AM,32,FALSE)</f>
        <v>#N/A</v>
      </c>
      <c r="I45" s="27" t="e">
        <f>VLOOKUP($R$8,Database!A:AM,33,FALSE)</f>
        <v>#N/A</v>
      </c>
      <c r="J45" s="27" t="e">
        <f>VLOOKUP($R$8,Database!A:AM,34,FALSE)</f>
        <v>#N/A</v>
      </c>
      <c r="K45" s="27" t="e">
        <f>VLOOKUP($R$8,Database!A:AM,35,FALSE)</f>
        <v>#N/A</v>
      </c>
      <c r="L45" s="27" t="e">
        <f>VLOOKUP($R$8,Database!A:AM,36,FALSE)</f>
        <v>#N/A</v>
      </c>
      <c r="M45" s="26" t="e">
        <f>VLOOKUP($R$8,Database!A:AM,37,FALSE)</f>
        <v>#N/A</v>
      </c>
    </row>
    <row r="46" spans="1:13" ht="54" customHeight="1" thickBot="1">
      <c r="A46" s="25" t="s">
        <v>55</v>
      </c>
      <c r="B46" s="136" t="e">
        <f>VLOOKUP($R$8,Database!A:AM,38,FALSE)</f>
        <v>#N/A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8"/>
    </row>
    <row r="47" spans="1:13" ht="17.399999999999999" thickTop="1" thickBot="1"/>
    <row r="48" spans="1:13" ht="16.8" thickTop="1">
      <c r="A48" s="41" t="s">
        <v>0</v>
      </c>
      <c r="B48" s="40" t="s">
        <v>1</v>
      </c>
      <c r="C48" s="40" t="s">
        <v>2</v>
      </c>
      <c r="D48" s="40" t="s">
        <v>3</v>
      </c>
      <c r="E48" s="40" t="s">
        <v>4</v>
      </c>
      <c r="F48" s="40" t="s">
        <v>5</v>
      </c>
      <c r="G48" s="40" t="s">
        <v>6</v>
      </c>
      <c r="H48" s="40" t="s">
        <v>7</v>
      </c>
      <c r="I48" s="40" t="s">
        <v>8</v>
      </c>
      <c r="J48" s="40" t="s">
        <v>9</v>
      </c>
      <c r="K48" s="40" t="s">
        <v>10</v>
      </c>
      <c r="L48" s="40" t="s">
        <v>11</v>
      </c>
      <c r="M48" s="39" t="s">
        <v>12</v>
      </c>
    </row>
    <row r="49" spans="1:13" ht="32.25" customHeight="1">
      <c r="A49" s="38">
        <v>70</v>
      </c>
      <c r="B49" s="28" t="e">
        <f>VLOOKUP($R$9,Database!A:AM,13,FALSE)</f>
        <v>#N/A</v>
      </c>
      <c r="C49" s="29" t="e">
        <f>VLOOKUP($R$9,Database!A:AM,14,FALSE)</f>
        <v>#N/A</v>
      </c>
      <c r="D49" s="28" t="e">
        <f>VLOOKUP($R$9,Database!A:AM,15,FALSE)</f>
        <v>#N/A</v>
      </c>
      <c r="E49" s="27" t="e">
        <f>VLOOKUP($R$9,Database!A:AM,16,FALSE)</f>
        <v>#N/A</v>
      </c>
      <c r="F49" s="37" t="e">
        <f>VLOOKUP($R$9,Database!A:AM,17,FALSE)</f>
        <v>#N/A</v>
      </c>
      <c r="G49" s="37" t="e">
        <f>VLOOKUP($R$9,Database!A:AM,18,FALSE)</f>
        <v>#N/A</v>
      </c>
      <c r="H49" s="36" t="e">
        <f>VLOOKUP($R$9,Database!A:AM,19,FALSE)</f>
        <v>#N/A</v>
      </c>
      <c r="I49" s="35" t="e">
        <f>VLOOKUP($R$9,Database!A:AM,20,FALSE)</f>
        <v>#N/A</v>
      </c>
      <c r="J49" s="35" t="e">
        <f>VLOOKUP($R$9,Database!A:AM,21,FALSE)</f>
        <v>#N/A</v>
      </c>
      <c r="K49" s="30" t="e">
        <f>VLOOKUP($R$9,Database!A:AM,22,FALSE)</f>
        <v>#N/A</v>
      </c>
      <c r="L49" s="30" t="e">
        <f>VLOOKUP($R$9,Database!A:AM,23,FALSE)</f>
        <v>#N/A</v>
      </c>
      <c r="M49" s="34" t="e">
        <f>VLOOKUP($R$9,Database!A:AM,24,FALSE)</f>
        <v>#N/A</v>
      </c>
    </row>
    <row r="50" spans="1:13">
      <c r="A50" s="33" t="s">
        <v>13</v>
      </c>
      <c r="B50" s="32" t="s">
        <v>14</v>
      </c>
      <c r="C50" s="32" t="s">
        <v>15</v>
      </c>
      <c r="D50" s="32" t="s">
        <v>16</v>
      </c>
      <c r="E50" s="32" t="s">
        <v>17</v>
      </c>
      <c r="F50" s="32" t="s">
        <v>18</v>
      </c>
      <c r="G50" s="32" t="s">
        <v>19</v>
      </c>
      <c r="H50" s="32" t="s">
        <v>20</v>
      </c>
      <c r="I50" s="32" t="s">
        <v>21</v>
      </c>
      <c r="J50" s="32" t="s">
        <v>22</v>
      </c>
      <c r="K50" s="32" t="s">
        <v>23</v>
      </c>
      <c r="L50" s="32" t="s">
        <v>24</v>
      </c>
      <c r="M50" s="31" t="s">
        <v>25</v>
      </c>
    </row>
    <row r="51" spans="1:13" ht="32.25" customHeight="1">
      <c r="A51" s="30" t="e">
        <f>VLOOKUP($R$9,Database!A:AM,25,FALSE)</f>
        <v>#N/A</v>
      </c>
      <c r="B51" s="29" t="e">
        <f>VLOOKUP($R$9,Database!A:AM,26,FALSE)</f>
        <v>#N/A</v>
      </c>
      <c r="C51" s="29" t="e">
        <f>VLOOKUP($R$9,Database!A:AM,27,FALSE)</f>
        <v>#N/A</v>
      </c>
      <c r="D51" s="28" t="e">
        <f>VLOOKUP($R$9,Database!A:AM,28,FALSE)</f>
        <v>#N/A</v>
      </c>
      <c r="E51" s="28" t="e">
        <f>VLOOKUP($R$9,Database!A:AM,29,FALSE)</f>
        <v>#N/A</v>
      </c>
      <c r="F51" s="28" t="e">
        <f>VLOOKUP($R$9,Database!A:AM,30,FALSE)</f>
        <v>#N/A</v>
      </c>
      <c r="G51" s="28" t="e">
        <f>VLOOKUP($R$9,Database!A:AM,31,FALSE)</f>
        <v>#N/A</v>
      </c>
      <c r="H51" s="28" t="e">
        <f>VLOOKUP($R$9,Database!A:AM,32,FALSE)</f>
        <v>#N/A</v>
      </c>
      <c r="I51" s="27" t="e">
        <f>VLOOKUP($R$9,Database!A:AM,33,FALSE)</f>
        <v>#N/A</v>
      </c>
      <c r="J51" s="27" t="e">
        <f>VLOOKUP($R$9,Database!A:AM,34,FALSE)</f>
        <v>#N/A</v>
      </c>
      <c r="K51" s="27" t="e">
        <f>VLOOKUP($R$9,Database!A:AM,35,FALSE)</f>
        <v>#N/A</v>
      </c>
      <c r="L51" s="27" t="e">
        <f>VLOOKUP($R$9,Database!A:AM,36,FALSE)</f>
        <v>#N/A</v>
      </c>
      <c r="M51" s="26" t="e">
        <f>VLOOKUP($R$9,Database!A:AM,37,FALSE)</f>
        <v>#N/A</v>
      </c>
    </row>
    <row r="52" spans="1:13" ht="54" customHeight="1" thickBot="1">
      <c r="A52" s="25" t="s">
        <v>55</v>
      </c>
      <c r="B52" s="136" t="e">
        <f>VLOOKUP($R$9,Database!A:AM,38,FALSE)</f>
        <v>#N/A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8"/>
    </row>
    <row r="53" spans="1:13" ht="17.399999999999999" thickTop="1" thickBot="1"/>
    <row r="54" spans="1:13" ht="16.8" thickTop="1">
      <c r="A54" s="41" t="s">
        <v>0</v>
      </c>
      <c r="B54" s="40" t="s">
        <v>1</v>
      </c>
      <c r="C54" s="40" t="s">
        <v>2</v>
      </c>
      <c r="D54" s="40" t="s">
        <v>3</v>
      </c>
      <c r="E54" s="40" t="s">
        <v>4</v>
      </c>
      <c r="F54" s="40" t="s">
        <v>5</v>
      </c>
      <c r="G54" s="40" t="s">
        <v>6</v>
      </c>
      <c r="H54" s="40" t="s">
        <v>7</v>
      </c>
      <c r="I54" s="40" t="s">
        <v>8</v>
      </c>
      <c r="J54" s="40" t="s">
        <v>9</v>
      </c>
      <c r="K54" s="40" t="s">
        <v>10</v>
      </c>
      <c r="L54" s="40" t="s">
        <v>11</v>
      </c>
      <c r="M54" s="39" t="s">
        <v>12</v>
      </c>
    </row>
    <row r="55" spans="1:13" ht="32.25" customHeight="1">
      <c r="A55" s="38">
        <v>80</v>
      </c>
      <c r="B55" s="28" t="e">
        <f>VLOOKUP($R$10,Database!A:AM,13,FALSE)</f>
        <v>#N/A</v>
      </c>
      <c r="C55" s="29" t="e">
        <f>VLOOKUP($R$10,Database!A:AM,14,FALSE)</f>
        <v>#N/A</v>
      </c>
      <c r="D55" s="28" t="e">
        <f>VLOOKUP($R$10,Database!A:AM,15,FALSE)</f>
        <v>#N/A</v>
      </c>
      <c r="E55" s="27" t="e">
        <f>VLOOKUP($R$10,Database!A:AM,16,FALSE)</f>
        <v>#N/A</v>
      </c>
      <c r="F55" s="37" t="e">
        <f>VLOOKUP($R$10,Database!A:AM,17,FALSE)</f>
        <v>#N/A</v>
      </c>
      <c r="G55" s="37" t="e">
        <f>VLOOKUP($R$10,Database!A:AM,18,FALSE)</f>
        <v>#N/A</v>
      </c>
      <c r="H55" s="36" t="e">
        <f>VLOOKUP($R$10,Database!A:AM,19,FALSE)</f>
        <v>#N/A</v>
      </c>
      <c r="I55" s="35" t="e">
        <f>VLOOKUP($R$10,Database!A:AM,20,FALSE)</f>
        <v>#N/A</v>
      </c>
      <c r="J55" s="35" t="e">
        <f>VLOOKUP($R$10,Database!A:AM,21,FALSE)</f>
        <v>#N/A</v>
      </c>
      <c r="K55" s="30" t="e">
        <f>VLOOKUP($R$10,Database!A:AM,22,FALSE)</f>
        <v>#N/A</v>
      </c>
      <c r="L55" s="30" t="e">
        <f>VLOOKUP($R$10,Database!A:AM,23,FALSE)</f>
        <v>#N/A</v>
      </c>
      <c r="M55" s="34" t="e">
        <f>VLOOKUP($R$10,Database!A:AM,24,FALSE)</f>
        <v>#N/A</v>
      </c>
    </row>
    <row r="56" spans="1:13">
      <c r="A56" s="33" t="s">
        <v>13</v>
      </c>
      <c r="B56" s="32" t="s">
        <v>14</v>
      </c>
      <c r="C56" s="32" t="s">
        <v>15</v>
      </c>
      <c r="D56" s="32" t="s">
        <v>16</v>
      </c>
      <c r="E56" s="32" t="s">
        <v>17</v>
      </c>
      <c r="F56" s="32" t="s">
        <v>18</v>
      </c>
      <c r="G56" s="32" t="s">
        <v>19</v>
      </c>
      <c r="H56" s="32" t="s">
        <v>20</v>
      </c>
      <c r="I56" s="32" t="s">
        <v>21</v>
      </c>
      <c r="J56" s="32" t="s">
        <v>22</v>
      </c>
      <c r="K56" s="32" t="s">
        <v>23</v>
      </c>
      <c r="L56" s="32" t="s">
        <v>24</v>
      </c>
      <c r="M56" s="31" t="s">
        <v>25</v>
      </c>
    </row>
    <row r="57" spans="1:13" ht="32.25" customHeight="1">
      <c r="A57" s="30" t="e">
        <f>VLOOKUP($R$10,Database!A:AM,25,FALSE)</f>
        <v>#N/A</v>
      </c>
      <c r="B57" s="29" t="e">
        <f>VLOOKUP($R$10,Database!A:AM,26,FALSE)</f>
        <v>#N/A</v>
      </c>
      <c r="C57" s="29" t="e">
        <f>VLOOKUP($R$10,Database!A:AM,27,FALSE)</f>
        <v>#N/A</v>
      </c>
      <c r="D57" s="28" t="e">
        <f>VLOOKUP($R$10,Database!A:AM,28,FALSE)</f>
        <v>#N/A</v>
      </c>
      <c r="E57" s="28" t="e">
        <f>VLOOKUP($R$10,Database!A:AM,29,FALSE)</f>
        <v>#N/A</v>
      </c>
      <c r="F57" s="28" t="e">
        <f>VLOOKUP($R$10,Database!A:AM,30,FALSE)</f>
        <v>#N/A</v>
      </c>
      <c r="G57" s="28" t="e">
        <f>VLOOKUP($R$10,Database!A:AM,31,FALSE)</f>
        <v>#N/A</v>
      </c>
      <c r="H57" s="28" t="e">
        <f>VLOOKUP($R$10,Database!A:AM,32,FALSE)</f>
        <v>#N/A</v>
      </c>
      <c r="I57" s="27" t="e">
        <f>VLOOKUP($R$10,Database!A:AM,33,FALSE)</f>
        <v>#N/A</v>
      </c>
      <c r="J57" s="27" t="e">
        <f>VLOOKUP($R$10,Database!A:AM,34,FALSE)</f>
        <v>#N/A</v>
      </c>
      <c r="K57" s="27" t="e">
        <f>VLOOKUP($R$10,Database!A:AM,35,FALSE)</f>
        <v>#N/A</v>
      </c>
      <c r="L57" s="27" t="e">
        <f>VLOOKUP($R$10,Database!A:AM,36,FALSE)</f>
        <v>#N/A</v>
      </c>
      <c r="M57" s="26" t="e">
        <f>VLOOKUP($R$10,Database!A:AM,37,FALSE)</f>
        <v>#N/A</v>
      </c>
    </row>
    <row r="58" spans="1:13" ht="54" customHeight="1" thickBot="1">
      <c r="A58" s="25" t="s">
        <v>55</v>
      </c>
      <c r="B58" s="136" t="e">
        <f>VLOOKUP($R$10,Database!A:AM,38,FALSE)</f>
        <v>#N/A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8"/>
    </row>
    <row r="59" spans="1:13" ht="17.399999999999999" thickTop="1" thickBot="1"/>
    <row r="60" spans="1:13" ht="16.8" thickTop="1">
      <c r="A60" s="41" t="s">
        <v>0</v>
      </c>
      <c r="B60" s="40" t="s">
        <v>1</v>
      </c>
      <c r="C60" s="40" t="s">
        <v>2</v>
      </c>
      <c r="D60" s="40" t="s">
        <v>3</v>
      </c>
      <c r="E60" s="40" t="s">
        <v>4</v>
      </c>
      <c r="F60" s="40" t="s">
        <v>5</v>
      </c>
      <c r="G60" s="40" t="s">
        <v>6</v>
      </c>
      <c r="H60" s="40" t="s">
        <v>7</v>
      </c>
      <c r="I60" s="40" t="s">
        <v>8</v>
      </c>
      <c r="J60" s="40" t="s">
        <v>9</v>
      </c>
      <c r="K60" s="40" t="s">
        <v>10</v>
      </c>
      <c r="L60" s="40" t="s">
        <v>11</v>
      </c>
      <c r="M60" s="39" t="s">
        <v>12</v>
      </c>
    </row>
    <row r="61" spans="1:13" ht="32.25" customHeight="1">
      <c r="A61" s="38">
        <v>90</v>
      </c>
      <c r="B61" s="28" t="e">
        <f>VLOOKUP($R$11,Database!A:AM,13,FALSE)</f>
        <v>#N/A</v>
      </c>
      <c r="C61" s="29" t="e">
        <f>VLOOKUP($R$11,Database!A:AM,14,FALSE)</f>
        <v>#N/A</v>
      </c>
      <c r="D61" s="28" t="e">
        <f>VLOOKUP($R$11,Database!A:AM,15,FALSE)</f>
        <v>#N/A</v>
      </c>
      <c r="E61" s="27" t="e">
        <f>VLOOKUP($R$11,Database!A:AM,16,FALSE)</f>
        <v>#N/A</v>
      </c>
      <c r="F61" s="37" t="e">
        <f>VLOOKUP($R$11,Database!A:AM,17,FALSE)</f>
        <v>#N/A</v>
      </c>
      <c r="G61" s="37" t="e">
        <f>VLOOKUP($R$11,Database!A:AM,18,FALSE)</f>
        <v>#N/A</v>
      </c>
      <c r="H61" s="36" t="e">
        <f>VLOOKUP($R$11,Database!A:AM,19,FALSE)</f>
        <v>#N/A</v>
      </c>
      <c r="I61" s="35" t="e">
        <f>VLOOKUP($R$11,Database!A:AM,20,FALSE)</f>
        <v>#N/A</v>
      </c>
      <c r="J61" s="35" t="e">
        <f>VLOOKUP($R$11,Database!A:AM,21,FALSE)</f>
        <v>#N/A</v>
      </c>
      <c r="K61" s="30" t="e">
        <f>VLOOKUP($R$11,Database!A:AM,22,FALSE)</f>
        <v>#N/A</v>
      </c>
      <c r="L61" s="30" t="e">
        <f>VLOOKUP($R$11,Database!A:AM,23,FALSE)</f>
        <v>#N/A</v>
      </c>
      <c r="M61" s="34" t="e">
        <f>VLOOKUP($R$11,Database!A:AM,24,FALSE)</f>
        <v>#N/A</v>
      </c>
    </row>
    <row r="62" spans="1:13">
      <c r="A62" s="33" t="s">
        <v>13</v>
      </c>
      <c r="B62" s="32" t="s">
        <v>14</v>
      </c>
      <c r="C62" s="32" t="s">
        <v>15</v>
      </c>
      <c r="D62" s="32" t="s">
        <v>16</v>
      </c>
      <c r="E62" s="32" t="s">
        <v>17</v>
      </c>
      <c r="F62" s="32" t="s">
        <v>18</v>
      </c>
      <c r="G62" s="32" t="s">
        <v>19</v>
      </c>
      <c r="H62" s="32" t="s">
        <v>20</v>
      </c>
      <c r="I62" s="32" t="s">
        <v>21</v>
      </c>
      <c r="J62" s="32" t="s">
        <v>22</v>
      </c>
      <c r="K62" s="32" t="s">
        <v>23</v>
      </c>
      <c r="L62" s="32" t="s">
        <v>24</v>
      </c>
      <c r="M62" s="31" t="s">
        <v>25</v>
      </c>
    </row>
    <row r="63" spans="1:13" ht="32.25" customHeight="1">
      <c r="A63" s="30" t="e">
        <f>VLOOKUP($R$11,Database!A:AM,25,FALSE)</f>
        <v>#N/A</v>
      </c>
      <c r="B63" s="29" t="e">
        <f>VLOOKUP($R$11,Database!A:AM,26,FALSE)</f>
        <v>#N/A</v>
      </c>
      <c r="C63" s="29" t="e">
        <f>VLOOKUP($R$11,Database!A:AM,27,FALSE)</f>
        <v>#N/A</v>
      </c>
      <c r="D63" s="28" t="e">
        <f>VLOOKUP($R$11,Database!A:AM,28,FALSE)</f>
        <v>#N/A</v>
      </c>
      <c r="E63" s="28" t="e">
        <f>VLOOKUP($R$11,Database!A:AM,29,FALSE)</f>
        <v>#N/A</v>
      </c>
      <c r="F63" s="28" t="e">
        <f>VLOOKUP($R$11,Database!A:AM,30,FALSE)</f>
        <v>#N/A</v>
      </c>
      <c r="G63" s="28" t="e">
        <f>VLOOKUP($R$11,Database!A:AM,31,FALSE)</f>
        <v>#N/A</v>
      </c>
      <c r="H63" s="28" t="e">
        <f>VLOOKUP($R$11,Database!A:AM,32,FALSE)</f>
        <v>#N/A</v>
      </c>
      <c r="I63" s="27" t="e">
        <f>VLOOKUP($R$11,Database!A:AM,33,FALSE)</f>
        <v>#N/A</v>
      </c>
      <c r="J63" s="27" t="e">
        <f>VLOOKUP($R$11,Database!A:AM,34,FALSE)</f>
        <v>#N/A</v>
      </c>
      <c r="K63" s="27" t="e">
        <f>VLOOKUP($R$11,Database!A:AM,35,FALSE)</f>
        <v>#N/A</v>
      </c>
      <c r="L63" s="27" t="e">
        <f>VLOOKUP($R$11,Database!A:AM,36,FALSE)</f>
        <v>#N/A</v>
      </c>
      <c r="M63" s="26" t="e">
        <f>VLOOKUP($R$11,Database!A:AM,37,FALSE)</f>
        <v>#N/A</v>
      </c>
    </row>
    <row r="64" spans="1:13" ht="54" customHeight="1" thickBot="1">
      <c r="A64" s="25" t="s">
        <v>55</v>
      </c>
      <c r="B64" s="136" t="e">
        <f>VLOOKUP($R$11,Database!A:AM,38,FALSE)</f>
        <v>#N/A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8"/>
    </row>
    <row r="65" spans="1:13" ht="16.8" thickTop="1"/>
    <row r="66" spans="1:13" ht="16.8" thickBot="1"/>
    <row r="67" spans="1:13" ht="17.399999999999999" thickTop="1" thickBot="1">
      <c r="A67" s="24"/>
      <c r="B67" s="24"/>
      <c r="C67" s="24"/>
      <c r="D67" s="24"/>
      <c r="E67" s="24"/>
      <c r="F67" s="24"/>
      <c r="G67" s="24"/>
      <c r="H67" s="144" t="str">
        <f>B3</f>
        <v>CAA0179459</v>
      </c>
      <c r="I67" s="144"/>
      <c r="J67" s="144"/>
      <c r="K67" s="144"/>
      <c r="L67" s="144"/>
      <c r="M67" s="144"/>
    </row>
    <row r="68" spans="1:13" ht="17.399999999999999" thickTop="1" thickBot="1">
      <c r="A68" s="23" t="s">
        <v>54</v>
      </c>
      <c r="B68" s="146"/>
      <c r="C68" s="147"/>
      <c r="H68" s="145"/>
      <c r="I68" s="145"/>
      <c r="J68" s="145"/>
      <c r="K68" s="145"/>
      <c r="L68" s="145"/>
      <c r="M68" s="145"/>
    </row>
    <row r="69" spans="1:13" ht="17.399999999999999" thickTop="1" thickBot="1">
      <c r="A69" s="22"/>
      <c r="H69" s="145"/>
      <c r="I69" s="145"/>
      <c r="J69" s="145"/>
      <c r="K69" s="145"/>
      <c r="L69" s="145"/>
      <c r="M69" s="145"/>
    </row>
    <row r="70" spans="1:13" ht="16.8" thickTop="1">
      <c r="A70" s="148" t="e">
        <f>VLOOKUP($R$2,[1]Database!A:AM,39,FALSE)</f>
        <v>#N/A</v>
      </c>
      <c r="B70" s="149"/>
      <c r="C70" s="149"/>
      <c r="D70" s="149"/>
      <c r="E70" s="149"/>
      <c r="F70" s="149"/>
      <c r="G70" s="150"/>
      <c r="H70" s="145"/>
      <c r="I70" s="145"/>
      <c r="J70" s="145"/>
      <c r="K70" s="145"/>
      <c r="L70" s="145"/>
      <c r="M70" s="145"/>
    </row>
    <row r="71" spans="1:13">
      <c r="A71" s="151"/>
      <c r="B71" s="152"/>
      <c r="C71" s="152"/>
      <c r="D71" s="152"/>
      <c r="E71" s="152"/>
      <c r="F71" s="152"/>
      <c r="G71" s="153"/>
      <c r="H71" s="145"/>
      <c r="I71" s="145"/>
      <c r="J71" s="145"/>
      <c r="K71" s="145"/>
      <c r="L71" s="145"/>
      <c r="M71" s="145"/>
    </row>
    <row r="72" spans="1:13">
      <c r="A72" s="151"/>
      <c r="B72" s="152"/>
      <c r="C72" s="152"/>
      <c r="D72" s="152"/>
      <c r="E72" s="152"/>
      <c r="F72" s="152"/>
      <c r="G72" s="153"/>
      <c r="H72" s="145"/>
      <c r="I72" s="145"/>
      <c r="J72" s="145"/>
      <c r="K72" s="145"/>
      <c r="L72" s="145"/>
      <c r="M72" s="145"/>
    </row>
    <row r="73" spans="1:13">
      <c r="A73" s="151"/>
      <c r="B73" s="152"/>
      <c r="C73" s="152"/>
      <c r="D73" s="152"/>
      <c r="E73" s="152"/>
      <c r="F73" s="152"/>
      <c r="G73" s="153"/>
      <c r="H73" s="145"/>
      <c r="I73" s="145"/>
      <c r="J73" s="145"/>
      <c r="K73" s="145"/>
      <c r="L73" s="145"/>
      <c r="M73" s="145"/>
    </row>
    <row r="74" spans="1:13" ht="16.8" thickBot="1">
      <c r="A74" s="154"/>
      <c r="B74" s="155"/>
      <c r="C74" s="155"/>
      <c r="D74" s="155"/>
      <c r="E74" s="155"/>
      <c r="F74" s="155"/>
      <c r="G74" s="156"/>
      <c r="H74" s="145"/>
      <c r="I74" s="145"/>
      <c r="J74" s="145"/>
      <c r="K74" s="145"/>
      <c r="L74" s="145"/>
      <c r="M74" s="145"/>
    </row>
    <row r="75" spans="1:13" ht="16.8" thickTop="1"/>
  </sheetData>
  <protectedRanges>
    <protectedRange password="D083" sqref="M6:M8 K6:K7" name="Range1_2_5_2_4_2_1_1"/>
    <protectedRange password="D083" sqref="A13 A19 A25 A31 A37 A43 A49 A55 A61" name="Range1_2_1_1_1_1_4_2_1_1"/>
    <protectedRange password="D083" sqref="M13 F13:H13 M19 F19:H19 M25 F25:H25 M31 F31:H31 M37 F37:H37 M43 F43:H43 M49 F49:H49 M55 F55:H55 M61 F61:H61" name="Range1_1_2_1_1_1_1_3_1_4_4_2_1_1"/>
    <protectedRange password="D083" sqref="B13:E13 D15:H15 B19:E19 D21:H21 B25:E25 D27:H27 B31:E31 D33:H33 B37:E37 D39:H39 B43:E43 D45:H45 B49:E49 D51:H51 B55:E55 D57:H57 B61:E61 D63:H63" name="Range1_5_3_1_2_1_1_1_1_1_3_1_2_1_1_4_2_1_1"/>
    <protectedRange password="D083" sqref="K13:L13 A15:C15 I15:M15 K19:L19 A21:C21 I21:M21 K25:L25 A27:C27 I27:M27 K31:L31 A33:C33 I33:M33 K37:L37 A39:C39 I39:M39 K43:L43 A45:C45 I45:M45 K49:L49 A51:C51 I51:M51 K55:L55 A57:C57 I57:M57 K61:L61 A63:C63 I63:M63" name="Range1_1_2_1_1_1_1_1_1_4_2_1_1"/>
    <protectedRange password="D083" sqref="I13:J13 I19:J19 I25:J25 I31:J31 I37:J37 I43:J43 I49:J49 I55:J55 I61:J61" name="Range1_1_2_1_1_1_1_3_1_5_4_2_1_1"/>
    <protectedRange password="D083" sqref="F16:G16 B16:D16 F22:G22 B22:D22 F28:G28 B28:D28 F34:G34 B34:D34 F40:G40 B40:D40 F46:G46 B46:D46 F52:G52 B52:D52 F58:G58 B58:D58 F64:G64 B64:D64" name="Range1_3_3_1_1_1_1_1_4_2_1"/>
    <protectedRange password="D083" sqref="A70" name="Range1_1_1_3_1_4_2_1_1"/>
    <protectedRange password="D083" sqref="B3" name="Range1_2_3_1_1_1_4_2_1_1"/>
  </protectedRanges>
  <dataConsolidate/>
  <mergeCells count="24">
    <mergeCell ref="H67:M74"/>
    <mergeCell ref="B68:C68"/>
    <mergeCell ref="A70:G74"/>
    <mergeCell ref="I2:J2"/>
    <mergeCell ref="L2:M2"/>
    <mergeCell ref="A6:A10"/>
    <mergeCell ref="B6:C8"/>
    <mergeCell ref="D6:D10"/>
    <mergeCell ref="B58:M58"/>
    <mergeCell ref="B64:M64"/>
    <mergeCell ref="B22:M22"/>
    <mergeCell ref="A23:M23"/>
    <mergeCell ref="B34:M34"/>
    <mergeCell ref="E6:F8"/>
    <mergeCell ref="B9:C9"/>
    <mergeCell ref="E9:F9"/>
    <mergeCell ref="B40:M40"/>
    <mergeCell ref="B46:M46"/>
    <mergeCell ref="B28:M28"/>
    <mergeCell ref="B52:M52"/>
    <mergeCell ref="C1:F1"/>
    <mergeCell ref="I1:M1"/>
    <mergeCell ref="B16:M16"/>
    <mergeCell ref="A17:M17"/>
  </mergeCells>
  <phoneticPr fontId="1"/>
  <conditionalFormatting sqref="H67">
    <cfRule type="cellIs" dxfId="0" priority="1" stopIfTrue="1" operator="equal">
      <formula>0</formula>
    </cfRule>
  </conditionalFormatting>
  <dataValidations count="1">
    <dataValidation type="list" allowBlank="1" showInputMessage="1" showErrorMessage="1" sqref="Q2:Q11">
      <formula1>"10,20,30,40,50,60,70,80,90"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[1]Database!#REF!</xm:f>
          </x14:formula1>
          <xm:sqref>P2:P5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2A562D0BF42F499098454047418FC8" ma:contentTypeVersion="7" ma:contentTypeDescription="Create a new document." ma:contentTypeScope="" ma:versionID="2b3956515c464fabe27d275ba6e3fbb3">
  <xsd:schema xmlns:xsd="http://www.w3.org/2001/XMLSchema" xmlns:xs="http://www.w3.org/2001/XMLSchema" xmlns:p="http://schemas.microsoft.com/office/2006/metadata/properties" xmlns:ns2="bf97dea5-486f-473c-bc1b-de96af91f523" xmlns:ns3="51dafe08-9c44-4540-89ca-92e3045101a0" targetNamespace="http://schemas.microsoft.com/office/2006/metadata/properties" ma:root="true" ma:fieldsID="54800a578bd7b753ce9cbb5a7d713300" ns2:_="" ns3:_="">
    <xsd:import namespace="bf97dea5-486f-473c-bc1b-de96af91f523"/>
    <xsd:import namespace="51dafe08-9c44-4540-89ca-92e304510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7dea5-486f-473c-bc1b-de96af91f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afe08-9c44-4540-89ca-92e304510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AD257-A2E9-4458-851E-BFD0C07F17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7dea5-486f-473c-bc1b-de96af91f523"/>
    <ds:schemaRef ds:uri="51dafe08-9c44-4540-89ca-92e304510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8C4EE9-6CFA-4067-8417-CF47A301C13D}">
  <ds:schemaRefs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51dafe08-9c44-4540-89ca-92e3045101a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f97dea5-486f-473c-bc1b-de96af91f523"/>
  </ds:schemaRefs>
</ds:datastoreItem>
</file>

<file path=customXml/itemProps3.xml><?xml version="1.0" encoding="utf-8"?>
<ds:datastoreItem xmlns:ds="http://schemas.openxmlformats.org/officeDocument/2006/customXml" ds:itemID="{2B6CE03B-8222-44D7-B599-8124307A44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Basic information</vt:lpstr>
      <vt:lpstr>Size field</vt:lpstr>
      <vt:lpstr>Database</vt:lpstr>
      <vt:lpstr>Order Entry</vt:lpstr>
      <vt:lpstr>Database!Print_Area</vt:lpstr>
    </vt:vector>
  </TitlesOfParts>
  <Company>Mitsui&amp;CO.LTD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2018-07-03T16:46:28Z</cp:lastPrinted>
  <dcterms:created xsi:type="dcterms:W3CDTF">2018-04-26T02:55:25Z</dcterms:created>
  <dcterms:modified xsi:type="dcterms:W3CDTF">2018-11-12T17:50:47Z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0x0101008E2A562D0BF42F499098454047418FC8</vt:lpwstr>
  </property>
</Properties>
</file>