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<sst xmlns="http://schemas.openxmlformats.org/spreadsheetml/2006/main" count="30" uniqueCount="30">
  <si>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Black-Scholes-Merton Option Pricing and Greeks Calculator</t>
  </si>
  <si>
    <t xml:space="preserve">Greeks</t>
  </si>
  <si>
    <t xml:space="preserve">Price</t>
  </si>
  <si>
    <t xml:space="preserve">Delta</t>
  </si>
  <si>
    <t xml:space="preserve">Gamma</t>
  </si>
  <si>
    <t xml:space="preserve">Vega</t>
  </si>
  <si>
    <t xml:space="preserve">Theta</t>
  </si>
  <si>
    <t xml:space="preserve">Rho</t>
  </si>
  <si>
    <t xml:space="preserve">Underlying Price</t>
  </si>
  <si>
    <t xml:space="preserve">Call Option</t>
  </si>
  <si>
    <t xml:space="preserve">Exercise Price</t>
  </si>
  <si>
    <t xml:space="preserve">Put Option</t>
  </si>
  <si>
    <t xml:space="preserve">Volatility (p.a.)</t>
  </si>
  <si>
    <t xml:space="preserve">Interest Rate (p.a.)</t>
  </si>
  <si>
    <t xml:space="preserve">Dividend Yield (p.a.)</t>
  </si>
  <si>
    <t xml:space="preserve">Time to Expiration (in years)</t>
  </si>
  <si>
    <t xml:space="preserve">Number of days to expiration</t>
  </si>
  <si>
    <t xml:space="preserve">Number of days in the year</t>
  </si>
  <si>
    <t xml:space="preserve">ln(S0/X)</t>
  </si>
  <si>
    <t xml:space="preserve">σ√t</t>
  </si>
  <si>
    <t xml:space="preserve">(r-q+1/2×σ^2)t</t>
  </si>
  <si>
    <t xml:space="preserve">d1</t>
  </si>
  <si>
    <t xml:space="preserve">d2</t>
  </si>
  <si>
    <t xml:space="preserve">N(d1)</t>
  </si>
  <si>
    <t xml:space="preserve">N(d2)</t>
  </si>
  <si>
    <t xml:space="preserve">N(-d1)</t>
  </si>
  <si>
    <t xml:space="preserve">N(-d2)</t>
  </si>
  <si>
    <t xml:space="preserve">exp(-rt)</t>
  </si>
  <si>
    <t xml:space="preserve">exp(-qt)</t>
  </si>
  <si>
    <t xml:space="preserve">Standard Normal PDF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</si>
</sst>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.0000"/>
    <numFmt numFmtId="168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5.2"/>
  </cols>
  <sheetData>
    <row r="1" customFormat="false" ht="12.8" hidden="false" customHeight="false" outlineLevel="0" collapsed="false">
      <c r="A1" s="1" t="s">
        <v>0</v>
      </c>
      <c r="G1" s="2" t="s">
        <v>1</v>
      </c>
      <c r="H1" s="2"/>
      <c r="I1" s="2"/>
      <c r="J1" s="2"/>
      <c r="K1" s="2"/>
    </row>
    <row r="2" customFormat="false" ht="12.8" hidden="false" customHeight="false" outlineLevel="0" collapsed="false"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customFormat="false" ht="12.8" hidden="false" customHeight="false" outlineLevel="0" collapsed="false">
      <c r="A3" s="4" t="s">
        <v>8</v>
      </c>
      <c r="B3" s="5" t="n">
        <v>307.35</v>
      </c>
      <c r="E3" s="0" t="s">
        <v>9</v>
      </c>
      <c r="F3" s="0" t="n">
        <f aca="false">B3*B22*B17-B4*B21*B18</f>
        <v>7.01468316266926</v>
      </c>
      <c r="G3" s="0" t="n">
        <f aca="false">B22*B17</f>
        <v>0.29340960879483</v>
      </c>
      <c r="H3" s="0" t="n">
        <f aca="false">B22/(B3*B13)*B23</f>
        <v>0.00847327115166353</v>
      </c>
      <c r="I3" s="0" t="n">
        <f aca="false">1/100*B3*B22*SQRT(B8)*B23</f>
        <v>0.559197028940913</v>
      </c>
      <c r="J3" s="0" t="n">
        <f aca="false">1/B10*(-B3*B5*B22/(2*SQRT(B8))*B23-B6*B4*B21*B18+B7*B3*B22*B17)</f>
        <v>-0.0730860208205149</v>
      </c>
      <c r="K3" s="0" t="n">
        <f aca="false">1/100*B4*B8*B21*B18</f>
        <v>0.232405630965562</v>
      </c>
    </row>
    <row r="4" customFormat="false" ht="12.8" hidden="false" customHeight="false" outlineLevel="0" collapsed="false">
      <c r="A4" s="4" t="s">
        <v>10</v>
      </c>
      <c r="B4" s="5" t="n">
        <v>335</v>
      </c>
      <c r="E4" s="0" t="s">
        <v>11</v>
      </c>
      <c r="F4" s="0" t="n">
        <f aca="false">B4*B21*B20-B3*B22*B19</f>
        <v>32.7975769225888</v>
      </c>
      <c r="G4" s="0" t="n">
        <f aca="false">B22*(B17-1)</f>
        <v>-0.70659039120517</v>
      </c>
      <c r="H4" s="0" t="n">
        <f aca="false">H3</f>
        <v>0.00847327115166353</v>
      </c>
      <c r="I4" s="0" t="n">
        <f aca="false">I3</f>
        <v>0.559197028940913</v>
      </c>
      <c r="J4" s="0" t="n">
        <f aca="false">1/B10*(-B3*B5*B22/(2*SQRT(B8))*B23+B6*B4*B21*B20-B7*B3*B22*B19)</f>
        <v>-0.0548321636281906</v>
      </c>
      <c r="K4" s="0" t="n">
        <f aca="false">-1/100*B4*B8*B21*B20</f>
        <v>-0.698541085842982</v>
      </c>
    </row>
    <row r="5" customFormat="false" ht="12.8" hidden="false" customHeight="false" outlineLevel="0" collapsed="false">
      <c r="A5" s="4" t="s">
        <v>12</v>
      </c>
      <c r="B5" s="6" t="n">
        <v>0.25</v>
      </c>
    </row>
    <row r="6" customFormat="false" ht="12.8" hidden="false" customHeight="false" outlineLevel="0" collapsed="false">
      <c r="A6" s="4" t="s">
        <v>13</v>
      </c>
      <c r="B6" s="6" t="n">
        <v>0.02</v>
      </c>
    </row>
    <row r="7" customFormat="false" ht="12.8" hidden="false" customHeight="false" outlineLevel="0" collapsed="false">
      <c r="A7" s="4" t="s">
        <v>14</v>
      </c>
      <c r="B7" s="6" t="n">
        <v>0</v>
      </c>
    </row>
    <row r="8" customFormat="false" ht="12.8" hidden="false" customHeight="false" outlineLevel="0" collapsed="false">
      <c r="A8" s="4" t="s">
        <v>15</v>
      </c>
      <c r="B8" s="7" t="n">
        <f aca="false">B9/B10</f>
        <v>0.279452054794521</v>
      </c>
    </row>
    <row r="9" customFormat="false" ht="12.8" hidden="false" customHeight="false" outlineLevel="0" collapsed="false">
      <c r="A9" s="8" t="s">
        <v>16</v>
      </c>
      <c r="B9" s="5" t="n">
        <v>102</v>
      </c>
    </row>
    <row r="10" customFormat="false" ht="12.8" hidden="false" customHeight="false" outlineLevel="0" collapsed="false">
      <c r="A10" s="8" t="s">
        <v>17</v>
      </c>
      <c r="B10" s="5" t="n">
        <v>365</v>
      </c>
    </row>
    <row r="11" customFormat="false" ht="12.8" hidden="false" customHeight="false" outlineLevel="0" collapsed="false">
      <c r="B11" s="9"/>
    </row>
    <row r="12" customFormat="false" ht="12.8" hidden="false" customHeight="false" outlineLevel="0" collapsed="false">
      <c r="A12" s="8" t="s">
        <v>18</v>
      </c>
      <c r="B12" s="0" t="n">
        <f aca="false">LN(B3/B4)</f>
        <v>-0.0861433684720479</v>
      </c>
    </row>
    <row r="13" customFormat="false" ht="12.8" hidden="false" customHeight="false" outlineLevel="0" collapsed="false">
      <c r="A13" s="8" t="s">
        <v>19</v>
      </c>
      <c r="B13" s="0" t="n">
        <f aca="false">B5*SQRT(B8)</f>
        <v>0.132158062276418</v>
      </c>
    </row>
    <row r="14" customFormat="false" ht="12.8" hidden="false" customHeight="false" outlineLevel="0" collapsed="false">
      <c r="A14" s="8" t="s">
        <v>20</v>
      </c>
      <c r="B14" s="10" t="n">
        <f aca="false">(B6-B7+0.5*B5^2)*B8</f>
        <v>0.0143219178082192</v>
      </c>
    </row>
    <row r="15" customFormat="false" ht="12.8" hidden="false" customHeight="false" outlineLevel="0" collapsed="false">
      <c r="A15" s="8" t="s">
        <v>21</v>
      </c>
      <c r="B15" s="0" t="n">
        <f aca="false">(B12+B14)/B13</f>
        <v>-0.543451148017055</v>
      </c>
    </row>
    <row r="16" customFormat="false" ht="12.8" hidden="false" customHeight="false" outlineLevel="0" collapsed="false">
      <c r="A16" s="8" t="s">
        <v>22</v>
      </c>
      <c r="B16" s="0" t="n">
        <f aca="false">B15-B13</f>
        <v>-0.675609210293473</v>
      </c>
    </row>
    <row r="17" customFormat="false" ht="12.8" hidden="false" customHeight="false" outlineLevel="0" collapsed="false">
      <c r="A17" s="8" t="s">
        <v>23</v>
      </c>
      <c r="B17" s="0" t="n">
        <f aca="false">_xlfn.NORM.S.DIST(B15,1)</f>
        <v>0.29340960879483</v>
      </c>
    </row>
    <row r="18" customFormat="false" ht="12.8" hidden="false" customHeight="false" outlineLevel="0" collapsed="false">
      <c r="A18" s="8" t="s">
        <v>24</v>
      </c>
      <c r="B18" s="0" t="n">
        <f aca="false">_xlfn.NORM.S.DIST(B16,1)</f>
        <v>0.249644396150074</v>
      </c>
    </row>
    <row r="19" customFormat="false" ht="12.8" hidden="false" customHeight="false" outlineLevel="0" collapsed="false">
      <c r="A19" s="8" t="s">
        <v>25</v>
      </c>
      <c r="B19" s="0" t="n">
        <f aca="false">_xlfn.NORM.S.DIST(-B15,1)</f>
        <v>0.70659039120517</v>
      </c>
    </row>
    <row r="20" customFormat="false" ht="12.8" hidden="false" customHeight="false" outlineLevel="0" collapsed="false">
      <c r="A20" s="8" t="s">
        <v>26</v>
      </c>
      <c r="B20" s="0" t="n">
        <f aca="false">_xlfn.NORM.S.DIST(-B16,1)</f>
        <v>0.750355603849926</v>
      </c>
    </row>
    <row r="21" customFormat="false" ht="12.8" hidden="false" customHeight="false" outlineLevel="0" collapsed="false">
      <c r="A21" s="8" t="s">
        <v>27</v>
      </c>
      <c r="B21" s="0" t="n">
        <f aca="false">EXP(-B6*B8)</f>
        <v>0.994426548537074</v>
      </c>
    </row>
    <row r="22" customFormat="false" ht="12.8" hidden="false" customHeight="false" outlineLevel="0" collapsed="false">
      <c r="A22" s="8" t="s">
        <v>28</v>
      </c>
      <c r="B22" s="0" t="n">
        <f aca="false">EXP(-B7*B8)</f>
        <v>1</v>
      </c>
    </row>
    <row r="23" customFormat="false" ht="12.8" hidden="false" customHeight="false" outlineLevel="0" collapsed="false">
      <c r="A23" s="8" t="s">
        <v>29</v>
      </c>
      <c r="B23" s="0" t="n">
        <f aca="false">1/SQRTPI(2)*EXP(-0.5*B15^2)</f>
        <v>0.344173940523574</v>
      </c>
    </row>
  </sheetData>
  <mergeCells count="1">
    <mergeCell ref="G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2025-09-16T10:59:01Z</dcterms:created>
  <dc:creator/>
  <dc:description/>
  <dc:language>en-US</dc:language>
  <cp:lastModifiedBy/>
  <dcterms:modified xsi:type="dcterms:W3CDTF">2025-09-16T16:27:56Z</dcterms:modified>
  <cp:revision>2</cp:revision>
  <dc:subject/>
  <dc:title/>
</cp:coreProperties>
</file>