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A58A85F-4FF2-45A4-8F13-15DC953D7680}" xr6:coauthVersionLast="47" xr6:coauthVersionMax="47" xr10:uidLastSave="{00000000-0000-0000-0000-000000000000}"/>
  <bookViews>
    <workbookView xWindow="-108" yWindow="-108" windowWidth="23256" windowHeight="12456" activeTab="3" xr2:uid="{A7629DA9-617A-4590-A551-687A333F57B9}"/>
  </bookViews>
  <sheets>
    <sheet name="Вариант_1" sheetId="1" r:id="rId1"/>
    <sheet name="Вариант_2" sheetId="2" r:id="rId2"/>
    <sheet name="Вариант_3" sheetId="3" r:id="rId3"/>
    <sheet name="Вариант_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B27" i="4"/>
  <c r="B25" i="4"/>
  <c r="B16" i="4"/>
  <c r="B17" i="4"/>
  <c r="B18" i="4"/>
  <c r="B19" i="4"/>
  <c r="B20" i="4"/>
  <c r="B21" i="4"/>
  <c r="B22" i="4"/>
  <c r="B23" i="4"/>
  <c r="B24" i="4"/>
  <c r="B15" i="4"/>
  <c r="F3" i="4"/>
  <c r="F4" i="4"/>
  <c r="F5" i="4"/>
  <c r="F6" i="4"/>
  <c r="F7" i="4"/>
  <c r="F8" i="4"/>
  <c r="F9" i="4"/>
  <c r="F10" i="4"/>
  <c r="F11" i="4"/>
  <c r="F12" i="4"/>
  <c r="F2" i="4"/>
  <c r="E3" i="4"/>
  <c r="E4" i="4"/>
  <c r="E5" i="4"/>
  <c r="E6" i="4"/>
  <c r="E7" i="4"/>
  <c r="E8" i="4"/>
  <c r="E9" i="4"/>
  <c r="E10" i="4"/>
  <c r="E11" i="4"/>
  <c r="E12" i="4"/>
  <c r="E2" i="4"/>
  <c r="D3" i="4"/>
  <c r="D4" i="4"/>
  <c r="D5" i="4"/>
  <c r="D6" i="4"/>
  <c r="D7" i="4"/>
  <c r="D8" i="4"/>
  <c r="D9" i="4"/>
  <c r="D10" i="4"/>
  <c r="D11" i="4"/>
  <c r="D12" i="4"/>
  <c r="D2" i="4"/>
  <c r="G7" i="3"/>
  <c r="G3" i="3"/>
  <c r="G4" i="3"/>
  <c r="G5" i="3"/>
  <c r="G6" i="3"/>
  <c r="G2" i="3"/>
  <c r="D12" i="3"/>
  <c r="D9" i="3"/>
  <c r="D10" i="3"/>
  <c r="D11" i="3"/>
  <c r="D8" i="3"/>
  <c r="D7" i="3"/>
  <c r="E7" i="3"/>
  <c r="F7" i="3"/>
  <c r="C7" i="3"/>
  <c r="F2" i="3"/>
  <c r="F3" i="3"/>
  <c r="F4" i="3"/>
  <c r="F5" i="3"/>
  <c r="F6" i="3"/>
  <c r="E3" i="3"/>
  <c r="E4" i="3"/>
  <c r="E5" i="3"/>
  <c r="E6" i="3"/>
  <c r="E2" i="3"/>
  <c r="G3" i="2"/>
  <c r="G4" i="2"/>
  <c r="G5" i="2"/>
  <c r="G2" i="2"/>
  <c r="F3" i="2"/>
  <c r="F4" i="2"/>
  <c r="F5" i="2"/>
  <c r="F2" i="2"/>
  <c r="E9" i="1"/>
  <c r="E10" i="1"/>
  <c r="E11" i="1"/>
  <c r="E12" i="1"/>
  <c r="E13" i="1"/>
  <c r="E8" i="1"/>
  <c r="D7" i="1"/>
  <c r="E7" i="1"/>
  <c r="F7" i="1"/>
  <c r="G7" i="1"/>
  <c r="H7" i="1"/>
  <c r="C7" i="1"/>
  <c r="H3" i="1"/>
  <c r="H4" i="1"/>
  <c r="H5" i="1"/>
  <c r="H6" i="1"/>
  <c r="H2" i="1"/>
  <c r="G3" i="1"/>
  <c r="G4" i="1"/>
  <c r="G5" i="1"/>
  <c r="G6" i="1"/>
  <c r="G2" i="1"/>
  <c r="E3" i="1"/>
  <c r="E4" i="1"/>
  <c r="E5" i="1"/>
  <c r="E6" i="1"/>
  <c r="E2" i="1"/>
  <c r="F2" i="1" l="1"/>
  <c r="F6" i="1"/>
  <c r="F5" i="1"/>
  <c r="F4" i="1"/>
  <c r="F3" i="1"/>
</calcChain>
</file>

<file path=xl/sharedStrings.xml><?xml version="1.0" encoding="utf-8"?>
<sst xmlns="http://schemas.openxmlformats.org/spreadsheetml/2006/main" count="56" uniqueCount="55">
  <si>
    <t>Номенклат, номер</t>
  </si>
  <si>
    <t>Наименование продукции</t>
  </si>
  <si>
    <t>Количество (шт.)</t>
  </si>
  <si>
    <t>Цена (тыс.руб)</t>
  </si>
  <si>
    <t>Стоимость (тыс.руб)</t>
  </si>
  <si>
    <t>% скидки</t>
  </si>
  <si>
    <t>Сумма скидки (тыс.руб)</t>
  </si>
  <si>
    <t>Стоимость с уче-том скидки (тыс.руб)</t>
  </si>
  <si>
    <t>Монитор</t>
  </si>
  <si>
    <t>Клавиатура</t>
  </si>
  <si>
    <t>Дискета</t>
  </si>
  <si>
    <t>Принтер</t>
  </si>
  <si>
    <t>Сканер</t>
  </si>
  <si>
    <t>Итого:</t>
  </si>
  <si>
    <t>№ п/п</t>
  </si>
  <si>
    <t>Модели</t>
  </si>
  <si>
    <t>Принтер лазерный Ч/Б</t>
  </si>
  <si>
    <t>Принтер лазерный Ц/В</t>
  </si>
  <si>
    <t>Принтер струйный Ч</t>
  </si>
  <si>
    <t>Принтер струйный Ч/Б</t>
  </si>
  <si>
    <t>Цена, $</t>
  </si>
  <si>
    <t>Заказано (шт.)</t>
  </si>
  <si>
    <t>Продано (шт.)</t>
  </si>
  <si>
    <t>Объем продаж, $</t>
  </si>
  <si>
    <t>Комиссионные, $</t>
  </si>
  <si>
    <t>№  п/п</t>
  </si>
  <si>
    <t>Наименование</t>
  </si>
  <si>
    <t>Цена, руб.</t>
  </si>
  <si>
    <t>Стоимость, руб</t>
  </si>
  <si>
    <t>Скидка, руб</t>
  </si>
  <si>
    <t>Стоимость с учетом скидки, руб</t>
  </si>
  <si>
    <t>Кол-во, шт.</t>
  </si>
  <si>
    <t>Тетради простые в клетку</t>
  </si>
  <si>
    <t>Ручки шариковые с синим стержнем</t>
  </si>
  <si>
    <t>Карандаши простые, HB</t>
  </si>
  <si>
    <t>Ластики</t>
  </si>
  <si>
    <t>Линейки пластмассвые, 35 см.</t>
  </si>
  <si>
    <t>Страна</t>
  </si>
  <si>
    <t>Россия</t>
  </si>
  <si>
    <t>США</t>
  </si>
  <si>
    <t>Канада</t>
  </si>
  <si>
    <t>Франция</t>
  </si>
  <si>
    <t>Китай</t>
  </si>
  <si>
    <t>Япония</t>
  </si>
  <si>
    <t>Индия</t>
  </si>
  <si>
    <t>Израиль</t>
  </si>
  <si>
    <t>Бразилия</t>
  </si>
  <si>
    <t>Египет</t>
  </si>
  <si>
    <t>Нигерия</t>
  </si>
  <si>
    <t>Весь мир</t>
  </si>
  <si>
    <t>Площадь, тыс. км2</t>
  </si>
  <si>
    <t>Население, тыс. чел.</t>
  </si>
  <si>
    <t>Плотность населения, чел./км2</t>
  </si>
  <si>
    <t>В % от населения всего мира</t>
  </si>
  <si>
    <t>Место в мире по количеству насе-ления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</si>
</sst>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2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2" applyFon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164" fontId="0" fillId="0" borderId="1" xfId="1" applyNumberFormat="1" applyFon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70A-4009-8C87-62F2AD4224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2AC-4EA1-B335-04342DFC64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2AC-4EA1-B335-04342DFC64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0A-4009-8C87-62F2AD4224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2AC-4EA1-B335-04342DFC64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Вариант_1!$B$2:$B$6</c:f>
              <c:strCache>
                <c:ptCount val="5"/>
                <c:pt idx="0">
                  <c:v>Монитор</c:v>
                </c:pt>
                <c:pt idx="1">
                  <c:v>Клавиатура</c:v>
                </c:pt>
                <c:pt idx="2">
                  <c:v>Дискета</c:v>
                </c:pt>
                <c:pt idx="3">
                  <c:v>Принтер</c:v>
                </c:pt>
                <c:pt idx="4">
                  <c:v>Сканер</c:v>
                </c:pt>
              </c:strCache>
            </c:strRef>
          </c:cat>
          <c:val>
            <c:numRef>
              <c:f>Вариант_1!$H$2:$H$6</c:f>
              <c:numCache>
                <c:formatCode>0.00</c:formatCode>
                <c:ptCount val="5"/>
                <c:pt idx="0">
                  <c:v>55.8</c:v>
                </c:pt>
                <c:pt idx="1">
                  <c:v>6.1875</c:v>
                </c:pt>
                <c:pt idx="2">
                  <c:v>1.98</c:v>
                </c:pt>
                <c:pt idx="3">
                  <c:v>19.8</c:v>
                </c:pt>
                <c:pt idx="4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A-4009-8C87-62F2AD42244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B2-4D94-919B-4725B13C50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B2-4D94-919B-4725B13C50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B2-4D94-919B-4725B13C50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0B2-4D94-919B-4725B13C50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0B2-4D94-919B-4725B13C5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Вариант_3!$B$2:$B$6</c:f>
              <c:strCache>
                <c:ptCount val="5"/>
                <c:pt idx="0">
                  <c:v>Тетради простые в клетку</c:v>
                </c:pt>
                <c:pt idx="1">
                  <c:v>Ручки шариковые с синим стержнем</c:v>
                </c:pt>
                <c:pt idx="2">
                  <c:v>Карандаши простые, HB</c:v>
                </c:pt>
                <c:pt idx="3">
                  <c:v>Ластики</c:v>
                </c:pt>
                <c:pt idx="4">
                  <c:v>Линейки пластмассвые, 35 см.</c:v>
                </c:pt>
              </c:strCache>
            </c:strRef>
          </c:cat>
          <c:val>
            <c:numRef>
              <c:f>Вариант_3!$G$2:$G$6</c:f>
              <c:numCache>
                <c:formatCode>General</c:formatCode>
                <c:ptCount val="5"/>
                <c:pt idx="0">
                  <c:v>441</c:v>
                </c:pt>
                <c:pt idx="1">
                  <c:v>764.75</c:v>
                </c:pt>
                <c:pt idx="2">
                  <c:v>570</c:v>
                </c:pt>
                <c:pt idx="3">
                  <c:v>40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A-406A-BAEF-07FE96A64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Площади стран, км2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4F-45BE-BCC3-93960C0A1B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24F-45BE-BCC3-93960C0A1B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24F-45BE-BCC3-93960C0A1B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24F-45BE-BCC3-93960C0A1B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24F-45BE-BCC3-93960C0A1B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24F-45BE-BCC3-93960C0A1B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24F-45BE-BCC3-93960C0A1B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24F-45BE-BCC3-93960C0A1B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24F-45BE-BCC3-93960C0A1B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24F-45BE-BCC3-93960C0A1B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24F-45BE-BCC3-93960C0A1B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Вариант_4!$A$2:$A$12</c:f>
              <c:strCache>
                <c:ptCount val="11"/>
                <c:pt idx="0">
                  <c:v>Россия</c:v>
                </c:pt>
                <c:pt idx="1">
                  <c:v>США</c:v>
                </c:pt>
                <c:pt idx="2">
                  <c:v>Канада</c:v>
                </c:pt>
                <c:pt idx="3">
                  <c:v>Франция</c:v>
                </c:pt>
                <c:pt idx="4">
                  <c:v>Китай</c:v>
                </c:pt>
                <c:pt idx="5">
                  <c:v>Япония</c:v>
                </c:pt>
                <c:pt idx="6">
                  <c:v>Индия</c:v>
                </c:pt>
                <c:pt idx="7">
                  <c:v>Израиль</c:v>
                </c:pt>
                <c:pt idx="8">
                  <c:v>Бразилия</c:v>
                </c:pt>
                <c:pt idx="9">
                  <c:v>Египет</c:v>
                </c:pt>
                <c:pt idx="10">
                  <c:v>Нигерия</c:v>
                </c:pt>
              </c:strCache>
            </c:strRef>
          </c:cat>
          <c:val>
            <c:numRef>
              <c:f>Вариант_4!$B$2:$B$12</c:f>
              <c:numCache>
                <c:formatCode>#,##0</c:formatCode>
                <c:ptCount val="11"/>
                <c:pt idx="0">
                  <c:v>17075</c:v>
                </c:pt>
                <c:pt idx="1">
                  <c:v>9363</c:v>
                </c:pt>
                <c:pt idx="2">
                  <c:v>9976</c:v>
                </c:pt>
                <c:pt idx="3">
                  <c:v>552</c:v>
                </c:pt>
                <c:pt idx="4">
                  <c:v>9561</c:v>
                </c:pt>
                <c:pt idx="5">
                  <c:v>372</c:v>
                </c:pt>
                <c:pt idx="6">
                  <c:v>3288</c:v>
                </c:pt>
                <c:pt idx="7">
                  <c:v>14</c:v>
                </c:pt>
                <c:pt idx="8">
                  <c:v>2767</c:v>
                </c:pt>
                <c:pt idx="9">
                  <c:v>1002</c:v>
                </c:pt>
                <c:pt idx="10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3-488E-8BE8-B2E91D022B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0</xdr:rowOff>
    </xdr:from>
    <xdr:to>
      <xdr:col>16</xdr:col>
      <xdr:colOff>114300</xdr:colOff>
      <xdr:row>9</xdr:row>
      <xdr:rowOff>83820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77E79B4-B3BF-AC93-21A5-084BA08AF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11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D6C534-41B1-AE12-833C-FA4C0003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0</xdr:rowOff>
    </xdr:from>
    <xdr:to>
      <xdr:col>16</xdr:col>
      <xdr:colOff>220980</xdr:colOff>
      <xdr:row>20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7B7096-BAAC-B551-11D3-1B097CA4D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7AC-EE0D-4C43-B022-75DC77E6CBC3}">
  <dimension ref="A1:I13"/>
  <sheetViews>
    <sheetView workbookViewId="0">
      <selection activeCell="F6" sqref="F6"/>
    </sheetView>
  </sheetViews>
  <sheetFormatPr defaultRowHeight="14.4" x14ac:dyDescent="0.3"/>
  <cols>
    <col min="2" max="2" width="10.88671875" bestFit="1" customWidth="1"/>
    <col min="5" max="5" width="16.109375" customWidth="1"/>
  </cols>
  <sheetData>
    <row r="1" spans="1:9" ht="94.2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</row>
    <row r="2" spans="1:9" x14ac:dyDescent="0.3">
      <c r="A2" s="4">
        <v>202</v>
      </c>
      <c r="B2" s="5" t="s">
        <v>8</v>
      </c>
      <c r="C2" s="4">
        <v>5</v>
      </c>
      <c r="D2" s="4">
        <v>12</v>
      </c>
      <c r="E2" s="4">
        <f>C2*D2</f>
        <v>60</v>
      </c>
      <c r="F2" s="6">
        <f>IF(E2&lt;60,1%,IF(E2&lt;100,7%,10%))</f>
        <v>7.0000000000000007E-2</v>
      </c>
      <c r="G2" s="7">
        <f>E2*F2</f>
        <v>4.2</v>
      </c>
      <c r="H2" s="8">
        <f>E2-G2</f>
        <v>55.8</v>
      </c>
    </row>
    <row r="3" spans="1:9" x14ac:dyDescent="0.3">
      <c r="A3" s="4">
        <v>201</v>
      </c>
      <c r="B3" s="5" t="s">
        <v>9</v>
      </c>
      <c r="C3" s="4">
        <v>25</v>
      </c>
      <c r="D3" s="4">
        <v>0.25</v>
      </c>
      <c r="E3" s="4">
        <f t="shared" ref="E3:E6" si="0">C3*D3</f>
        <v>6.25</v>
      </c>
      <c r="F3" s="6">
        <f t="shared" ref="F3:F6" si="1">IF(E3&lt;60,1%,IF(E3&lt;100,7%,10%))</f>
        <v>0.01</v>
      </c>
      <c r="G3" s="9">
        <f t="shared" ref="G3:G6" si="2">E3*F3</f>
        <v>6.25E-2</v>
      </c>
      <c r="H3" s="8">
        <f t="shared" ref="H3:H6" si="3">E3-G3</f>
        <v>6.1875</v>
      </c>
    </row>
    <row r="4" spans="1:9" x14ac:dyDescent="0.3">
      <c r="A4" s="4">
        <v>213</v>
      </c>
      <c r="B4" s="5" t="s">
        <v>10</v>
      </c>
      <c r="C4" s="4">
        <v>100</v>
      </c>
      <c r="D4" s="4">
        <v>0.02</v>
      </c>
      <c r="E4" s="4">
        <f t="shared" si="0"/>
        <v>2</v>
      </c>
      <c r="F4" s="6">
        <f t="shared" si="1"/>
        <v>0.01</v>
      </c>
      <c r="G4" s="7">
        <f t="shared" si="2"/>
        <v>0.02</v>
      </c>
      <c r="H4" s="8">
        <f t="shared" si="3"/>
        <v>1.98</v>
      </c>
    </row>
    <row r="5" spans="1:9" x14ac:dyDescent="0.3">
      <c r="A5" s="4">
        <v>335</v>
      </c>
      <c r="B5" s="5" t="s">
        <v>11</v>
      </c>
      <c r="C5" s="4">
        <v>2</v>
      </c>
      <c r="D5" s="4">
        <v>10</v>
      </c>
      <c r="E5" s="4">
        <f t="shared" si="0"/>
        <v>20</v>
      </c>
      <c r="F5" s="6">
        <f t="shared" si="1"/>
        <v>0.01</v>
      </c>
      <c r="G5" s="7">
        <f t="shared" si="2"/>
        <v>0.2</v>
      </c>
      <c r="H5" s="8">
        <f t="shared" si="3"/>
        <v>19.8</v>
      </c>
    </row>
    <row r="6" spans="1:9" x14ac:dyDescent="0.3">
      <c r="A6" s="4">
        <v>204</v>
      </c>
      <c r="B6" s="5" t="s">
        <v>12</v>
      </c>
      <c r="C6" s="4">
        <v>1</v>
      </c>
      <c r="D6" s="4">
        <v>8</v>
      </c>
      <c r="E6" s="4">
        <f t="shared" si="0"/>
        <v>8</v>
      </c>
      <c r="F6" s="6">
        <f t="shared" si="1"/>
        <v>0.01</v>
      </c>
      <c r="G6" s="7">
        <f t="shared" si="2"/>
        <v>0.08</v>
      </c>
      <c r="H6" s="8">
        <f t="shared" si="3"/>
        <v>7.92</v>
      </c>
    </row>
    <row r="7" spans="1:9" x14ac:dyDescent="0.3">
      <c r="A7" s="5"/>
      <c r="B7" s="10" t="s">
        <v>13</v>
      </c>
      <c r="C7" s="4">
        <f>SUM(C2:C6)</f>
        <v>133</v>
      </c>
      <c r="D7" s="4">
        <f t="shared" ref="D7:H7" si="4">SUM(D2:D6)</f>
        <v>30.27</v>
      </c>
      <c r="E7" s="4">
        <f t="shared" si="4"/>
        <v>96.25</v>
      </c>
      <c r="F7" s="6">
        <f t="shared" si="4"/>
        <v>0.10999999999999999</v>
      </c>
      <c r="G7" s="8">
        <f t="shared" si="4"/>
        <v>4.5625</v>
      </c>
      <c r="H7" s="8">
        <f t="shared" si="4"/>
        <v>91.6875</v>
      </c>
    </row>
    <row r="8" spans="1:9" x14ac:dyDescent="0.3">
      <c r="E8" s="11" t="str">
        <f>IF(AND(E2&gt;=5,E2&lt;=10),A2,"Не соответствует")</f>
        <v>Не соответствует</v>
      </c>
    </row>
    <row r="9" spans="1:9" x14ac:dyDescent="0.3">
      <c r="E9" s="11">
        <f t="shared" ref="E9:E13" si="5">IF(AND(E3&gt;=5,E3&lt;=10),A3,"Не соответствует")</f>
        <v>201</v>
      </c>
    </row>
    <row r="10" spans="1:9" x14ac:dyDescent="0.3">
      <c r="E10" s="11" t="str">
        <f t="shared" si="5"/>
        <v>Не соответствует</v>
      </c>
    </row>
    <row r="11" spans="1:9" x14ac:dyDescent="0.3">
      <c r="E11" s="11" t="str">
        <f t="shared" si="5"/>
        <v>Не соответствует</v>
      </c>
    </row>
    <row r="12" spans="1:9" x14ac:dyDescent="0.3">
      <c r="E12" s="11">
        <f t="shared" si="5"/>
        <v>204</v>
      </c>
    </row>
    <row r="13" spans="1:9" x14ac:dyDescent="0.3">
      <c r="E13" s="11" t="str">
        <f t="shared" si="5"/>
        <v>Не соответствует</v>
      </c>
    </row>
  </sheetData>
  <pageMargins left="0.7" right="0.7" top="0.75" bottom="0.75" header="0.3" footer="0.3"/>
  <pageSetup paperSize="9" orientation="portrait" r:id="rId1"/>
  <ignoredErrors>
    <ignoredError sqref="F2:F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291C-C1E7-4945-99A5-A008FEDDCF06}">
  <dimension ref="A1:G5"/>
  <sheetViews>
    <sheetView workbookViewId="0">
      <selection sqref="A1:G5"/>
    </sheetView>
  </sheetViews>
  <sheetFormatPr defaultRowHeight="14.4" x14ac:dyDescent="0.3"/>
  <cols>
    <col min="1" max="1" width="5" customWidth="1"/>
    <col min="2" max="2" width="21" customWidth="1"/>
    <col min="4" max="4" width="11.109375" customWidth="1"/>
    <col min="5" max="5" width="9.44140625" customWidth="1"/>
    <col min="6" max="6" width="13.33203125" customWidth="1"/>
    <col min="7" max="7" width="17.21875" customWidth="1"/>
  </cols>
  <sheetData>
    <row r="1" spans="1:7" ht="28.8" x14ac:dyDescent="0.3">
      <c r="A1" s="13" t="s">
        <v>25</v>
      </c>
      <c r="B1" s="13" t="s">
        <v>15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</row>
    <row r="2" spans="1:7" x14ac:dyDescent="0.3">
      <c r="A2" s="5">
        <v>1</v>
      </c>
      <c r="B2" s="5" t="s">
        <v>16</v>
      </c>
      <c r="C2" s="5">
        <v>430</v>
      </c>
      <c r="D2" s="5">
        <v>60</v>
      </c>
      <c r="E2" s="5">
        <v>52</v>
      </c>
      <c r="F2" s="5">
        <f>C2*E2</f>
        <v>22360</v>
      </c>
      <c r="G2" s="14">
        <f>IF(F2&lt;5000,2%, IF(F2&lt;10000, 3%,5%))</f>
        <v>0.05</v>
      </c>
    </row>
    <row r="3" spans="1:7" x14ac:dyDescent="0.3">
      <c r="A3" s="5">
        <v>2</v>
      </c>
      <c r="B3" s="5" t="s">
        <v>17</v>
      </c>
      <c r="C3" s="5">
        <v>2000</v>
      </c>
      <c r="D3" s="5">
        <v>10</v>
      </c>
      <c r="E3" s="5">
        <v>2</v>
      </c>
      <c r="F3" s="5">
        <f t="shared" ref="F3:F5" si="0">C3*E3</f>
        <v>4000</v>
      </c>
      <c r="G3" s="14">
        <f t="shared" ref="G3:G5" si="1">IF(F3&lt;5000,2%, IF(F3&lt;10000, 3%,5%))</f>
        <v>0.02</v>
      </c>
    </row>
    <row r="4" spans="1:7" x14ac:dyDescent="0.3">
      <c r="A4" s="5">
        <v>3</v>
      </c>
      <c r="B4" s="5" t="s">
        <v>18</v>
      </c>
      <c r="C4" s="5">
        <v>218</v>
      </c>
      <c r="D4" s="5">
        <v>56</v>
      </c>
      <c r="E4" s="5">
        <v>50</v>
      </c>
      <c r="F4" s="5">
        <f t="shared" si="0"/>
        <v>10900</v>
      </c>
      <c r="G4" s="14">
        <f t="shared" si="1"/>
        <v>0.05</v>
      </c>
    </row>
    <row r="5" spans="1:7" x14ac:dyDescent="0.3">
      <c r="A5" s="5">
        <v>4</v>
      </c>
      <c r="B5" s="5" t="s">
        <v>19</v>
      </c>
      <c r="C5" s="5">
        <v>320</v>
      </c>
      <c r="D5" s="5">
        <v>40</v>
      </c>
      <c r="E5" s="5">
        <v>32</v>
      </c>
      <c r="F5" s="5">
        <f t="shared" si="0"/>
        <v>10240</v>
      </c>
      <c r="G5" s="14">
        <f t="shared" si="1"/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0C5-78F5-488E-AF1B-59FB84206FD8}">
  <dimension ref="A1:I12"/>
  <sheetViews>
    <sheetView workbookViewId="0">
      <selection activeCell="G2" activeCellId="1" sqref="B2:B6 G2:G6"/>
    </sheetView>
  </sheetViews>
  <sheetFormatPr defaultRowHeight="14.4" x14ac:dyDescent="0.3"/>
  <cols>
    <col min="2" max="2" width="24.6640625" customWidth="1"/>
    <col min="4" max="4" width="31.77734375" customWidth="1"/>
    <col min="5" max="5" width="11.44140625" customWidth="1"/>
    <col min="6" max="6" width="9.88671875" customWidth="1"/>
    <col min="7" max="7" width="12.33203125" customWidth="1"/>
  </cols>
  <sheetData>
    <row r="1" spans="1:9" ht="42.6" customHeight="1" x14ac:dyDescent="0.3">
      <c r="A1" s="4" t="s">
        <v>14</v>
      </c>
      <c r="B1" s="4" t="s">
        <v>26</v>
      </c>
      <c r="C1" s="13" t="s">
        <v>31</v>
      </c>
      <c r="D1" s="13" t="s">
        <v>27</v>
      </c>
      <c r="E1" s="13" t="s">
        <v>28</v>
      </c>
      <c r="F1" s="13" t="s">
        <v>29</v>
      </c>
      <c r="G1" s="13" t="s">
        <v>30</v>
      </c>
      <c r="H1" s="12"/>
      <c r="I1" s="12"/>
    </row>
    <row r="2" spans="1:9" x14ac:dyDescent="0.3">
      <c r="A2" s="4">
        <v>1</v>
      </c>
      <c r="B2" s="5" t="s">
        <v>32</v>
      </c>
      <c r="C2" s="4">
        <v>150</v>
      </c>
      <c r="D2" s="8">
        <v>3</v>
      </c>
      <c r="E2" s="4">
        <f>C2*D2</f>
        <v>450</v>
      </c>
      <c r="F2" s="6">
        <f>IF(C2&lt;50,0%,IF(C2&gt;100,2%,5%))</f>
        <v>0.02</v>
      </c>
      <c r="G2" s="15">
        <f>(E2-(E2*F2))</f>
        <v>441</v>
      </c>
    </row>
    <row r="3" spans="1:9" ht="27.6" customHeight="1" x14ac:dyDescent="0.3">
      <c r="A3" s="4">
        <v>2</v>
      </c>
      <c r="B3" s="16" t="s">
        <v>33</v>
      </c>
      <c r="C3" s="4">
        <v>70</v>
      </c>
      <c r="D3" s="8">
        <v>11.5</v>
      </c>
      <c r="E3" s="4">
        <f t="shared" ref="E3:E6" si="0">C3*D3</f>
        <v>805</v>
      </c>
      <c r="F3" s="6">
        <f t="shared" ref="F3:F6" si="1">IF(C3&lt;50,0%,IF(C3&gt;100,2%,5%))</f>
        <v>0.05</v>
      </c>
      <c r="G3" s="15">
        <f t="shared" ref="G3:G6" si="2">(E3-(E3*F3))</f>
        <v>764.75</v>
      </c>
    </row>
    <row r="4" spans="1:9" x14ac:dyDescent="0.3">
      <c r="A4" s="4">
        <v>3</v>
      </c>
      <c r="B4" s="5" t="s">
        <v>34</v>
      </c>
      <c r="C4" s="4">
        <v>100</v>
      </c>
      <c r="D4" s="8">
        <v>6</v>
      </c>
      <c r="E4" s="4">
        <f t="shared" si="0"/>
        <v>600</v>
      </c>
      <c r="F4" s="6">
        <f t="shared" si="1"/>
        <v>0.05</v>
      </c>
      <c r="G4" s="15">
        <f t="shared" si="2"/>
        <v>570</v>
      </c>
    </row>
    <row r="5" spans="1:9" x14ac:dyDescent="0.3">
      <c r="A5" s="4">
        <v>4</v>
      </c>
      <c r="B5" s="5" t="s">
        <v>35</v>
      </c>
      <c r="C5" s="4">
        <v>20</v>
      </c>
      <c r="D5" s="8">
        <v>2</v>
      </c>
      <c r="E5" s="4">
        <f t="shared" si="0"/>
        <v>40</v>
      </c>
      <c r="F5" s="6">
        <f t="shared" si="1"/>
        <v>0</v>
      </c>
      <c r="G5" s="15">
        <f t="shared" si="2"/>
        <v>40</v>
      </c>
    </row>
    <row r="6" spans="1:9" ht="28.2" customHeight="1" x14ac:dyDescent="0.3">
      <c r="A6" s="4">
        <v>5</v>
      </c>
      <c r="B6" s="16" t="s">
        <v>36</v>
      </c>
      <c r="C6" s="4">
        <v>10</v>
      </c>
      <c r="D6" s="8">
        <v>8.1</v>
      </c>
      <c r="E6" s="4">
        <f t="shared" si="0"/>
        <v>81</v>
      </c>
      <c r="F6" s="6">
        <f t="shared" si="1"/>
        <v>0</v>
      </c>
      <c r="G6" s="15">
        <f t="shared" si="2"/>
        <v>81</v>
      </c>
    </row>
    <row r="7" spans="1:9" x14ac:dyDescent="0.3">
      <c r="A7" s="24" t="s">
        <v>13</v>
      </c>
      <c r="B7" s="24"/>
      <c r="C7" s="4">
        <f>SUM(C2:C6)</f>
        <v>350</v>
      </c>
      <c r="D7" s="4">
        <f t="shared" ref="D7:G7" si="3">SUM(D2:D6)</f>
        <v>30.6</v>
      </c>
      <c r="E7" s="4">
        <f t="shared" si="3"/>
        <v>1976</v>
      </c>
      <c r="F7" s="6">
        <f t="shared" si="3"/>
        <v>0.12000000000000001</v>
      </c>
      <c r="G7" s="7">
        <f t="shared" si="3"/>
        <v>1896.75</v>
      </c>
    </row>
    <row r="8" spans="1:9" x14ac:dyDescent="0.3">
      <c r="D8" t="str">
        <f>IF(D2&gt;5,B2,"Не соответствует")</f>
        <v>Не соответствует</v>
      </c>
    </row>
    <row r="9" spans="1:9" x14ac:dyDescent="0.3">
      <c r="D9" t="str">
        <f t="shared" ref="D9:D11" si="4">IF(D3&gt;5,B3,"Не соответствует")</f>
        <v>Ручки шариковые с синим стержнем</v>
      </c>
    </row>
    <row r="10" spans="1:9" x14ac:dyDescent="0.3">
      <c r="D10" t="str">
        <f t="shared" si="4"/>
        <v>Карандаши простые, HB</v>
      </c>
    </row>
    <row r="11" spans="1:9" x14ac:dyDescent="0.3">
      <c r="D11" t="str">
        <f t="shared" si="4"/>
        <v>Не соответствует</v>
      </c>
    </row>
    <row r="12" spans="1:9" x14ac:dyDescent="0.3">
      <c r="D12" t="str">
        <f>IF(D6&gt;5,B6,"Не соответствует")</f>
        <v>Линейки пластмассвые, 35 см.</v>
      </c>
    </row>
  </sheetData>
  <mergeCells count="1">
    <mergeCell ref="A7:B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82A8-BA6C-4E1A-B115-BA5A901A67E3}">
  <dimension ref="A1:F27"/>
  <sheetViews>
    <sheetView tabSelected="1" workbookViewId="0">
      <selection activeCell="D19" sqref="D19"/>
    </sheetView>
  </sheetViews>
  <sheetFormatPr defaultRowHeight="14.4" x14ac:dyDescent="0.3"/>
  <cols>
    <col min="1" max="1" width="11.88671875" customWidth="1"/>
    <col min="2" max="2" width="16" customWidth="1"/>
    <col min="3" max="3" width="15.6640625" customWidth="1"/>
    <col min="4" max="4" width="11.44140625" bestFit="1" customWidth="1"/>
    <col min="5" max="5" width="14.88671875" customWidth="1"/>
    <col min="6" max="6" width="16.33203125" customWidth="1"/>
  </cols>
  <sheetData>
    <row r="1" spans="1:6" s="17" customFormat="1" ht="53.4" customHeight="1" x14ac:dyDescent="0.3">
      <c r="A1" s="18" t="s">
        <v>37</v>
      </c>
      <c r="B1" s="19" t="s">
        <v>50</v>
      </c>
      <c r="C1" s="19" t="s">
        <v>51</v>
      </c>
      <c r="D1" s="19" t="s">
        <v>52</v>
      </c>
      <c r="E1" s="19" t="s">
        <v>53</v>
      </c>
      <c r="F1" s="19" t="s">
        <v>54</v>
      </c>
    </row>
    <row r="2" spans="1:6" x14ac:dyDescent="0.3">
      <c r="A2" s="5" t="s">
        <v>38</v>
      </c>
      <c r="B2" s="20">
        <v>17075</v>
      </c>
      <c r="C2" s="21">
        <v>149000</v>
      </c>
      <c r="D2" s="22">
        <f>C2/B2</f>
        <v>8.7262079062957536</v>
      </c>
      <c r="E2" s="22">
        <f>C2/$C$13*100</f>
        <v>2.8155706727135299</v>
      </c>
      <c r="F2" s="5" t="str">
        <f>IF(C2&gt;1000000,"1 место",IF(C2&gt;800000,"2 место","3 место"))</f>
        <v>3 место</v>
      </c>
    </row>
    <row r="3" spans="1:6" x14ac:dyDescent="0.3">
      <c r="A3" s="5" t="s">
        <v>39</v>
      </c>
      <c r="B3" s="20">
        <v>9363</v>
      </c>
      <c r="C3" s="21">
        <v>252000</v>
      </c>
      <c r="D3" s="22">
        <f t="shared" ref="D3:D12" si="0">C3/B3</f>
        <v>26.914450496635695</v>
      </c>
      <c r="E3" s="22">
        <f t="shared" ref="E3:E12" si="1">C3/$C$13*100</f>
        <v>4.7619047619047619</v>
      </c>
      <c r="F3" s="5" t="str">
        <f t="shared" ref="F3:F12" si="2">IF(C3&gt;1000000,"1 место",IF(C3&gt;800000,"2 место","3 место"))</f>
        <v>3 место</v>
      </c>
    </row>
    <row r="4" spans="1:6" x14ac:dyDescent="0.3">
      <c r="A4" s="5" t="s">
        <v>40</v>
      </c>
      <c r="B4" s="20">
        <v>9976</v>
      </c>
      <c r="C4" s="21">
        <v>27000</v>
      </c>
      <c r="D4" s="22">
        <f t="shared" si="0"/>
        <v>2.7064955894145952</v>
      </c>
      <c r="E4" s="22">
        <f t="shared" si="1"/>
        <v>0.51020408163265307</v>
      </c>
      <c r="F4" s="5" t="str">
        <f t="shared" si="2"/>
        <v>3 место</v>
      </c>
    </row>
    <row r="5" spans="1:6" x14ac:dyDescent="0.3">
      <c r="A5" s="5" t="s">
        <v>41</v>
      </c>
      <c r="B5" s="20">
        <v>552</v>
      </c>
      <c r="C5" s="21">
        <v>56500</v>
      </c>
      <c r="D5" s="22">
        <f t="shared" si="0"/>
        <v>102.35507246376811</v>
      </c>
      <c r="E5" s="22">
        <f t="shared" si="1"/>
        <v>1.0676492819349963</v>
      </c>
      <c r="F5" s="5" t="str">
        <f t="shared" si="2"/>
        <v>3 место</v>
      </c>
    </row>
    <row r="6" spans="1:6" x14ac:dyDescent="0.3">
      <c r="A6" s="5" t="s">
        <v>42</v>
      </c>
      <c r="B6" s="20">
        <v>9561</v>
      </c>
      <c r="C6" s="21">
        <v>1160000</v>
      </c>
      <c r="D6" s="22">
        <f t="shared" si="0"/>
        <v>121.32622110657881</v>
      </c>
      <c r="E6" s="22">
        <f t="shared" si="1"/>
        <v>21.919879062736207</v>
      </c>
      <c r="F6" s="5" t="str">
        <f t="shared" si="2"/>
        <v>1 место</v>
      </c>
    </row>
    <row r="7" spans="1:6" x14ac:dyDescent="0.3">
      <c r="A7" s="5" t="s">
        <v>43</v>
      </c>
      <c r="B7" s="20">
        <v>372</v>
      </c>
      <c r="C7" s="21">
        <v>125000</v>
      </c>
      <c r="D7" s="22">
        <f t="shared" si="0"/>
        <v>336.02150537634407</v>
      </c>
      <c r="E7" s="22">
        <f t="shared" si="1"/>
        <v>2.362055933484505</v>
      </c>
      <c r="F7" s="5" t="str">
        <f t="shared" si="2"/>
        <v>3 место</v>
      </c>
    </row>
    <row r="8" spans="1:6" x14ac:dyDescent="0.3">
      <c r="A8" s="5" t="s">
        <v>44</v>
      </c>
      <c r="B8" s="20">
        <v>3288</v>
      </c>
      <c r="C8" s="21">
        <v>850000</v>
      </c>
      <c r="D8" s="22">
        <f t="shared" si="0"/>
        <v>258.51581508515812</v>
      </c>
      <c r="E8" s="22">
        <f t="shared" si="1"/>
        <v>16.061980347694632</v>
      </c>
      <c r="F8" s="5" t="str">
        <f t="shared" si="2"/>
        <v>2 место</v>
      </c>
    </row>
    <row r="9" spans="1:6" x14ac:dyDescent="0.3">
      <c r="A9" s="5" t="s">
        <v>45</v>
      </c>
      <c r="B9" s="20">
        <v>14</v>
      </c>
      <c r="C9" s="21">
        <v>4700</v>
      </c>
      <c r="D9" s="22">
        <f t="shared" si="0"/>
        <v>335.71428571428572</v>
      </c>
      <c r="E9" s="22">
        <f t="shared" si="1"/>
        <v>8.8813303099017374E-2</v>
      </c>
      <c r="F9" s="5" t="str">
        <f t="shared" si="2"/>
        <v>3 место</v>
      </c>
    </row>
    <row r="10" spans="1:6" x14ac:dyDescent="0.3">
      <c r="A10" s="5" t="s">
        <v>46</v>
      </c>
      <c r="B10" s="20">
        <v>2767</v>
      </c>
      <c r="C10" s="21">
        <v>154000</v>
      </c>
      <c r="D10" s="22">
        <f t="shared" si="0"/>
        <v>55.655945066859417</v>
      </c>
      <c r="E10" s="22">
        <f t="shared" si="1"/>
        <v>2.9100529100529098</v>
      </c>
      <c r="F10" s="5" t="str">
        <f t="shared" si="2"/>
        <v>3 место</v>
      </c>
    </row>
    <row r="11" spans="1:6" x14ac:dyDescent="0.3">
      <c r="A11" s="5" t="s">
        <v>47</v>
      </c>
      <c r="B11" s="20">
        <v>1002</v>
      </c>
      <c r="C11" s="21">
        <v>56000</v>
      </c>
      <c r="D11" s="22">
        <f t="shared" si="0"/>
        <v>55.88822355289421</v>
      </c>
      <c r="E11" s="22">
        <f t="shared" si="1"/>
        <v>1.0582010582010581</v>
      </c>
      <c r="F11" s="5" t="str">
        <f t="shared" si="2"/>
        <v>3 место</v>
      </c>
    </row>
    <row r="12" spans="1:6" x14ac:dyDescent="0.3">
      <c r="A12" s="5" t="s">
        <v>48</v>
      </c>
      <c r="B12" s="20">
        <v>924</v>
      </c>
      <c r="C12" s="21">
        <v>11500</v>
      </c>
      <c r="D12" s="22">
        <f t="shared" si="0"/>
        <v>12.445887445887445</v>
      </c>
      <c r="E12" s="22">
        <f t="shared" si="1"/>
        <v>0.21730914588057446</v>
      </c>
      <c r="F12" s="5" t="str">
        <f t="shared" si="2"/>
        <v>3 место</v>
      </c>
    </row>
    <row r="13" spans="1:6" x14ac:dyDescent="0.3">
      <c r="A13" s="10" t="s">
        <v>49</v>
      </c>
      <c r="B13" s="5"/>
      <c r="C13" s="23">
        <v>5292000</v>
      </c>
      <c r="D13" s="5"/>
      <c r="E13" s="5"/>
      <c r="F13" s="5"/>
    </row>
    <row r="15" spans="1:6" x14ac:dyDescent="0.3">
      <c r="B15" t="str">
        <f>IF(B2&gt;5000,A2,"Не соответствует")</f>
        <v>Россия</v>
      </c>
    </row>
    <row r="16" spans="1:6" x14ac:dyDescent="0.3">
      <c r="B16" t="str">
        <f t="shared" ref="B16:B24" si="3">IF(B3&gt;5000,A3,"Не соответствует")</f>
        <v>США</v>
      </c>
    </row>
    <row r="17" spans="2:2" x14ac:dyDescent="0.3">
      <c r="B17" t="str">
        <f t="shared" si="3"/>
        <v>Канада</v>
      </c>
    </row>
    <row r="18" spans="2:2" x14ac:dyDescent="0.3">
      <c r="B18" t="str">
        <f t="shared" si="3"/>
        <v>Не соответствует</v>
      </c>
    </row>
    <row r="19" spans="2:2" x14ac:dyDescent="0.3">
      <c r="B19" t="str">
        <f t="shared" si="3"/>
        <v>Китай</v>
      </c>
    </row>
    <row r="20" spans="2:2" x14ac:dyDescent="0.3">
      <c r="B20" t="str">
        <f t="shared" si="3"/>
        <v>Не соответствует</v>
      </c>
    </row>
    <row r="21" spans="2:2" x14ac:dyDescent="0.3">
      <c r="B21" t="str">
        <f t="shared" si="3"/>
        <v>Не соответствует</v>
      </c>
    </row>
    <row r="22" spans="2:2" x14ac:dyDescent="0.3">
      <c r="B22" t="str">
        <f t="shared" si="3"/>
        <v>Не соответствует</v>
      </c>
    </row>
    <row r="23" spans="2:2" x14ac:dyDescent="0.3">
      <c r="B23" t="str">
        <f t="shared" si="3"/>
        <v>Не соответствует</v>
      </c>
    </row>
    <row r="24" spans="2:2" x14ac:dyDescent="0.3">
      <c r="B24" t="str">
        <f t="shared" si="3"/>
        <v>Не соответствует</v>
      </c>
    </row>
    <row r="25" spans="2:2" x14ac:dyDescent="0.3">
      <c r="B25" t="str">
        <f>IF(B12&gt;5000,A12,"Не соответствует")</f>
        <v>Не соответствует</v>
      </c>
    </row>
    <row r="26" spans="2:2" x14ac:dyDescent="0.3">
      <c r="B26" t="str">
        <f>IF(B13&gt;5000,A13,"Не соответствует")</f>
        <v>Не соответствует</v>
      </c>
    </row>
    <row r="27" spans="2:2" x14ac:dyDescent="0.3">
      <c r="B27" t="str">
        <f t="shared" ref="B27" si="4">IF(B14&gt;5000,A14,"Не соответствует")</f>
        <v>Не соответствует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Вариант_1</vt:lpstr>
      <vt:lpstr>Вариант_2</vt:lpstr>
      <vt:lpstr>Вариант_3</vt:lpstr>
      <vt:lpstr>Вариант_4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2025-02-17T15:40:25Z</dcterms:created>
  <dcterms:modified xsi:type="dcterms:W3CDTF">2025-02-17T21:44:53Z</dcterms:modified>
</cp:coreProperties>
</file>