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yorbek\OneDrive\Desktop\"/>
    </mc:Choice>
  </mc:AlternateContent>
  <xr:revisionPtr revIDLastSave="0" documentId="13_ncr:1_{00AFB6A0-27A6-42F9-B935-551C3F8CE927}" xr6:coauthVersionLast="47" xr6:coauthVersionMax="47" xr10:uidLastSave="{00000000-0000-0000-0000-000000000000}"/>
  <bookViews>
    <workbookView xWindow="-108" yWindow="-108" windowWidth="23256" windowHeight="12456" tabRatio="500" firstSheet="4" activeTab="7" xr2:uid="{00000000-000D-0000-FFFF-FFFF00000000}"/>
  </bookViews>
  <sheets>
    <sheet name="LOOKUP Intro" sheetId="9" r:id="rId1"/>
    <sheet name="VLOOKUP" sheetId="6" r:id="rId2"/>
    <sheet name="VLOOKUP Practice" sheetId="1" r:id="rId3"/>
    <sheet name="HLOOKUP" sheetId="5" r:id="rId4"/>
    <sheet name="HLOOKUP Practice" sheetId="3" r:id="rId5"/>
    <sheet name="XLOOKUP and Index+Match" sheetId="11" r:id="rId6"/>
    <sheet name="XLOOKUP practice" sheetId="10" r:id="rId7"/>
    <sheet name="Hometask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5" i="10" l="1"/>
  <c r="J14" i="10"/>
  <c r="C13" i="5"/>
  <c r="C40" i="3"/>
  <c r="I65" i="8"/>
  <c r="I61" i="8"/>
  <c r="H51" i="8"/>
  <c r="I7" i="6"/>
  <c r="H48" i="8"/>
  <c r="H45" i="8"/>
  <c r="N20" i="8"/>
  <c r="M20" i="8"/>
  <c r="L20" i="8"/>
  <c r="K20" i="8"/>
  <c r="N13" i="8"/>
  <c r="M13" i="8"/>
  <c r="L13" i="8"/>
  <c r="K13" i="8"/>
  <c r="M6" i="8"/>
  <c r="N6" i="8"/>
  <c r="L6" i="8"/>
  <c r="K6" i="8"/>
  <c r="I9" i="11"/>
  <c r="L9" i="11"/>
  <c r="C22" i="5"/>
  <c r="I13" i="6"/>
  <c r="I10" i="6"/>
  <c r="L14" i="11"/>
  <c r="L19" i="11"/>
  <c r="L24" i="11"/>
  <c r="I24" i="11"/>
  <c r="I19" i="11"/>
  <c r="I14" i="11"/>
  <c r="H40" i="3"/>
  <c r="D25" i="5"/>
  <c r="C25" i="5"/>
  <c r="C19" i="5"/>
  <c r="C16" i="5"/>
  <c r="J27" i="1"/>
  <c r="G22" i="1"/>
  <c r="E27" i="1"/>
  <c r="B22" i="1"/>
  <c r="I19" i="6"/>
  <c r="I22" i="6"/>
  <c r="I16" i="6"/>
  <c r="G9" i="10"/>
  <c r="E9" i="11"/>
  <c r="E7" i="11"/>
  <c r="B54" i="8"/>
  <c r="D61" i="8"/>
  <c r="E61" i="8" s="1"/>
  <c r="E56" i="8"/>
  <c r="E55" i="8"/>
  <c r="E54" i="8"/>
  <c r="E53" i="8"/>
  <c r="E52" i="8"/>
  <c r="E51" i="8"/>
  <c r="E50" i="8"/>
  <c r="E49" i="8"/>
  <c r="E48" i="8"/>
  <c r="E47" i="8"/>
  <c r="E46" i="8"/>
  <c r="B46" i="8"/>
  <c r="B47" i="8" s="1"/>
  <c r="B48" i="8" s="1"/>
  <c r="B49" i="8" s="1"/>
  <c r="B50" i="8" s="1"/>
  <c r="B51" i="8" s="1"/>
  <c r="B52" i="8" s="1"/>
  <c r="B53" i="8" s="1"/>
  <c r="B55" i="8" s="1"/>
  <c r="B56" i="8" s="1"/>
  <c r="E45" i="8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8" i="11"/>
  <c r="E6" i="11"/>
  <c r="E5" i="11"/>
  <c r="E4" i="11"/>
  <c r="L43" i="10" l="1"/>
  <c r="H19" i="10"/>
  <c r="H20" i="10" l="1"/>
  <c r="H22" i="10" s="1"/>
  <c r="L44" i="10"/>
  <c r="L46" i="10" s="1"/>
  <c r="H41" i="3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H38" i="3" l="1"/>
  <c r="H32" i="1"/>
  <c r="H33" i="1" s="1"/>
  <c r="H35" i="1" s="1"/>
  <c r="C32" i="1"/>
  <c r="C38" i="3"/>
  <c r="C39" i="3" s="1"/>
  <c r="H39" i="3" l="1"/>
  <c r="C41" i="3"/>
  <c r="C33" i="1"/>
  <c r="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 Envy</author>
  </authors>
  <commentList>
    <comment ref="I22" authorId="0" shapeId="0" xr:uid="{8D06BFD7-5AE0-4D9E-A851-7823529582F1}">
      <text>
        <r>
          <rPr>
            <b/>
            <sz val="9"/>
            <color indexed="81"/>
            <rFont val="Tahoma"/>
            <family val="2"/>
          </rPr>
          <t>Hp Envy:</t>
        </r>
        <r>
          <rPr>
            <sz val="9"/>
            <color indexed="81"/>
            <rFont val="Tahoma"/>
            <family val="2"/>
          </rPr>
          <t xml:space="preserve">
VLOOKUP faqatgina chapdan o'ngga ishlaydi</t>
        </r>
      </text>
    </comment>
  </commentList>
</comments>
</file>

<file path=xl/sharedStrings.xml><?xml version="1.0" encoding="utf-8"?>
<sst xmlns="http://schemas.openxmlformats.org/spreadsheetml/2006/main" count="634" uniqueCount="214">
  <si>
    <t>500 Sheets</t>
  </si>
  <si>
    <t>Premier</t>
  </si>
  <si>
    <t>+</t>
  </si>
  <si>
    <t>Discount</t>
  </si>
  <si>
    <t>Customer Loyalty</t>
  </si>
  <si>
    <t>-</t>
  </si>
  <si>
    <t>Order Date</t>
  </si>
  <si>
    <t>Order Quantity</t>
  </si>
  <si>
    <t>Landscapers R Us</t>
  </si>
  <si>
    <t>Teeth, Teeth, Teeth Dentistry</t>
  </si>
  <si>
    <t>Schrute Farms</t>
  </si>
  <si>
    <t>Beauty Supply</t>
  </si>
  <si>
    <t>Good Guy Hardware</t>
  </si>
  <si>
    <t>Client</t>
  </si>
  <si>
    <t>Indiana University</t>
  </si>
  <si>
    <t>Kelley School of Business</t>
  </si>
  <si>
    <t>Outstanding Orders</t>
  </si>
  <si>
    <t>Client:</t>
  </si>
  <si>
    <t>Order ID:</t>
  </si>
  <si>
    <t>0000001</t>
  </si>
  <si>
    <t>Order Date:</t>
  </si>
  <si>
    <t>Products:</t>
  </si>
  <si>
    <t>Paper Type:</t>
  </si>
  <si>
    <t>Package Size:</t>
  </si>
  <si>
    <t>Price:</t>
  </si>
  <si>
    <t>Quantity:</t>
  </si>
  <si>
    <t>Order Total:</t>
  </si>
  <si>
    <t>Subtotal:</t>
  </si>
  <si>
    <t>Tax:</t>
  </si>
  <si>
    <t>Discount:</t>
  </si>
  <si>
    <t>Bloomington Tutors</t>
  </si>
  <si>
    <t>Paper Company</t>
  </si>
  <si>
    <t>0000018</t>
  </si>
  <si>
    <t>Receipt 1</t>
  </si>
  <si>
    <t>Receipt 2</t>
  </si>
  <si>
    <t>Salesperson</t>
  </si>
  <si>
    <t>Kennedi Singh</t>
  </si>
  <si>
    <t>Harley Fritz</t>
  </si>
  <si>
    <t>Nyla Novak</t>
  </si>
  <si>
    <t>David Rasmussen</t>
  </si>
  <si>
    <t>Ivan Hines</t>
  </si>
  <si>
    <t>Jonah Higgins</t>
  </si>
  <si>
    <t>Jordan Boone</t>
  </si>
  <si>
    <t>Kylee Townsend</t>
  </si>
  <si>
    <t>Nora Rollins</t>
  </si>
  <si>
    <t>Steven Michael</t>
  </si>
  <si>
    <t>Lucia Mckay</t>
  </si>
  <si>
    <t>Josue Roach</t>
  </si>
  <si>
    <t>Franklin Wright</t>
  </si>
  <si>
    <t>Alia Thornton</t>
  </si>
  <si>
    <t>Denzel Flores</t>
  </si>
  <si>
    <t>Bruno Cordova</t>
  </si>
  <si>
    <t>Jaylynn Knapp</t>
  </si>
  <si>
    <t>Bruce Rich</t>
  </si>
  <si>
    <t>Arturo Moore</t>
  </si>
  <si>
    <t>Bryce Carpenter</t>
  </si>
  <si>
    <t>Jaidyn Andersen</t>
  </si>
  <si>
    <t>Bill Smith</t>
  </si>
  <si>
    <t>ID Number</t>
  </si>
  <si>
    <t>Date</t>
  </si>
  <si>
    <t>Sale Amount</t>
  </si>
  <si>
    <t>Commission</t>
  </si>
  <si>
    <t>ID</t>
  </si>
  <si>
    <t>VLOOKUP</t>
  </si>
  <si>
    <t>HLOOKUP</t>
  </si>
  <si>
    <t xml:space="preserve"> -</t>
  </si>
  <si>
    <t>Receipt</t>
  </si>
  <si>
    <t>Vlookup</t>
  </si>
  <si>
    <t>Xlookup</t>
  </si>
  <si>
    <t>Company</t>
  </si>
  <si>
    <t>Name</t>
  </si>
  <si>
    <t>Coca-Cola Inc.</t>
  </si>
  <si>
    <t>Nike Inc.</t>
  </si>
  <si>
    <t>Amazon UK</t>
  </si>
  <si>
    <t>Apple EMEA</t>
  </si>
  <si>
    <t>XYZ Limited</t>
  </si>
  <si>
    <t>Pepsi Co</t>
  </si>
  <si>
    <t>Adobe Inc</t>
  </si>
  <si>
    <t>Zara Fashion</t>
  </si>
  <si>
    <t>H&amp;M International</t>
  </si>
  <si>
    <t>Ralph Lauren Int.</t>
  </si>
  <si>
    <t>Adidas Co.</t>
  </si>
  <si>
    <t>P&amp;G Global</t>
  </si>
  <si>
    <t>Commissions by Salesperson</t>
  </si>
  <si>
    <t>Year</t>
  </si>
  <si>
    <t>Figures in USD</t>
  </si>
  <si>
    <t>practice 1</t>
  </si>
  <si>
    <t>practice 2</t>
  </si>
  <si>
    <t>Employee Information - Master List</t>
  </si>
  <si>
    <t>Last Name</t>
  </si>
  <si>
    <t>First Name</t>
  </si>
  <si>
    <t>Dept</t>
  </si>
  <si>
    <t>E-mail</t>
  </si>
  <si>
    <t>Phone Ext</t>
  </si>
  <si>
    <t>Location</t>
  </si>
  <si>
    <t>Emp ID</t>
  </si>
  <si>
    <t>Hire Date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</si>
  <si>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</si>
  <si>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</si>
  <si>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</si>
  <si>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</si>
  <si>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</si>
  <si>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</si>
  <si>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</si>
  <si>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</si>
  <si>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</si>
  <si>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</si>
  <si>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</si>
  <si>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</si>
  <si>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</si>
  <si>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</si>
  <si>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</si>
  <si>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</si>
  <si>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</si>
  <si>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</si>
  <si>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</si>
  <si>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</si>
  <si>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</si>
  <si>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</si>
  <si>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</si>
  <si>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</si>
  <si>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</si>
  <si>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</si>
  <si>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</si>
  <si>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</si>
  <si>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</si>
  <si>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</si>
  <si>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</si>
  <si>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</si>
  <si>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</si>
  <si>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</si>
  <si>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</si>
  <si>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</si>
  <si>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</si>
  <si>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</si>
  <si>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</si>
  <si>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</si>
  <si>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</si>
  <si>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</si>
  <si>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</si>
  <si>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</si>
  <si>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</si>
  <si>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</si>
  <si>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</si>
  <si>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</si>
  <si>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</si>
  <si>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</si>
  <si>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</si>
  <si>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</si>
  <si>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</si>
  <si>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</si>
  <si>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</si>
  <si>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Miller</t>
  </si>
  <si>
    <t>Pam</t>
  </si>
  <si>
    <t>pamk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</si>
  <si>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</si>
  <si>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</si>
  <si>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</si>
  <si>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</si>
  <si>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</si>
  <si>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</si>
  <si>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</si>
  <si>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</si>
  <si>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</si>
  <si>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</si>
  <si>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</si>
  <si>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</si>
  <si>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</si>
  <si>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</si>
  <si>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</si>
  <si>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</si>
  <si>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</si>
  <si>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</si>
  <si>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</si>
  <si>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</si>
  <si>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</si>
  <si>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</si>
  <si>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</si>
  <si>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</si>
  <si>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</si>
  <si>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</si>
  <si>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</si>
  <si>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</si>
  <si>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</si>
  <si>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</si>
  <si>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</si>
  <si>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</si>
  <si>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</si>
  <si>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</si>
  <si>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</si>
  <si>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</si>
  <si>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</si>
  <si>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</si>
  <si>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</si>
  <si>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</si>
  <si>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Larry</t>
  </si>
  <si>
    <t>larryf</t>
  </si>
  <si>
    <t>Judy</t>
  </si>
  <si>
    <t>judyc</t>
  </si>
  <si>
    <t>Chang</t>
  </si>
  <si>
    <t>Jessica</t>
  </si>
  <si>
    <t>jessc</t>
  </si>
  <si>
    <t>Maria</t>
  </si>
  <si>
    <t>mariam</t>
  </si>
  <si>
    <t>Atherly</t>
  </si>
  <si>
    <t>Katherine</t>
  </si>
  <si>
    <t>kathya</t>
  </si>
  <si>
    <t>Check-in Kiosk</t>
  </si>
  <si>
    <t>Employee Lookup (XLOOKUP)</t>
  </si>
  <si>
    <t xml:space="preserve">Debt </t>
  </si>
  <si>
    <t>Index+Match</t>
  </si>
  <si>
    <t>ID number</t>
  </si>
  <si>
    <t>natija chiqmadi</t>
  </si>
  <si>
    <t>Natija chiqmadi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</si>
</sst>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$-409]#,##0"/>
  </numFmts>
  <fonts count="3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theme="1"/>
      <name val="Segoe UI"/>
      <family val="2"/>
      <charset val="204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b/>
      <sz val="15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93D6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0" fontId="0" fillId="0" borderId="0"/>
    <xf numFmtId="0" fontId="21" fillId="0" borderId="37" applyNumberFormat="0" applyFill="0" applyAlignment="0" applyProtection="0"/>
    <xf numFmtId="0" fontId="22" fillId="9" borderId="38" applyNumberFormat="0" applyAlignment="0" applyProtection="0"/>
    <xf numFmtId="0" fontId="23" fillId="10" borderId="39" applyNumberFormat="0" applyAlignment="0" applyProtection="0"/>
    <xf numFmtId="0" fontId="25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1" borderId="40" applyNumberFormat="0" applyFont="0" applyAlignment="0" applyProtection="0"/>
    <xf numFmtId="0" fontId="27" fillId="0" borderId="0"/>
    <xf numFmtId="0" fontId="25" fillId="14" borderId="0" applyNumberFormat="0" applyBorder="0" applyAlignment="0" applyProtection="0"/>
    <xf numFmtId="0" fontId="29" fillId="0" borderId="0"/>
    <xf numFmtId="0" fontId="2" fillId="18" borderId="0" applyNumberFormat="0" applyBorder="0" applyAlignment="0" applyProtection="0"/>
    <xf numFmtId="0" fontId="2" fillId="17" borderId="0" applyNumberFormat="0" applyBorder="0" applyAlignment="0" applyProtection="0"/>
    <xf numFmtId="44" fontId="27" fillId="0" borderId="0" applyFont="0" applyFill="0" applyBorder="0" applyAlignment="0" applyProtection="0"/>
    <xf numFmtId="0" fontId="2" fillId="16" borderId="0" applyNumberFormat="0" applyBorder="0" applyAlignment="0" applyProtection="0"/>
    <xf numFmtId="0" fontId="25" fillId="14" borderId="0" applyNumberFormat="0" applyBorder="0" applyAlignment="0" applyProtection="0"/>
  </cellStyleXfs>
  <cellXfs count="110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0" fontId="3" fillId="0" borderId="15" xfId="0" applyNumberFormat="1" applyFont="1" applyBorder="1"/>
    <xf numFmtId="10" fontId="3" fillId="0" borderId="16" xfId="0" applyNumberFormat="1" applyFont="1" applyBorder="1"/>
    <xf numFmtId="0" fontId="5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4" fontId="3" fillId="0" borderId="9" xfId="0" applyNumberFormat="1" applyFont="1" applyBorder="1" applyAlignment="1">
      <alignment horizontal="center"/>
    </xf>
    <xf numFmtId="0" fontId="6" fillId="3" borderId="5" xfId="0" applyFont="1" applyFill="1" applyBorder="1"/>
    <xf numFmtId="0" fontId="6" fillId="3" borderId="6" xfId="0" applyFont="1" applyFill="1" applyBorder="1"/>
    <xf numFmtId="0" fontId="6" fillId="3" borderId="7" xfId="0" applyFont="1" applyFill="1" applyBorder="1"/>
    <xf numFmtId="0" fontId="6" fillId="3" borderId="20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/>
    </xf>
    <xf numFmtId="0" fontId="10" fillId="3" borderId="11" xfId="0" applyFont="1" applyFill="1" applyBorder="1" applyAlignment="1">
      <alignment horizontal="left"/>
    </xf>
    <xf numFmtId="0" fontId="10" fillId="3" borderId="12" xfId="0" applyFont="1" applyFill="1" applyBorder="1" applyAlignment="1">
      <alignment horizontal="left"/>
    </xf>
    <xf numFmtId="0" fontId="8" fillId="3" borderId="22" xfId="0" applyFont="1" applyFill="1" applyBorder="1"/>
    <xf numFmtId="0" fontId="8" fillId="3" borderId="0" xfId="0" applyFont="1" applyFill="1"/>
    <xf numFmtId="0" fontId="8" fillId="3" borderId="13" xfId="0" applyFont="1" applyFill="1" applyBorder="1"/>
    <xf numFmtId="0" fontId="8" fillId="3" borderId="23" xfId="0" applyFont="1" applyFill="1" applyBorder="1"/>
    <xf numFmtId="0" fontId="8" fillId="3" borderId="24" xfId="0" applyFont="1" applyFill="1" applyBorder="1"/>
    <xf numFmtId="0" fontId="8" fillId="3" borderId="25" xfId="0" applyFont="1" applyFill="1" applyBorder="1"/>
    <xf numFmtId="0" fontId="9" fillId="3" borderId="22" xfId="0" applyFont="1" applyFill="1" applyBorder="1"/>
    <xf numFmtId="0" fontId="10" fillId="3" borderId="22" xfId="0" applyFont="1" applyFill="1" applyBorder="1"/>
    <xf numFmtId="0" fontId="8" fillId="3" borderId="3" xfId="0" applyFont="1" applyFill="1" applyBorder="1"/>
    <xf numFmtId="0" fontId="8" fillId="3" borderId="1" xfId="0" applyFont="1" applyFill="1" applyBorder="1"/>
    <xf numFmtId="0" fontId="8" fillId="3" borderId="8" xfId="0" applyFont="1" applyFill="1" applyBorder="1"/>
    <xf numFmtId="49" fontId="9" fillId="3" borderId="13" xfId="0" applyNumberFormat="1" applyFont="1" applyFill="1" applyBorder="1"/>
    <xf numFmtId="164" fontId="8" fillId="3" borderId="3" xfId="0" applyNumberFormat="1" applyFont="1" applyFill="1" applyBorder="1"/>
    <xf numFmtId="164" fontId="8" fillId="3" borderId="0" xfId="0" applyNumberFormat="1" applyFont="1" applyFill="1"/>
    <xf numFmtId="0" fontId="6" fillId="3" borderId="26" xfId="0" applyFont="1" applyFill="1" applyBorder="1"/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8" fillId="3" borderId="29" xfId="0" applyFont="1" applyFill="1" applyBorder="1"/>
    <xf numFmtId="0" fontId="8" fillId="3" borderId="30" xfId="0" applyFont="1" applyFill="1" applyBorder="1"/>
    <xf numFmtId="164" fontId="8" fillId="3" borderId="30" xfId="0" applyNumberFormat="1" applyFont="1" applyFill="1" applyBorder="1"/>
    <xf numFmtId="0" fontId="8" fillId="3" borderId="32" xfId="0" applyFont="1" applyFill="1" applyBorder="1"/>
    <xf numFmtId="0" fontId="8" fillId="3" borderId="33" xfId="0" applyFont="1" applyFill="1" applyBorder="1"/>
    <xf numFmtId="0" fontId="8" fillId="3" borderId="34" xfId="0" applyFont="1" applyFill="1" applyBorder="1"/>
    <xf numFmtId="10" fontId="8" fillId="3" borderId="0" xfId="0" applyNumberFormat="1" applyFont="1" applyFill="1"/>
    <xf numFmtId="164" fontId="11" fillId="3" borderId="36" xfId="0" applyNumberFormat="1" applyFont="1" applyFill="1" applyBorder="1"/>
    <xf numFmtId="0" fontId="11" fillId="3" borderId="35" xfId="0" applyFont="1" applyFill="1" applyBorder="1"/>
    <xf numFmtId="14" fontId="8" fillId="3" borderId="22" xfId="0" applyNumberFormat="1" applyFont="1" applyFill="1" applyBorder="1" applyAlignment="1">
      <alignment horizontal="center"/>
    </xf>
    <xf numFmtId="0" fontId="8" fillId="3" borderId="31" xfId="0" applyFont="1" applyFill="1" applyBorder="1"/>
    <xf numFmtId="14" fontId="8" fillId="4" borderId="22" xfId="0" applyNumberFormat="1" applyFont="1" applyFill="1" applyBorder="1" applyAlignment="1">
      <alignment horizontal="center"/>
    </xf>
    <xf numFmtId="0" fontId="8" fillId="4" borderId="31" xfId="0" applyFont="1" applyFill="1" applyBorder="1"/>
    <xf numFmtId="10" fontId="8" fillId="4" borderId="0" xfId="0" applyNumberFormat="1" applyFont="1" applyFill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12" fillId="5" borderId="0" xfId="0" applyFont="1" applyFill="1" applyAlignment="1">
      <alignment horizontal="left"/>
    </xf>
    <xf numFmtId="1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12" fillId="5" borderId="0" xfId="0" applyFont="1" applyFill="1" applyAlignment="1">
      <alignment horizontal="center"/>
    </xf>
    <xf numFmtId="0" fontId="12" fillId="6" borderId="0" xfId="0" applyFont="1" applyFill="1" applyAlignment="1">
      <alignment horizontal="left"/>
    </xf>
    <xf numFmtId="0" fontId="16" fillId="3" borderId="5" xfId="0" applyFont="1" applyFill="1" applyBorder="1"/>
    <xf numFmtId="0" fontId="16" fillId="3" borderId="6" xfId="0" applyFont="1" applyFill="1" applyBorder="1"/>
    <xf numFmtId="0" fontId="16" fillId="3" borderId="26" xfId="0" applyFont="1" applyFill="1" applyBorder="1"/>
    <xf numFmtId="0" fontId="16" fillId="3" borderId="7" xfId="0" applyFont="1" applyFill="1" applyBorder="1"/>
    <xf numFmtId="0" fontId="17" fillId="0" borderId="0" xfId="0" applyFont="1" applyAlignment="1">
      <alignment vertical="center" wrapText="1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8" fillId="7" borderId="0" xfId="0" applyFont="1" applyFill="1"/>
    <xf numFmtId="0" fontId="19" fillId="0" borderId="0" xfId="0" applyFont="1"/>
    <xf numFmtId="0" fontId="0" fillId="0" borderId="0" xfId="0" applyAlignment="1">
      <alignment horizontal="center"/>
    </xf>
    <xf numFmtId="0" fontId="20" fillId="7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0" fontId="18" fillId="8" borderId="0" xfId="0" applyFont="1" applyFill="1"/>
    <xf numFmtId="0" fontId="30" fillId="0" borderId="3" xfId="14" applyFont="1" applyBorder="1" applyAlignment="1">
      <alignment horizontal="center" vertical="center" wrapText="1"/>
    </xf>
    <xf numFmtId="14" fontId="30" fillId="0" borderId="3" xfId="14" applyNumberFormat="1" applyFont="1" applyBorder="1" applyAlignment="1">
      <alignment horizontal="center" vertical="center" wrapText="1"/>
    </xf>
    <xf numFmtId="0" fontId="2" fillId="21" borderId="3" xfId="5" applyFill="1" applyBorder="1" applyAlignment="1">
      <alignment horizontal="center" vertical="center"/>
    </xf>
    <xf numFmtId="0" fontId="18" fillId="0" borderId="0" xfId="0" applyFont="1"/>
    <xf numFmtId="0" fontId="23" fillId="10" borderId="39" xfId="3" applyAlignment="1">
      <alignment horizontal="center"/>
    </xf>
    <xf numFmtId="14" fontId="23" fillId="10" borderId="39" xfId="3" applyNumberFormat="1" applyAlignment="1">
      <alignment horizontal="center"/>
    </xf>
    <xf numFmtId="0" fontId="30" fillId="0" borderId="3" xfId="14" applyFont="1" applyBorder="1" applyAlignment="1">
      <alignment horizontal="center" vertical="center" wrapText="1"/>
    </xf>
    <xf numFmtId="14" fontId="30" fillId="0" borderId="3" xfId="14" applyNumberFormat="1" applyFont="1" applyBorder="1" applyAlignment="1">
      <alignment horizontal="center" vertical="center" wrapText="1"/>
    </xf>
    <xf numFmtId="0" fontId="24" fillId="19" borderId="3" xfId="13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2" fillId="22" borderId="3" xfId="7" applyFill="1" applyBorder="1" applyAlignment="1">
      <alignment horizontal="center" vertical="center" wrapText="1"/>
    </xf>
    <xf numFmtId="0" fontId="24" fillId="20" borderId="38" xfId="2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" fillId="21" borderId="3" xfId="5" applyFont="1" applyFill="1" applyBorder="1" applyAlignment="1">
      <alignment horizontal="center" vertical="center"/>
    </xf>
    <xf numFmtId="0" fontId="12" fillId="2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5" fillId="23" borderId="0" xfId="0" applyFont="1" applyFill="1" applyAlignment="1">
      <alignment horizontal="center"/>
    </xf>
    <xf numFmtId="0" fontId="12" fillId="2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24" borderId="0" xfId="0" applyFont="1" applyFill="1" applyAlignment="1">
      <alignment horizont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26" fillId="2" borderId="22" xfId="4" applyFont="1" applyFill="1" applyBorder="1" applyAlignment="1">
      <alignment horizontal="center"/>
    </xf>
    <xf numFmtId="0" fontId="26" fillId="2" borderId="0" xfId="4" applyFont="1" applyFill="1" applyBorder="1" applyAlignment="1">
      <alignment horizontal="center"/>
    </xf>
    <xf numFmtId="0" fontId="5" fillId="19" borderId="37" xfId="6" applyFont="1" applyFill="1" applyBorder="1" applyAlignment="1">
      <alignment horizontal="center" vertical="center"/>
    </xf>
    <xf numFmtId="0" fontId="28" fillId="2" borderId="0" xfId="1" applyFont="1" applyFill="1" applyBorder="1" applyAlignment="1">
      <alignment horizontal="center" vertical="center"/>
    </xf>
    <xf numFmtId="0" fontId="28" fillId="2" borderId="37" xfId="1" applyFont="1" applyFill="1" applyBorder="1" applyAlignment="1">
      <alignment horizontal="center" vertical="center"/>
    </xf>
  </cellXfs>
  <cellStyles count="20">
    <cellStyle name="20% - Accent1" xfId="5" builtinId="30"/>
    <cellStyle name="20% - Accent2" xfId="7" builtinId="34"/>
    <cellStyle name="20% - Accent3 2" xfId="18" xr:uid="{CC2EDA0E-F229-49A3-A936-6E403153FE70}"/>
    <cellStyle name="20% - Accent4 2" xfId="15" xr:uid="{1E3FFB54-6277-4A0B-A79F-09FF66DFE90C}"/>
    <cellStyle name="40% - Accent3 2" xfId="16" xr:uid="{8A380034-AEEB-41C7-B2CF-26B51B7DC70D}"/>
    <cellStyle name="60% - Accent1" xfId="6" builtinId="32"/>
    <cellStyle name="60% - Accent1 2" xfId="13" xr:uid="{2C5050C1-8278-4337-BD05-59DBC4469E2B}"/>
    <cellStyle name="60% - Accent1 2 2" xfId="19" xr:uid="{210D4AC0-6AC6-4E28-869A-EC4B9E33CD53}"/>
    <cellStyle name="Accent1" xfId="4" builtinId="29"/>
    <cellStyle name="Currency 2" xfId="17" xr:uid="{C460ADBC-E532-4899-9ABF-2779017F9697}"/>
    <cellStyle name="Heading 1" xfId="1" builtinId="16"/>
    <cellStyle name="Input" xfId="2" builtinId="20"/>
    <cellStyle name="Normal" xfId="0" builtinId="0"/>
    <cellStyle name="Normal 2" xfId="12" xr:uid="{BDD5769E-FB17-4DDA-949E-043F2A536990}"/>
    <cellStyle name="Normal_Sheet1_1" xfId="14" xr:uid="{2B0FDC75-B9E4-4B12-A38E-E212CD8C82A2}"/>
    <cellStyle name="Output" xfId="3" builtinId="21"/>
    <cellStyle name="Денежный 2" xfId="9" xr:uid="{118F5514-3E95-4EAE-AEA9-B31F9BCB8C38}"/>
    <cellStyle name="Обычный 2" xfId="8" xr:uid="{08217E83-CF6D-4485-895E-844536A8D119}"/>
    <cellStyle name="Примечание 2" xfId="11" xr:uid="{ECA308F6-3C27-4B37-BB3C-6B1E674DD98C}"/>
    <cellStyle name="Процентный 2" xfId="10" xr:uid="{1E352969-E05A-44D0-BA2D-7433AC5387CF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16210</xdr:colOff>
      <xdr:row>6</xdr:row>
      <xdr:rowOff>12457</xdr:rowOff>
    </xdr:from>
    <xdr:to>
      <xdr:col>38</xdr:col>
      <xdr:colOff>419580</xdr:colOff>
      <xdr:row>75</xdr:row>
      <xdr:rowOff>81064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F0F4A21-3076-438C-B49B-C4A951E92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5657" y="1179776"/>
          <a:ext cx="24333412" cy="13492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982C-D762-4B5F-8184-154F0250BB1F}">
  <dimension ref="A1"/>
  <sheetViews>
    <sheetView zoomScale="25" zoomScaleNormal="25" workbookViewId="0">
      <selection activeCell="AO39" sqref="AO39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8D45-5F8D-47ED-9C94-7CF1920E343B}">
  <dimension ref="A2:K28"/>
  <sheetViews>
    <sheetView topLeftCell="A3" workbookViewId="0">
      <selection activeCell="I7" sqref="I7"/>
    </sheetView>
  </sheetViews>
  <sheetFormatPr defaultRowHeight="15.6" x14ac:dyDescent="0.3"/>
  <cols>
    <col min="2" max="2" width="15.5" bestFit="1" customWidth="1"/>
    <col min="3" max="3" width="10" bestFit="1" customWidth="1"/>
    <col min="4" max="4" width="9.5" bestFit="1" customWidth="1"/>
    <col min="5" max="5" width="11.59765625" bestFit="1" customWidth="1"/>
    <col min="6" max="6" width="11.09765625" bestFit="1" customWidth="1"/>
    <col min="8" max="8" width="10.8984375" bestFit="1" customWidth="1"/>
    <col min="9" max="9" width="11.09765625" bestFit="1" customWidth="1"/>
  </cols>
  <sheetData>
    <row r="2" spans="1:11" x14ac:dyDescent="0.3">
      <c r="A2" s="96" t="s">
        <v>63</v>
      </c>
      <c r="B2" s="97"/>
      <c r="C2" s="97"/>
    </row>
    <row r="3" spans="1:11" x14ac:dyDescent="0.3">
      <c r="A3" s="97"/>
      <c r="B3" s="97"/>
      <c r="C3" s="97"/>
    </row>
    <row r="6" spans="1:11" x14ac:dyDescent="0.3">
      <c r="B6" s="94" t="s">
        <v>35</v>
      </c>
      <c r="C6" s="94" t="s">
        <v>58</v>
      </c>
      <c r="D6" s="94" t="s">
        <v>59</v>
      </c>
      <c r="E6" s="94" t="s">
        <v>60</v>
      </c>
      <c r="F6" s="94" t="s">
        <v>61</v>
      </c>
      <c r="H6" s="94" t="s">
        <v>35</v>
      </c>
      <c r="I6" s="94" t="s">
        <v>61</v>
      </c>
    </row>
    <row r="7" spans="1:11" x14ac:dyDescent="0.3">
      <c r="B7" t="s">
        <v>36</v>
      </c>
      <c r="C7" s="60">
        <v>1</v>
      </c>
      <c r="D7" s="61">
        <v>44754</v>
      </c>
      <c r="E7" s="62">
        <v>5436.33</v>
      </c>
      <c r="F7" s="62">
        <f>E7*0.2</f>
        <v>1087.2660000000001</v>
      </c>
      <c r="H7" t="s">
        <v>37</v>
      </c>
      <c r="I7">
        <f>VLOOKUP(H7,B7:F28,5,)</f>
        <v>1239.48324</v>
      </c>
    </row>
    <row r="8" spans="1:11" x14ac:dyDescent="0.3">
      <c r="B8" t="s">
        <v>37</v>
      </c>
      <c r="C8" s="60">
        <v>2</v>
      </c>
      <c r="D8" s="61">
        <v>44751</v>
      </c>
      <c r="E8" s="62">
        <v>6197.4161999999997</v>
      </c>
      <c r="F8" s="62">
        <f t="shared" ref="F8:F28" si="0">E8*0.2</f>
        <v>1239.48324</v>
      </c>
      <c r="K8" s="61"/>
    </row>
    <row r="9" spans="1:11" x14ac:dyDescent="0.3">
      <c r="B9" t="s">
        <v>38</v>
      </c>
      <c r="C9" s="60">
        <v>3</v>
      </c>
      <c r="D9" s="61">
        <v>44753</v>
      </c>
      <c r="E9" s="62">
        <v>7065.0544679999994</v>
      </c>
      <c r="F9" s="62">
        <f t="shared" si="0"/>
        <v>1413.0108935999999</v>
      </c>
      <c r="H9" s="94" t="s">
        <v>35</v>
      </c>
      <c r="I9" s="94" t="s">
        <v>59</v>
      </c>
    </row>
    <row r="10" spans="1:11" x14ac:dyDescent="0.3">
      <c r="B10" t="s">
        <v>39</v>
      </c>
      <c r="C10" s="60">
        <v>4</v>
      </c>
      <c r="D10" s="61">
        <v>44748</v>
      </c>
      <c r="E10" s="62">
        <v>8054.1620935199981</v>
      </c>
      <c r="F10" s="62">
        <f t="shared" si="0"/>
        <v>1610.8324187039998</v>
      </c>
      <c r="H10" t="s">
        <v>40</v>
      </c>
      <c r="I10" s="61">
        <f>VLOOKUP(H10,B7:F28,3,)</f>
        <v>44752</v>
      </c>
    </row>
    <row r="11" spans="1:11" x14ac:dyDescent="0.3">
      <c r="B11" t="s">
        <v>40</v>
      </c>
      <c r="C11" s="60">
        <v>5</v>
      </c>
      <c r="D11" s="61">
        <v>44752</v>
      </c>
      <c r="E11" s="62">
        <v>9181.7447866127968</v>
      </c>
      <c r="F11" s="62">
        <f t="shared" si="0"/>
        <v>1836.3489573225595</v>
      </c>
    </row>
    <row r="12" spans="1:11" x14ac:dyDescent="0.3">
      <c r="B12" t="s">
        <v>41</v>
      </c>
      <c r="C12" s="60">
        <v>6</v>
      </c>
      <c r="D12" s="61">
        <v>44755</v>
      </c>
      <c r="E12" s="62">
        <v>10467.189056738587</v>
      </c>
      <c r="F12" s="62">
        <f t="shared" si="0"/>
        <v>2093.4378113477173</v>
      </c>
      <c r="H12" s="94" t="s">
        <v>35</v>
      </c>
      <c r="I12" s="94" t="s">
        <v>60</v>
      </c>
    </row>
    <row r="13" spans="1:11" x14ac:dyDescent="0.3">
      <c r="B13" t="s">
        <v>42</v>
      </c>
      <c r="C13" s="60">
        <v>7</v>
      </c>
      <c r="D13" s="61">
        <v>44757</v>
      </c>
      <c r="E13" s="62">
        <v>2446.3485000000001</v>
      </c>
      <c r="F13" s="62">
        <f t="shared" si="0"/>
        <v>489.26970000000006</v>
      </c>
      <c r="H13" t="s">
        <v>53</v>
      </c>
      <c r="I13">
        <f>VLOOKUP(H13,B7:F28,4,)</f>
        <v>6748.9833024388909</v>
      </c>
    </row>
    <row r="14" spans="1:11" x14ac:dyDescent="0.3">
      <c r="B14" t="s">
        <v>43</v>
      </c>
      <c r="C14" s="60">
        <v>8</v>
      </c>
      <c r="D14" s="61">
        <v>44754</v>
      </c>
      <c r="E14" s="62">
        <v>2690.9833500000004</v>
      </c>
      <c r="F14" s="62">
        <f t="shared" si="0"/>
        <v>538.19667000000015</v>
      </c>
    </row>
    <row r="15" spans="1:11" x14ac:dyDescent="0.3">
      <c r="B15" t="s">
        <v>44</v>
      </c>
      <c r="C15" s="60">
        <v>9</v>
      </c>
      <c r="D15" s="61">
        <v>44756</v>
      </c>
      <c r="E15" s="62">
        <v>2960.0816850000001</v>
      </c>
      <c r="F15" s="62">
        <f t="shared" si="0"/>
        <v>592.01633700000002</v>
      </c>
      <c r="H15" s="94" t="s">
        <v>62</v>
      </c>
      <c r="I15" s="94" t="s">
        <v>60</v>
      </c>
    </row>
    <row r="16" spans="1:11" x14ac:dyDescent="0.3">
      <c r="B16" t="s">
        <v>45</v>
      </c>
      <c r="C16" s="60">
        <v>10</v>
      </c>
      <c r="D16" s="61">
        <v>44751</v>
      </c>
      <c r="E16" s="62">
        <v>3256.0898535000001</v>
      </c>
      <c r="F16" s="62">
        <f t="shared" si="0"/>
        <v>651.21797070000002</v>
      </c>
      <c r="H16">
        <v>16</v>
      </c>
      <c r="I16">
        <f>VLOOKUP(H16,C7:F28,3,)</f>
        <v>5768.3617969563174</v>
      </c>
    </row>
    <row r="17" spans="2:9" x14ac:dyDescent="0.3">
      <c r="B17" t="s">
        <v>46</v>
      </c>
      <c r="C17" s="60">
        <v>11</v>
      </c>
      <c r="D17" s="61">
        <v>44755</v>
      </c>
      <c r="E17" s="62">
        <v>3581.6988388500008</v>
      </c>
      <c r="F17" s="62">
        <f t="shared" si="0"/>
        <v>716.33976777000021</v>
      </c>
    </row>
    <row r="18" spans="2:9" x14ac:dyDescent="0.3">
      <c r="B18" t="s">
        <v>47</v>
      </c>
      <c r="C18" s="60">
        <v>12</v>
      </c>
      <c r="D18" s="61">
        <v>44758</v>
      </c>
      <c r="E18" s="62">
        <v>3939.8687227350015</v>
      </c>
      <c r="F18" s="62">
        <f t="shared" si="0"/>
        <v>787.97374454700036</v>
      </c>
      <c r="H18" s="94" t="s">
        <v>62</v>
      </c>
      <c r="I18" s="94" t="s">
        <v>61</v>
      </c>
    </row>
    <row r="19" spans="2:9" x14ac:dyDescent="0.3">
      <c r="B19" t="s">
        <v>48</v>
      </c>
      <c r="C19" s="60">
        <v>13</v>
      </c>
      <c r="D19" s="61">
        <v>44760</v>
      </c>
      <c r="E19" s="62">
        <v>4333.855595008502</v>
      </c>
      <c r="F19" s="62">
        <f t="shared" si="0"/>
        <v>866.77111900170041</v>
      </c>
      <c r="H19">
        <v>17</v>
      </c>
      <c r="I19">
        <f>VLOOKUP(H19,C7:F28,4,)</f>
        <v>1038.3051234521372</v>
      </c>
    </row>
    <row r="20" spans="2:9" x14ac:dyDescent="0.3">
      <c r="B20" t="s">
        <v>49</v>
      </c>
      <c r="C20" s="60">
        <v>14</v>
      </c>
      <c r="D20" s="61">
        <v>44757</v>
      </c>
      <c r="E20" s="62">
        <v>4767.2411545093528</v>
      </c>
      <c r="F20" s="62">
        <f t="shared" si="0"/>
        <v>953.4482309018706</v>
      </c>
    </row>
    <row r="21" spans="2:9" x14ac:dyDescent="0.3">
      <c r="B21" t="s">
        <v>50</v>
      </c>
      <c r="C21" s="60">
        <v>15</v>
      </c>
      <c r="D21" s="61">
        <v>44759</v>
      </c>
      <c r="E21" s="62">
        <v>5243.9652699602884</v>
      </c>
      <c r="F21" s="62">
        <f t="shared" si="0"/>
        <v>1048.7930539920578</v>
      </c>
      <c r="H21" s="94" t="s">
        <v>62</v>
      </c>
      <c r="I21" s="94" t="s">
        <v>35</v>
      </c>
    </row>
    <row r="22" spans="2:9" x14ac:dyDescent="0.3">
      <c r="B22" t="s">
        <v>51</v>
      </c>
      <c r="C22" s="60">
        <v>16</v>
      </c>
      <c r="D22" s="61">
        <v>44754</v>
      </c>
      <c r="E22" s="62">
        <v>5768.3617969563174</v>
      </c>
      <c r="F22" s="62">
        <f t="shared" si="0"/>
        <v>1153.6723593912636</v>
      </c>
      <c r="H22">
        <v>16</v>
      </c>
      <c r="I22" s="62" t="e">
        <f>VLOOKUP(H22,B7:C28,2,)</f>
        <v>#N/A</v>
      </c>
    </row>
    <row r="23" spans="2:9" x14ac:dyDescent="0.3">
      <c r="B23" t="s">
        <v>52</v>
      </c>
      <c r="C23" s="60">
        <v>17</v>
      </c>
      <c r="D23" s="61">
        <v>44758</v>
      </c>
      <c r="E23" s="62">
        <v>5191.525617260686</v>
      </c>
      <c r="F23" s="62">
        <f t="shared" si="0"/>
        <v>1038.3051234521372</v>
      </c>
    </row>
    <row r="24" spans="2:9" x14ac:dyDescent="0.3">
      <c r="B24" t="s">
        <v>53</v>
      </c>
      <c r="C24" s="60">
        <v>18</v>
      </c>
      <c r="D24" s="61">
        <v>44761</v>
      </c>
      <c r="E24" s="62">
        <v>6748.9833024388909</v>
      </c>
      <c r="F24" s="62">
        <f t="shared" si="0"/>
        <v>1349.7966604877784</v>
      </c>
    </row>
    <row r="25" spans="2:9" x14ac:dyDescent="0.3">
      <c r="B25" t="s">
        <v>54</v>
      </c>
      <c r="C25" s="60">
        <v>19</v>
      </c>
      <c r="D25" s="61">
        <v>44763</v>
      </c>
      <c r="E25" s="62">
        <v>8773.6782931705584</v>
      </c>
      <c r="F25" s="62">
        <f t="shared" si="0"/>
        <v>1754.7356586341118</v>
      </c>
    </row>
    <row r="26" spans="2:9" x14ac:dyDescent="0.3">
      <c r="B26" t="s">
        <v>55</v>
      </c>
      <c r="C26" s="60">
        <v>20</v>
      </c>
      <c r="D26" s="61">
        <v>44760</v>
      </c>
      <c r="E26" s="62">
        <v>11405.781781121728</v>
      </c>
      <c r="F26" s="62">
        <f t="shared" si="0"/>
        <v>2281.1563562243459</v>
      </c>
    </row>
    <row r="27" spans="2:9" x14ac:dyDescent="0.3">
      <c r="B27" t="s">
        <v>56</v>
      </c>
      <c r="C27" s="60">
        <v>21</v>
      </c>
      <c r="D27" s="61">
        <v>44762</v>
      </c>
      <c r="E27" s="62">
        <v>6650</v>
      </c>
      <c r="F27" s="62">
        <f t="shared" si="0"/>
        <v>1330</v>
      </c>
    </row>
    <row r="28" spans="2:9" x14ac:dyDescent="0.3">
      <c r="B28" t="s">
        <v>57</v>
      </c>
      <c r="C28" s="60">
        <v>22</v>
      </c>
      <c r="D28" s="61">
        <v>44757</v>
      </c>
      <c r="E28" s="62">
        <v>7341</v>
      </c>
      <c r="F28" s="62">
        <f t="shared" si="0"/>
        <v>1468.2</v>
      </c>
    </row>
  </sheetData>
  <mergeCells count="1">
    <mergeCell ref="A2:C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opLeftCell="A6" zoomScale="90" workbookViewId="0">
      <selection activeCell="B22" sqref="B22"/>
    </sheetView>
  </sheetViews>
  <sheetFormatPr defaultColWidth="10.69921875" defaultRowHeight="15.6" x14ac:dyDescent="0.3"/>
  <cols>
    <col min="1" max="1" width="6.296875" customWidth="1"/>
    <col min="2" max="2" width="29" bestFit="1" customWidth="1"/>
    <col min="3" max="3" width="18.296875" bestFit="1" customWidth="1"/>
    <col min="4" max="4" width="20.8984375" bestFit="1" customWidth="1"/>
    <col min="5" max="5" width="13.69921875" bestFit="1" customWidth="1"/>
    <col min="6" max="6" width="8.796875" customWidth="1"/>
    <col min="7" max="7" width="20.69921875" customWidth="1"/>
    <col min="8" max="8" width="16.19921875" bestFit="1" customWidth="1"/>
    <col min="9" max="9" width="16.5" customWidth="1"/>
    <col min="10" max="10" width="19" customWidth="1"/>
    <col min="11" max="11" width="24" customWidth="1"/>
    <col min="12" max="12" width="22.19921875" bestFit="1" customWidth="1"/>
    <col min="13" max="13" width="15.5" bestFit="1" customWidth="1"/>
  </cols>
  <sheetData>
    <row r="1" spans="1:15" ht="28.8" x14ac:dyDescent="0.55000000000000004">
      <c r="A1" s="99" t="s">
        <v>31</v>
      </c>
      <c r="B1" s="99"/>
      <c r="C1" s="99"/>
      <c r="D1" s="99"/>
      <c r="E1" s="99"/>
      <c r="F1" s="99"/>
      <c r="G1" s="99"/>
      <c r="H1" s="99"/>
      <c r="I1" s="99"/>
      <c r="J1" s="99"/>
      <c r="K1" s="2"/>
      <c r="L1" s="2"/>
      <c r="M1" s="2"/>
      <c r="N1" s="2"/>
      <c r="O1" s="2"/>
    </row>
    <row r="3" spans="1:15" ht="21" x14ac:dyDescent="0.4">
      <c r="B3" s="98" t="s">
        <v>16</v>
      </c>
      <c r="C3" s="98"/>
      <c r="D3" s="98"/>
      <c r="E3" s="98"/>
    </row>
    <row r="4" spans="1:15" ht="18.600000000000001" thickBot="1" x14ac:dyDescent="0.4">
      <c r="B4" s="11"/>
      <c r="C4" s="11"/>
      <c r="D4" s="11"/>
      <c r="E4" s="11"/>
    </row>
    <row r="5" spans="1:15" ht="21" x14ac:dyDescent="0.4">
      <c r="B5" s="65" t="s">
        <v>13</v>
      </c>
      <c r="C5" s="66" t="s">
        <v>7</v>
      </c>
      <c r="D5" s="67" t="s">
        <v>4</v>
      </c>
      <c r="E5" s="68" t="s">
        <v>6</v>
      </c>
    </row>
    <row r="6" spans="1:15" ht="18" x14ac:dyDescent="0.35">
      <c r="B6" s="12" t="s">
        <v>8</v>
      </c>
      <c r="C6" s="14">
        <v>10</v>
      </c>
      <c r="D6" s="40">
        <v>20</v>
      </c>
      <c r="E6" s="16">
        <v>42750</v>
      </c>
    </row>
    <row r="7" spans="1:15" ht="18" x14ac:dyDescent="0.35">
      <c r="B7" s="12" t="s">
        <v>9</v>
      </c>
      <c r="C7" s="14">
        <v>12</v>
      </c>
      <c r="D7" s="40">
        <v>52</v>
      </c>
      <c r="E7" s="16">
        <v>42734</v>
      </c>
    </row>
    <row r="8" spans="1:15" ht="18" x14ac:dyDescent="0.35">
      <c r="B8" s="12" t="s">
        <v>10</v>
      </c>
      <c r="C8" s="14">
        <v>4</v>
      </c>
      <c r="D8" s="40">
        <v>12</v>
      </c>
      <c r="E8" s="16">
        <v>42755</v>
      </c>
    </row>
    <row r="9" spans="1:15" ht="18" x14ac:dyDescent="0.35">
      <c r="B9" s="12" t="s">
        <v>11</v>
      </c>
      <c r="C9" s="14">
        <v>6</v>
      </c>
      <c r="D9" s="40">
        <v>33</v>
      </c>
      <c r="E9" s="16">
        <v>42780</v>
      </c>
    </row>
    <row r="10" spans="1:15" ht="18" x14ac:dyDescent="0.35">
      <c r="B10" s="12" t="s">
        <v>12</v>
      </c>
      <c r="C10" s="14">
        <v>8</v>
      </c>
      <c r="D10" s="40">
        <v>110</v>
      </c>
      <c r="E10" s="16">
        <v>42768</v>
      </c>
    </row>
    <row r="11" spans="1:15" ht="18" x14ac:dyDescent="0.35">
      <c r="B11" s="12" t="s">
        <v>14</v>
      </c>
      <c r="C11" s="14">
        <v>100</v>
      </c>
      <c r="D11" s="40">
        <v>340</v>
      </c>
      <c r="E11" s="16">
        <v>42744</v>
      </c>
    </row>
    <row r="12" spans="1:15" ht="18" x14ac:dyDescent="0.35">
      <c r="B12" s="12" t="s">
        <v>30</v>
      </c>
      <c r="C12" s="14">
        <v>20</v>
      </c>
      <c r="D12" s="40">
        <v>506</v>
      </c>
      <c r="E12" s="16">
        <v>42765</v>
      </c>
    </row>
    <row r="13" spans="1:15" ht="18.600000000000001" thickBot="1" x14ac:dyDescent="0.4">
      <c r="B13" s="13" t="s">
        <v>15</v>
      </c>
      <c r="C13" s="15">
        <v>40</v>
      </c>
      <c r="D13" s="41">
        <v>418</v>
      </c>
      <c r="E13" s="17">
        <v>42745</v>
      </c>
    </row>
    <row r="14" spans="1:15" ht="18" x14ac:dyDescent="0.35">
      <c r="B14" s="56"/>
      <c r="C14" s="57"/>
      <c r="D14" s="57"/>
      <c r="E14" s="58"/>
    </row>
    <row r="15" spans="1:15" ht="18" x14ac:dyDescent="0.35">
      <c r="B15" s="56"/>
      <c r="C15" s="57"/>
      <c r="D15" s="57"/>
      <c r="E15" s="58"/>
    </row>
    <row r="16" spans="1:15" ht="21" x14ac:dyDescent="0.4">
      <c r="B16" s="98" t="s">
        <v>33</v>
      </c>
      <c r="C16" s="98"/>
      <c r="D16" s="98"/>
      <c r="E16" s="98"/>
      <c r="G16" s="98" t="s">
        <v>34</v>
      </c>
      <c r="H16" s="98"/>
      <c r="I16" s="98"/>
      <c r="J16" s="98"/>
    </row>
    <row r="17" spans="2:10" ht="16.2" thickBot="1" x14ac:dyDescent="0.35"/>
    <row r="18" spans="2:10" ht="21" x14ac:dyDescent="0.4">
      <c r="B18" s="22" t="s">
        <v>17</v>
      </c>
      <c r="C18" s="23"/>
      <c r="D18" s="23"/>
      <c r="E18" s="24" t="s">
        <v>18</v>
      </c>
      <c r="G18" s="22" t="s">
        <v>17</v>
      </c>
      <c r="H18" s="23"/>
      <c r="I18" s="23"/>
      <c r="J18" s="24" t="s">
        <v>18</v>
      </c>
    </row>
    <row r="19" spans="2:10" ht="18" x14ac:dyDescent="0.35">
      <c r="B19" s="31" t="s">
        <v>30</v>
      </c>
      <c r="C19" s="26"/>
      <c r="D19" s="26"/>
      <c r="E19" s="36" t="s">
        <v>19</v>
      </c>
      <c r="G19" s="31" t="s">
        <v>14</v>
      </c>
      <c r="H19" s="26"/>
      <c r="I19" s="26"/>
      <c r="J19" s="36" t="s">
        <v>32</v>
      </c>
    </row>
    <row r="20" spans="2:10" x14ac:dyDescent="0.3">
      <c r="B20" s="25"/>
      <c r="C20" s="26"/>
      <c r="D20" s="26"/>
      <c r="E20" s="27"/>
      <c r="G20" s="25"/>
      <c r="H20" s="26"/>
      <c r="I20" s="26"/>
      <c r="J20" s="27"/>
    </row>
    <row r="21" spans="2:10" ht="21" x14ac:dyDescent="0.4">
      <c r="B21" s="32" t="s">
        <v>20</v>
      </c>
      <c r="C21" s="26"/>
      <c r="D21" s="26"/>
      <c r="E21" s="27"/>
      <c r="G21" s="32" t="s">
        <v>20</v>
      </c>
      <c r="H21" s="26"/>
      <c r="I21" s="26"/>
      <c r="J21" s="27"/>
    </row>
    <row r="22" spans="2:10" ht="13.95" customHeight="1" x14ac:dyDescent="0.3">
      <c r="B22" s="53">
        <f>VLOOKUP(B19,B6:E13,4,)</f>
        <v>42765</v>
      </c>
      <c r="C22" s="26"/>
      <c r="D22" s="26"/>
      <c r="E22" s="27"/>
      <c r="G22" s="53">
        <f>VLOOKUP(G19,B6:E13,4,)</f>
        <v>42744</v>
      </c>
      <c r="H22" s="26"/>
      <c r="I22" s="26"/>
      <c r="J22" s="27"/>
    </row>
    <row r="23" spans="2:10" x14ac:dyDescent="0.3">
      <c r="B23" s="25"/>
      <c r="C23" s="26"/>
      <c r="D23" s="26"/>
      <c r="E23" s="27"/>
      <c r="G23" s="25"/>
      <c r="H23" s="26"/>
      <c r="I23" s="26"/>
      <c r="J23" s="27"/>
    </row>
    <row r="24" spans="2:10" x14ac:dyDescent="0.3">
      <c r="B24" s="25"/>
      <c r="C24" s="26"/>
      <c r="D24" s="26"/>
      <c r="E24" s="27"/>
      <c r="G24" s="25"/>
      <c r="H24" s="26"/>
      <c r="I24" s="26"/>
      <c r="J24" s="27"/>
    </row>
    <row r="25" spans="2:10" ht="21.6" thickBot="1" x14ac:dyDescent="0.45">
      <c r="B25" s="32" t="s">
        <v>21</v>
      </c>
      <c r="C25" s="26"/>
      <c r="D25" s="26"/>
      <c r="E25" s="27"/>
      <c r="G25" s="32" t="s">
        <v>21</v>
      </c>
      <c r="H25" s="26"/>
      <c r="I25" s="26"/>
      <c r="J25" s="27"/>
    </row>
    <row r="26" spans="2:10" ht="16.2" thickBot="1" x14ac:dyDescent="0.35">
      <c r="B26" s="45" t="s">
        <v>22</v>
      </c>
      <c r="C26" s="46" t="s">
        <v>23</v>
      </c>
      <c r="D26" s="46" t="s">
        <v>24</v>
      </c>
      <c r="E26" s="47" t="s">
        <v>25</v>
      </c>
      <c r="G26" s="45" t="s">
        <v>22</v>
      </c>
      <c r="H26" s="46" t="s">
        <v>23</v>
      </c>
      <c r="I26" s="46" t="s">
        <v>24</v>
      </c>
      <c r="J26" s="47" t="s">
        <v>25</v>
      </c>
    </row>
    <row r="27" spans="2:10" x14ac:dyDescent="0.3">
      <c r="B27" s="42" t="s">
        <v>1</v>
      </c>
      <c r="C27" s="43" t="s">
        <v>0</v>
      </c>
      <c r="D27" s="44">
        <v>18</v>
      </c>
      <c r="E27" s="54">
        <f>VLOOKUP(B19,B6:E13,2,)</f>
        <v>20</v>
      </c>
      <c r="G27" s="42" t="s">
        <v>1</v>
      </c>
      <c r="H27" s="43" t="s">
        <v>0</v>
      </c>
      <c r="I27" s="44">
        <v>15</v>
      </c>
      <c r="J27" s="54">
        <f>VLOOKUP(G19,B6:E13,2,)</f>
        <v>100</v>
      </c>
    </row>
    <row r="28" spans="2:10" x14ac:dyDescent="0.3">
      <c r="B28" s="34"/>
      <c r="C28" s="33"/>
      <c r="D28" s="37"/>
      <c r="E28" s="35"/>
      <c r="G28" s="34"/>
      <c r="H28" s="33"/>
      <c r="I28" s="37"/>
      <c r="J28" s="35"/>
    </row>
    <row r="29" spans="2:10" x14ac:dyDescent="0.3">
      <c r="B29" s="34"/>
      <c r="C29" s="33"/>
      <c r="D29" s="37"/>
      <c r="E29" s="35"/>
      <c r="G29" s="34"/>
      <c r="H29" s="33"/>
      <c r="I29" s="37"/>
      <c r="J29" s="35"/>
    </row>
    <row r="30" spans="2:10" x14ac:dyDescent="0.3">
      <c r="B30" s="25"/>
      <c r="C30" s="26"/>
      <c r="D30" s="38"/>
      <c r="E30" s="27"/>
      <c r="G30" s="25"/>
      <c r="H30" s="26"/>
      <c r="I30" s="38"/>
      <c r="J30" s="27"/>
    </row>
    <row r="31" spans="2:10" ht="21" x14ac:dyDescent="0.4">
      <c r="B31" s="32" t="s">
        <v>26</v>
      </c>
      <c r="C31" s="26"/>
      <c r="D31" s="38"/>
      <c r="E31" s="27"/>
      <c r="G31" s="32" t="s">
        <v>26</v>
      </c>
      <c r="H31" s="26"/>
      <c r="I31" s="38"/>
      <c r="J31" s="27"/>
    </row>
    <row r="32" spans="2:10" x14ac:dyDescent="0.3">
      <c r="B32" s="25" t="s">
        <v>27</v>
      </c>
      <c r="C32" s="38">
        <f>D27*E27</f>
        <v>360</v>
      </c>
      <c r="D32" s="26"/>
      <c r="E32" s="27"/>
      <c r="G32" s="25" t="s">
        <v>27</v>
      </c>
      <c r="H32" s="38">
        <f>I27*J27</f>
        <v>1500</v>
      </c>
      <c r="I32" s="26"/>
      <c r="J32" s="27"/>
    </row>
    <row r="33" spans="2:10" x14ac:dyDescent="0.3">
      <c r="B33" s="25" t="s">
        <v>28</v>
      </c>
      <c r="C33" s="38">
        <f>C32*0.07</f>
        <v>25.200000000000003</v>
      </c>
      <c r="D33" s="26"/>
      <c r="E33" s="27"/>
      <c r="G33" s="25" t="s">
        <v>28</v>
      </c>
      <c r="H33" s="38">
        <f>H32*0.07</f>
        <v>105.00000000000001</v>
      </c>
      <c r="I33" s="26"/>
      <c r="J33" s="27"/>
    </row>
    <row r="34" spans="2:10" x14ac:dyDescent="0.3">
      <c r="B34" s="25" t="s">
        <v>29</v>
      </c>
      <c r="C34" s="48">
        <v>0.3</v>
      </c>
      <c r="D34" s="26"/>
      <c r="E34" s="27"/>
      <c r="G34" s="25" t="s">
        <v>29</v>
      </c>
      <c r="H34" s="48">
        <v>0.3</v>
      </c>
      <c r="I34" s="26"/>
      <c r="J34" s="27"/>
    </row>
    <row r="35" spans="2:10" x14ac:dyDescent="0.3">
      <c r="B35" s="50" t="s">
        <v>26</v>
      </c>
      <c r="C35" s="49">
        <f>C32-(C32*C34)+C33</f>
        <v>277.2</v>
      </c>
      <c r="D35" s="26"/>
      <c r="E35" s="27"/>
      <c r="G35" s="50" t="s">
        <v>26</v>
      </c>
      <c r="H35" s="49">
        <f>H32-(H32*H34)+H33</f>
        <v>1155</v>
      </c>
      <c r="I35" s="26"/>
      <c r="J35" s="27"/>
    </row>
    <row r="36" spans="2:10" ht="16.2" thickBot="1" x14ac:dyDescent="0.35">
      <c r="B36" s="28"/>
      <c r="C36" s="29"/>
      <c r="D36" s="29"/>
      <c r="E36" s="30"/>
      <c r="G36" s="28"/>
      <c r="H36" s="29"/>
      <c r="I36" s="29"/>
      <c r="J36" s="30"/>
    </row>
  </sheetData>
  <mergeCells count="4">
    <mergeCell ref="B3:E3"/>
    <mergeCell ref="A1:J1"/>
    <mergeCell ref="G16:J16"/>
    <mergeCell ref="B16:E16"/>
  </mergeCells>
  <dataValidations count="1">
    <dataValidation type="list" allowBlank="1" showInputMessage="1" showErrorMessage="1" sqref="B19 G19" xr:uid="{00000000-0002-0000-0000-000000000000}">
      <formula1>$B$6:$B$13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A83B-6432-4774-A719-581C8577D553}">
  <dimension ref="A2:X28"/>
  <sheetViews>
    <sheetView zoomScaleNormal="100" workbookViewId="0">
      <selection activeCell="C13" sqref="C13"/>
    </sheetView>
  </sheetViews>
  <sheetFormatPr defaultRowHeight="15.6" x14ac:dyDescent="0.3"/>
  <cols>
    <col min="2" max="2" width="12.3984375" bestFit="1" customWidth="1"/>
    <col min="3" max="3" width="12.69921875" bestFit="1" customWidth="1"/>
    <col min="4" max="4" width="11.59765625" customWidth="1"/>
    <col min="5" max="5" width="10.296875" bestFit="1" customWidth="1"/>
    <col min="6" max="6" width="11.796875" customWidth="1"/>
    <col min="7" max="7" width="9.5" bestFit="1" customWidth="1"/>
    <col min="8" max="8" width="12.19921875" bestFit="1" customWidth="1"/>
    <col min="9" max="9" width="12.3984375" bestFit="1" customWidth="1"/>
    <col min="10" max="10" width="14.5" bestFit="1" customWidth="1"/>
    <col min="11" max="11" width="11.09765625" bestFit="1" customWidth="1"/>
    <col min="12" max="12" width="13.69921875" bestFit="1" customWidth="1"/>
    <col min="13" max="13" width="10.8984375" bestFit="1" customWidth="1"/>
    <col min="14" max="14" width="11.09765625" bestFit="1" customWidth="1"/>
    <col min="15" max="15" width="13.8984375" bestFit="1" customWidth="1"/>
    <col min="16" max="16" width="12.5" bestFit="1" customWidth="1"/>
    <col min="17" max="17" width="12" bestFit="1" customWidth="1"/>
    <col min="18" max="18" width="13.59765625" bestFit="1" customWidth="1"/>
    <col min="19" max="19" width="12.796875" bestFit="1" customWidth="1"/>
    <col min="20" max="20" width="9.59765625" bestFit="1" customWidth="1"/>
    <col min="21" max="21" width="12.5" bestFit="1" customWidth="1"/>
    <col min="22" max="22" width="14.3984375" bestFit="1" customWidth="1"/>
    <col min="23" max="23" width="14.69921875" bestFit="1" customWidth="1"/>
    <col min="24" max="24" width="9.5" bestFit="1" customWidth="1"/>
  </cols>
  <sheetData>
    <row r="2" spans="1:24" x14ac:dyDescent="0.3">
      <c r="A2" s="96" t="s">
        <v>64</v>
      </c>
      <c r="B2" s="97"/>
      <c r="C2" s="97"/>
    </row>
    <row r="3" spans="1:24" x14ac:dyDescent="0.3">
      <c r="A3" s="97"/>
      <c r="B3" s="97"/>
      <c r="C3" s="97"/>
    </row>
    <row r="6" spans="1:24" x14ac:dyDescent="0.3">
      <c r="B6" s="59" t="s">
        <v>35</v>
      </c>
      <c r="C6" s="82" t="s">
        <v>36</v>
      </c>
      <c r="D6" s="82" t="s">
        <v>37</v>
      </c>
      <c r="E6" s="82" t="s">
        <v>38</v>
      </c>
      <c r="F6" s="82" t="s">
        <v>39</v>
      </c>
      <c r="G6" s="82" t="s">
        <v>40</v>
      </c>
      <c r="H6" s="82" t="s">
        <v>41</v>
      </c>
      <c r="I6" s="82" t="s">
        <v>42</v>
      </c>
      <c r="J6" s="82" t="s">
        <v>43</v>
      </c>
      <c r="K6" s="82" t="s">
        <v>44</v>
      </c>
      <c r="L6" s="82" t="s">
        <v>45</v>
      </c>
      <c r="M6" s="82" t="s">
        <v>46</v>
      </c>
      <c r="N6" s="82" t="s">
        <v>47</v>
      </c>
      <c r="O6" s="82" t="s">
        <v>48</v>
      </c>
      <c r="P6" s="82" t="s">
        <v>49</v>
      </c>
      <c r="Q6" s="82" t="s">
        <v>50</v>
      </c>
      <c r="R6" s="82" t="s">
        <v>51</v>
      </c>
      <c r="S6" s="82" t="s">
        <v>52</v>
      </c>
      <c r="T6" s="82" t="s">
        <v>53</v>
      </c>
      <c r="U6" s="82" t="s">
        <v>54</v>
      </c>
      <c r="V6" s="82" t="s">
        <v>55</v>
      </c>
      <c r="W6" s="82" t="s">
        <v>56</v>
      </c>
      <c r="X6" s="82" t="s">
        <v>57</v>
      </c>
    </row>
    <row r="7" spans="1:24" x14ac:dyDescent="0.3">
      <c r="B7" s="59" t="s">
        <v>58</v>
      </c>
      <c r="C7" s="60">
        <v>124300</v>
      </c>
      <c r="D7" s="60">
        <v>149160</v>
      </c>
      <c r="E7" s="60">
        <v>152143</v>
      </c>
      <c r="F7" s="60">
        <v>121714</v>
      </c>
      <c r="G7" s="60">
        <v>109543</v>
      </c>
      <c r="H7" s="60">
        <v>120497</v>
      </c>
      <c r="I7" s="60">
        <v>122955</v>
      </c>
      <c r="J7" s="60">
        <v>98325</v>
      </c>
      <c r="K7" s="60">
        <v>88493</v>
      </c>
      <c r="L7" s="60">
        <v>97342</v>
      </c>
      <c r="M7" s="60">
        <v>99289</v>
      </c>
      <c r="N7" s="60">
        <v>79431</v>
      </c>
      <c r="O7" s="60">
        <v>71488</v>
      </c>
      <c r="P7" s="60">
        <v>78630</v>
      </c>
      <c r="Q7" s="60">
        <v>80210</v>
      </c>
      <c r="R7" s="60">
        <v>64168</v>
      </c>
      <c r="S7" s="60">
        <v>577516</v>
      </c>
      <c r="T7" s="60">
        <v>63526</v>
      </c>
      <c r="U7" s="60">
        <v>64796</v>
      </c>
      <c r="V7" s="60">
        <v>51837</v>
      </c>
      <c r="W7" s="60">
        <v>46653</v>
      </c>
      <c r="X7" s="60">
        <v>51319</v>
      </c>
    </row>
    <row r="8" spans="1:24" x14ac:dyDescent="0.3">
      <c r="B8" s="59" t="s">
        <v>59</v>
      </c>
      <c r="C8" s="61">
        <v>44754</v>
      </c>
      <c r="D8" s="61">
        <v>44751</v>
      </c>
      <c r="E8" s="61">
        <v>44753</v>
      </c>
      <c r="F8" s="61">
        <v>44748</v>
      </c>
      <c r="G8" s="61">
        <v>44752</v>
      </c>
      <c r="H8" s="61">
        <v>44755</v>
      </c>
      <c r="I8" s="61">
        <v>44757</v>
      </c>
      <c r="J8" s="61">
        <v>44754</v>
      </c>
      <c r="K8" s="61">
        <v>44756</v>
      </c>
      <c r="L8" s="61">
        <v>44751</v>
      </c>
      <c r="M8" s="61">
        <v>44755</v>
      </c>
      <c r="N8" s="61">
        <v>44758</v>
      </c>
      <c r="O8" s="61">
        <v>44760</v>
      </c>
      <c r="P8" s="61">
        <v>44757</v>
      </c>
      <c r="Q8" s="61">
        <v>44759</v>
      </c>
      <c r="R8" s="61">
        <v>44754</v>
      </c>
      <c r="S8" s="61">
        <v>44758</v>
      </c>
      <c r="T8" s="61">
        <v>44761</v>
      </c>
      <c r="U8" s="61">
        <v>44763</v>
      </c>
      <c r="V8" s="61">
        <v>44760</v>
      </c>
      <c r="W8" s="61">
        <v>44762</v>
      </c>
      <c r="X8" s="61">
        <v>44757</v>
      </c>
    </row>
    <row r="9" spans="1:24" x14ac:dyDescent="0.3">
      <c r="B9" s="59" t="s">
        <v>60</v>
      </c>
      <c r="C9" s="62">
        <v>5436.33</v>
      </c>
      <c r="D9" s="62">
        <v>6197.4161999999997</v>
      </c>
      <c r="E9" s="62">
        <v>7065.0544679999994</v>
      </c>
      <c r="F9" s="62">
        <v>8054.1620935199981</v>
      </c>
      <c r="G9" s="62">
        <v>9181.7447866127968</v>
      </c>
      <c r="H9" s="62">
        <v>10467.1890567386</v>
      </c>
      <c r="I9" s="62">
        <v>2446.3485000000001</v>
      </c>
      <c r="J9" s="62">
        <v>2690.9833500000004</v>
      </c>
      <c r="K9" s="62">
        <v>2960.0816850000001</v>
      </c>
      <c r="L9" s="62">
        <v>3256.0898535000001</v>
      </c>
      <c r="M9" s="62">
        <v>3581.6988388500008</v>
      </c>
      <c r="N9" s="62">
        <v>3939.8687227350015</v>
      </c>
      <c r="O9" s="62">
        <v>4333.855595008502</v>
      </c>
      <c r="P9" s="62">
        <v>4767.2411545093528</v>
      </c>
      <c r="Q9" s="62">
        <v>5243.9652699602884</v>
      </c>
      <c r="R9" s="62">
        <v>5768.3617969563174</v>
      </c>
      <c r="S9" s="62">
        <v>5191.525617260686</v>
      </c>
      <c r="T9" s="62">
        <v>6748.9833024388909</v>
      </c>
      <c r="U9" s="62">
        <v>8773.6782931705584</v>
      </c>
      <c r="V9" s="62">
        <v>11405.781781121728</v>
      </c>
      <c r="W9" s="62">
        <v>6650</v>
      </c>
      <c r="X9" s="62">
        <v>7341</v>
      </c>
    </row>
    <row r="10" spans="1:24" x14ac:dyDescent="0.3">
      <c r="B10" s="59" t="s">
        <v>61</v>
      </c>
      <c r="C10" s="62">
        <v>1087.2660000000001</v>
      </c>
      <c r="D10" s="62">
        <v>1239.48324</v>
      </c>
      <c r="E10" s="62">
        <v>1413.0108935999999</v>
      </c>
      <c r="F10" s="62">
        <v>1610.8324187039998</v>
      </c>
      <c r="G10" s="62">
        <v>1836.3489573225595</v>
      </c>
      <c r="H10" s="62">
        <v>2093.4378113477173</v>
      </c>
      <c r="I10" s="62">
        <v>489.26970000000006</v>
      </c>
      <c r="J10" s="62">
        <v>538.19667000000015</v>
      </c>
      <c r="K10" s="62">
        <v>592.01633700000002</v>
      </c>
      <c r="L10" s="62">
        <v>651.21797070000002</v>
      </c>
      <c r="M10" s="62">
        <v>716.33976777000021</v>
      </c>
      <c r="N10" s="62">
        <v>787.97374454700036</v>
      </c>
      <c r="O10" s="62">
        <v>866.77111900170041</v>
      </c>
      <c r="P10" s="62">
        <v>953.4482309018706</v>
      </c>
      <c r="Q10" s="62">
        <v>1048.7930539920578</v>
      </c>
      <c r="R10" s="62">
        <v>1153.6723593912636</v>
      </c>
      <c r="S10" s="62">
        <v>1038.3051234521372</v>
      </c>
      <c r="T10" s="62">
        <v>1349.7966604877784</v>
      </c>
      <c r="U10" s="62">
        <v>1754.7356586341118</v>
      </c>
      <c r="V10" s="62">
        <v>2281.1563562243459</v>
      </c>
      <c r="W10" s="62">
        <v>1330</v>
      </c>
      <c r="X10" s="62">
        <v>1468.2</v>
      </c>
    </row>
    <row r="12" spans="1:24" x14ac:dyDescent="0.3">
      <c r="B12" s="64" t="s">
        <v>35</v>
      </c>
      <c r="C12" s="64" t="s">
        <v>61</v>
      </c>
    </row>
    <row r="13" spans="1:24" x14ac:dyDescent="0.3">
      <c r="B13" t="s">
        <v>37</v>
      </c>
      <c r="C13" s="62">
        <f>HLOOKUP(B13,C6:X10,5,)</f>
        <v>1239.48324</v>
      </c>
    </row>
    <row r="15" spans="1:24" x14ac:dyDescent="0.3">
      <c r="B15" s="64" t="s">
        <v>35</v>
      </c>
      <c r="C15" s="64" t="s">
        <v>60</v>
      </c>
    </row>
    <row r="16" spans="1:24" x14ac:dyDescent="0.3">
      <c r="B16" t="s">
        <v>42</v>
      </c>
      <c r="C16" s="62">
        <f>HLOOKUP(B16,C6:X10,4,)</f>
        <v>2446.3485000000001</v>
      </c>
    </row>
    <row r="18" spans="2:4" x14ac:dyDescent="0.3">
      <c r="B18" s="64" t="s">
        <v>35</v>
      </c>
      <c r="C18" s="64" t="s">
        <v>58</v>
      </c>
    </row>
    <row r="19" spans="2:4" x14ac:dyDescent="0.3">
      <c r="B19" t="s">
        <v>54</v>
      </c>
      <c r="C19" s="61">
        <f>HLOOKUP(B19,C6:X10,2,)</f>
        <v>64796</v>
      </c>
    </row>
    <row r="21" spans="2:4" x14ac:dyDescent="0.3">
      <c r="B21" s="64" t="s">
        <v>58</v>
      </c>
      <c r="C21" s="64" t="s">
        <v>61</v>
      </c>
    </row>
    <row r="22" spans="2:4" x14ac:dyDescent="0.3">
      <c r="B22">
        <v>51837</v>
      </c>
      <c r="C22" s="62">
        <f>HLOOKUP(B22,C7:X10,4,)</f>
        <v>2281.1563562243459</v>
      </c>
    </row>
    <row r="24" spans="2:4" x14ac:dyDescent="0.3">
      <c r="B24" s="64" t="s">
        <v>35</v>
      </c>
      <c r="C24" s="64" t="s">
        <v>59</v>
      </c>
      <c r="D24" s="64" t="s">
        <v>60</v>
      </c>
    </row>
    <row r="25" spans="2:4" x14ac:dyDescent="0.3">
      <c r="B25" t="s">
        <v>41</v>
      </c>
      <c r="C25" s="62">
        <f>HLOOKUP(B25,C6:X10,3,)</f>
        <v>44755</v>
      </c>
      <c r="D25">
        <f>HLOOKUP(B25,C6:X10,4,)</f>
        <v>10467.1890567386</v>
      </c>
    </row>
    <row r="28" spans="2:4" x14ac:dyDescent="0.3">
      <c r="C28" s="62"/>
    </row>
  </sheetData>
  <mergeCells count="1">
    <mergeCell ref="A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topLeftCell="A25" zoomScale="98" workbookViewId="0">
      <selection activeCell="C41" sqref="C41"/>
    </sheetView>
  </sheetViews>
  <sheetFormatPr defaultColWidth="10.69921875" defaultRowHeight="15.6" x14ac:dyDescent="0.3"/>
  <cols>
    <col min="1" max="1" width="4" customWidth="1"/>
    <col min="2" max="2" width="20.796875" bestFit="1" customWidth="1"/>
    <col min="3" max="3" width="17.8984375" bestFit="1" customWidth="1"/>
    <col min="4" max="4" width="20.296875" bestFit="1" customWidth="1"/>
    <col min="5" max="5" width="22.3984375" customWidth="1"/>
    <col min="7" max="7" width="19.8984375" bestFit="1" customWidth="1"/>
    <col min="8" max="8" width="11.8984375" bestFit="1" customWidth="1"/>
    <col min="9" max="9" width="8.09765625" bestFit="1" customWidth="1"/>
    <col min="10" max="11" width="23.69921875" customWidth="1"/>
    <col min="12" max="12" width="18.296875" customWidth="1"/>
    <col min="13" max="13" width="10.69921875" customWidth="1"/>
    <col min="14" max="14" width="20.796875" customWidth="1"/>
    <col min="15" max="15" width="13.296875" bestFit="1" customWidth="1"/>
  </cols>
  <sheetData>
    <row r="1" spans="1:10" ht="28.8" x14ac:dyDescent="0.55000000000000004">
      <c r="A1" s="100" t="s">
        <v>31</v>
      </c>
      <c r="B1" s="100"/>
      <c r="C1" s="100"/>
      <c r="D1" s="100"/>
      <c r="E1" s="100"/>
      <c r="F1" s="100"/>
      <c r="G1" s="100"/>
      <c r="H1" s="100"/>
      <c r="I1" s="100"/>
      <c r="J1" s="100"/>
    </row>
    <row r="3" spans="1:10" ht="21" x14ac:dyDescent="0.4">
      <c r="C3" s="98" t="s">
        <v>4</v>
      </c>
      <c r="D3" s="98"/>
      <c r="E3" s="98"/>
      <c r="F3" s="98"/>
      <c r="G3" s="98"/>
      <c r="H3" s="98"/>
    </row>
    <row r="4" spans="1:10" ht="18.600000000000001" thickBot="1" x14ac:dyDescent="0.4">
      <c r="B4" s="1"/>
      <c r="C4" s="1"/>
      <c r="D4" s="1"/>
      <c r="E4" s="1"/>
      <c r="F4" s="1"/>
      <c r="G4" s="1"/>
      <c r="H4" s="1"/>
      <c r="I4" s="1"/>
      <c r="J4" s="1"/>
    </row>
    <row r="5" spans="1:10" ht="18" x14ac:dyDescent="0.35">
      <c r="B5" s="101" t="s">
        <v>4</v>
      </c>
      <c r="C5" s="5">
        <v>0</v>
      </c>
      <c r="D5" s="5">
        <v>11</v>
      </c>
      <c r="E5" s="5">
        <v>31</v>
      </c>
      <c r="F5" s="5">
        <v>51</v>
      </c>
      <c r="G5" s="5">
        <v>100</v>
      </c>
      <c r="H5" s="5">
        <v>200</v>
      </c>
      <c r="I5" s="6">
        <v>500</v>
      </c>
      <c r="J5" s="1"/>
    </row>
    <row r="6" spans="1:10" ht="18" x14ac:dyDescent="0.35">
      <c r="B6" s="102"/>
      <c r="C6" s="3" t="s">
        <v>5</v>
      </c>
      <c r="D6" s="3" t="s">
        <v>65</v>
      </c>
      <c r="E6" s="3" t="s">
        <v>5</v>
      </c>
      <c r="F6" s="3" t="s">
        <v>5</v>
      </c>
      <c r="G6" s="3" t="s">
        <v>5</v>
      </c>
      <c r="H6" s="3" t="s">
        <v>5</v>
      </c>
      <c r="I6" s="7" t="s">
        <v>2</v>
      </c>
      <c r="J6" s="1"/>
    </row>
    <row r="7" spans="1:10" ht="18" x14ac:dyDescent="0.35">
      <c r="B7" s="103"/>
      <c r="C7" s="4">
        <v>10</v>
      </c>
      <c r="D7" s="4">
        <v>30</v>
      </c>
      <c r="E7" s="4">
        <v>50</v>
      </c>
      <c r="F7" s="4">
        <v>100</v>
      </c>
      <c r="G7" s="4">
        <v>200</v>
      </c>
      <c r="H7" s="4">
        <v>500</v>
      </c>
      <c r="I7" s="8"/>
      <c r="J7" s="1"/>
    </row>
    <row r="8" spans="1:10" ht="31.95" customHeight="1" thickBot="1" x14ac:dyDescent="0.4">
      <c r="B8" s="21" t="s">
        <v>3</v>
      </c>
      <c r="C8" s="9">
        <v>0</v>
      </c>
      <c r="D8" s="9">
        <v>0.05</v>
      </c>
      <c r="E8" s="9">
        <v>0.1</v>
      </c>
      <c r="F8" s="9">
        <v>0.15</v>
      </c>
      <c r="G8" s="9">
        <v>0.2</v>
      </c>
      <c r="H8" s="9">
        <v>0.25</v>
      </c>
      <c r="I8" s="10">
        <v>0.3</v>
      </c>
      <c r="J8" s="1"/>
    </row>
    <row r="10" spans="1:10" ht="21" x14ac:dyDescent="0.4">
      <c r="B10" s="98" t="s">
        <v>16</v>
      </c>
      <c r="C10" s="98"/>
      <c r="D10" s="98"/>
      <c r="E10" s="98"/>
    </row>
    <row r="11" spans="1:10" ht="18.600000000000001" thickBot="1" x14ac:dyDescent="0.4">
      <c r="B11" s="11"/>
      <c r="C11" s="11"/>
      <c r="D11" s="11"/>
      <c r="E11" s="11"/>
    </row>
    <row r="12" spans="1:10" ht="21" x14ac:dyDescent="0.4">
      <c r="B12" s="18" t="s">
        <v>13</v>
      </c>
      <c r="C12" s="19" t="s">
        <v>7</v>
      </c>
      <c r="D12" s="39" t="s">
        <v>4</v>
      </c>
      <c r="E12" s="20" t="s">
        <v>6</v>
      </c>
    </row>
    <row r="13" spans="1:10" ht="18" x14ac:dyDescent="0.35">
      <c r="B13" s="12" t="s">
        <v>8</v>
      </c>
      <c r="C13" s="14">
        <v>10</v>
      </c>
      <c r="D13" s="40">
        <v>20</v>
      </c>
      <c r="E13" s="16">
        <v>42750</v>
      </c>
    </row>
    <row r="14" spans="1:10" ht="18" x14ac:dyDescent="0.35">
      <c r="B14" s="12" t="s">
        <v>9</v>
      </c>
      <c r="C14" s="14">
        <v>12</v>
      </c>
      <c r="D14" s="40">
        <v>52</v>
      </c>
      <c r="E14" s="16">
        <v>42734</v>
      </c>
    </row>
    <row r="15" spans="1:10" ht="18" x14ac:dyDescent="0.35">
      <c r="B15" s="12" t="s">
        <v>10</v>
      </c>
      <c r="C15" s="14">
        <v>4</v>
      </c>
      <c r="D15" s="40">
        <v>12</v>
      </c>
      <c r="E15" s="16">
        <v>42755</v>
      </c>
    </row>
    <row r="16" spans="1:10" ht="18" x14ac:dyDescent="0.35">
      <c r="B16" s="12" t="s">
        <v>11</v>
      </c>
      <c r="C16" s="14">
        <v>6</v>
      </c>
      <c r="D16" s="40">
        <v>33</v>
      </c>
      <c r="E16" s="16">
        <v>42780</v>
      </c>
    </row>
    <row r="17" spans="2:10" ht="18" x14ac:dyDescent="0.35">
      <c r="B17" s="12" t="s">
        <v>12</v>
      </c>
      <c r="C17" s="14">
        <v>8</v>
      </c>
      <c r="D17" s="40">
        <v>110</v>
      </c>
      <c r="E17" s="16">
        <v>42768</v>
      </c>
    </row>
    <row r="18" spans="2:10" ht="18" x14ac:dyDescent="0.35">
      <c r="B18" s="12" t="s">
        <v>14</v>
      </c>
      <c r="C18" s="14">
        <v>100</v>
      </c>
      <c r="D18" s="40">
        <v>340</v>
      </c>
      <c r="E18" s="16">
        <v>42744</v>
      </c>
    </row>
    <row r="19" spans="2:10" ht="18" x14ac:dyDescent="0.35">
      <c r="B19" s="12" t="s">
        <v>30</v>
      </c>
      <c r="C19" s="14">
        <v>20</v>
      </c>
      <c r="D19" s="40">
        <v>506</v>
      </c>
      <c r="E19" s="16">
        <v>42765</v>
      </c>
    </row>
    <row r="20" spans="2:10" ht="18.600000000000001" thickBot="1" x14ac:dyDescent="0.4">
      <c r="B20" s="13" t="s">
        <v>15</v>
      </c>
      <c r="C20" s="15">
        <v>40</v>
      </c>
      <c r="D20" s="41">
        <v>418</v>
      </c>
      <c r="E20" s="17">
        <v>42745</v>
      </c>
    </row>
    <row r="21" spans="2:10" ht="18" x14ac:dyDescent="0.35">
      <c r="B21" s="56"/>
      <c r="C21" s="57"/>
      <c r="D21" s="57"/>
      <c r="E21" s="58"/>
    </row>
    <row r="22" spans="2:10" ht="21" x14ac:dyDescent="0.4">
      <c r="B22" s="98" t="s">
        <v>33</v>
      </c>
      <c r="C22" s="98"/>
      <c r="D22" s="98"/>
      <c r="E22" s="98"/>
      <c r="G22" s="98" t="s">
        <v>34</v>
      </c>
      <c r="H22" s="98"/>
      <c r="I22" s="98"/>
      <c r="J22" s="98"/>
    </row>
    <row r="23" spans="2:10" ht="16.2" thickBot="1" x14ac:dyDescent="0.35"/>
    <row r="24" spans="2:10" ht="21" x14ac:dyDescent="0.4">
      <c r="B24" s="22" t="s">
        <v>17</v>
      </c>
      <c r="C24" s="23"/>
      <c r="D24" s="23"/>
      <c r="E24" s="24" t="s">
        <v>18</v>
      </c>
      <c r="G24" s="22" t="s">
        <v>17</v>
      </c>
      <c r="H24" s="23"/>
      <c r="I24" s="23"/>
      <c r="J24" s="24" t="s">
        <v>18</v>
      </c>
    </row>
    <row r="25" spans="2:10" ht="18" x14ac:dyDescent="0.35">
      <c r="B25" s="31" t="s">
        <v>30</v>
      </c>
      <c r="C25" s="26"/>
      <c r="D25" s="26"/>
      <c r="E25" s="36" t="s">
        <v>19</v>
      </c>
      <c r="G25" s="31" t="s">
        <v>12</v>
      </c>
      <c r="H25" s="26"/>
      <c r="I25" s="26"/>
      <c r="J25" s="36" t="s">
        <v>32</v>
      </c>
    </row>
    <row r="26" spans="2:10" x14ac:dyDescent="0.3">
      <c r="B26" s="25"/>
      <c r="C26" s="26"/>
      <c r="D26" s="26"/>
      <c r="E26" s="27"/>
      <c r="G26" s="25"/>
      <c r="H26" s="26"/>
      <c r="I26" s="26"/>
      <c r="J26" s="27"/>
    </row>
    <row r="27" spans="2:10" ht="21" x14ac:dyDescent="0.4">
      <c r="B27" s="32" t="s">
        <v>20</v>
      </c>
      <c r="C27" s="26"/>
      <c r="D27" s="26"/>
      <c r="E27" s="27"/>
      <c r="G27" s="32" t="s">
        <v>20</v>
      </c>
      <c r="H27" s="26"/>
      <c r="I27" s="26"/>
      <c r="J27" s="27"/>
    </row>
    <row r="28" spans="2:10" x14ac:dyDescent="0.3">
      <c r="B28" s="51">
        <v>42765</v>
      </c>
      <c r="C28" s="26"/>
      <c r="D28" s="26"/>
      <c r="E28" s="27"/>
      <c r="G28" s="51">
        <v>42768</v>
      </c>
      <c r="H28" s="26"/>
      <c r="I28" s="26"/>
      <c r="J28" s="27"/>
    </row>
    <row r="29" spans="2:10" x14ac:dyDescent="0.3">
      <c r="B29" s="25"/>
      <c r="C29" s="26"/>
      <c r="D29" s="26"/>
      <c r="E29" s="27"/>
      <c r="G29" s="25"/>
      <c r="H29" s="26"/>
      <c r="I29" s="26"/>
      <c r="J29" s="27"/>
    </row>
    <row r="30" spans="2:10" x14ac:dyDescent="0.3">
      <c r="B30" s="25"/>
      <c r="C30" s="26"/>
      <c r="D30" s="26"/>
      <c r="E30" s="27"/>
      <c r="G30" s="25"/>
      <c r="H30" s="26"/>
      <c r="I30" s="26"/>
      <c r="J30" s="27"/>
    </row>
    <row r="31" spans="2:10" ht="21.6" thickBot="1" x14ac:dyDescent="0.45">
      <c r="B31" s="32" t="s">
        <v>21</v>
      </c>
      <c r="C31" s="26"/>
      <c r="D31" s="26"/>
      <c r="E31" s="27"/>
      <c r="G31" s="32" t="s">
        <v>21</v>
      </c>
      <c r="H31" s="26"/>
      <c r="I31" s="26"/>
      <c r="J31" s="27"/>
    </row>
    <row r="32" spans="2:10" ht="16.2" thickBot="1" x14ac:dyDescent="0.35">
      <c r="B32" s="45" t="s">
        <v>22</v>
      </c>
      <c r="C32" s="46" t="s">
        <v>23</v>
      </c>
      <c r="D32" s="46" t="s">
        <v>24</v>
      </c>
      <c r="E32" s="47" t="s">
        <v>25</v>
      </c>
      <c r="G32" s="45" t="s">
        <v>22</v>
      </c>
      <c r="H32" s="46" t="s">
        <v>23</v>
      </c>
      <c r="I32" s="46" t="s">
        <v>24</v>
      </c>
      <c r="J32" s="47" t="s">
        <v>25</v>
      </c>
    </row>
    <row r="33" spans="2:10" x14ac:dyDescent="0.3">
      <c r="B33" s="42" t="s">
        <v>1</v>
      </c>
      <c r="C33" s="43" t="s">
        <v>0</v>
      </c>
      <c r="D33" s="44">
        <v>18</v>
      </c>
      <c r="E33" s="52">
        <v>20</v>
      </c>
      <c r="G33" s="42" t="s">
        <v>1</v>
      </c>
      <c r="H33" s="43" t="s">
        <v>0</v>
      </c>
      <c r="I33" s="44">
        <v>25</v>
      </c>
      <c r="J33" s="52">
        <v>8</v>
      </c>
    </row>
    <row r="34" spans="2:10" x14ac:dyDescent="0.3">
      <c r="B34" s="34"/>
      <c r="C34" s="33"/>
      <c r="D34" s="37"/>
      <c r="E34" s="35"/>
      <c r="G34" s="34"/>
      <c r="H34" s="33"/>
      <c r="I34" s="37"/>
      <c r="J34" s="35"/>
    </row>
    <row r="35" spans="2:10" x14ac:dyDescent="0.3">
      <c r="B35" s="34"/>
      <c r="C35" s="33"/>
      <c r="D35" s="37"/>
      <c r="E35" s="35"/>
      <c r="G35" s="34"/>
      <c r="H35" s="33"/>
      <c r="I35" s="37"/>
      <c r="J35" s="35"/>
    </row>
    <row r="36" spans="2:10" x14ac:dyDescent="0.3">
      <c r="B36" s="25"/>
      <c r="C36" s="26"/>
      <c r="D36" s="38"/>
      <c r="E36" s="27"/>
      <c r="G36" s="25"/>
      <c r="H36" s="26"/>
      <c r="I36" s="38"/>
      <c r="J36" s="27"/>
    </row>
    <row r="37" spans="2:10" ht="21" x14ac:dyDescent="0.4">
      <c r="B37" s="32" t="s">
        <v>26</v>
      </c>
      <c r="C37" s="26"/>
      <c r="D37" s="38"/>
      <c r="E37" s="27"/>
      <c r="G37" s="32" t="s">
        <v>26</v>
      </c>
      <c r="H37" s="26"/>
      <c r="I37" s="38"/>
      <c r="J37" s="27"/>
    </row>
    <row r="38" spans="2:10" x14ac:dyDescent="0.3">
      <c r="B38" s="25" t="s">
        <v>27</v>
      </c>
      <c r="C38" s="38">
        <f>D33*E33</f>
        <v>360</v>
      </c>
      <c r="D38" s="26"/>
      <c r="E38" s="27"/>
      <c r="G38" s="25" t="s">
        <v>27</v>
      </c>
      <c r="H38" s="38">
        <f>I33*J33</f>
        <v>200</v>
      </c>
      <c r="I38" s="26"/>
      <c r="J38" s="27"/>
    </row>
    <row r="39" spans="2:10" x14ac:dyDescent="0.3">
      <c r="B39" s="25" t="s">
        <v>28</v>
      </c>
      <c r="C39" s="38">
        <f>C38*0.07</f>
        <v>25.200000000000003</v>
      </c>
      <c r="D39" s="26"/>
      <c r="E39" s="27"/>
      <c r="G39" s="25" t="s">
        <v>28</v>
      </c>
      <c r="H39" s="38">
        <f>H38*0.07</f>
        <v>14.000000000000002</v>
      </c>
      <c r="I39" s="26"/>
      <c r="J39" s="27"/>
    </row>
    <row r="40" spans="2:10" x14ac:dyDescent="0.3">
      <c r="B40" s="25" t="s">
        <v>29</v>
      </c>
      <c r="C40" s="55">
        <f>HLOOKUP(VLOOKUP(B25,B13:E20,3,),C5:I8,4)</f>
        <v>0.3</v>
      </c>
      <c r="D40" s="26"/>
      <c r="E40" s="27"/>
      <c r="G40" s="25" t="s">
        <v>29</v>
      </c>
      <c r="H40" s="55">
        <f>HLOOKUP(VLOOKUP(G25,B13:E20,3,),C5:I8,4)</f>
        <v>0.2</v>
      </c>
      <c r="I40" s="26"/>
      <c r="J40" s="27"/>
    </row>
    <row r="41" spans="2:10" x14ac:dyDescent="0.3">
      <c r="B41" s="50" t="s">
        <v>26</v>
      </c>
      <c r="C41" s="49">
        <f>C38-(C38*C40)+C39</f>
        <v>277.2</v>
      </c>
      <c r="D41" s="26"/>
      <c r="E41" s="27"/>
      <c r="G41" s="50" t="s">
        <v>26</v>
      </c>
      <c r="H41" s="49">
        <f>H38-(H38*H40)+H39</f>
        <v>174</v>
      </c>
      <c r="I41" s="26"/>
      <c r="J41" s="27"/>
    </row>
    <row r="42" spans="2:10" ht="16.2" thickBot="1" x14ac:dyDescent="0.35">
      <c r="B42" s="28"/>
      <c r="C42" s="29"/>
      <c r="D42" s="29"/>
      <c r="E42" s="30"/>
      <c r="G42" s="28"/>
      <c r="H42" s="29"/>
      <c r="I42" s="29"/>
      <c r="J42" s="30"/>
    </row>
  </sheetData>
  <mergeCells count="6">
    <mergeCell ref="A1:J1"/>
    <mergeCell ref="B5:B7"/>
    <mergeCell ref="C3:H3"/>
    <mergeCell ref="B22:E22"/>
    <mergeCell ref="G22:J22"/>
    <mergeCell ref="B10:E1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'VLOOKUP Practice'!$B$6:$B$13</xm:f>
          </x14:formula1>
          <xm:sqref>B25 G25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F6BF-ECC2-48A0-834F-985E148AA7A8}">
  <dimension ref="A2:L51"/>
  <sheetViews>
    <sheetView workbookViewId="0">
      <selection activeCell="I9" sqref="I9"/>
    </sheetView>
  </sheetViews>
  <sheetFormatPr defaultRowHeight="15.6" x14ac:dyDescent="0.3"/>
  <cols>
    <col min="2" max="2" width="15.5" bestFit="1" customWidth="1"/>
    <col min="3" max="3" width="9.5" bestFit="1" customWidth="1"/>
    <col min="4" max="5" width="11.59765625" bestFit="1" customWidth="1"/>
    <col min="6" max="6" width="15.5" bestFit="1" customWidth="1"/>
    <col min="8" max="8" width="12.5" bestFit="1" customWidth="1"/>
    <col min="9" max="9" width="13.59765625" bestFit="1" customWidth="1"/>
    <col min="10" max="10" width="14.69921875" bestFit="1" customWidth="1"/>
    <col min="11" max="11" width="12.5" bestFit="1" customWidth="1"/>
    <col min="12" max="12" width="15.8984375" customWidth="1"/>
  </cols>
  <sheetData>
    <row r="2" spans="1:12" x14ac:dyDescent="0.3">
      <c r="A2" s="78" t="s">
        <v>86</v>
      </c>
    </row>
    <row r="3" spans="1:12" x14ac:dyDescent="0.3">
      <c r="B3" s="63" t="s">
        <v>58</v>
      </c>
      <c r="C3" s="63" t="s">
        <v>59</v>
      </c>
      <c r="D3" s="63" t="s">
        <v>60</v>
      </c>
      <c r="E3" s="63" t="s">
        <v>61</v>
      </c>
      <c r="F3" s="63" t="s">
        <v>35</v>
      </c>
      <c r="H3" s="104" t="s">
        <v>67</v>
      </c>
      <c r="I3" s="104"/>
    </row>
    <row r="4" spans="1:12" x14ac:dyDescent="0.3">
      <c r="B4" s="70">
        <v>124300</v>
      </c>
      <c r="C4" s="71">
        <v>44754</v>
      </c>
      <c r="D4" s="72">
        <v>5436.33</v>
      </c>
      <c r="E4" s="72">
        <f t="shared" ref="E4:E25" si="0">D4*0.2</f>
        <v>1087.2660000000001</v>
      </c>
      <c r="F4" t="s">
        <v>36</v>
      </c>
      <c r="H4" s="73" t="s">
        <v>35</v>
      </c>
      <c r="I4" s="73" t="s">
        <v>61</v>
      </c>
    </row>
    <row r="5" spans="1:12" x14ac:dyDescent="0.3">
      <c r="B5" s="95">
        <v>149160</v>
      </c>
      <c r="C5" s="71">
        <v>44751</v>
      </c>
      <c r="D5" s="72">
        <v>6197.4161999999997</v>
      </c>
      <c r="E5" s="72">
        <f t="shared" si="0"/>
        <v>1239.48324</v>
      </c>
      <c r="F5" t="s">
        <v>37</v>
      </c>
      <c r="H5" t="s">
        <v>37</v>
      </c>
      <c r="I5" s="62"/>
    </row>
    <row r="6" spans="1:12" x14ac:dyDescent="0.3">
      <c r="B6" s="95">
        <v>152143</v>
      </c>
      <c r="C6" s="71">
        <v>44753</v>
      </c>
      <c r="D6" s="72">
        <v>7065.0544679999994</v>
      </c>
      <c r="E6" s="72">
        <f t="shared" si="0"/>
        <v>1413.0108935999999</v>
      </c>
      <c r="F6" t="s">
        <v>38</v>
      </c>
    </row>
    <row r="7" spans="1:12" x14ac:dyDescent="0.3">
      <c r="B7" s="95">
        <v>121715</v>
      </c>
      <c r="C7" s="71">
        <v>44748</v>
      </c>
      <c r="D7" s="72">
        <v>8054.1620935199981</v>
      </c>
      <c r="E7" s="72">
        <f>D7*0.2</f>
        <v>1610.8324187039998</v>
      </c>
      <c r="F7" t="s">
        <v>39</v>
      </c>
      <c r="H7" s="104" t="s">
        <v>68</v>
      </c>
      <c r="I7" s="104"/>
      <c r="K7" s="104" t="s">
        <v>210</v>
      </c>
      <c r="L7" s="104"/>
    </row>
    <row r="8" spans="1:12" x14ac:dyDescent="0.3">
      <c r="B8" s="95">
        <v>109543</v>
      </c>
      <c r="C8" s="71">
        <v>44752</v>
      </c>
      <c r="D8" s="72">
        <v>9181.7447866128005</v>
      </c>
      <c r="E8" s="72">
        <f t="shared" si="0"/>
        <v>1836.3489573225602</v>
      </c>
      <c r="F8" t="s">
        <v>40</v>
      </c>
      <c r="H8" s="73" t="s">
        <v>35</v>
      </c>
      <c r="I8" s="73" t="s">
        <v>61</v>
      </c>
      <c r="K8" s="73" t="s">
        <v>35</v>
      </c>
      <c r="L8" s="73" t="s">
        <v>61</v>
      </c>
    </row>
    <row r="9" spans="1:12" x14ac:dyDescent="0.3">
      <c r="B9" s="95">
        <v>120497</v>
      </c>
      <c r="C9" s="71">
        <v>44755</v>
      </c>
      <c r="D9" s="72">
        <v>10467.189056738587</v>
      </c>
      <c r="E9" s="72">
        <f>D9*0.2</f>
        <v>2093.4378113477173</v>
      </c>
      <c r="F9" t="s">
        <v>41</v>
      </c>
      <c r="H9" t="s">
        <v>37</v>
      </c>
      <c r="I9">
        <f>_xlfn.XLOOKUP(H9,F4:F25,E4:E25)</f>
        <v>1239.48324</v>
      </c>
      <c r="K9" t="s">
        <v>37</v>
      </c>
      <c r="L9">
        <f>INDEX(E4:E25,MATCH(K9,F4:F25,0))</f>
        <v>1239.48324</v>
      </c>
    </row>
    <row r="10" spans="1:12" x14ac:dyDescent="0.3">
      <c r="B10" s="95">
        <v>122907</v>
      </c>
      <c r="C10" s="71">
        <v>44757</v>
      </c>
      <c r="D10" s="72">
        <v>2446.3485000000001</v>
      </c>
      <c r="E10" s="72">
        <f t="shared" si="0"/>
        <v>489.26970000000006</v>
      </c>
      <c r="F10" t="s">
        <v>42</v>
      </c>
    </row>
    <row r="11" spans="1:12" x14ac:dyDescent="0.3">
      <c r="B11" s="95">
        <v>98326</v>
      </c>
      <c r="C11" s="71">
        <v>44754</v>
      </c>
      <c r="D11" s="72">
        <v>2690.98335</v>
      </c>
      <c r="E11" s="72">
        <f t="shared" si="0"/>
        <v>538.19667000000004</v>
      </c>
      <c r="F11" t="s">
        <v>43</v>
      </c>
    </row>
    <row r="12" spans="1:12" x14ac:dyDescent="0.3">
      <c r="B12" s="95">
        <v>88493</v>
      </c>
      <c r="C12" s="71">
        <v>44756</v>
      </c>
      <c r="D12" s="72">
        <v>2960.0816850000001</v>
      </c>
      <c r="E12" s="72">
        <f t="shared" si="0"/>
        <v>592.01633700000002</v>
      </c>
      <c r="F12" t="s">
        <v>44</v>
      </c>
      <c r="H12" s="104" t="s">
        <v>68</v>
      </c>
      <c r="I12" s="104"/>
      <c r="K12" s="104" t="s">
        <v>210</v>
      </c>
      <c r="L12" s="104"/>
    </row>
    <row r="13" spans="1:12" x14ac:dyDescent="0.3">
      <c r="B13" s="95">
        <v>97342</v>
      </c>
      <c r="C13" s="71">
        <v>44751</v>
      </c>
      <c r="D13" s="72">
        <v>3256.0898535000001</v>
      </c>
      <c r="E13" s="72">
        <f t="shared" si="0"/>
        <v>651.21797070000002</v>
      </c>
      <c r="F13" t="s">
        <v>45</v>
      </c>
      <c r="H13" s="73" t="s">
        <v>35</v>
      </c>
      <c r="I13" s="73" t="s">
        <v>211</v>
      </c>
      <c r="K13" s="73" t="s">
        <v>35</v>
      </c>
      <c r="L13" s="73" t="s">
        <v>211</v>
      </c>
    </row>
    <row r="14" spans="1:12" x14ac:dyDescent="0.3">
      <c r="B14" s="95">
        <v>99289</v>
      </c>
      <c r="C14" s="71">
        <v>44755</v>
      </c>
      <c r="D14" s="72">
        <v>3581.6988388500008</v>
      </c>
      <c r="E14" s="72">
        <f t="shared" si="0"/>
        <v>716.33976777000021</v>
      </c>
      <c r="F14" t="s">
        <v>46</v>
      </c>
      <c r="H14" t="s">
        <v>54</v>
      </c>
      <c r="I14">
        <f>_xlfn.XLOOKUP(H14,F4:F25,B4:B25)</f>
        <v>64797</v>
      </c>
      <c r="K14" t="s">
        <v>54</v>
      </c>
      <c r="L14">
        <f>INDEX(B4:B25,MATCH(K14,F4:F25, 0))</f>
        <v>64797</v>
      </c>
    </row>
    <row r="15" spans="1:12" x14ac:dyDescent="0.3">
      <c r="B15" s="95">
        <v>79431</v>
      </c>
      <c r="C15" s="71">
        <v>44758</v>
      </c>
      <c r="D15" s="72">
        <v>3939.8687227350015</v>
      </c>
      <c r="E15" s="72">
        <f t="shared" si="0"/>
        <v>787.97374454700036</v>
      </c>
      <c r="F15" t="s">
        <v>47</v>
      </c>
    </row>
    <row r="16" spans="1:12" x14ac:dyDescent="0.3">
      <c r="B16" s="95">
        <v>71488</v>
      </c>
      <c r="C16" s="71">
        <v>44760</v>
      </c>
      <c r="D16" s="72">
        <v>4333.855595008502</v>
      </c>
      <c r="E16" s="72">
        <f t="shared" si="0"/>
        <v>866.77111900170041</v>
      </c>
      <c r="F16" t="s">
        <v>48</v>
      </c>
    </row>
    <row r="17" spans="1:12" x14ac:dyDescent="0.3">
      <c r="B17" s="95">
        <v>78637</v>
      </c>
      <c r="C17" s="71">
        <v>44757</v>
      </c>
      <c r="D17" s="72">
        <v>4767.2411545093528</v>
      </c>
      <c r="E17" s="72">
        <f t="shared" si="0"/>
        <v>953.4482309018706</v>
      </c>
      <c r="F17" t="s">
        <v>49</v>
      </c>
      <c r="H17" s="104" t="s">
        <v>68</v>
      </c>
      <c r="I17" s="104"/>
      <c r="K17" s="104" t="s">
        <v>210</v>
      </c>
      <c r="L17" s="104"/>
    </row>
    <row r="18" spans="1:12" x14ac:dyDescent="0.3">
      <c r="B18" s="95">
        <v>80210</v>
      </c>
      <c r="C18" s="71">
        <v>44759</v>
      </c>
      <c r="D18" s="72">
        <v>5243.9652699602884</v>
      </c>
      <c r="E18" s="72">
        <f t="shared" si="0"/>
        <v>1048.7930539920578</v>
      </c>
      <c r="F18" t="s">
        <v>50</v>
      </c>
      <c r="H18" s="73" t="s">
        <v>211</v>
      </c>
      <c r="I18" s="73" t="s">
        <v>60</v>
      </c>
      <c r="K18" s="73" t="s">
        <v>211</v>
      </c>
      <c r="L18" s="73" t="s">
        <v>60</v>
      </c>
    </row>
    <row r="19" spans="1:12" x14ac:dyDescent="0.3">
      <c r="B19" s="95">
        <v>64168</v>
      </c>
      <c r="C19" s="71">
        <v>44754</v>
      </c>
      <c r="D19" s="72">
        <v>5768.3617969563174</v>
      </c>
      <c r="E19" s="72">
        <f t="shared" si="0"/>
        <v>1153.6723593912636</v>
      </c>
      <c r="F19" t="s">
        <v>51</v>
      </c>
      <c r="H19">
        <v>122907</v>
      </c>
      <c r="I19">
        <f>_xlfn.XLOOKUP(H19,B4:B25,D4:D25)</f>
        <v>2446.3485000000001</v>
      </c>
      <c r="K19">
        <v>122907</v>
      </c>
      <c r="L19">
        <f>INDEX(D4:D25,MATCH(K19,B4:B25, 0))</f>
        <v>2446.3485000000001</v>
      </c>
    </row>
    <row r="20" spans="1:12" x14ac:dyDescent="0.3">
      <c r="B20" s="95">
        <v>57751</v>
      </c>
      <c r="C20" s="71">
        <v>44758</v>
      </c>
      <c r="D20" s="72">
        <v>5191.525617260686</v>
      </c>
      <c r="E20" s="72">
        <f t="shared" si="0"/>
        <v>1038.3051234521372</v>
      </c>
      <c r="F20" t="s">
        <v>52</v>
      </c>
    </row>
    <row r="21" spans="1:12" x14ac:dyDescent="0.3">
      <c r="B21" s="95">
        <v>63526</v>
      </c>
      <c r="C21" s="71">
        <v>44761</v>
      </c>
      <c r="D21" s="72">
        <v>6748.9833024388909</v>
      </c>
      <c r="E21" s="72">
        <f t="shared" si="0"/>
        <v>1349.7966604877784</v>
      </c>
      <c r="F21" t="s">
        <v>53</v>
      </c>
    </row>
    <row r="22" spans="1:12" x14ac:dyDescent="0.3">
      <c r="B22" s="95">
        <v>64797</v>
      </c>
      <c r="C22" s="71">
        <v>44763</v>
      </c>
      <c r="D22" s="72">
        <v>8773.6782931705584</v>
      </c>
      <c r="E22" s="72">
        <f t="shared" si="0"/>
        <v>1754.7356586341118</v>
      </c>
      <c r="F22" t="s">
        <v>54</v>
      </c>
      <c r="H22" s="104" t="s">
        <v>68</v>
      </c>
      <c r="I22" s="104"/>
      <c r="K22" s="104" t="s">
        <v>210</v>
      </c>
      <c r="L22" s="104"/>
    </row>
    <row r="23" spans="1:12" x14ac:dyDescent="0.3">
      <c r="B23" s="95">
        <v>51837</v>
      </c>
      <c r="C23" s="71">
        <v>44760</v>
      </c>
      <c r="D23" s="72">
        <v>11405.781781121728</v>
      </c>
      <c r="E23" s="72">
        <f t="shared" si="0"/>
        <v>2281.1563562243459</v>
      </c>
      <c r="F23" t="s">
        <v>55</v>
      </c>
      <c r="H23" s="73" t="s">
        <v>35</v>
      </c>
      <c r="I23" s="73" t="s">
        <v>59</v>
      </c>
      <c r="K23" s="73" t="s">
        <v>35</v>
      </c>
      <c r="L23" s="73" t="s">
        <v>59</v>
      </c>
    </row>
    <row r="24" spans="1:12" x14ac:dyDescent="0.3">
      <c r="B24" s="95">
        <v>466544</v>
      </c>
      <c r="C24" s="71">
        <v>44762</v>
      </c>
      <c r="D24" s="72">
        <v>6650</v>
      </c>
      <c r="E24" s="72">
        <f t="shared" si="0"/>
        <v>1330</v>
      </c>
      <c r="F24" t="s">
        <v>56</v>
      </c>
      <c r="H24" t="s">
        <v>50</v>
      </c>
      <c r="I24" s="61">
        <f>_xlfn.XLOOKUP(H24,F4:F25,C4:C25)</f>
        <v>44759</v>
      </c>
      <c r="K24" t="s">
        <v>50</v>
      </c>
      <c r="L24" s="61">
        <f>INDEX(C4:C25,MATCH(K24,F4:F2500, 0))</f>
        <v>44759</v>
      </c>
    </row>
    <row r="25" spans="1:12" x14ac:dyDescent="0.3">
      <c r="B25" s="95">
        <v>51319</v>
      </c>
      <c r="C25" s="71">
        <v>44757</v>
      </c>
      <c r="D25" s="72">
        <v>7341</v>
      </c>
      <c r="E25" s="72">
        <f t="shared" si="0"/>
        <v>1468.2</v>
      </c>
      <c r="F25" t="s">
        <v>57</v>
      </c>
    </row>
    <row r="26" spans="1:12" x14ac:dyDescent="0.3">
      <c r="B26" s="70"/>
      <c r="C26" s="71"/>
      <c r="D26" s="72"/>
      <c r="E26" s="72"/>
    </row>
    <row r="28" spans="1:12" x14ac:dyDescent="0.3">
      <c r="A28" s="78" t="s">
        <v>87</v>
      </c>
    </row>
    <row r="29" spans="1:12" x14ac:dyDescent="0.3">
      <c r="B29" s="63" t="s">
        <v>35</v>
      </c>
      <c r="C29" s="63" t="s">
        <v>58</v>
      </c>
      <c r="D29" s="63" t="s">
        <v>59</v>
      </c>
      <c r="E29" s="63" t="s">
        <v>60</v>
      </c>
      <c r="F29" s="63" t="s">
        <v>61</v>
      </c>
      <c r="H29" s="63" t="s">
        <v>35</v>
      </c>
      <c r="I29" s="63" t="s">
        <v>60</v>
      </c>
      <c r="J29" s="63" t="s">
        <v>61</v>
      </c>
    </row>
    <row r="30" spans="1:12" x14ac:dyDescent="0.3">
      <c r="B30" t="s">
        <v>36</v>
      </c>
      <c r="C30" s="70">
        <v>124300</v>
      </c>
      <c r="D30" s="71">
        <v>44754</v>
      </c>
      <c r="E30" s="72">
        <v>5436.33</v>
      </c>
      <c r="F30" s="72">
        <f t="shared" ref="F30:F51" si="1">E30*0.2</f>
        <v>1087.2660000000001</v>
      </c>
      <c r="H30" t="s">
        <v>41</v>
      </c>
    </row>
    <row r="31" spans="1:12" x14ac:dyDescent="0.3">
      <c r="B31" t="s">
        <v>37</v>
      </c>
      <c r="C31" s="95">
        <v>149160</v>
      </c>
      <c r="D31" s="71">
        <v>44751</v>
      </c>
      <c r="E31" s="72">
        <v>6197.4161999999997</v>
      </c>
      <c r="F31" s="72">
        <f t="shared" si="1"/>
        <v>1239.48324</v>
      </c>
    </row>
    <row r="32" spans="1:12" x14ac:dyDescent="0.3">
      <c r="B32" t="s">
        <v>38</v>
      </c>
      <c r="C32" s="95">
        <v>152143</v>
      </c>
      <c r="D32" s="71">
        <v>44753</v>
      </c>
      <c r="E32" s="72">
        <v>7065.0544679999994</v>
      </c>
      <c r="F32" s="72">
        <f t="shared" si="1"/>
        <v>1413.0108935999999</v>
      </c>
    </row>
    <row r="33" spans="2:10" x14ac:dyDescent="0.3">
      <c r="B33" t="s">
        <v>39</v>
      </c>
      <c r="C33" s="95">
        <v>121715</v>
      </c>
      <c r="D33" s="71">
        <v>44748</v>
      </c>
      <c r="E33" s="72">
        <v>8054.1620935199981</v>
      </c>
      <c r="F33" s="72">
        <f t="shared" si="1"/>
        <v>1610.8324187039998</v>
      </c>
      <c r="H33" s="92" t="s">
        <v>211</v>
      </c>
      <c r="I33" s="92" t="s">
        <v>35</v>
      </c>
      <c r="J33" s="92" t="s">
        <v>59</v>
      </c>
    </row>
    <row r="34" spans="2:10" x14ac:dyDescent="0.3">
      <c r="B34" t="s">
        <v>40</v>
      </c>
      <c r="C34" s="95">
        <v>109543</v>
      </c>
      <c r="D34" s="71">
        <v>44752</v>
      </c>
      <c r="E34" s="72">
        <v>9181.7447866127968</v>
      </c>
      <c r="F34" s="72">
        <f t="shared" si="1"/>
        <v>1836.3489573225595</v>
      </c>
      <c r="H34">
        <v>64168</v>
      </c>
    </row>
    <row r="35" spans="2:10" x14ac:dyDescent="0.3">
      <c r="B35" t="s">
        <v>41</v>
      </c>
      <c r="C35" s="95">
        <v>120497</v>
      </c>
      <c r="D35" s="71">
        <v>44755</v>
      </c>
      <c r="E35" s="72">
        <v>10467.189056738587</v>
      </c>
      <c r="F35" s="72">
        <f t="shared" si="1"/>
        <v>2093.4378113477173</v>
      </c>
    </row>
    <row r="36" spans="2:10" x14ac:dyDescent="0.3">
      <c r="B36" t="s">
        <v>42</v>
      </c>
      <c r="C36" s="95">
        <v>122907</v>
      </c>
      <c r="D36" s="71">
        <v>44757</v>
      </c>
      <c r="E36" s="72">
        <v>2446.3485000000001</v>
      </c>
      <c r="F36" s="72">
        <f t="shared" si="1"/>
        <v>489.26970000000006</v>
      </c>
    </row>
    <row r="37" spans="2:10" x14ac:dyDescent="0.3">
      <c r="B37" t="s">
        <v>43</v>
      </c>
      <c r="C37" s="95">
        <v>98326</v>
      </c>
      <c r="D37" s="71">
        <v>44754</v>
      </c>
      <c r="E37" s="72">
        <v>2690.9833500000004</v>
      </c>
      <c r="F37" s="72">
        <f t="shared" si="1"/>
        <v>538.19667000000015</v>
      </c>
      <c r="H37" s="92" t="s">
        <v>211</v>
      </c>
      <c r="I37" s="92" t="s">
        <v>60</v>
      </c>
      <c r="J37" s="92" t="s">
        <v>61</v>
      </c>
    </row>
    <row r="38" spans="2:10" x14ac:dyDescent="0.3">
      <c r="B38" t="s">
        <v>44</v>
      </c>
      <c r="C38" s="95">
        <v>88493</v>
      </c>
      <c r="D38" s="71">
        <v>44756</v>
      </c>
      <c r="E38" s="72">
        <v>2960.0816850000001</v>
      </c>
      <c r="F38" s="72">
        <f t="shared" si="1"/>
        <v>592.01633700000002</v>
      </c>
      <c r="H38">
        <v>78637</v>
      </c>
    </row>
    <row r="39" spans="2:10" x14ac:dyDescent="0.3">
      <c r="B39" t="s">
        <v>45</v>
      </c>
      <c r="C39" s="95">
        <v>97342</v>
      </c>
      <c r="D39" s="71">
        <v>44751</v>
      </c>
      <c r="E39" s="72">
        <v>3256.0898535000001</v>
      </c>
      <c r="F39" s="72">
        <f t="shared" si="1"/>
        <v>651.21797070000002</v>
      </c>
    </row>
    <row r="40" spans="2:10" x14ac:dyDescent="0.3">
      <c r="B40" t="s">
        <v>46</v>
      </c>
      <c r="C40" s="95">
        <v>99289</v>
      </c>
      <c r="D40" s="71">
        <v>44755</v>
      </c>
      <c r="E40" s="72">
        <v>3581.6988388500008</v>
      </c>
      <c r="F40" s="72">
        <f t="shared" si="1"/>
        <v>716.33976777000021</v>
      </c>
    </row>
    <row r="41" spans="2:10" x14ac:dyDescent="0.3">
      <c r="B41" t="s">
        <v>47</v>
      </c>
      <c r="C41" s="95">
        <v>79431</v>
      </c>
      <c r="D41" s="71">
        <v>44758</v>
      </c>
      <c r="E41" s="72">
        <v>3939.8687227350015</v>
      </c>
      <c r="F41" s="72">
        <f t="shared" si="1"/>
        <v>787.97374454700036</v>
      </c>
      <c r="H41" s="92" t="s">
        <v>211</v>
      </c>
      <c r="I41" s="92" t="s">
        <v>60</v>
      </c>
      <c r="J41" s="92" t="s">
        <v>35</v>
      </c>
    </row>
    <row r="42" spans="2:10" x14ac:dyDescent="0.3">
      <c r="B42" t="s">
        <v>48</v>
      </c>
      <c r="C42" s="95">
        <v>71488</v>
      </c>
      <c r="D42" s="71">
        <v>44760</v>
      </c>
      <c r="E42" s="72">
        <v>4333.855595008502</v>
      </c>
      <c r="F42" s="72">
        <f t="shared" si="1"/>
        <v>866.77111900170041</v>
      </c>
      <c r="J42" s="62" t="s">
        <v>56</v>
      </c>
    </row>
    <row r="43" spans="2:10" x14ac:dyDescent="0.3">
      <c r="B43" t="s">
        <v>49</v>
      </c>
      <c r="C43" s="95">
        <v>78637</v>
      </c>
      <c r="D43" s="71">
        <v>44757</v>
      </c>
      <c r="E43" s="72">
        <v>4767.2411545093528</v>
      </c>
      <c r="F43" s="72">
        <f t="shared" si="1"/>
        <v>953.4482309018706</v>
      </c>
    </row>
    <row r="44" spans="2:10" x14ac:dyDescent="0.3">
      <c r="B44" t="s">
        <v>50</v>
      </c>
      <c r="C44" s="95">
        <v>80210</v>
      </c>
      <c r="D44" s="71">
        <v>44759</v>
      </c>
      <c r="E44" s="72">
        <v>5243.9652699602884</v>
      </c>
      <c r="F44" s="72">
        <f t="shared" si="1"/>
        <v>1048.7930539920578</v>
      </c>
    </row>
    <row r="45" spans="2:10" x14ac:dyDescent="0.3">
      <c r="B45" t="s">
        <v>51</v>
      </c>
      <c r="C45" s="95">
        <v>64168</v>
      </c>
      <c r="D45" s="71">
        <v>44754</v>
      </c>
      <c r="E45" s="72">
        <v>5768.3617969563174</v>
      </c>
      <c r="F45" s="72">
        <f t="shared" si="1"/>
        <v>1153.6723593912636</v>
      </c>
    </row>
    <row r="46" spans="2:10" x14ac:dyDescent="0.3">
      <c r="B46" t="s">
        <v>52</v>
      </c>
      <c r="C46" s="95">
        <v>57751</v>
      </c>
      <c r="D46" s="71">
        <v>44758</v>
      </c>
      <c r="E46" s="72">
        <v>5191.525617260686</v>
      </c>
      <c r="F46" s="72">
        <f t="shared" si="1"/>
        <v>1038.3051234521372</v>
      </c>
    </row>
    <row r="47" spans="2:10" x14ac:dyDescent="0.3">
      <c r="B47" t="s">
        <v>53</v>
      </c>
      <c r="C47" s="95">
        <v>63526</v>
      </c>
      <c r="D47" s="71">
        <v>44761</v>
      </c>
      <c r="E47" s="72">
        <v>6748.9833024388909</v>
      </c>
      <c r="F47" s="72">
        <f t="shared" si="1"/>
        <v>1349.7966604877784</v>
      </c>
    </row>
    <row r="48" spans="2:10" x14ac:dyDescent="0.3">
      <c r="B48" t="s">
        <v>54</v>
      </c>
      <c r="C48" s="95">
        <v>64797</v>
      </c>
      <c r="D48" s="71">
        <v>44763</v>
      </c>
      <c r="E48" s="72">
        <v>8773.6782931705584</v>
      </c>
      <c r="F48" s="72">
        <f t="shared" si="1"/>
        <v>1754.7356586341118</v>
      </c>
    </row>
    <row r="49" spans="2:6" x14ac:dyDescent="0.3">
      <c r="B49" t="s">
        <v>55</v>
      </c>
      <c r="C49" s="95">
        <v>51837</v>
      </c>
      <c r="D49" s="71">
        <v>44760</v>
      </c>
      <c r="E49" s="72">
        <v>11405.781781121728</v>
      </c>
      <c r="F49" s="72">
        <f t="shared" si="1"/>
        <v>2281.1563562243459</v>
      </c>
    </row>
    <row r="50" spans="2:6" x14ac:dyDescent="0.3">
      <c r="B50" t="s">
        <v>56</v>
      </c>
      <c r="C50" s="95">
        <v>466544</v>
      </c>
      <c r="D50" s="71">
        <v>44762</v>
      </c>
      <c r="E50" s="72">
        <v>6650</v>
      </c>
      <c r="F50" s="72">
        <f t="shared" si="1"/>
        <v>1330</v>
      </c>
    </row>
    <row r="51" spans="2:6" x14ac:dyDescent="0.3">
      <c r="B51" t="s">
        <v>57</v>
      </c>
      <c r="C51" s="95">
        <v>51319</v>
      </c>
      <c r="D51" s="71">
        <v>44757</v>
      </c>
      <c r="E51" s="72">
        <v>7341</v>
      </c>
      <c r="F51" s="72">
        <f t="shared" si="1"/>
        <v>1468.2</v>
      </c>
    </row>
  </sheetData>
  <mergeCells count="9">
    <mergeCell ref="H17:I17"/>
    <mergeCell ref="K17:L17"/>
    <mergeCell ref="H22:I22"/>
    <mergeCell ref="K22:L22"/>
    <mergeCell ref="H3:I3"/>
    <mergeCell ref="H7:I7"/>
    <mergeCell ref="K7:L7"/>
    <mergeCell ref="H12:I12"/>
    <mergeCell ref="K12:L1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FE2D-6CD0-40C6-B9E5-0077857513EF}">
  <dimension ref="A1:O47"/>
  <sheetViews>
    <sheetView topLeftCell="E26" zoomScale="80" workbookViewId="0">
      <selection activeCell="I56" sqref="I56"/>
    </sheetView>
  </sheetViews>
  <sheetFormatPr defaultColWidth="10.69921875" defaultRowHeight="15.6" x14ac:dyDescent="0.3"/>
  <cols>
    <col min="1" max="1" width="6.296875" customWidth="1"/>
    <col min="2" max="2" width="20.59765625" bestFit="1" customWidth="1"/>
    <col min="3" max="3" width="19.5" bestFit="1" customWidth="1"/>
    <col min="4" max="4" width="20" bestFit="1" customWidth="1"/>
    <col min="5" max="5" width="30.69921875" customWidth="1"/>
    <col min="6" max="6" width="8.796875" customWidth="1"/>
    <col min="7" max="7" width="20.69921875" customWidth="1"/>
    <col min="8" max="8" width="16.19921875" bestFit="1" customWidth="1"/>
    <col min="9" max="9" width="16.5" customWidth="1"/>
    <col min="10" max="10" width="20.69921875" customWidth="1"/>
    <col min="11" max="11" width="24" customWidth="1"/>
    <col min="12" max="12" width="22.19921875" bestFit="1" customWidth="1"/>
    <col min="13" max="13" width="15.5" bestFit="1" customWidth="1"/>
  </cols>
  <sheetData>
    <row r="1" spans="1:15" ht="28.8" x14ac:dyDescent="0.55000000000000004">
      <c r="A1" s="99" t="s">
        <v>31</v>
      </c>
      <c r="B1" s="99"/>
      <c r="C1" s="99"/>
      <c r="D1" s="99"/>
      <c r="E1" s="99"/>
      <c r="F1" s="99"/>
      <c r="G1" s="99"/>
      <c r="H1" s="99"/>
      <c r="I1" s="99"/>
      <c r="J1" s="99"/>
      <c r="K1" s="2"/>
      <c r="L1" s="2"/>
      <c r="M1" s="2"/>
      <c r="N1" s="2"/>
      <c r="O1" s="2"/>
    </row>
    <row r="3" spans="1:15" ht="21" x14ac:dyDescent="0.4">
      <c r="B3" s="98" t="s">
        <v>16</v>
      </c>
      <c r="C3" s="98"/>
      <c r="D3" s="98"/>
      <c r="E3" s="98"/>
      <c r="G3" s="98" t="s">
        <v>66</v>
      </c>
      <c r="H3" s="98"/>
      <c r="I3" s="98"/>
      <c r="J3" s="98"/>
    </row>
    <row r="4" spans="1:15" ht="18.600000000000001" thickBot="1" x14ac:dyDescent="0.4">
      <c r="B4" s="11"/>
      <c r="C4" s="11"/>
      <c r="D4" s="11"/>
      <c r="E4" s="11"/>
    </row>
    <row r="5" spans="1:15" ht="21" x14ac:dyDescent="0.4">
      <c r="B5" s="19" t="s">
        <v>7</v>
      </c>
      <c r="C5" s="39" t="s">
        <v>4</v>
      </c>
      <c r="D5" s="20" t="s">
        <v>6</v>
      </c>
      <c r="E5" s="18" t="s">
        <v>13</v>
      </c>
      <c r="G5" s="22" t="s">
        <v>17</v>
      </c>
      <c r="H5" s="23"/>
      <c r="I5" s="23"/>
      <c r="J5" s="24" t="s">
        <v>18</v>
      </c>
    </row>
    <row r="6" spans="1:15" ht="18" x14ac:dyDescent="0.35">
      <c r="B6" s="14">
        <v>10</v>
      </c>
      <c r="C6" s="40">
        <v>20</v>
      </c>
      <c r="D6" s="16">
        <v>42750</v>
      </c>
      <c r="E6" s="12" t="s">
        <v>8</v>
      </c>
      <c r="G6" s="31" t="s">
        <v>30</v>
      </c>
      <c r="H6" s="26"/>
      <c r="I6" s="26"/>
      <c r="J6" s="36" t="s">
        <v>19</v>
      </c>
    </row>
    <row r="7" spans="1:15" ht="18" x14ac:dyDescent="0.35">
      <c r="B7" s="14">
        <v>12</v>
      </c>
      <c r="C7" s="40">
        <v>52</v>
      </c>
      <c r="D7" s="16">
        <v>42734</v>
      </c>
      <c r="E7" s="12" t="s">
        <v>9</v>
      </c>
      <c r="G7" s="25"/>
      <c r="H7" s="26"/>
      <c r="I7" s="26"/>
      <c r="J7" s="27"/>
    </row>
    <row r="8" spans="1:15" ht="21" x14ac:dyDescent="0.4">
      <c r="B8" s="14">
        <v>4</v>
      </c>
      <c r="C8" s="40">
        <v>12</v>
      </c>
      <c r="D8" s="16">
        <v>42755</v>
      </c>
      <c r="E8" s="12" t="s">
        <v>10</v>
      </c>
      <c r="G8" s="32" t="s">
        <v>20</v>
      </c>
      <c r="H8" s="26"/>
      <c r="I8" s="26"/>
      <c r="J8" s="27"/>
    </row>
    <row r="9" spans="1:15" ht="18" x14ac:dyDescent="0.35">
      <c r="B9" s="14">
        <v>6</v>
      </c>
      <c r="C9" s="40">
        <v>33</v>
      </c>
      <c r="D9" s="16">
        <v>42780</v>
      </c>
      <c r="E9" s="12" t="s">
        <v>11</v>
      </c>
      <c r="G9" s="53">
        <f>_xlfn.XLOOKUP(G6,E6:E13,D6:D13)</f>
        <v>42765</v>
      </c>
      <c r="H9" s="26"/>
      <c r="I9" s="26"/>
      <c r="J9" s="27"/>
    </row>
    <row r="10" spans="1:15" ht="18" x14ac:dyDescent="0.35">
      <c r="B10" s="14">
        <v>8</v>
      </c>
      <c r="C10" s="40">
        <v>110</v>
      </c>
      <c r="D10" s="16">
        <v>42768</v>
      </c>
      <c r="E10" s="12" t="s">
        <v>12</v>
      </c>
      <c r="G10" s="25"/>
      <c r="H10" s="26"/>
      <c r="I10" s="26"/>
      <c r="J10" s="27"/>
    </row>
    <row r="11" spans="1:15" ht="18" x14ac:dyDescent="0.35">
      <c r="B11" s="14">
        <v>100</v>
      </c>
      <c r="C11" s="40">
        <v>340</v>
      </c>
      <c r="D11" s="16">
        <v>42744</v>
      </c>
      <c r="E11" s="12" t="s">
        <v>14</v>
      </c>
      <c r="G11" s="25"/>
      <c r="H11" s="26"/>
      <c r="I11" s="26"/>
      <c r="J11" s="27"/>
    </row>
    <row r="12" spans="1:15" ht="21.6" thickBot="1" x14ac:dyDescent="0.45">
      <c r="B12" s="14">
        <v>20</v>
      </c>
      <c r="C12" s="40">
        <v>506</v>
      </c>
      <c r="D12" s="16">
        <v>42765</v>
      </c>
      <c r="E12" s="12" t="s">
        <v>30</v>
      </c>
      <c r="G12" s="32" t="s">
        <v>21</v>
      </c>
      <c r="H12" s="26"/>
      <c r="I12" s="26"/>
      <c r="J12" s="27"/>
    </row>
    <row r="13" spans="1:15" ht="18.600000000000001" thickBot="1" x14ac:dyDescent="0.4">
      <c r="B13" s="15">
        <v>40</v>
      </c>
      <c r="C13" s="41">
        <v>418</v>
      </c>
      <c r="D13" s="17">
        <v>42745</v>
      </c>
      <c r="E13" s="13" t="s">
        <v>15</v>
      </c>
      <c r="G13" s="45" t="s">
        <v>22</v>
      </c>
      <c r="H13" s="46" t="s">
        <v>23</v>
      </c>
      <c r="I13" s="46" t="s">
        <v>24</v>
      </c>
      <c r="J13" s="47" t="s">
        <v>25</v>
      </c>
    </row>
    <row r="14" spans="1:15" x14ac:dyDescent="0.3">
      <c r="G14" s="42" t="s">
        <v>1</v>
      </c>
      <c r="H14" s="43" t="s">
        <v>0</v>
      </c>
      <c r="I14" s="44">
        <v>18</v>
      </c>
      <c r="J14" s="54">
        <f>_xlfn.XLOOKUP(G6,E6:E13,B6:B13,FALSE)</f>
        <v>20</v>
      </c>
    </row>
    <row r="15" spans="1:15" x14ac:dyDescent="0.3">
      <c r="G15" s="34"/>
      <c r="H15" s="33"/>
      <c r="I15" s="37"/>
      <c r="J15" s="35"/>
    </row>
    <row r="16" spans="1:15" x14ac:dyDescent="0.3">
      <c r="G16" s="34"/>
      <c r="H16" s="33"/>
      <c r="I16" s="37"/>
      <c r="J16" s="35"/>
    </row>
    <row r="17" spans="2:14" x14ac:dyDescent="0.3">
      <c r="G17" s="25"/>
      <c r="H17" s="26"/>
      <c r="I17" s="38"/>
      <c r="J17" s="27"/>
    </row>
    <row r="18" spans="2:14" ht="21" x14ac:dyDescent="0.4">
      <c r="G18" s="32" t="s">
        <v>26</v>
      </c>
      <c r="H18" s="26"/>
      <c r="I18" s="38"/>
      <c r="J18" s="27"/>
    </row>
    <row r="19" spans="2:14" x14ac:dyDescent="0.3">
      <c r="G19" s="25" t="s">
        <v>27</v>
      </c>
      <c r="H19" s="38">
        <f>I14*J14</f>
        <v>360</v>
      </c>
      <c r="I19" s="26"/>
      <c r="J19" s="27"/>
    </row>
    <row r="20" spans="2:14" ht="13.95" customHeight="1" x14ac:dyDescent="0.3">
      <c r="G20" s="25" t="s">
        <v>28</v>
      </c>
      <c r="H20" s="38">
        <f>H19*0.07</f>
        <v>25.200000000000003</v>
      </c>
      <c r="I20" s="26"/>
      <c r="J20" s="27"/>
    </row>
    <row r="21" spans="2:14" x14ac:dyDescent="0.3">
      <c r="G21" s="25" t="s">
        <v>29</v>
      </c>
      <c r="H21" s="48">
        <v>0.3</v>
      </c>
      <c r="I21" s="26"/>
      <c r="J21" s="27"/>
    </row>
    <row r="22" spans="2:14" x14ac:dyDescent="0.3">
      <c r="G22" s="50" t="s">
        <v>26</v>
      </c>
      <c r="H22" s="49">
        <f>H19-(H19*H21)+H20</f>
        <v>277.2</v>
      </c>
      <c r="I22" s="26"/>
      <c r="J22" s="27"/>
    </row>
    <row r="23" spans="2:14" ht="16.2" thickBot="1" x14ac:dyDescent="0.35">
      <c r="G23" s="28"/>
      <c r="H23" s="29"/>
      <c r="I23" s="29"/>
      <c r="J23" s="30"/>
    </row>
    <row r="27" spans="2:14" ht="21" x14ac:dyDescent="0.4">
      <c r="C27" s="98" t="s">
        <v>4</v>
      </c>
      <c r="D27" s="98"/>
      <c r="E27" s="98"/>
      <c r="F27" s="98"/>
      <c r="G27" s="98"/>
      <c r="H27" s="98"/>
      <c r="K27" s="98" t="s">
        <v>66</v>
      </c>
      <c r="L27" s="98"/>
      <c r="M27" s="98"/>
      <c r="N27" s="98"/>
    </row>
    <row r="28" spans="2:14" ht="18.600000000000001" thickBot="1" x14ac:dyDescent="0.4">
      <c r="B28" s="1"/>
      <c r="C28" s="1"/>
      <c r="D28" s="1"/>
      <c r="E28" s="1"/>
      <c r="F28" s="1"/>
      <c r="G28" s="1"/>
      <c r="H28" s="1"/>
      <c r="I28" s="1"/>
      <c r="J28" s="1"/>
    </row>
    <row r="29" spans="2:14" ht="21" x14ac:dyDescent="0.4">
      <c r="B29" s="101" t="s">
        <v>4</v>
      </c>
      <c r="C29" s="5">
        <v>0</v>
      </c>
      <c r="D29" s="5">
        <v>11</v>
      </c>
      <c r="E29" s="5">
        <v>31</v>
      </c>
      <c r="F29" s="5">
        <v>51</v>
      </c>
      <c r="G29" s="5">
        <v>100</v>
      </c>
      <c r="H29" s="5">
        <v>200</v>
      </c>
      <c r="I29" s="6">
        <v>500</v>
      </c>
      <c r="J29" s="1"/>
      <c r="K29" s="22" t="s">
        <v>17</v>
      </c>
      <c r="L29" s="23"/>
      <c r="M29" s="23"/>
      <c r="N29" s="24" t="s">
        <v>18</v>
      </c>
    </row>
    <row r="30" spans="2:14" ht="18" x14ac:dyDescent="0.35">
      <c r="B30" s="102"/>
      <c r="C30" s="3" t="s">
        <v>5</v>
      </c>
      <c r="D30" s="3" t="s">
        <v>5</v>
      </c>
      <c r="E30" s="3" t="s">
        <v>5</v>
      </c>
      <c r="F30" s="3" t="s">
        <v>5</v>
      </c>
      <c r="G30" s="3" t="s">
        <v>5</v>
      </c>
      <c r="H30" s="3" t="s">
        <v>5</v>
      </c>
      <c r="I30" s="7" t="s">
        <v>2</v>
      </c>
      <c r="J30" s="1"/>
      <c r="K30" s="31" t="s">
        <v>30</v>
      </c>
      <c r="L30" s="26"/>
      <c r="M30" s="26"/>
      <c r="N30" s="36" t="s">
        <v>19</v>
      </c>
    </row>
    <row r="31" spans="2:14" ht="18" x14ac:dyDescent="0.35">
      <c r="B31" s="103"/>
      <c r="C31" s="4">
        <v>10</v>
      </c>
      <c r="D31" s="4">
        <v>30</v>
      </c>
      <c r="E31" s="4">
        <v>50</v>
      </c>
      <c r="F31" s="4">
        <v>100</v>
      </c>
      <c r="G31" s="4">
        <v>200</v>
      </c>
      <c r="H31" s="4">
        <v>500</v>
      </c>
      <c r="I31" s="8"/>
      <c r="J31" s="1"/>
      <c r="K31" s="25"/>
      <c r="L31" s="26"/>
      <c r="M31" s="26"/>
      <c r="N31" s="27"/>
    </row>
    <row r="32" spans="2:14" ht="21.6" thickBot="1" x14ac:dyDescent="0.45">
      <c r="B32" s="21" t="s">
        <v>3</v>
      </c>
      <c r="C32" s="9">
        <v>0</v>
      </c>
      <c r="D32" s="9">
        <v>0.05</v>
      </c>
      <c r="E32" s="9">
        <v>0.1</v>
      </c>
      <c r="F32" s="9">
        <v>0.15</v>
      </c>
      <c r="G32" s="9">
        <v>0.2</v>
      </c>
      <c r="H32" s="9">
        <v>0.25</v>
      </c>
      <c r="I32" s="10">
        <v>0.3</v>
      </c>
      <c r="J32" s="1"/>
      <c r="K32" s="32" t="s">
        <v>20</v>
      </c>
      <c r="L32" s="26"/>
      <c r="M32" s="26"/>
      <c r="N32" s="27"/>
    </row>
    <row r="33" spans="2:14" x14ac:dyDescent="0.3">
      <c r="K33" s="51">
        <v>42765</v>
      </c>
      <c r="L33" s="26"/>
      <c r="M33" s="26"/>
      <c r="N33" s="27"/>
    </row>
    <row r="34" spans="2:14" x14ac:dyDescent="0.3">
      <c r="K34" s="25"/>
      <c r="L34" s="26"/>
      <c r="M34" s="26"/>
      <c r="N34" s="27"/>
    </row>
    <row r="35" spans="2:14" x14ac:dyDescent="0.3">
      <c r="K35" s="25"/>
      <c r="L35" s="26"/>
      <c r="M35" s="26"/>
      <c r="N35" s="27"/>
    </row>
    <row r="36" spans="2:14" ht="21.6" thickBot="1" x14ac:dyDescent="0.45">
      <c r="K36" s="32" t="s">
        <v>21</v>
      </c>
      <c r="L36" s="26"/>
      <c r="M36" s="26"/>
      <c r="N36" s="27"/>
    </row>
    <row r="37" spans="2:14" ht="16.2" thickBot="1" x14ac:dyDescent="0.35">
      <c r="K37" s="45" t="s">
        <v>22</v>
      </c>
      <c r="L37" s="46" t="s">
        <v>23</v>
      </c>
      <c r="M37" s="46" t="s">
        <v>24</v>
      </c>
      <c r="N37" s="47" t="s">
        <v>25</v>
      </c>
    </row>
    <row r="38" spans="2:14" x14ac:dyDescent="0.3">
      <c r="K38" s="42" t="s">
        <v>1</v>
      </c>
      <c r="L38" s="43" t="s">
        <v>0</v>
      </c>
      <c r="M38" s="44">
        <v>18</v>
      </c>
      <c r="N38" s="52">
        <v>20</v>
      </c>
    </row>
    <row r="39" spans="2:14" ht="16.8" x14ac:dyDescent="0.3">
      <c r="B39" s="69"/>
      <c r="K39" s="34"/>
      <c r="L39" s="33"/>
      <c r="M39" s="37"/>
      <c r="N39" s="35"/>
    </row>
    <row r="40" spans="2:14" x14ac:dyDescent="0.3">
      <c r="K40" s="34"/>
      <c r="L40" s="33"/>
      <c r="M40" s="37"/>
      <c r="N40" s="35"/>
    </row>
    <row r="41" spans="2:14" x14ac:dyDescent="0.3">
      <c r="K41" s="25"/>
      <c r="L41" s="26"/>
      <c r="M41" s="38"/>
      <c r="N41" s="27"/>
    </row>
    <row r="42" spans="2:14" ht="21" x14ac:dyDescent="0.4">
      <c r="K42" s="32" t="s">
        <v>26</v>
      </c>
      <c r="L42" s="26"/>
      <c r="M42" s="38"/>
      <c r="N42" s="27"/>
    </row>
    <row r="43" spans="2:14" x14ac:dyDescent="0.3">
      <c r="K43" s="25" t="s">
        <v>27</v>
      </c>
      <c r="L43" s="38">
        <f>M38*N38</f>
        <v>360</v>
      </c>
      <c r="M43" s="26"/>
      <c r="N43" s="27"/>
    </row>
    <row r="44" spans="2:14" x14ac:dyDescent="0.3">
      <c r="K44" s="25" t="s">
        <v>28</v>
      </c>
      <c r="L44" s="38">
        <f>L43*0.07</f>
        <v>25.200000000000003</v>
      </c>
      <c r="M44" s="26"/>
      <c r="N44" s="27"/>
    </row>
    <row r="45" spans="2:14" x14ac:dyDescent="0.3">
      <c r="K45" s="25" t="s">
        <v>29</v>
      </c>
      <c r="L45" s="55">
        <f>HLOOKUP(_xlfn.XLOOKUP(K30,E6:E13,C6:C13,FALSE),C29:I32,4,TRUE)</f>
        <v>0.3</v>
      </c>
      <c r="M45" s="26"/>
      <c r="N45" s="27"/>
    </row>
    <row r="46" spans="2:14" x14ac:dyDescent="0.3">
      <c r="K46" s="50" t="s">
        <v>26</v>
      </c>
      <c r="L46" s="49">
        <f>L43-(L43*L45)+L44</f>
        <v>277.2</v>
      </c>
      <c r="M46" s="26"/>
      <c r="N46" s="27"/>
    </row>
    <row r="47" spans="2:14" ht="16.2" thickBot="1" x14ac:dyDescent="0.35">
      <c r="K47" s="28"/>
      <c r="L47" s="29"/>
      <c r="M47" s="29"/>
      <c r="N47" s="30"/>
    </row>
  </sheetData>
  <mergeCells count="6">
    <mergeCell ref="K27:N27"/>
    <mergeCell ref="B29:B31"/>
    <mergeCell ref="A1:J1"/>
    <mergeCell ref="B3:E3"/>
    <mergeCell ref="G3:J3"/>
    <mergeCell ref="C27:H27"/>
  </mergeCells>
  <dataValidations count="2">
    <dataValidation type="list" allowBlank="1" showInputMessage="1" showErrorMessage="1" sqref="K30" xr:uid="{3BD27D6A-66F6-4808-A830-D2147372500E}">
      <formula1>#REF!</formula1>
    </dataValidation>
    <dataValidation type="list" allowBlank="1" showInputMessage="1" showErrorMessage="1" sqref="G6" xr:uid="{7DE3977E-A118-4BC3-BD7E-DC7BD60593D1}">
      <formula1>$E$6:$E$13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A156-C9C9-4E00-9F88-660F9ED32EA9}">
  <dimension ref="A2:N83"/>
  <sheetViews>
    <sheetView tabSelected="1" topLeftCell="A46" zoomScale="88" workbookViewId="0">
      <selection activeCell="L49" sqref="L49"/>
    </sheetView>
  </sheetViews>
  <sheetFormatPr defaultRowHeight="15.6" x14ac:dyDescent="0.3"/>
  <cols>
    <col min="1" max="1" width="38.59765625" bestFit="1" customWidth="1"/>
    <col min="2" max="2" width="16.796875" bestFit="1" customWidth="1"/>
    <col min="3" max="3" width="9.5" bestFit="1" customWidth="1"/>
    <col min="4" max="4" width="11.59765625" bestFit="1" customWidth="1"/>
    <col min="5" max="5" width="11.09765625" bestFit="1" customWidth="1"/>
    <col min="7" max="7" width="15.5" bestFit="1" customWidth="1"/>
    <col min="8" max="8" width="11.59765625" bestFit="1" customWidth="1"/>
    <col min="9" max="9" width="11.09765625" bestFit="1" customWidth="1"/>
    <col min="10" max="10" width="6.09765625" bestFit="1" customWidth="1"/>
    <col min="11" max="11" width="8.69921875" bestFit="1" customWidth="1"/>
  </cols>
  <sheetData>
    <row r="2" spans="1:14" ht="19.8" customHeight="1" x14ac:dyDescent="0.3">
      <c r="A2" s="108" t="s">
        <v>88</v>
      </c>
      <c r="B2" s="108"/>
      <c r="C2" s="108"/>
      <c r="D2" s="108"/>
      <c r="E2" s="108"/>
      <c r="F2" s="108"/>
      <c r="G2" s="108"/>
      <c r="H2" s="108"/>
    </row>
    <row r="3" spans="1:14" ht="18.600000000000001" thickBot="1" x14ac:dyDescent="0.4">
      <c r="A3" s="109"/>
      <c r="B3" s="109"/>
      <c r="C3" s="109"/>
      <c r="D3" s="109"/>
      <c r="E3" s="109"/>
      <c r="F3" s="109"/>
      <c r="G3" s="109"/>
      <c r="H3" s="109"/>
      <c r="J3" s="105" t="s">
        <v>207</v>
      </c>
      <c r="K3" s="106"/>
      <c r="L3" s="106"/>
      <c r="M3" s="106"/>
      <c r="N3" s="106"/>
    </row>
    <row r="4" spans="1:14" ht="19.2" thickTop="1" thickBot="1" x14ac:dyDescent="0.35">
      <c r="A4" s="87" t="s">
        <v>89</v>
      </c>
      <c r="B4" s="87" t="s">
        <v>90</v>
      </c>
      <c r="C4" s="87" t="s">
        <v>91</v>
      </c>
      <c r="D4" s="87" t="s">
        <v>92</v>
      </c>
      <c r="E4" s="87" t="s">
        <v>93</v>
      </c>
      <c r="F4" s="87" t="s">
        <v>94</v>
      </c>
      <c r="G4" s="87" t="s">
        <v>95</v>
      </c>
      <c r="H4" s="87" t="s">
        <v>96</v>
      </c>
      <c r="J4" s="107" t="s">
        <v>208</v>
      </c>
      <c r="K4" s="107"/>
      <c r="L4" s="107"/>
      <c r="M4" s="107"/>
      <c r="N4" s="107"/>
    </row>
    <row r="5" spans="1:14" ht="16.2" thickTop="1" x14ac:dyDescent="0.3">
      <c r="A5" s="85" t="s">
        <v>97</v>
      </c>
      <c r="B5" s="85" t="s">
        <v>98</v>
      </c>
      <c r="C5" s="85" t="s">
        <v>99</v>
      </c>
      <c r="D5" s="85" t="s">
        <v>100</v>
      </c>
      <c r="E5" s="85">
        <v>148</v>
      </c>
      <c r="F5" s="85" t="s">
        <v>101</v>
      </c>
      <c r="G5" s="89">
        <v>1054</v>
      </c>
      <c r="H5" s="86">
        <v>44235.663543420371</v>
      </c>
      <c r="J5" s="81" t="s">
        <v>95</v>
      </c>
      <c r="K5" s="81" t="s">
        <v>89</v>
      </c>
      <c r="L5" s="81" t="s">
        <v>90</v>
      </c>
      <c r="M5" s="81" t="s">
        <v>91</v>
      </c>
      <c r="N5" s="81" t="s">
        <v>96</v>
      </c>
    </row>
    <row r="6" spans="1:14" x14ac:dyDescent="0.3">
      <c r="A6" s="85" t="s">
        <v>102</v>
      </c>
      <c r="B6" s="85" t="s">
        <v>103</v>
      </c>
      <c r="C6" s="85" t="s">
        <v>99</v>
      </c>
      <c r="D6" s="85" t="s">
        <v>104</v>
      </c>
      <c r="E6" s="85">
        <v>121</v>
      </c>
      <c r="F6" s="85" t="s">
        <v>101</v>
      </c>
      <c r="G6" s="89">
        <v>1056</v>
      </c>
      <c r="H6" s="86">
        <v>44378.924218482833</v>
      </c>
      <c r="J6" s="90">
        <v>1067</v>
      </c>
      <c r="K6" s="83" t="str">
        <f>_xlfn.XLOOKUP(J6,G5:G41,A5:A41,FALSE)</f>
        <v>Scote</v>
      </c>
      <c r="L6" s="83" t="str">
        <f>_xlfn.XLOOKUP(J6,G5:G41,B5:B41,FALSE)</f>
        <v>Gail</v>
      </c>
      <c r="M6" s="83" t="str">
        <f>_xlfn.XLOOKUP(J6,G5:G41,C5:C41,FALSE)</f>
        <v>AT</v>
      </c>
      <c r="N6" s="84">
        <f>VLOOKUP(J6,G5:H41,2,)</f>
        <v>44143.273798797665</v>
      </c>
    </row>
    <row r="7" spans="1:14" x14ac:dyDescent="0.3">
      <c r="A7" s="85" t="s">
        <v>105</v>
      </c>
      <c r="B7" s="85" t="s">
        <v>106</v>
      </c>
      <c r="C7" s="85" t="s">
        <v>99</v>
      </c>
      <c r="D7" s="85" t="s">
        <v>107</v>
      </c>
      <c r="E7" s="85">
        <v>123</v>
      </c>
      <c r="F7" s="85" t="s">
        <v>101</v>
      </c>
      <c r="G7" s="89">
        <v>1067</v>
      </c>
      <c r="H7" s="86">
        <v>44143.273798797665</v>
      </c>
    </row>
    <row r="8" spans="1:14" x14ac:dyDescent="0.3">
      <c r="A8" s="85" t="s">
        <v>108</v>
      </c>
      <c r="B8" s="85" t="s">
        <v>109</v>
      </c>
      <c r="C8" s="85" t="s">
        <v>110</v>
      </c>
      <c r="D8" s="85" t="s">
        <v>111</v>
      </c>
      <c r="E8" s="85">
        <v>126</v>
      </c>
      <c r="F8" s="85" t="s">
        <v>112</v>
      </c>
      <c r="G8" s="89">
        <v>1075</v>
      </c>
      <c r="H8" s="86">
        <v>42968.280610202841</v>
      </c>
    </row>
    <row r="9" spans="1:14" x14ac:dyDescent="0.3">
      <c r="A9" s="85" t="s">
        <v>113</v>
      </c>
      <c r="B9" s="85" t="s">
        <v>114</v>
      </c>
      <c r="C9" s="85" t="s">
        <v>115</v>
      </c>
      <c r="D9" s="85" t="s">
        <v>116</v>
      </c>
      <c r="E9" s="85">
        <v>101</v>
      </c>
      <c r="F9" s="85" t="s">
        <v>112</v>
      </c>
      <c r="G9" s="89">
        <v>1078</v>
      </c>
      <c r="H9" s="86">
        <v>41767.757735424981</v>
      </c>
    </row>
    <row r="10" spans="1:14" ht="18" x14ac:dyDescent="0.35">
      <c r="A10" s="85" t="s">
        <v>117</v>
      </c>
      <c r="B10" s="85" t="s">
        <v>118</v>
      </c>
      <c r="C10" s="85" t="s">
        <v>110</v>
      </c>
      <c r="D10" s="85" t="s">
        <v>119</v>
      </c>
      <c r="E10" s="85">
        <v>118</v>
      </c>
      <c r="F10" s="85" t="s">
        <v>112</v>
      </c>
      <c r="G10" s="89">
        <v>1152</v>
      </c>
      <c r="H10" s="86">
        <v>42509.480482453953</v>
      </c>
      <c r="J10" s="105" t="s">
        <v>207</v>
      </c>
      <c r="K10" s="106"/>
      <c r="L10" s="106"/>
      <c r="M10" s="106"/>
      <c r="N10" s="106"/>
    </row>
    <row r="11" spans="1:14" ht="15.6" customHeight="1" thickBot="1" x14ac:dyDescent="0.35">
      <c r="A11" s="85" t="s">
        <v>120</v>
      </c>
      <c r="B11" s="85" t="s">
        <v>121</v>
      </c>
      <c r="C11" s="85" t="s">
        <v>122</v>
      </c>
      <c r="D11" s="85" t="s">
        <v>123</v>
      </c>
      <c r="E11" s="85">
        <v>289</v>
      </c>
      <c r="F11" s="85" t="s">
        <v>124</v>
      </c>
      <c r="G11" s="89">
        <v>1196</v>
      </c>
      <c r="H11" s="86">
        <v>42508.881786951402</v>
      </c>
      <c r="J11" s="107" t="s">
        <v>208</v>
      </c>
      <c r="K11" s="107"/>
      <c r="L11" s="107"/>
      <c r="M11" s="107"/>
      <c r="N11" s="107"/>
    </row>
    <row r="12" spans="1:14" ht="16.2" customHeight="1" thickTop="1" x14ac:dyDescent="0.3">
      <c r="A12" s="85" t="s">
        <v>125</v>
      </c>
      <c r="B12" s="85" t="s">
        <v>126</v>
      </c>
      <c r="C12" s="85" t="s">
        <v>127</v>
      </c>
      <c r="D12" s="85" t="s">
        <v>128</v>
      </c>
      <c r="E12" s="85">
        <v>124</v>
      </c>
      <c r="F12" s="85" t="s">
        <v>101</v>
      </c>
      <c r="G12" s="89">
        <v>1284</v>
      </c>
      <c r="H12" s="86">
        <v>44642.094045748374</v>
      </c>
      <c r="J12" s="81" t="s">
        <v>95</v>
      </c>
      <c r="K12" s="93" t="s">
        <v>90</v>
      </c>
      <c r="L12" s="93" t="s">
        <v>92</v>
      </c>
      <c r="M12" s="93" t="s">
        <v>94</v>
      </c>
      <c r="N12" s="93" t="s">
        <v>93</v>
      </c>
    </row>
    <row r="13" spans="1:14" x14ac:dyDescent="0.3">
      <c r="A13" s="85" t="s">
        <v>129</v>
      </c>
      <c r="B13" s="85" t="s">
        <v>130</v>
      </c>
      <c r="C13" s="85" t="s">
        <v>110</v>
      </c>
      <c r="D13" s="85" t="s">
        <v>131</v>
      </c>
      <c r="E13" s="85">
        <v>113</v>
      </c>
      <c r="F13" s="85" t="s">
        <v>112</v>
      </c>
      <c r="G13" s="89">
        <v>1290</v>
      </c>
      <c r="H13" s="86">
        <v>41469.64271169393</v>
      </c>
      <c r="J13" s="90">
        <v>1656</v>
      </c>
      <c r="K13" s="83" t="str">
        <f>_xlfn.XLOOKUP(J13,G5:G41,B5:B41,FALSE)</f>
        <v>Theo</v>
      </c>
      <c r="L13" s="83" t="str">
        <f>_xlfn.XLOOKUP(J13,G5:G41,D5:D41,FALSE)</f>
        <v>theok</v>
      </c>
      <c r="M13" s="83" t="str">
        <f>_xlfn.XLOOKUP(J13,G5:G41,F5:F41,FALSE)</f>
        <v>Building 1</v>
      </c>
      <c r="N13" s="84" t="str">
        <f>_xlfn.XLOOKUP(J13,G5:G41,F5:F41,FALSE)</f>
        <v>Building 1</v>
      </c>
    </row>
    <row r="14" spans="1:14" x14ac:dyDescent="0.3">
      <c r="A14" s="85" t="s">
        <v>132</v>
      </c>
      <c r="B14" s="85" t="s">
        <v>133</v>
      </c>
      <c r="C14" s="85" t="s">
        <v>122</v>
      </c>
      <c r="D14" s="85" t="s">
        <v>134</v>
      </c>
      <c r="E14" s="85">
        <v>205</v>
      </c>
      <c r="F14" s="85" t="s">
        <v>124</v>
      </c>
      <c r="G14" s="89">
        <v>1293</v>
      </c>
      <c r="H14" s="86">
        <v>43618.276581504826</v>
      </c>
    </row>
    <row r="15" spans="1:14" x14ac:dyDescent="0.3">
      <c r="A15" s="85" t="s">
        <v>135</v>
      </c>
      <c r="B15" s="85" t="s">
        <v>136</v>
      </c>
      <c r="C15" s="85" t="s">
        <v>137</v>
      </c>
      <c r="D15" s="85" t="s">
        <v>138</v>
      </c>
      <c r="E15" s="85">
        <v>127</v>
      </c>
      <c r="F15" s="85" t="s">
        <v>101</v>
      </c>
      <c r="G15" s="89">
        <v>1299</v>
      </c>
      <c r="H15" s="86">
        <v>43180.917210294952</v>
      </c>
    </row>
    <row r="16" spans="1:14" x14ac:dyDescent="0.3">
      <c r="A16" s="85" t="s">
        <v>97</v>
      </c>
      <c r="B16" s="85" t="s">
        <v>139</v>
      </c>
      <c r="C16" s="85" t="s">
        <v>127</v>
      </c>
      <c r="D16" s="85" t="s">
        <v>140</v>
      </c>
      <c r="E16" s="85">
        <v>139</v>
      </c>
      <c r="F16" s="85" t="s">
        <v>101</v>
      </c>
      <c r="G16" s="89">
        <v>1302</v>
      </c>
      <c r="H16" s="86">
        <v>43406.388488559933</v>
      </c>
    </row>
    <row r="17" spans="1:14" ht="18" x14ac:dyDescent="0.35">
      <c r="A17" s="85" t="s">
        <v>97</v>
      </c>
      <c r="B17" s="85" t="s">
        <v>141</v>
      </c>
      <c r="C17" s="85" t="s">
        <v>137</v>
      </c>
      <c r="D17" s="85" t="s">
        <v>142</v>
      </c>
      <c r="E17" s="85">
        <v>137</v>
      </c>
      <c r="F17" s="85" t="s">
        <v>101</v>
      </c>
      <c r="G17" s="89">
        <v>1310</v>
      </c>
      <c r="H17" s="86">
        <v>42997.873372028851</v>
      </c>
      <c r="J17" s="105" t="s">
        <v>207</v>
      </c>
      <c r="K17" s="106"/>
      <c r="L17" s="106"/>
      <c r="M17" s="106"/>
      <c r="N17" s="106"/>
    </row>
    <row r="18" spans="1:14" ht="18.600000000000001" thickBot="1" x14ac:dyDescent="0.35">
      <c r="A18" s="85" t="s">
        <v>143</v>
      </c>
      <c r="B18" s="85" t="s">
        <v>144</v>
      </c>
      <c r="C18" s="85" t="s">
        <v>115</v>
      </c>
      <c r="D18" s="85" t="s">
        <v>145</v>
      </c>
      <c r="E18" s="85">
        <v>151</v>
      </c>
      <c r="F18" s="85" t="s">
        <v>112</v>
      </c>
      <c r="G18" s="89">
        <v>1329</v>
      </c>
      <c r="H18" s="86">
        <v>43445.814373766363</v>
      </c>
      <c r="J18" s="107" t="s">
        <v>208</v>
      </c>
      <c r="K18" s="107"/>
      <c r="L18" s="107"/>
      <c r="M18" s="107"/>
      <c r="N18" s="107"/>
    </row>
    <row r="19" spans="1:14" ht="16.2" thickTop="1" x14ac:dyDescent="0.3">
      <c r="A19" s="85" t="s">
        <v>146</v>
      </c>
      <c r="B19" s="85" t="s">
        <v>147</v>
      </c>
      <c r="C19" s="85" t="s">
        <v>122</v>
      </c>
      <c r="D19" s="85" t="s">
        <v>148</v>
      </c>
      <c r="E19" s="85">
        <v>122</v>
      </c>
      <c r="F19" s="85" t="s">
        <v>124</v>
      </c>
      <c r="G19" s="89">
        <v>1333</v>
      </c>
      <c r="H19" s="86">
        <v>41268.310511891112</v>
      </c>
      <c r="J19" s="81" t="s">
        <v>95</v>
      </c>
      <c r="K19" s="93" t="s">
        <v>90</v>
      </c>
      <c r="L19" s="93" t="s">
        <v>209</v>
      </c>
      <c r="M19" s="93" t="s">
        <v>96</v>
      </c>
      <c r="N19" s="93" t="s">
        <v>92</v>
      </c>
    </row>
    <row r="20" spans="1:14" x14ac:dyDescent="0.3">
      <c r="A20" s="85" t="s">
        <v>149</v>
      </c>
      <c r="B20" s="85" t="s">
        <v>150</v>
      </c>
      <c r="C20" s="85" t="s">
        <v>110</v>
      </c>
      <c r="D20" s="85" t="s">
        <v>151</v>
      </c>
      <c r="E20" s="85">
        <v>132</v>
      </c>
      <c r="F20" s="85" t="s">
        <v>112</v>
      </c>
      <c r="G20" s="89">
        <v>1368</v>
      </c>
      <c r="H20" s="86">
        <v>44926.670699359864</v>
      </c>
      <c r="J20" s="90">
        <v>1931</v>
      </c>
      <c r="K20" s="83" t="str">
        <f>_xlfn.XLOOKUP(J20,G5:G41,B5:B41,FALSE)</f>
        <v>Ursula</v>
      </c>
      <c r="L20" s="83" t="str">
        <f>_xlfn.XLOOKUP(J20,G5:G41,C5:C41,FALSE)</f>
        <v>AC</v>
      </c>
      <c r="M20" s="84">
        <f>_xlfn.XLOOKUP(J20,G5:G41,H5:H41,FALSE)</f>
        <v>42313.257895377326</v>
      </c>
      <c r="N20" s="84" t="str">
        <f>_xlfn.XLOOKUP(J20,G5:G41,D5:D41,FALSE)</f>
        <v>ursulam</v>
      </c>
    </row>
    <row r="21" spans="1:14" x14ac:dyDescent="0.3">
      <c r="A21" s="85" t="s">
        <v>152</v>
      </c>
      <c r="B21" s="85" t="s">
        <v>153</v>
      </c>
      <c r="C21" s="85" t="s">
        <v>99</v>
      </c>
      <c r="D21" s="85" t="s">
        <v>154</v>
      </c>
      <c r="E21" s="85">
        <v>135</v>
      </c>
      <c r="F21" s="85" t="s">
        <v>101</v>
      </c>
      <c r="G21" s="89">
        <v>1509</v>
      </c>
      <c r="H21" s="86">
        <v>41881.367191679412</v>
      </c>
    </row>
    <row r="22" spans="1:14" x14ac:dyDescent="0.3">
      <c r="A22" s="85" t="s">
        <v>97</v>
      </c>
      <c r="B22" s="85" t="s">
        <v>155</v>
      </c>
      <c r="C22" s="85" t="s">
        <v>115</v>
      </c>
      <c r="D22" s="85" t="s">
        <v>156</v>
      </c>
      <c r="E22" s="85">
        <v>105</v>
      </c>
      <c r="F22" s="85" t="s">
        <v>112</v>
      </c>
      <c r="G22" s="89">
        <v>1516</v>
      </c>
      <c r="H22" s="86">
        <v>44440.408295114146</v>
      </c>
    </row>
    <row r="23" spans="1:14" x14ac:dyDescent="0.3">
      <c r="A23" s="85" t="s">
        <v>157</v>
      </c>
      <c r="B23" s="85" t="s">
        <v>158</v>
      </c>
      <c r="C23" s="85" t="s">
        <v>127</v>
      </c>
      <c r="D23" s="85" t="s">
        <v>159</v>
      </c>
      <c r="E23" s="85">
        <v>129</v>
      </c>
      <c r="F23" s="85" t="s">
        <v>101</v>
      </c>
      <c r="G23" s="89">
        <v>1529</v>
      </c>
      <c r="H23" s="86">
        <v>44555.876023666999</v>
      </c>
    </row>
    <row r="24" spans="1:14" x14ac:dyDescent="0.3">
      <c r="A24" s="85" t="s">
        <v>160</v>
      </c>
      <c r="B24" s="85" t="s">
        <v>161</v>
      </c>
      <c r="C24" s="85" t="s">
        <v>137</v>
      </c>
      <c r="D24" s="85" t="s">
        <v>162</v>
      </c>
      <c r="E24" s="85">
        <v>149</v>
      </c>
      <c r="F24" s="85" t="s">
        <v>101</v>
      </c>
      <c r="G24" s="89">
        <v>1656</v>
      </c>
      <c r="H24" s="86">
        <v>42698.821813059847</v>
      </c>
    </row>
    <row r="25" spans="1:14" x14ac:dyDescent="0.3">
      <c r="A25" s="85" t="s">
        <v>163</v>
      </c>
      <c r="B25" s="85" t="s">
        <v>164</v>
      </c>
      <c r="C25" s="85" t="s">
        <v>137</v>
      </c>
      <c r="D25" s="85" t="s">
        <v>165</v>
      </c>
      <c r="E25" s="85">
        <v>114</v>
      </c>
      <c r="F25" s="85" t="s">
        <v>101</v>
      </c>
      <c r="G25" s="89">
        <v>1672</v>
      </c>
      <c r="H25" s="86">
        <v>42742.251257465992</v>
      </c>
    </row>
    <row r="26" spans="1:14" x14ac:dyDescent="0.3">
      <c r="A26" s="85" t="s">
        <v>166</v>
      </c>
      <c r="B26" s="85" t="s">
        <v>126</v>
      </c>
      <c r="C26" s="85" t="s">
        <v>110</v>
      </c>
      <c r="D26" s="85" t="s">
        <v>167</v>
      </c>
      <c r="E26" s="85">
        <v>112</v>
      </c>
      <c r="F26" s="85" t="s">
        <v>112</v>
      </c>
      <c r="G26" s="89">
        <v>1673</v>
      </c>
      <c r="H26" s="86">
        <v>43337.338173893026</v>
      </c>
    </row>
    <row r="27" spans="1:14" x14ac:dyDescent="0.3">
      <c r="A27" s="85" t="s">
        <v>152</v>
      </c>
      <c r="B27" s="85" t="s">
        <v>168</v>
      </c>
      <c r="C27" s="85" t="s">
        <v>127</v>
      </c>
      <c r="D27" s="85" t="s">
        <v>169</v>
      </c>
      <c r="E27" s="85">
        <v>115</v>
      </c>
      <c r="F27" s="85" t="s">
        <v>101</v>
      </c>
      <c r="G27" s="89">
        <v>1676</v>
      </c>
      <c r="H27" s="86">
        <v>41359.783036761364</v>
      </c>
    </row>
    <row r="28" spans="1:14" x14ac:dyDescent="0.3">
      <c r="A28" s="85" t="s">
        <v>170</v>
      </c>
      <c r="B28" s="85" t="s">
        <v>171</v>
      </c>
      <c r="C28" s="85" t="s">
        <v>122</v>
      </c>
      <c r="D28" s="85" t="s">
        <v>172</v>
      </c>
      <c r="E28" s="85">
        <v>102</v>
      </c>
      <c r="F28" s="85" t="s">
        <v>124</v>
      </c>
      <c r="G28" s="89">
        <v>1721</v>
      </c>
      <c r="H28" s="86">
        <v>42216.743730683862</v>
      </c>
    </row>
    <row r="29" spans="1:14" x14ac:dyDescent="0.3">
      <c r="A29" s="85" t="s">
        <v>173</v>
      </c>
      <c r="B29" s="85" t="s">
        <v>118</v>
      </c>
      <c r="C29" s="85" t="s">
        <v>127</v>
      </c>
      <c r="D29" s="85" t="s">
        <v>174</v>
      </c>
      <c r="E29" s="85">
        <v>145</v>
      </c>
      <c r="F29" s="85" t="s">
        <v>101</v>
      </c>
      <c r="G29" s="89">
        <v>1723</v>
      </c>
      <c r="H29" s="86">
        <v>41365.678614633318</v>
      </c>
    </row>
    <row r="30" spans="1:14" x14ac:dyDescent="0.3">
      <c r="A30" s="85" t="s">
        <v>175</v>
      </c>
      <c r="B30" s="85" t="s">
        <v>176</v>
      </c>
      <c r="C30" s="85" t="s">
        <v>115</v>
      </c>
      <c r="D30" s="85" t="s">
        <v>177</v>
      </c>
      <c r="E30" s="85">
        <v>107</v>
      </c>
      <c r="F30" s="85" t="s">
        <v>112</v>
      </c>
      <c r="G30" s="89">
        <v>1758</v>
      </c>
      <c r="H30" s="86">
        <v>44075.807966712746</v>
      </c>
    </row>
    <row r="31" spans="1:14" x14ac:dyDescent="0.3">
      <c r="A31" s="85" t="s">
        <v>178</v>
      </c>
      <c r="B31" s="85" t="s">
        <v>179</v>
      </c>
      <c r="C31" s="85" t="s">
        <v>99</v>
      </c>
      <c r="D31" s="85" t="s">
        <v>180</v>
      </c>
      <c r="E31" s="85">
        <v>111</v>
      </c>
      <c r="F31" s="85" t="s">
        <v>101</v>
      </c>
      <c r="G31" s="89">
        <v>1792</v>
      </c>
      <c r="H31" s="86">
        <v>42911.976731815819</v>
      </c>
    </row>
    <row r="32" spans="1:14" x14ac:dyDescent="0.3">
      <c r="A32" s="85" t="s">
        <v>181</v>
      </c>
      <c r="B32" s="85" t="s">
        <v>182</v>
      </c>
      <c r="C32" s="85" t="s">
        <v>122</v>
      </c>
      <c r="D32" s="85" t="s">
        <v>183</v>
      </c>
      <c r="E32" s="85">
        <v>103</v>
      </c>
      <c r="F32" s="85" t="s">
        <v>124</v>
      </c>
      <c r="G32" s="89">
        <v>1814</v>
      </c>
      <c r="H32" s="86">
        <v>42174.170372663626</v>
      </c>
    </row>
    <row r="33" spans="1:9" x14ac:dyDescent="0.3">
      <c r="A33" s="85" t="s">
        <v>184</v>
      </c>
      <c r="B33" s="85" t="s">
        <v>185</v>
      </c>
      <c r="C33" s="85" t="s">
        <v>99</v>
      </c>
      <c r="D33" s="85" t="s">
        <v>186</v>
      </c>
      <c r="E33" s="85">
        <v>152</v>
      </c>
      <c r="F33" s="85" t="s">
        <v>101</v>
      </c>
      <c r="G33" s="89">
        <v>1908</v>
      </c>
      <c r="H33" s="86">
        <v>42685.117843879139</v>
      </c>
    </row>
    <row r="34" spans="1:9" x14ac:dyDescent="0.3">
      <c r="A34" s="85" t="s">
        <v>152</v>
      </c>
      <c r="B34" s="85" t="s">
        <v>187</v>
      </c>
      <c r="C34" s="85" t="s">
        <v>115</v>
      </c>
      <c r="D34" s="85" t="s">
        <v>188</v>
      </c>
      <c r="E34" s="85">
        <v>110</v>
      </c>
      <c r="F34" s="85" t="s">
        <v>112</v>
      </c>
      <c r="G34" s="89">
        <v>1931</v>
      </c>
      <c r="H34" s="86">
        <v>42313.257895377326</v>
      </c>
    </row>
    <row r="35" spans="1:9" x14ac:dyDescent="0.3">
      <c r="A35" s="85" t="s">
        <v>189</v>
      </c>
      <c r="B35" s="85" t="s">
        <v>190</v>
      </c>
      <c r="C35" s="85" t="s">
        <v>137</v>
      </c>
      <c r="D35" s="85" t="s">
        <v>191</v>
      </c>
      <c r="E35" s="85">
        <v>150</v>
      </c>
      <c r="F35" s="85" t="s">
        <v>101</v>
      </c>
      <c r="G35" s="89">
        <v>1960</v>
      </c>
      <c r="H35" s="86">
        <v>43606.119711947562</v>
      </c>
    </row>
    <row r="36" spans="1:9" x14ac:dyDescent="0.3">
      <c r="A36" s="85" t="s">
        <v>192</v>
      </c>
      <c r="B36" s="85" t="s">
        <v>193</v>
      </c>
      <c r="C36" s="85" t="s">
        <v>115</v>
      </c>
      <c r="D36" s="85" t="s">
        <v>194</v>
      </c>
      <c r="E36" s="85">
        <v>108</v>
      </c>
      <c r="F36" s="85" t="s">
        <v>112</v>
      </c>
      <c r="G36" s="89">
        <v>1964</v>
      </c>
      <c r="H36" s="86">
        <v>42839.23616122298</v>
      </c>
    </row>
    <row r="37" spans="1:9" x14ac:dyDescent="0.3">
      <c r="A37" s="85" t="s">
        <v>97</v>
      </c>
      <c r="B37" s="85" t="s">
        <v>195</v>
      </c>
      <c r="C37" s="85" t="s">
        <v>115</v>
      </c>
      <c r="D37" s="85" t="s">
        <v>196</v>
      </c>
      <c r="E37" s="85">
        <v>125</v>
      </c>
      <c r="F37" s="85" t="s">
        <v>112</v>
      </c>
      <c r="G37" s="89">
        <v>1975</v>
      </c>
      <c r="H37" s="86">
        <v>44005.072384999628</v>
      </c>
    </row>
    <row r="38" spans="1:9" x14ac:dyDescent="0.3">
      <c r="A38" s="85" t="s">
        <v>192</v>
      </c>
      <c r="B38" s="85" t="s">
        <v>197</v>
      </c>
      <c r="C38" s="85" t="s">
        <v>99</v>
      </c>
      <c r="D38" s="85" t="s">
        <v>198</v>
      </c>
      <c r="E38" s="85">
        <v>154</v>
      </c>
      <c r="F38" s="85" t="s">
        <v>101</v>
      </c>
      <c r="G38" s="89">
        <v>1983</v>
      </c>
      <c r="H38" s="86">
        <v>42198.974450523106</v>
      </c>
    </row>
    <row r="39" spans="1:9" x14ac:dyDescent="0.3">
      <c r="A39" s="79" t="s">
        <v>199</v>
      </c>
      <c r="B39" s="79" t="s">
        <v>200</v>
      </c>
      <c r="C39" s="79" t="s">
        <v>137</v>
      </c>
      <c r="D39" s="79" t="s">
        <v>201</v>
      </c>
      <c r="E39" s="79">
        <v>198</v>
      </c>
      <c r="F39" s="79" t="s">
        <v>101</v>
      </c>
      <c r="G39" s="89">
        <v>1990</v>
      </c>
      <c r="H39" s="80">
        <v>41717.103666282754</v>
      </c>
    </row>
    <row r="40" spans="1:9" x14ac:dyDescent="0.3">
      <c r="A40" s="79" t="s">
        <v>152</v>
      </c>
      <c r="B40" s="79" t="s">
        <v>202</v>
      </c>
      <c r="C40" s="79" t="s">
        <v>99</v>
      </c>
      <c r="D40" s="79" t="s">
        <v>203</v>
      </c>
      <c r="E40" s="79">
        <v>198</v>
      </c>
      <c r="F40" s="79" t="s">
        <v>101</v>
      </c>
      <c r="G40" s="89">
        <v>1995</v>
      </c>
      <c r="H40" s="80">
        <v>43946.597118535254</v>
      </c>
    </row>
    <row r="41" spans="1:9" x14ac:dyDescent="0.3">
      <c r="A41" s="79" t="s">
        <v>204</v>
      </c>
      <c r="B41" s="79" t="s">
        <v>205</v>
      </c>
      <c r="C41" s="79" t="s">
        <v>122</v>
      </c>
      <c r="D41" s="79" t="s">
        <v>206</v>
      </c>
      <c r="E41" s="79">
        <v>428</v>
      </c>
      <c r="F41" s="79" t="s">
        <v>124</v>
      </c>
      <c r="G41" s="89">
        <v>2006</v>
      </c>
      <c r="H41" s="80">
        <v>43235.23678045407</v>
      </c>
    </row>
    <row r="44" spans="1:9" x14ac:dyDescent="0.3">
      <c r="A44" s="88" t="s">
        <v>69</v>
      </c>
      <c r="B44" s="88" t="s">
        <v>58</v>
      </c>
      <c r="C44" s="88" t="s">
        <v>59</v>
      </c>
      <c r="D44" s="88" t="s">
        <v>60</v>
      </c>
      <c r="E44" s="88" t="s">
        <v>61</v>
      </c>
      <c r="G44" s="88" t="s">
        <v>70</v>
      </c>
      <c r="H44" s="88" t="s">
        <v>60</v>
      </c>
    </row>
    <row r="45" spans="1:9" x14ac:dyDescent="0.3">
      <c r="A45" s="74" t="s">
        <v>71</v>
      </c>
      <c r="B45" s="70">
        <v>124300</v>
      </c>
      <c r="C45" s="71">
        <v>44754</v>
      </c>
      <c r="D45" s="72">
        <v>5436.33</v>
      </c>
      <c r="E45" s="72">
        <f t="shared" ref="E45:E56" si="0">D45*0.2</f>
        <v>1087.2660000000001</v>
      </c>
      <c r="G45" s="75" t="s">
        <v>73</v>
      </c>
      <c r="H45" s="72">
        <f>_xlfn.XLOOKUP(G45,A45:A56,D45:D56,FALSE)</f>
        <v>7065.0544679999994</v>
      </c>
    </row>
    <row r="46" spans="1:9" x14ac:dyDescent="0.3">
      <c r="A46" s="74" t="s">
        <v>72</v>
      </c>
      <c r="B46" s="70">
        <f>B45*1.2</f>
        <v>149160</v>
      </c>
      <c r="C46" s="71">
        <v>44751</v>
      </c>
      <c r="D46" s="72">
        <v>6197.4161999999997</v>
      </c>
      <c r="E46" s="72">
        <f t="shared" si="0"/>
        <v>1239.48324</v>
      </c>
    </row>
    <row r="47" spans="1:9" x14ac:dyDescent="0.3">
      <c r="A47" s="74" t="s">
        <v>73</v>
      </c>
      <c r="B47" s="70">
        <f>B46*1.02</f>
        <v>152143.20000000001</v>
      </c>
      <c r="C47" s="71">
        <v>44753</v>
      </c>
      <c r="D47" s="72">
        <v>7065.0544679999994</v>
      </c>
      <c r="E47" s="72">
        <f t="shared" si="0"/>
        <v>1413.0108935999999</v>
      </c>
      <c r="G47" s="91" t="s">
        <v>58</v>
      </c>
      <c r="H47" s="91" t="s">
        <v>61</v>
      </c>
    </row>
    <row r="48" spans="1:9" x14ac:dyDescent="0.3">
      <c r="A48" s="74" t="s">
        <v>74</v>
      </c>
      <c r="B48" s="70">
        <f>B47*0.8</f>
        <v>121714.56000000001</v>
      </c>
      <c r="C48" s="71">
        <v>44748</v>
      </c>
      <c r="D48" s="72">
        <v>8054.1620935199981</v>
      </c>
      <c r="E48" s="72">
        <f t="shared" si="0"/>
        <v>1610.8324187039998</v>
      </c>
      <c r="G48" s="75">
        <v>97343</v>
      </c>
      <c r="H48" s="72" t="b">
        <f>_xlfn.XLOOKUP(G48,B45:B56,E45:E56,FALSE)</f>
        <v>0</v>
      </c>
      <c r="I48" t="s">
        <v>212</v>
      </c>
    </row>
    <row r="49" spans="1:9" x14ac:dyDescent="0.3">
      <c r="A49" s="74" t="s">
        <v>75</v>
      </c>
      <c r="B49" s="70">
        <f>B48*0.9</f>
        <v>109543.10400000001</v>
      </c>
      <c r="C49" s="71">
        <v>44752</v>
      </c>
      <c r="D49" s="72">
        <v>9181.7447866127968</v>
      </c>
      <c r="E49" s="72">
        <f t="shared" si="0"/>
        <v>1836.3489573225595</v>
      </c>
    </row>
    <row r="50" spans="1:9" x14ac:dyDescent="0.3">
      <c r="A50" s="74" t="s">
        <v>76</v>
      </c>
      <c r="B50" s="70">
        <f>B49*1.1</f>
        <v>120497.41440000002</v>
      </c>
      <c r="C50" s="71">
        <v>44755</v>
      </c>
      <c r="D50" s="72">
        <v>10467.189056738587</v>
      </c>
      <c r="E50" s="72">
        <f t="shared" si="0"/>
        <v>2093.4378113477173</v>
      </c>
      <c r="G50" s="91" t="s">
        <v>58</v>
      </c>
      <c r="H50" s="91" t="s">
        <v>59</v>
      </c>
    </row>
    <row r="51" spans="1:9" x14ac:dyDescent="0.3">
      <c r="A51" s="74" t="s">
        <v>77</v>
      </c>
      <c r="B51" s="70">
        <f>B50*1.02</f>
        <v>122907.36268800002</v>
      </c>
      <c r="C51" s="71">
        <v>44757</v>
      </c>
      <c r="D51" s="72">
        <v>2446.3485000000001</v>
      </c>
      <c r="E51" s="72">
        <f t="shared" si="0"/>
        <v>489.26970000000006</v>
      </c>
      <c r="G51" s="75" t="s">
        <v>73</v>
      </c>
      <c r="H51" s="72" t="b">
        <f>_xlfn.XLOOKUP(G51,B45:B56,C45:C56,FALSE)</f>
        <v>0</v>
      </c>
      <c r="I51" t="s">
        <v>213</v>
      </c>
    </row>
    <row r="52" spans="1:9" x14ac:dyDescent="0.3">
      <c r="A52" s="74" t="s">
        <v>78</v>
      </c>
      <c r="B52" s="70">
        <f>B51*0.8</f>
        <v>98325.890150400024</v>
      </c>
      <c r="C52" s="71">
        <v>44754</v>
      </c>
      <c r="D52" s="72">
        <v>2690.9833500000004</v>
      </c>
      <c r="E52" s="72">
        <f t="shared" si="0"/>
        <v>538.19667000000015</v>
      </c>
    </row>
    <row r="53" spans="1:9" x14ac:dyDescent="0.3">
      <c r="A53" s="74" t="s">
        <v>79</v>
      </c>
      <c r="B53" s="70">
        <f>B52*0.9</f>
        <v>88493.30113536003</v>
      </c>
      <c r="C53" s="71">
        <v>44756</v>
      </c>
      <c r="D53" s="72">
        <v>2960.0816850000001</v>
      </c>
      <c r="E53" s="72">
        <f t="shared" si="0"/>
        <v>592.01633700000002</v>
      </c>
    </row>
    <row r="54" spans="1:9" x14ac:dyDescent="0.3">
      <c r="A54" s="74" t="s">
        <v>80</v>
      </c>
      <c r="B54" s="70">
        <f>B53*1.1</f>
        <v>97342.631248896039</v>
      </c>
      <c r="C54" s="71">
        <v>44751</v>
      </c>
      <c r="D54" s="72">
        <v>3256.0898535000001</v>
      </c>
      <c r="E54" s="72">
        <f t="shared" si="0"/>
        <v>651.21797070000002</v>
      </c>
    </row>
    <row r="55" spans="1:9" x14ac:dyDescent="0.3">
      <c r="A55" s="74" t="s">
        <v>81</v>
      </c>
      <c r="B55" s="70">
        <f>B54*1.02</f>
        <v>99289.483873873964</v>
      </c>
      <c r="C55" s="71">
        <v>44755</v>
      </c>
      <c r="D55" s="72">
        <v>3581.6988388500008</v>
      </c>
      <c r="E55" s="72">
        <f t="shared" si="0"/>
        <v>716.33976777000021</v>
      </c>
    </row>
    <row r="56" spans="1:9" x14ac:dyDescent="0.3">
      <c r="A56" s="74" t="s">
        <v>82</v>
      </c>
      <c r="B56" s="70">
        <f>B55*0.8</f>
        <v>79431.587099099183</v>
      </c>
      <c r="C56" s="71">
        <v>44758</v>
      </c>
      <c r="D56" s="72">
        <v>3939.8687227350015</v>
      </c>
      <c r="E56" s="72">
        <f t="shared" si="0"/>
        <v>787.97374454700036</v>
      </c>
    </row>
    <row r="60" spans="1:9" x14ac:dyDescent="0.3">
      <c r="A60" s="88" t="s">
        <v>83</v>
      </c>
      <c r="B60" s="88"/>
      <c r="C60" s="88"/>
      <c r="D60" s="88"/>
      <c r="E60" s="88"/>
      <c r="G60" s="88" t="s">
        <v>35</v>
      </c>
      <c r="H60" s="88" t="s">
        <v>84</v>
      </c>
      <c r="I60" s="63" t="s">
        <v>61</v>
      </c>
    </row>
    <row r="61" spans="1:9" x14ac:dyDescent="0.3">
      <c r="A61" s="76" t="s">
        <v>85</v>
      </c>
      <c r="B61" s="77">
        <v>2019</v>
      </c>
      <c r="C61" s="77">
        <v>2020</v>
      </c>
      <c r="D61" s="77">
        <f>C61+1</f>
        <v>2021</v>
      </c>
      <c r="E61" s="77">
        <f>D61+1</f>
        <v>2022</v>
      </c>
      <c r="G61" s="75" t="s">
        <v>37</v>
      </c>
      <c r="H61" s="75">
        <v>2020</v>
      </c>
      <c r="I61" s="72">
        <f>_xlfn.XLOOKUP(G61,A62:A83,C62:C83,FALSE)</f>
        <v>1425.405726</v>
      </c>
    </row>
    <row r="62" spans="1:9" x14ac:dyDescent="0.3">
      <c r="A62" s="74" t="s">
        <v>36</v>
      </c>
      <c r="B62" s="72">
        <v>1087.2660000000001</v>
      </c>
      <c r="C62" s="72">
        <v>1250.3559</v>
      </c>
      <c r="D62" s="72">
        <v>1187.838105</v>
      </c>
      <c r="E62" s="72">
        <v>1413.52734495</v>
      </c>
    </row>
    <row r="63" spans="1:9" x14ac:dyDescent="0.3">
      <c r="A63" s="74" t="s">
        <v>37</v>
      </c>
      <c r="B63" s="72">
        <v>1239.48324</v>
      </c>
      <c r="C63" s="72">
        <v>1425.405726</v>
      </c>
      <c r="D63" s="72">
        <v>1354.1354397</v>
      </c>
      <c r="E63" s="72">
        <v>1611.4211732429999</v>
      </c>
    </row>
    <row r="64" spans="1:9" x14ac:dyDescent="0.3">
      <c r="A64" s="74" t="s">
        <v>38</v>
      </c>
      <c r="B64" s="72">
        <v>1413.0108935999999</v>
      </c>
      <c r="C64" s="72">
        <v>1624.9625276399997</v>
      </c>
      <c r="D64" s="72">
        <v>1543.7144012579997</v>
      </c>
      <c r="E64" s="72">
        <v>1837.0201374970195</v>
      </c>
      <c r="G64" s="91" t="s">
        <v>35</v>
      </c>
      <c r="H64" s="91" t="s">
        <v>84</v>
      </c>
      <c r="I64" s="91" t="s">
        <v>61</v>
      </c>
    </row>
    <row r="65" spans="1:9" x14ac:dyDescent="0.3">
      <c r="A65" s="74" t="s">
        <v>39</v>
      </c>
      <c r="B65" s="72">
        <v>1610.8324187039998</v>
      </c>
      <c r="C65" s="72">
        <v>1852.4572815095996</v>
      </c>
      <c r="D65" s="72">
        <v>1759.8344174341196</v>
      </c>
      <c r="E65" s="72">
        <v>2094.202956746602</v>
      </c>
      <c r="G65" s="75" t="s">
        <v>39</v>
      </c>
      <c r="H65" s="75">
        <v>2021</v>
      </c>
      <c r="I65" s="72">
        <f>_xlfn.XLOOKUP(G61,A62:A83,D62:D83,FALSE)</f>
        <v>1354.1354397</v>
      </c>
    </row>
    <row r="66" spans="1:9" x14ac:dyDescent="0.3">
      <c r="A66" s="74" t="s">
        <v>40</v>
      </c>
      <c r="B66" s="72">
        <v>1836.3489573225595</v>
      </c>
      <c r="C66" s="72">
        <v>2111.801300920943</v>
      </c>
      <c r="D66" s="72">
        <v>2006.2112358748957</v>
      </c>
      <c r="E66" s="72">
        <v>2387.3913706911258</v>
      </c>
    </row>
    <row r="67" spans="1:9" x14ac:dyDescent="0.3">
      <c r="A67" s="74" t="s">
        <v>41</v>
      </c>
      <c r="B67" s="72">
        <v>2093.4378113477173</v>
      </c>
      <c r="C67" s="72">
        <v>2407.4534830498746</v>
      </c>
      <c r="D67" s="72">
        <v>2287.0808088973808</v>
      </c>
      <c r="E67" s="72">
        <v>2721.6261625878833</v>
      </c>
    </row>
    <row r="68" spans="1:9" x14ac:dyDescent="0.3">
      <c r="A68" s="74" t="s">
        <v>42</v>
      </c>
      <c r="B68" s="72">
        <v>489.26970000000006</v>
      </c>
      <c r="C68" s="72">
        <v>562.66015500000003</v>
      </c>
      <c r="D68" s="72">
        <v>534.52714724999998</v>
      </c>
      <c r="E68" s="72">
        <v>636.0873052275</v>
      </c>
    </row>
    <row r="69" spans="1:9" x14ac:dyDescent="0.3">
      <c r="A69" s="74" t="s">
        <v>43</v>
      </c>
      <c r="B69" s="72">
        <v>538.19667000000015</v>
      </c>
      <c r="C69" s="72">
        <v>618.92617050000013</v>
      </c>
      <c r="D69" s="72">
        <v>587.97986197500006</v>
      </c>
      <c r="E69" s="72">
        <v>699.69603575025008</v>
      </c>
    </row>
    <row r="70" spans="1:9" x14ac:dyDescent="0.3">
      <c r="A70" s="74" t="s">
        <v>44</v>
      </c>
      <c r="B70" s="72">
        <v>592.01633700000002</v>
      </c>
      <c r="C70" s="72">
        <v>680.81878755000002</v>
      </c>
      <c r="D70" s="72">
        <v>646.77784817249994</v>
      </c>
      <c r="E70" s="72">
        <v>769.66563932527492</v>
      </c>
    </row>
    <row r="71" spans="1:9" x14ac:dyDescent="0.3">
      <c r="A71" s="74" t="s">
        <v>45</v>
      </c>
      <c r="B71" s="72">
        <v>651.21797070000002</v>
      </c>
      <c r="C71" s="72">
        <v>748.90066630499996</v>
      </c>
      <c r="D71" s="72">
        <v>711.45563298974992</v>
      </c>
      <c r="E71" s="72">
        <v>846.63220325780242</v>
      </c>
    </row>
    <row r="72" spans="1:9" x14ac:dyDescent="0.3">
      <c r="A72" s="74" t="s">
        <v>46</v>
      </c>
      <c r="B72" s="72">
        <v>716.33976777000021</v>
      </c>
      <c r="C72" s="72">
        <v>823.79073293550016</v>
      </c>
      <c r="D72" s="72">
        <v>782.60119628872508</v>
      </c>
      <c r="E72" s="72">
        <v>931.29542358358276</v>
      </c>
    </row>
    <row r="73" spans="1:9" x14ac:dyDescent="0.3">
      <c r="A73" s="74" t="s">
        <v>47</v>
      </c>
      <c r="B73" s="72">
        <v>787.97374454700036</v>
      </c>
      <c r="C73" s="72">
        <v>906.16980622905032</v>
      </c>
      <c r="D73" s="72">
        <v>860.86131591759772</v>
      </c>
      <c r="E73" s="72">
        <v>1024.4249659419413</v>
      </c>
    </row>
    <row r="74" spans="1:9" x14ac:dyDescent="0.3">
      <c r="A74" s="74" t="s">
        <v>48</v>
      </c>
      <c r="B74" s="72">
        <v>866.77111900170041</v>
      </c>
      <c r="C74" s="72">
        <v>996.78678685195541</v>
      </c>
      <c r="D74" s="72">
        <v>946.94744750935763</v>
      </c>
      <c r="E74" s="72">
        <v>1126.8674625361355</v>
      </c>
    </row>
    <row r="75" spans="1:9" x14ac:dyDescent="0.3">
      <c r="A75" s="74" t="s">
        <v>49</v>
      </c>
      <c r="B75" s="72">
        <v>953.4482309018706</v>
      </c>
      <c r="C75" s="72">
        <v>1096.4654655371512</v>
      </c>
      <c r="D75" s="72">
        <v>1041.6421922602935</v>
      </c>
      <c r="E75" s="72">
        <v>1239.5542087897493</v>
      </c>
    </row>
    <row r="76" spans="1:9" x14ac:dyDescent="0.3">
      <c r="A76" s="74" t="s">
        <v>50</v>
      </c>
      <c r="B76" s="72">
        <v>1048.7930539920578</v>
      </c>
      <c r="C76" s="72">
        <v>1206.1120120908663</v>
      </c>
      <c r="D76" s="72">
        <v>1145.806411486323</v>
      </c>
      <c r="E76" s="72">
        <v>1363.5096296687243</v>
      </c>
    </row>
    <row r="77" spans="1:9" x14ac:dyDescent="0.3">
      <c r="A77" s="74" t="s">
        <v>51</v>
      </c>
      <c r="B77" s="72">
        <v>1153.6723593912636</v>
      </c>
      <c r="C77" s="72">
        <v>1326.7232132999532</v>
      </c>
      <c r="D77" s="72">
        <v>1260.3870526349554</v>
      </c>
      <c r="E77" s="72">
        <v>1499.8605926355967</v>
      </c>
    </row>
    <row r="78" spans="1:9" x14ac:dyDescent="0.3">
      <c r="A78" s="74" t="s">
        <v>52</v>
      </c>
      <c r="B78" s="72">
        <v>1038.3051234521372</v>
      </c>
      <c r="C78" s="72">
        <v>1194.0508919699578</v>
      </c>
      <c r="D78" s="72">
        <v>1134.3483473714598</v>
      </c>
      <c r="E78" s="72">
        <v>1349.8745333720371</v>
      </c>
    </row>
    <row r="79" spans="1:9" x14ac:dyDescent="0.3">
      <c r="A79" s="74" t="s">
        <v>53</v>
      </c>
      <c r="B79" s="72">
        <v>1349.7966604877784</v>
      </c>
      <c r="C79" s="72">
        <v>1552.266159560945</v>
      </c>
      <c r="D79" s="72">
        <v>1474.6528515828977</v>
      </c>
      <c r="E79" s="72">
        <v>1754.8368933836482</v>
      </c>
    </row>
    <row r="80" spans="1:9" x14ac:dyDescent="0.3">
      <c r="A80" s="74" t="s">
        <v>54</v>
      </c>
      <c r="B80" s="72">
        <v>1754.7356586341118</v>
      </c>
      <c r="C80" s="72">
        <v>2017.9460074292285</v>
      </c>
      <c r="D80" s="72">
        <v>1917.0487070577669</v>
      </c>
      <c r="E80" s="72">
        <v>2281.2879613987425</v>
      </c>
    </row>
    <row r="81" spans="1:5" x14ac:dyDescent="0.3">
      <c r="A81" s="74" t="s">
        <v>55</v>
      </c>
      <c r="B81" s="72">
        <v>2281.1563562243459</v>
      </c>
      <c r="C81" s="72">
        <v>2623.3298096579974</v>
      </c>
      <c r="D81" s="72">
        <v>2492.1633191750975</v>
      </c>
      <c r="E81" s="72">
        <v>2965.674349818366</v>
      </c>
    </row>
    <row r="82" spans="1:5" x14ac:dyDescent="0.3">
      <c r="A82" s="74" t="s">
        <v>56</v>
      </c>
      <c r="B82" s="72">
        <v>1330</v>
      </c>
      <c r="C82" s="72">
        <v>1529.4999999999998</v>
      </c>
      <c r="D82" s="72">
        <v>1453.0249999999996</v>
      </c>
      <c r="E82" s="72">
        <v>1729.0997499999994</v>
      </c>
    </row>
    <row r="83" spans="1:5" x14ac:dyDescent="0.3">
      <c r="A83" s="74" t="s">
        <v>57</v>
      </c>
      <c r="B83" s="72">
        <v>1468.2</v>
      </c>
      <c r="C83" s="72">
        <v>1688.4299999999998</v>
      </c>
      <c r="D83" s="72">
        <v>1604.0084999999997</v>
      </c>
      <c r="E83" s="72">
        <v>1908.7701149999996</v>
      </c>
    </row>
  </sheetData>
  <mergeCells count="7">
    <mergeCell ref="J17:N17"/>
    <mergeCell ref="J18:N18"/>
    <mergeCell ref="J3:N3"/>
    <mergeCell ref="J4:N4"/>
    <mergeCell ref="A2:H3"/>
    <mergeCell ref="J10:N10"/>
    <mergeCell ref="J11:N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 Intro</vt:lpstr>
      <vt:lpstr>VLOOKUP</vt:lpstr>
      <vt:lpstr>VLOOKUP Practice</vt:lpstr>
      <vt:lpstr>HLOOKUP</vt:lpstr>
      <vt:lpstr>HLOOKUP Practice</vt:lpstr>
      <vt:lpstr>XLOOKUP and Index+Match</vt:lpstr>
      <vt:lpstr>XLOOKUP practice</vt:lpstr>
      <vt:lpstr>Hometask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Bloomington Tutors</dc:title>
  <dc:subject/>
  <dc:creator>Bloomington Tutors</dc:creator>
  <cp:keywords/>
  <dc:description/>
  <cp:lastModifiedBy>Diyorbek Primqulov</cp:lastModifiedBy>
  <dcterms:created xsi:type="dcterms:W3CDTF">2016-12-21T20:53:08Z</dcterms:created>
  <dcterms:modified xsi:type="dcterms:W3CDTF">2025-04-04T03:40:07Z</dcterms:modified>
  <cp:category/>
</cp:coreProperties>
</file>