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ber\Downloads\Telegram Desktop\"/>
    </mc:Choice>
  </mc:AlternateContent>
  <xr:revisionPtr revIDLastSave="0" documentId="13_ncr:1_{9A68ABD7-BE3D-4CBC-ADFE-E4F5D7EFB6A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5" r:id="rId1"/>
    <sheet name="W" sheetId="4" r:id="rId2"/>
  </sheets>
  <definedNames>
    <definedName name="_xlnm._FilterDatabase" localSheetId="1" hidden="1">W!$A$1:$K$31</definedName>
  </definedNames>
  <calcPr calcId="191029"/>
  <pivotCaches>
    <pivotCache cacheId="13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8" i="4" l="1"/>
  <c r="O19" i="4"/>
  <c r="O20" i="4"/>
  <c r="O13" i="4"/>
  <c r="O12" i="4"/>
  <c r="O11" i="4"/>
  <c r="O10" i="4"/>
  <c r="O9" i="4"/>
  <c r="O8" i="4"/>
  <c r="O7" i="4"/>
  <c r="O6" i="4"/>
  <c r="O5" i="4" a="1"/>
  <c r="O5" i="4" s="1"/>
  <c r="O4" i="4"/>
  <c r="O3" i="4"/>
  <c r="O2" i="4"/>
</calcChain>
</file>

<file path=xl/sharedStrings.xml><?xml version="1.0" encoding="utf-8"?>
<sst xmlns="http://schemas.openxmlformats.org/spreadsheetml/2006/main" count="226" uniqueCount="100">
  <si>
    <t>Date</t>
  </si>
  <si>
    <t>Product_ID</t>
  </si>
  <si>
    <t>Quantity</t>
  </si>
  <si>
    <t>Unit_Price</t>
  </si>
  <si>
    <t>Sales_Revenue</t>
  </si>
  <si>
    <t>Product_Description</t>
  </si>
  <si>
    <t>Product_Category</t>
  </si>
  <si>
    <t>Raw_Material</t>
  </si>
  <si>
    <t>Region</t>
  </si>
  <si>
    <t>Cycling Jerseys</t>
  </si>
  <si>
    <t>Sports</t>
  </si>
  <si>
    <t>Fabrics</t>
  </si>
  <si>
    <t>Casual Shirts</t>
  </si>
  <si>
    <t>Menswear</t>
  </si>
  <si>
    <t>Cotton</t>
  </si>
  <si>
    <t>Worcester</t>
  </si>
  <si>
    <t>Jeans</t>
  </si>
  <si>
    <t>Winchester</t>
  </si>
  <si>
    <t>Shorts</t>
  </si>
  <si>
    <t>Womenswear</t>
  </si>
  <si>
    <t>Belts</t>
  </si>
  <si>
    <t>Accessories</t>
  </si>
  <si>
    <t>Leather</t>
  </si>
  <si>
    <t>Wells</t>
  </si>
  <si>
    <t>Ties</t>
  </si>
  <si>
    <t>Wakefield</t>
  </si>
  <si>
    <t>Polo Shirts</t>
  </si>
  <si>
    <t>Tshirts</t>
  </si>
  <si>
    <t>Formal Shirts</t>
  </si>
  <si>
    <t>Wool</t>
  </si>
  <si>
    <t>Knitwear</t>
  </si>
  <si>
    <t>Cashmere</t>
  </si>
  <si>
    <t>Suits</t>
  </si>
  <si>
    <t>Sweats</t>
  </si>
  <si>
    <t>Polyester</t>
  </si>
  <si>
    <t>Pants</t>
  </si>
  <si>
    <t>GolfShoes</t>
  </si>
  <si>
    <t>Truro</t>
  </si>
  <si>
    <t>Dress</t>
  </si>
  <si>
    <t>Coats</t>
  </si>
  <si>
    <t>Underwear</t>
  </si>
  <si>
    <t>Pyjamas</t>
  </si>
  <si>
    <t>Measurement</t>
  </si>
  <si>
    <t>30 kun davomida sotilgan mahsulotlar sonini toping</t>
  </si>
  <si>
    <t>Umumiy daromadni toping</t>
  </si>
  <si>
    <t xml:space="preserve">Menswear kategoriyali mahsulotning sotuvidan olingan umumiy daromadni toping </t>
  </si>
  <si>
    <t>Womenswear kategoriyali mahsulotdan ja'mi bo'lib nechta sotilgan?</t>
  </si>
  <si>
    <t>Cotton materialli mahsulotlar sotuvidan olingan umumiy daropmadni toping</t>
  </si>
  <si>
    <t>Truro regionida Womenswear kategoriyali mahsulotdan ja'mi nechta sotilgan?</t>
  </si>
  <si>
    <t>Dromadning o'rtacha qiymatini toping</t>
  </si>
  <si>
    <t>Sotuvlar sonining standart og'ishini toping</t>
  </si>
  <si>
    <t>Womenswear kategoriyali mahsulot sotuvining o'rtacha qiymatini toping</t>
  </si>
  <si>
    <t>Wakefieldda ja'mi nechta Cotton materialli mahsulot sotilgan?</t>
  </si>
  <si>
    <t>Kunlik daromadning eng kam miqdorini toping</t>
  </si>
  <si>
    <t>Daromadning standart og'ishini toping</t>
  </si>
  <si>
    <t>Maxsulot sotuvidan olingan daromad eng yuqori bo'lgan region qaysi?</t>
  </si>
  <si>
    <t>Cotton materialli mahsulotlar sotuvidan olingan umumiy daropmad qaysi regionda eng past</t>
  </si>
  <si>
    <t>Womenswear mahsuloti  eng ko'p sotilgan region qaysi?</t>
  </si>
  <si>
    <t>Cotton materialli mahsulotlar eng kam sotilgan region qaysi</t>
  </si>
  <si>
    <t>Kunlik daromadning variatsiyasini toping</t>
  </si>
  <si>
    <t>Sotuvlar soni bo'yicha Cotton materialli mahsulotlardan keyingi o'rinda qaysi materialdagi mahsulot turadi?</t>
  </si>
  <si>
    <t>Winchester regionida qaysi categoriyadagi mahsulotdan olingan foyda eng past</t>
  </si>
  <si>
    <t>Cotton materialli mahsulotdan olingan foyda eng yuqori bo'lgan Region qaysi?</t>
  </si>
  <si>
    <t>Cotton materialiga ega qaysi categoriyali mahsulotdan olingan daromad eng yuqori</t>
  </si>
  <si>
    <t>Menswear kategoriyali va cotton materialli mahsulotlar sotuvi eng past bo'lgan region qaysi</t>
  </si>
  <si>
    <t>Truro regioniga keltirgan daromadi eng yuqori mahsulot kategoriyasini aniqlang</t>
  </si>
  <si>
    <t>Qaysi kategoriyali mahsulotning sotuv miqdori eng past</t>
  </si>
  <si>
    <t>Customer Gender</t>
  </si>
  <si>
    <t>M</t>
  </si>
  <si>
    <t>F</t>
  </si>
  <si>
    <t>Qaysi regionda eng ko'p mahsulot ayollar tomonidan sotib olingan</t>
  </si>
  <si>
    <t>Do'kon daromadining asosiy ulushi ayollarga to'g'ri keladimi yoki erkaklarga?</t>
  </si>
  <si>
    <t>Ayollar tomonidan sotib olingan ja'mi mahsulot sonini toping</t>
  </si>
  <si>
    <t>Sotib olingan mahsulotlar soni bo'yicha qaysi region erkaklari yetakchilik qilmoqda?</t>
  </si>
  <si>
    <t>Cotton materialli mahsulotlarni asosan ayollar sotib olganmi yoki erkaklar?</t>
  </si>
  <si>
    <t>Wakefield regionida ayollar asosan qanday materilli mahsulotni sotib olishgan?</t>
  </si>
  <si>
    <t>Part of the day</t>
  </si>
  <si>
    <t>Kunning qaysi qismida sotuv miqdori yuqori</t>
  </si>
  <si>
    <t>Daromadning asosiy ulushi kunning qaysi qismiga to'g'ri keladi?</t>
  </si>
  <si>
    <t>Aksariyat mijozlar do'konga kunning qayi qismida tashrif buyurgan</t>
  </si>
  <si>
    <t>Winchester Erkaklari asosan qanday materialdagi mahsulotlar xarid qilishgan</t>
  </si>
  <si>
    <t xml:space="preserve">mahsulot sotuvi miqdori uchu Q1 ni toping </t>
  </si>
  <si>
    <t xml:space="preserve">mahsulot sotuvi miqdori uchu Q3 ni toping </t>
  </si>
  <si>
    <t>Row Labels</t>
  </si>
  <si>
    <t>Grand Total</t>
  </si>
  <si>
    <t xml:space="preserve">Wakefieled 800 dan ortiq </t>
  </si>
  <si>
    <t xml:space="preserve">Truror sharhda Leather 48 </t>
  </si>
  <si>
    <t>Sum of Quantity</t>
  </si>
  <si>
    <t xml:space="preserve">Winchester </t>
  </si>
  <si>
    <t>Truror leather mahsuloti</t>
  </si>
  <si>
    <t>wool</t>
  </si>
  <si>
    <t>Weals womenswear</t>
  </si>
  <si>
    <t>wekefiled</t>
  </si>
  <si>
    <t>womenswear</t>
  </si>
  <si>
    <t>Truro 90</t>
  </si>
  <si>
    <t>womenswear 280</t>
  </si>
  <si>
    <t>sports 5</t>
  </si>
  <si>
    <t>ayollarga</t>
  </si>
  <si>
    <t>ayollar</t>
  </si>
  <si>
    <t>Womenswear winchester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</si>
</sst>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3" fillId="33" borderId="0" xfId="0" applyFont="1" applyFill="1"/>
    <xf numFmtId="14" fontId="0" fillId="0" borderId="0" xfId="0" applyNumberFormat="1"/>
    <xf numFmtId="164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[Lesson 14. Sales_Product practise.xlsx]Sheet1!PivotTable1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Sheet1!$A$4:$A$12</c:f>
              <c:multiLvlStrCache>
                <c:ptCount val="4"/>
                <c:lvl>
                  <c:pt idx="0">
                    <c:v>Winchester</c:v>
                  </c:pt>
                  <c:pt idx="1">
                    <c:v>Winchester</c:v>
                  </c:pt>
                  <c:pt idx="2">
                    <c:v>Winchester</c:v>
                  </c:pt>
                  <c:pt idx="3">
                    <c:v>Winchester</c:v>
                  </c:pt>
                </c:lvl>
                <c:lvl>
                  <c:pt idx="0">
                    <c:v>Cashmere</c:v>
                  </c:pt>
                  <c:pt idx="1">
                    <c:v>Cotton</c:v>
                  </c:pt>
                  <c:pt idx="2">
                    <c:v>Fabrics</c:v>
                  </c:pt>
                  <c:pt idx="3">
                    <c:v>Wool</c:v>
                  </c:pt>
                </c:lvl>
              </c:multiLvlStrCache>
            </c:multiLvlStrRef>
          </c:cat>
          <c:val>
            <c:numRef>
              <c:f>Sheet1!$B$4:$B$12</c:f>
              <c:numCache>
                <c:formatCode>General</c:formatCode>
                <c:ptCount val="4"/>
                <c:pt idx="0">
                  <c:v>2</c:v>
                </c:pt>
                <c:pt idx="1">
                  <c:v>9</c:v>
                </c:pt>
                <c:pt idx="2">
                  <c:v>1</c:v>
                </c:pt>
                <c:pt idx="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2FDD-447B-A515-DB98B6ABBF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34088880"/>
        <c:axId val="634085552"/>
      </c:barChart>
      <c:catAx>
        <c:axId val="634088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4085552"/>
        <c:crosses val="autoZero"/>
        <c:auto val="1"/>
        <c:lblAlgn val="ctr"/>
        <c:lblOffset val="100"/>
        <c:noMultiLvlLbl val="0"/>
      </c:catAx>
      <c:valAx>
        <c:axId val="634085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4088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6</xdr:row>
      <xdr:rowOff>140970</xdr:rowOff>
    </xdr:from>
    <xdr:to>
      <xdr:col>15</xdr:col>
      <xdr:colOff>228600</xdr:colOff>
      <xdr:row>21</xdr:row>
      <xdr:rowOff>140970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F924C73-B46B-4669-B963-8E3D7166F9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yber" refreshedDate="45744.391100231478" createdVersion="7" refreshedVersion="7" minRefreshableVersion="3" recordCount="30" xr:uid="{8589161A-2872-4334-9C4D-34F12290B508}">
  <cacheSource type="worksheet">
    <worksheetSource ref="A1:K31" sheet="W"/>
  </cacheSource>
  <cacheFields count="11">
    <cacheField name="Date" numFmtId="14">
      <sharedItems containsSemiMixedTypes="0" containsNonDate="0" containsDate="1" containsString="0" minDate="2021-06-01T00:00:00" maxDate="2021-07-01T00:00:00" count="30">
        <d v="2021-06-01T00:00:00"/>
        <d v="2021-06-02T00:00:00"/>
        <d v="2021-06-03T00:00:00"/>
        <d v="2021-06-04T00:00:00"/>
        <d v="2021-06-05T00:00:00"/>
        <d v="2021-06-06T00:00:00"/>
        <d v="2021-06-07T00:00:00"/>
        <d v="2021-06-08T00:00:00"/>
        <d v="2021-06-09T00:00:00"/>
        <d v="2021-06-10T00:00:00"/>
        <d v="2021-06-11T00:00:00"/>
        <d v="2021-06-12T00:00:00"/>
        <d v="2021-06-13T00:00:00"/>
        <d v="2021-06-14T00:00:00"/>
        <d v="2021-06-15T00:00:00"/>
        <d v="2021-06-16T00:00:00"/>
        <d v="2021-06-17T00:00:00"/>
        <d v="2021-06-18T00:00:00"/>
        <d v="2021-06-19T00:00:00"/>
        <d v="2021-06-20T00:00:00"/>
        <d v="2021-06-21T00:00:00"/>
        <d v="2021-06-22T00:00:00"/>
        <d v="2021-06-23T00:00:00"/>
        <d v="2021-06-24T00:00:00"/>
        <d v="2021-06-25T00:00:00"/>
        <d v="2021-06-26T00:00:00"/>
        <d v="2021-06-27T00:00:00"/>
        <d v="2021-06-28T00:00:00"/>
        <d v="2021-06-29T00:00:00"/>
        <d v="2021-06-30T00:00:00"/>
      </sharedItems>
    </cacheField>
    <cacheField name="Customer Gender" numFmtId="0">
      <sharedItems count="2">
        <s v="M"/>
        <s v="F"/>
      </sharedItems>
    </cacheField>
    <cacheField name="Part of the day" numFmtId="0">
      <sharedItems containsSemiMixedTypes="0" containsString="0" containsNumber="1" containsInteger="1" minValue="1" maxValue="2"/>
    </cacheField>
    <cacheField name="Product_ID" numFmtId="0">
      <sharedItems containsSemiMixedTypes="0" containsString="0" containsNumber="1" containsInteger="1" minValue="251" maxValue="357"/>
    </cacheField>
    <cacheField name="Quantity" numFmtId="0">
      <sharedItems containsSemiMixedTypes="0" containsString="0" containsNumber="1" containsInteger="1" minValue="1" maxValue="4"/>
    </cacheField>
    <cacheField name="Unit_Price" numFmtId="0">
      <sharedItems containsSemiMixedTypes="0" containsString="0" containsNumber="1" minValue="21.965811769999998" maxValue="117.3060162"/>
    </cacheField>
    <cacheField name="Sales_Revenue" numFmtId="164">
      <sharedItems containsSemiMixedTypes="0" containsString="0" containsNumber="1" minValue="21.965811769999998" maxValue="175.48614799999999" count="30">
        <n v="117.3060162"/>
        <n v="129.0896133"/>
        <n v="36.193364039999999"/>
        <n v="89.74021037"/>
        <n v="41.843430480000002"/>
        <n v="149.66257250000001"/>
        <n v="70.832031850000007"/>
        <n v="29.08420533"/>
        <n v="133.49423200000001"/>
        <n v="115.49219050000001"/>
        <n v="108.195824"/>
        <n v="85.622697709999997"/>
        <n v="34.742913209999998"/>
        <n v="81.085713440000006"/>
        <n v="34.79245255"/>
        <n v="175.48614799999999"/>
        <n v="51.96824385"/>
        <n v="135.72709939999999"/>
        <n v="124.23751300000001"/>
        <n v="38.516218010000003"/>
        <n v="21.965811769999998"/>
        <n v="77.437679079999995"/>
        <n v="108.5713751"/>
        <n v="54.994304960000001"/>
        <n v="101.5919147"/>
        <n v="94.866632879999997"/>
        <n v="50.002619029999998"/>
        <n v="33.470935859999997"/>
        <n v="32.745506630000001"/>
        <n v="31.879106759999999"/>
      </sharedItems>
    </cacheField>
    <cacheField name="Product_Description" numFmtId="0">
      <sharedItems/>
    </cacheField>
    <cacheField name="Product_Category" numFmtId="0">
      <sharedItems count="4">
        <s v="Sports"/>
        <s v="Menswear"/>
        <s v="Womenswear"/>
        <s v="Accessories"/>
      </sharedItems>
    </cacheField>
    <cacheField name="Raw_Material" numFmtId="0">
      <sharedItems count="6">
        <s v="Fabrics"/>
        <s v="Cotton"/>
        <s v="Leather"/>
        <s v="Wool"/>
        <s v="Cashmere"/>
        <s v="Polyester"/>
      </sharedItems>
    </cacheField>
    <cacheField name="Region" numFmtId="0">
      <sharedItems count="5">
        <s v="Winchester"/>
        <s v="Worcester"/>
        <s v="Wells"/>
        <s v="Wakefield"/>
        <s v="Trur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">
  <r>
    <x v="0"/>
    <x v="0"/>
    <n v="2"/>
    <n v="321"/>
    <n v="1"/>
    <n v="117.3060162"/>
    <x v="0"/>
    <s v="Cycling Jerseys"/>
    <x v="0"/>
    <x v="0"/>
    <x v="0"/>
  </r>
  <r>
    <x v="1"/>
    <x v="1"/>
    <n v="1"/>
    <n v="261"/>
    <n v="4"/>
    <n v="32.272403320000002"/>
    <x v="1"/>
    <s v="Casual Shirts"/>
    <x v="1"/>
    <x v="1"/>
    <x v="1"/>
  </r>
  <r>
    <x v="2"/>
    <x v="1"/>
    <n v="2"/>
    <n v="264"/>
    <n v="1"/>
    <n v="36.193364039999999"/>
    <x v="2"/>
    <s v="Casual Shirts"/>
    <x v="1"/>
    <x v="1"/>
    <x v="1"/>
  </r>
  <r>
    <x v="3"/>
    <x v="1"/>
    <n v="1"/>
    <n v="251"/>
    <n v="3"/>
    <n v="29.913403460000001"/>
    <x v="3"/>
    <s v="Jeans"/>
    <x v="1"/>
    <x v="1"/>
    <x v="0"/>
  </r>
  <r>
    <x v="4"/>
    <x v="0"/>
    <n v="1"/>
    <n v="251"/>
    <n v="1"/>
    <n v="41.843430480000002"/>
    <x v="4"/>
    <s v="Shorts"/>
    <x v="2"/>
    <x v="1"/>
    <x v="0"/>
  </r>
  <r>
    <x v="5"/>
    <x v="0"/>
    <n v="1"/>
    <n v="304"/>
    <n v="3"/>
    <n v="49.887524149999997"/>
    <x v="5"/>
    <s v="Belts"/>
    <x v="3"/>
    <x v="2"/>
    <x v="2"/>
  </r>
  <r>
    <x v="6"/>
    <x v="1"/>
    <n v="2"/>
    <n v="357"/>
    <n v="2"/>
    <n v="35.41601593"/>
    <x v="6"/>
    <s v="Ties"/>
    <x v="3"/>
    <x v="2"/>
    <x v="3"/>
  </r>
  <r>
    <x v="7"/>
    <x v="0"/>
    <n v="1"/>
    <n v="258"/>
    <n v="1"/>
    <n v="29.08420533"/>
    <x v="7"/>
    <s v="Polo Shirts"/>
    <x v="1"/>
    <x v="1"/>
    <x v="3"/>
  </r>
  <r>
    <x v="8"/>
    <x v="1"/>
    <n v="2"/>
    <n v="260"/>
    <n v="3"/>
    <n v="44.498077340000002"/>
    <x v="8"/>
    <s v="Tshirts"/>
    <x v="2"/>
    <x v="1"/>
    <x v="3"/>
  </r>
  <r>
    <x v="9"/>
    <x v="1"/>
    <n v="2"/>
    <n v="263"/>
    <n v="3"/>
    <n v="38.497396850000001"/>
    <x v="9"/>
    <s v="Formal Shirts"/>
    <x v="2"/>
    <x v="3"/>
    <x v="0"/>
  </r>
  <r>
    <x v="10"/>
    <x v="1"/>
    <n v="1"/>
    <n v="265"/>
    <n v="4"/>
    <n v="27.048956010000001"/>
    <x v="10"/>
    <s v="Formal Shirts"/>
    <x v="1"/>
    <x v="3"/>
    <x v="3"/>
  </r>
  <r>
    <x v="11"/>
    <x v="0"/>
    <n v="2"/>
    <n v="260"/>
    <n v="3"/>
    <n v="28.540899240000002"/>
    <x v="11"/>
    <s v="Polo Shirts"/>
    <x v="1"/>
    <x v="1"/>
    <x v="3"/>
  </r>
  <r>
    <x v="12"/>
    <x v="1"/>
    <n v="2"/>
    <n v="260"/>
    <n v="1"/>
    <n v="34.742913209999998"/>
    <x v="12"/>
    <s v="Formal Shirts"/>
    <x v="1"/>
    <x v="1"/>
    <x v="0"/>
  </r>
  <r>
    <x v="13"/>
    <x v="0"/>
    <n v="2"/>
    <n v="286"/>
    <n v="3"/>
    <n v="27.028571150000001"/>
    <x v="13"/>
    <s v="Knitwear"/>
    <x v="2"/>
    <x v="4"/>
    <x v="2"/>
  </r>
  <r>
    <x v="14"/>
    <x v="1"/>
    <n v="1"/>
    <n v="291"/>
    <n v="1"/>
    <n v="34.79245255"/>
    <x v="14"/>
    <s v="Knitwear"/>
    <x v="1"/>
    <x v="4"/>
    <x v="0"/>
  </r>
  <r>
    <x v="15"/>
    <x v="1"/>
    <n v="1"/>
    <n v="265"/>
    <n v="4"/>
    <n v="43.871536999999996"/>
    <x v="15"/>
    <s v="Suits"/>
    <x v="1"/>
    <x v="3"/>
    <x v="3"/>
  </r>
  <r>
    <x v="16"/>
    <x v="0"/>
    <n v="2"/>
    <n v="274"/>
    <n v="1"/>
    <n v="51.96824385"/>
    <x v="16"/>
    <s v="Sweats"/>
    <x v="2"/>
    <x v="5"/>
    <x v="3"/>
  </r>
  <r>
    <x v="17"/>
    <x v="1"/>
    <n v="2"/>
    <n v="276"/>
    <n v="4"/>
    <n v="33.931774840000003"/>
    <x v="17"/>
    <s v="Shorts"/>
    <x v="2"/>
    <x v="1"/>
    <x v="3"/>
  </r>
  <r>
    <x v="18"/>
    <x v="0"/>
    <n v="2"/>
    <n v="280"/>
    <n v="3"/>
    <n v="41.412504339999998"/>
    <x v="18"/>
    <s v="Pants"/>
    <x v="2"/>
    <x v="1"/>
    <x v="0"/>
  </r>
  <r>
    <x v="19"/>
    <x v="0"/>
    <n v="2"/>
    <n v="273"/>
    <n v="1"/>
    <n v="38.516218010000003"/>
    <x v="19"/>
    <s v="Pants"/>
    <x v="2"/>
    <x v="1"/>
    <x v="3"/>
  </r>
  <r>
    <x v="20"/>
    <x v="1"/>
    <n v="1"/>
    <n v="336"/>
    <n v="1"/>
    <n v="21.965811769999998"/>
    <x v="20"/>
    <s v="GolfShoes"/>
    <x v="0"/>
    <x v="2"/>
    <x v="4"/>
  </r>
  <r>
    <x v="21"/>
    <x v="1"/>
    <n v="2"/>
    <n v="293"/>
    <n v="2"/>
    <n v="38.718839539999998"/>
    <x v="21"/>
    <s v="Dress"/>
    <x v="2"/>
    <x v="5"/>
    <x v="4"/>
  </r>
  <r>
    <x v="22"/>
    <x v="1"/>
    <n v="1"/>
    <n v="285"/>
    <n v="3"/>
    <n v="36.190458370000002"/>
    <x v="22"/>
    <s v="Coats"/>
    <x v="2"/>
    <x v="1"/>
    <x v="4"/>
  </r>
  <r>
    <x v="23"/>
    <x v="0"/>
    <n v="2"/>
    <n v="276"/>
    <n v="1"/>
    <n v="54.994304960000001"/>
    <x v="23"/>
    <s v="Underwear"/>
    <x v="2"/>
    <x v="1"/>
    <x v="0"/>
  </r>
  <r>
    <x v="24"/>
    <x v="1"/>
    <n v="1"/>
    <n v="277"/>
    <n v="2"/>
    <n v="50.795957340000001"/>
    <x v="24"/>
    <s v="Pyjamas"/>
    <x v="2"/>
    <x v="1"/>
    <x v="4"/>
  </r>
  <r>
    <x v="25"/>
    <x v="0"/>
    <n v="2"/>
    <n v="278"/>
    <n v="2"/>
    <n v="47.433316439999999"/>
    <x v="25"/>
    <s v="Pyjamas"/>
    <x v="1"/>
    <x v="1"/>
    <x v="4"/>
  </r>
  <r>
    <x v="26"/>
    <x v="0"/>
    <n v="2"/>
    <n v="288"/>
    <n v="1"/>
    <n v="50.002619029999998"/>
    <x v="26"/>
    <s v="Pants"/>
    <x v="1"/>
    <x v="2"/>
    <x v="1"/>
  </r>
  <r>
    <x v="27"/>
    <x v="0"/>
    <n v="2"/>
    <n v="262"/>
    <n v="1"/>
    <n v="33.470935859999997"/>
    <x v="27"/>
    <s v="Formal Shirts"/>
    <x v="1"/>
    <x v="3"/>
    <x v="0"/>
  </r>
  <r>
    <x v="28"/>
    <x v="1"/>
    <n v="1"/>
    <n v="286"/>
    <n v="1"/>
    <n v="32.745506630000001"/>
    <x v="28"/>
    <s v="Knitwear"/>
    <x v="2"/>
    <x v="4"/>
    <x v="0"/>
  </r>
  <r>
    <x v="29"/>
    <x v="0"/>
    <n v="2"/>
    <n v="291"/>
    <n v="1"/>
    <n v="31.879106759999999"/>
    <x v="29"/>
    <s v="Knitwear"/>
    <x v="1"/>
    <x v="4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D8A7749-5408-4796-9823-F40C4D5000D7}" name="PivotTable1" cacheId="1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3:B12" firstHeaderRow="1" firstDataRow="1" firstDataCol="1"/>
  <pivotFields count="11">
    <pivotField numFmtId="14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showAll="0">
      <items count="3">
        <item x="1"/>
        <item h="1" x="0"/>
        <item t="default"/>
      </items>
    </pivotField>
    <pivotField showAll="0"/>
    <pivotField showAll="0"/>
    <pivotField dataField="1" showAll="0"/>
    <pivotField showAll="0"/>
    <pivotField numFmtId="164" showAll="0">
      <items count="31">
        <item x="20"/>
        <item x="7"/>
        <item x="29"/>
        <item x="28"/>
        <item x="27"/>
        <item x="12"/>
        <item x="14"/>
        <item x="2"/>
        <item x="19"/>
        <item x="4"/>
        <item x="26"/>
        <item x="16"/>
        <item x="23"/>
        <item x="6"/>
        <item x="21"/>
        <item x="13"/>
        <item x="11"/>
        <item x="3"/>
        <item x="25"/>
        <item x="24"/>
        <item x="10"/>
        <item x="22"/>
        <item x="9"/>
        <item x="0"/>
        <item x="18"/>
        <item x="1"/>
        <item x="8"/>
        <item x="17"/>
        <item x="5"/>
        <item x="15"/>
        <item t="default"/>
      </items>
    </pivotField>
    <pivotField showAll="0"/>
    <pivotField showAll="0">
      <items count="5">
        <item x="3"/>
        <item x="1"/>
        <item x="0"/>
        <item x="2"/>
        <item t="default"/>
      </items>
    </pivotField>
    <pivotField axis="axisRow" showAll="0">
      <items count="7">
        <item x="4"/>
        <item x="1"/>
        <item x="0"/>
        <item x="2"/>
        <item x="5"/>
        <item x="3"/>
        <item t="default"/>
      </items>
    </pivotField>
    <pivotField axis="axisRow" showAll="0">
      <items count="6">
        <item h="1" x="4"/>
        <item h="1" x="3"/>
        <item h="1" x="2"/>
        <item x="0"/>
        <item h="1" x="1"/>
        <item t="default"/>
      </items>
    </pivotField>
  </pivotFields>
  <rowFields count="2">
    <field x="9"/>
    <field x="10"/>
  </rowFields>
  <rowItems count="9">
    <i>
      <x/>
    </i>
    <i r="1">
      <x v="3"/>
    </i>
    <i>
      <x v="1"/>
    </i>
    <i r="1">
      <x v="3"/>
    </i>
    <i>
      <x v="2"/>
    </i>
    <i r="1">
      <x v="3"/>
    </i>
    <i>
      <x v="5"/>
    </i>
    <i r="1">
      <x v="3"/>
    </i>
    <i t="grand">
      <x/>
    </i>
  </rowItems>
  <colItems count="1">
    <i/>
  </colItems>
  <dataFields count="1">
    <dataField name="Sum of Quantity" fld="4" baseField="0" baseItem="0"/>
  </dataFields>
  <chartFormats count="1">
    <chartFormat chart="0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8CEDC-384A-4EAB-ACB7-35E59BE664E9}">
  <dimension ref="A3:B12"/>
  <sheetViews>
    <sheetView topLeftCell="C1" zoomScale="116" workbookViewId="0">
      <selection activeCell="C27" sqref="C27"/>
    </sheetView>
  </sheetViews>
  <sheetFormatPr defaultRowHeight="14.4" x14ac:dyDescent="0.3"/>
  <cols>
    <col min="1" max="1" width="14.5546875" bestFit="1" customWidth="1"/>
    <col min="2" max="3" width="14.88671875" bestFit="1" customWidth="1"/>
    <col min="4" max="4" width="16.21875" bestFit="1" customWidth="1"/>
  </cols>
  <sheetData>
    <row r="3" spans="1:2" x14ac:dyDescent="0.3">
      <c r="A3" s="5" t="s">
        <v>83</v>
      </c>
      <c r="B3" t="s">
        <v>87</v>
      </c>
    </row>
    <row r="4" spans="1:2" x14ac:dyDescent="0.3">
      <c r="A4" s="6" t="s">
        <v>31</v>
      </c>
      <c r="B4" s="4">
        <v>2</v>
      </c>
    </row>
    <row r="5" spans="1:2" x14ac:dyDescent="0.3">
      <c r="A5" s="7" t="s">
        <v>17</v>
      </c>
      <c r="B5" s="4">
        <v>2</v>
      </c>
    </row>
    <row r="6" spans="1:2" x14ac:dyDescent="0.3">
      <c r="A6" s="6" t="s">
        <v>14</v>
      </c>
      <c r="B6" s="4">
        <v>9</v>
      </c>
    </row>
    <row r="7" spans="1:2" x14ac:dyDescent="0.3">
      <c r="A7" s="7" t="s">
        <v>17</v>
      </c>
      <c r="B7" s="4">
        <v>9</v>
      </c>
    </row>
    <row r="8" spans="1:2" x14ac:dyDescent="0.3">
      <c r="A8" s="6" t="s">
        <v>11</v>
      </c>
      <c r="B8" s="4">
        <v>1</v>
      </c>
    </row>
    <row r="9" spans="1:2" x14ac:dyDescent="0.3">
      <c r="A9" s="7" t="s">
        <v>17</v>
      </c>
      <c r="B9" s="4">
        <v>1</v>
      </c>
    </row>
    <row r="10" spans="1:2" x14ac:dyDescent="0.3">
      <c r="A10" s="6" t="s">
        <v>29</v>
      </c>
      <c r="B10" s="4">
        <v>4</v>
      </c>
    </row>
    <row r="11" spans="1:2" x14ac:dyDescent="0.3">
      <c r="A11" s="7" t="s">
        <v>17</v>
      </c>
      <c r="B11" s="4">
        <v>4</v>
      </c>
    </row>
    <row r="12" spans="1:2" x14ac:dyDescent="0.3">
      <c r="A12" s="6" t="s">
        <v>84</v>
      </c>
      <c r="B12" s="4">
        <v>16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1BE72-4BFA-4285-B3F2-A06845CE18C7}">
  <dimension ref="A1:Q37"/>
  <sheetViews>
    <sheetView tabSelected="1" topLeftCell="H24" workbookViewId="0">
      <selection activeCell="O37" sqref="O37"/>
    </sheetView>
  </sheetViews>
  <sheetFormatPr defaultRowHeight="14.4" x14ac:dyDescent="0.3"/>
  <cols>
    <col min="1" max="1" width="10.109375" bestFit="1" customWidth="1"/>
    <col min="2" max="2" width="16.6640625" bestFit="1" customWidth="1"/>
    <col min="3" max="3" width="16.6640625" customWidth="1"/>
    <col min="4" max="4" width="10.6640625" bestFit="1" customWidth="1"/>
    <col min="6" max="6" width="11.5546875" bestFit="1" customWidth="1"/>
    <col min="7" max="7" width="14.5546875" bestFit="1" customWidth="1"/>
    <col min="8" max="8" width="19.33203125" bestFit="1" customWidth="1"/>
    <col min="9" max="9" width="16.88671875" bestFit="1" customWidth="1"/>
    <col min="10" max="10" width="13.33203125" bestFit="1" customWidth="1"/>
    <col min="11" max="11" width="11.109375" bestFit="1" customWidth="1"/>
    <col min="14" max="14" width="98.33203125" bestFit="1" customWidth="1"/>
    <col min="15" max="15" width="22.21875" bestFit="1" customWidth="1"/>
    <col min="17" max="17" width="10.88671875" bestFit="1" customWidth="1"/>
  </cols>
  <sheetData>
    <row r="1" spans="1:17" x14ac:dyDescent="0.3">
      <c r="A1" t="s">
        <v>0</v>
      </c>
      <c r="B1" t="s">
        <v>67</v>
      </c>
      <c r="C1" t="s">
        <v>76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N1" s="1" t="s">
        <v>42</v>
      </c>
    </row>
    <row r="2" spans="1:17" x14ac:dyDescent="0.3">
      <c r="A2" s="2">
        <v>44348</v>
      </c>
      <c r="B2" t="s">
        <v>68</v>
      </c>
      <c r="C2">
        <v>2</v>
      </c>
      <c r="D2">
        <v>321</v>
      </c>
      <c r="E2">
        <v>1</v>
      </c>
      <c r="F2">
        <v>117.3060162</v>
      </c>
      <c r="G2" s="3">
        <v>117.3060162</v>
      </c>
      <c r="H2" t="s">
        <v>9</v>
      </c>
      <c r="I2" t="s">
        <v>10</v>
      </c>
      <c r="J2" t="s">
        <v>11</v>
      </c>
      <c r="K2" t="s">
        <v>17</v>
      </c>
      <c r="M2">
        <v>1</v>
      </c>
      <c r="N2" t="s">
        <v>43</v>
      </c>
      <c r="O2">
        <f>SUM(E2:E31)</f>
        <v>62</v>
      </c>
    </row>
    <row r="3" spans="1:17" x14ac:dyDescent="0.3">
      <c r="A3" s="2">
        <v>44349</v>
      </c>
      <c r="B3" t="s">
        <v>69</v>
      </c>
      <c r="C3">
        <v>1</v>
      </c>
      <c r="D3">
        <v>261</v>
      </c>
      <c r="E3">
        <v>4</v>
      </c>
      <c r="F3">
        <v>32.272403320000002</v>
      </c>
      <c r="G3" s="3">
        <v>129.0896133</v>
      </c>
      <c r="H3" t="s">
        <v>12</v>
      </c>
      <c r="I3" t="s">
        <v>13</v>
      </c>
      <c r="J3" t="s">
        <v>14</v>
      </c>
      <c r="K3" t="s">
        <v>15</v>
      </c>
      <c r="M3">
        <v>2</v>
      </c>
      <c r="N3" t="s">
        <v>44</v>
      </c>
      <c r="O3" s="3">
        <f>SUM(G2:G31)</f>
        <v>2390.6385765099999</v>
      </c>
      <c r="Q3" s="3"/>
    </row>
    <row r="4" spans="1:17" x14ac:dyDescent="0.3">
      <c r="A4" s="2">
        <v>44350</v>
      </c>
      <c r="B4" t="s">
        <v>69</v>
      </c>
      <c r="C4">
        <v>2</v>
      </c>
      <c r="D4">
        <v>264</v>
      </c>
      <c r="E4">
        <v>1</v>
      </c>
      <c r="F4">
        <v>36.193364039999999</v>
      </c>
      <c r="G4" s="3">
        <v>36.193364039999999</v>
      </c>
      <c r="H4" t="s">
        <v>12</v>
      </c>
      <c r="I4" t="s">
        <v>13</v>
      </c>
      <c r="J4" t="s">
        <v>14</v>
      </c>
      <c r="K4" t="s">
        <v>15</v>
      </c>
      <c r="M4">
        <v>3</v>
      </c>
      <c r="N4" t="s">
        <v>45</v>
      </c>
      <c r="O4">
        <f>SUMIF(I2:I31,"Menswear",G2:G31)</f>
        <v>933.16672304000008</v>
      </c>
    </row>
    <row r="5" spans="1:17" x14ac:dyDescent="0.3">
      <c r="A5" s="2">
        <v>44351</v>
      </c>
      <c r="B5" t="s">
        <v>69</v>
      </c>
      <c r="C5">
        <v>1</v>
      </c>
      <c r="D5">
        <v>251</v>
      </c>
      <c r="E5">
        <v>3</v>
      </c>
      <c r="F5">
        <v>29.913403460000001</v>
      </c>
      <c r="G5" s="3">
        <v>89.74021037</v>
      </c>
      <c r="H5" t="s">
        <v>16</v>
      </c>
      <c r="I5" t="s">
        <v>13</v>
      </c>
      <c r="J5" t="s">
        <v>14</v>
      </c>
      <c r="K5" t="s">
        <v>17</v>
      </c>
      <c r="M5">
        <v>4</v>
      </c>
      <c r="N5" t="s">
        <v>46</v>
      </c>
      <c r="O5">
        <f t="array" ref="O5">SUMIF(I2:I31,"Womenswear",E2:E31)</f>
        <v>28</v>
      </c>
    </row>
    <row r="6" spans="1:17" x14ac:dyDescent="0.3">
      <c r="A6" s="2">
        <v>44352</v>
      </c>
      <c r="B6" t="s">
        <v>68</v>
      </c>
      <c r="C6">
        <v>1</v>
      </c>
      <c r="D6">
        <v>251</v>
      </c>
      <c r="E6">
        <v>1</v>
      </c>
      <c r="F6">
        <v>41.843430480000002</v>
      </c>
      <c r="G6" s="3">
        <v>41.843430480000002</v>
      </c>
      <c r="H6" t="s">
        <v>18</v>
      </c>
      <c r="I6" t="s">
        <v>19</v>
      </c>
      <c r="J6" t="s">
        <v>14</v>
      </c>
      <c r="K6" t="s">
        <v>17</v>
      </c>
      <c r="M6">
        <v>5</v>
      </c>
      <c r="N6" t="s">
        <v>47</v>
      </c>
      <c r="O6">
        <f>SUMIF(J2:J31,"Cotton",G2:G31)</f>
        <v>1238.3157244899999</v>
      </c>
    </row>
    <row r="7" spans="1:17" x14ac:dyDescent="0.3">
      <c r="A7" s="2">
        <v>44353</v>
      </c>
      <c r="B7" t="s">
        <v>68</v>
      </c>
      <c r="C7">
        <v>1</v>
      </c>
      <c r="D7">
        <v>304</v>
      </c>
      <c r="E7">
        <v>3</v>
      </c>
      <c r="F7">
        <v>49.887524149999997</v>
      </c>
      <c r="G7" s="3">
        <v>149.66257250000001</v>
      </c>
      <c r="H7" t="s">
        <v>20</v>
      </c>
      <c r="I7" t="s">
        <v>21</v>
      </c>
      <c r="J7" t="s">
        <v>22</v>
      </c>
      <c r="K7" t="s">
        <v>23</v>
      </c>
      <c r="M7">
        <v>6</v>
      </c>
      <c r="N7" t="s">
        <v>48</v>
      </c>
      <c r="O7">
        <f>SUMIFS(E2:E31,K2:K31,"Truro",I2:I31,"Womenswear")</f>
        <v>7</v>
      </c>
    </row>
    <row r="8" spans="1:17" x14ac:dyDescent="0.3">
      <c r="A8" s="2">
        <v>44354</v>
      </c>
      <c r="B8" t="s">
        <v>69</v>
      </c>
      <c r="C8">
        <v>2</v>
      </c>
      <c r="D8">
        <v>357</v>
      </c>
      <c r="E8">
        <v>2</v>
      </c>
      <c r="F8">
        <v>35.41601593</v>
      </c>
      <c r="G8" s="3">
        <v>70.832031850000007</v>
      </c>
      <c r="H8" t="s">
        <v>24</v>
      </c>
      <c r="I8" t="s">
        <v>21</v>
      </c>
      <c r="J8" t="s">
        <v>22</v>
      </c>
      <c r="K8" t="s">
        <v>25</v>
      </c>
      <c r="M8">
        <v>7</v>
      </c>
      <c r="N8" t="s">
        <v>49</v>
      </c>
      <c r="O8" s="3">
        <f>AVERAGE(G2:G31)</f>
        <v>79.687952550333335</v>
      </c>
    </row>
    <row r="9" spans="1:17" x14ac:dyDescent="0.3">
      <c r="A9" s="2">
        <v>44355</v>
      </c>
      <c r="B9" t="s">
        <v>68</v>
      </c>
      <c r="C9">
        <v>1</v>
      </c>
      <c r="D9">
        <v>258</v>
      </c>
      <c r="E9">
        <v>1</v>
      </c>
      <c r="F9">
        <v>29.08420533</v>
      </c>
      <c r="G9" s="3">
        <v>29.08420533</v>
      </c>
      <c r="H9" t="s">
        <v>26</v>
      </c>
      <c r="I9" t="s">
        <v>13</v>
      </c>
      <c r="J9" t="s">
        <v>14</v>
      </c>
      <c r="K9" t="s">
        <v>25</v>
      </c>
      <c r="M9">
        <v>8</v>
      </c>
      <c r="N9" t="s">
        <v>50</v>
      </c>
      <c r="O9">
        <f>_xlfn.STDEV.S(F2:F31)</f>
        <v>16.742578181648994</v>
      </c>
    </row>
    <row r="10" spans="1:17" x14ac:dyDescent="0.3">
      <c r="A10" s="2">
        <v>44356</v>
      </c>
      <c r="B10" t="s">
        <v>69</v>
      </c>
      <c r="C10">
        <v>2</v>
      </c>
      <c r="D10">
        <v>260</v>
      </c>
      <c r="E10">
        <v>3</v>
      </c>
      <c r="F10">
        <v>44.498077340000002</v>
      </c>
      <c r="G10" s="3">
        <v>133.49423200000001</v>
      </c>
      <c r="H10" t="s">
        <v>27</v>
      </c>
      <c r="I10" t="s">
        <v>19</v>
      </c>
      <c r="J10" t="s">
        <v>14</v>
      </c>
      <c r="K10" t="s">
        <v>25</v>
      </c>
      <c r="M10">
        <v>9</v>
      </c>
      <c r="N10" t="s">
        <v>51</v>
      </c>
      <c r="O10">
        <f>AVERAGEIF(I2:I31,"womenswear",F2:F31)</f>
        <v>40.857021823076927</v>
      </c>
    </row>
    <row r="11" spans="1:17" x14ac:dyDescent="0.3">
      <c r="A11" s="2">
        <v>44357</v>
      </c>
      <c r="B11" t="s">
        <v>69</v>
      </c>
      <c r="C11">
        <v>2</v>
      </c>
      <c r="D11">
        <v>263</v>
      </c>
      <c r="E11">
        <v>3</v>
      </c>
      <c r="F11">
        <v>38.497396850000001</v>
      </c>
      <c r="G11" s="3">
        <v>115.49219050000001</v>
      </c>
      <c r="H11" t="s">
        <v>28</v>
      </c>
      <c r="I11" t="s">
        <v>19</v>
      </c>
      <c r="J11" t="s">
        <v>29</v>
      </c>
      <c r="K11" t="s">
        <v>17</v>
      </c>
      <c r="M11">
        <v>10</v>
      </c>
      <c r="N11" t="s">
        <v>52</v>
      </c>
      <c r="O11">
        <f>SUMIFS(E2:E31,K2:K31,"Wakefield",J2:J31,"Cotton")</f>
        <v>12</v>
      </c>
    </row>
    <row r="12" spans="1:17" x14ac:dyDescent="0.3">
      <c r="A12" s="2">
        <v>44358</v>
      </c>
      <c r="B12" t="s">
        <v>69</v>
      </c>
      <c r="C12">
        <v>1</v>
      </c>
      <c r="D12">
        <v>265</v>
      </c>
      <c r="E12">
        <v>4</v>
      </c>
      <c r="F12">
        <v>27.048956010000001</v>
      </c>
      <c r="G12" s="3">
        <v>108.195824</v>
      </c>
      <c r="H12" t="s">
        <v>28</v>
      </c>
      <c r="I12" t="s">
        <v>13</v>
      </c>
      <c r="J12" t="s">
        <v>29</v>
      </c>
      <c r="K12" t="s">
        <v>25</v>
      </c>
      <c r="M12">
        <v>11</v>
      </c>
      <c r="N12" t="s">
        <v>53</v>
      </c>
      <c r="O12" s="3">
        <f>MIN(G2:G31)</f>
        <v>21.965811769999998</v>
      </c>
    </row>
    <row r="13" spans="1:17" x14ac:dyDescent="0.3">
      <c r="A13" s="2">
        <v>44359</v>
      </c>
      <c r="B13" t="s">
        <v>68</v>
      </c>
      <c r="C13">
        <v>2</v>
      </c>
      <c r="D13">
        <v>260</v>
      </c>
      <c r="E13">
        <v>3</v>
      </c>
      <c r="F13">
        <v>28.540899240000002</v>
      </c>
      <c r="G13" s="3">
        <v>85.622697709999997</v>
      </c>
      <c r="H13" t="s">
        <v>26</v>
      </c>
      <c r="I13" t="s">
        <v>13</v>
      </c>
      <c r="J13" t="s">
        <v>14</v>
      </c>
      <c r="K13" t="s">
        <v>25</v>
      </c>
      <c r="M13">
        <v>12</v>
      </c>
      <c r="N13" t="s">
        <v>54</v>
      </c>
      <c r="O13">
        <f>_xlfn.STDEV.P(G2:G31)</f>
        <v>42.285674776110547</v>
      </c>
    </row>
    <row r="14" spans="1:17" x14ac:dyDescent="0.3">
      <c r="A14" s="2">
        <v>44360</v>
      </c>
      <c r="B14" t="s">
        <v>69</v>
      </c>
      <c r="C14">
        <v>2</v>
      </c>
      <c r="D14">
        <v>260</v>
      </c>
      <c r="E14">
        <v>1</v>
      </c>
      <c r="F14">
        <v>34.742913209999998</v>
      </c>
      <c r="G14" s="3">
        <v>34.742913209999998</v>
      </c>
      <c r="H14" t="s">
        <v>28</v>
      </c>
      <c r="I14" t="s">
        <v>13</v>
      </c>
      <c r="J14" t="s">
        <v>14</v>
      </c>
      <c r="K14" t="s">
        <v>17</v>
      </c>
      <c r="M14">
        <v>13</v>
      </c>
      <c r="N14" t="s">
        <v>55</v>
      </c>
      <c r="O14" t="s">
        <v>85</v>
      </c>
    </row>
    <row r="15" spans="1:17" x14ac:dyDescent="0.3">
      <c r="A15" s="2">
        <v>44361</v>
      </c>
      <c r="B15" t="s">
        <v>68</v>
      </c>
      <c r="C15">
        <v>2</v>
      </c>
      <c r="D15">
        <v>286</v>
      </c>
      <c r="E15">
        <v>3</v>
      </c>
      <c r="F15">
        <v>27.028571150000001</v>
      </c>
      <c r="G15" s="3">
        <v>81.085713440000006</v>
      </c>
      <c r="H15" t="s">
        <v>30</v>
      </c>
      <c r="I15" t="s">
        <v>19</v>
      </c>
      <c r="J15" t="s">
        <v>31</v>
      </c>
      <c r="K15" t="s">
        <v>23</v>
      </c>
      <c r="M15">
        <v>14</v>
      </c>
      <c r="N15" t="s">
        <v>56</v>
      </c>
      <c r="O15" t="s">
        <v>86</v>
      </c>
    </row>
    <row r="16" spans="1:17" x14ac:dyDescent="0.3">
      <c r="A16" s="2">
        <v>44362</v>
      </c>
      <c r="B16" t="s">
        <v>69</v>
      </c>
      <c r="C16">
        <v>1</v>
      </c>
      <c r="D16">
        <v>291</v>
      </c>
      <c r="E16">
        <v>1</v>
      </c>
      <c r="F16">
        <v>34.79245255</v>
      </c>
      <c r="G16" s="3">
        <v>34.79245255</v>
      </c>
      <c r="H16" t="s">
        <v>30</v>
      </c>
      <c r="I16" t="s">
        <v>13</v>
      </c>
      <c r="J16" t="s">
        <v>31</v>
      </c>
      <c r="K16" t="s">
        <v>17</v>
      </c>
      <c r="M16">
        <v>15</v>
      </c>
      <c r="N16" t="s">
        <v>57</v>
      </c>
      <c r="O16" t="s">
        <v>88</v>
      </c>
    </row>
    <row r="17" spans="1:15" x14ac:dyDescent="0.3">
      <c r="A17" s="2">
        <v>44363</v>
      </c>
      <c r="B17" t="s">
        <v>69</v>
      </c>
      <c r="C17">
        <v>1</v>
      </c>
      <c r="D17">
        <v>265</v>
      </c>
      <c r="E17">
        <v>4</v>
      </c>
      <c r="F17">
        <v>43.871536999999996</v>
      </c>
      <c r="G17" s="3">
        <v>175.48614799999999</v>
      </c>
      <c r="H17" t="s">
        <v>32</v>
      </c>
      <c r="I17" t="s">
        <v>13</v>
      </c>
      <c r="J17" t="s">
        <v>29</v>
      </c>
      <c r="K17" t="s">
        <v>25</v>
      </c>
      <c r="M17">
        <v>16</v>
      </c>
      <c r="N17" t="s">
        <v>58</v>
      </c>
      <c r="O17" t="s">
        <v>89</v>
      </c>
    </row>
    <row r="18" spans="1:15" x14ac:dyDescent="0.3">
      <c r="A18" s="2">
        <v>44364</v>
      </c>
      <c r="B18" t="s">
        <v>68</v>
      </c>
      <c r="C18">
        <v>2</v>
      </c>
      <c r="D18">
        <v>274</v>
      </c>
      <c r="E18">
        <v>1</v>
      </c>
      <c r="F18">
        <v>51.96824385</v>
      </c>
      <c r="G18" s="3">
        <v>51.96824385</v>
      </c>
      <c r="H18" t="s">
        <v>33</v>
      </c>
      <c r="I18" t="s">
        <v>19</v>
      </c>
      <c r="J18" t="s">
        <v>34</v>
      </c>
      <c r="K18" t="s">
        <v>25</v>
      </c>
      <c r="M18">
        <v>17</v>
      </c>
      <c r="N18" t="s">
        <v>59</v>
      </c>
      <c r="O18">
        <f>_xlfn.VAR.S(G2:G31)</f>
        <v>1849.7361633837854</v>
      </c>
    </row>
    <row r="19" spans="1:15" x14ac:dyDescent="0.3">
      <c r="A19" s="2">
        <v>44365</v>
      </c>
      <c r="B19" t="s">
        <v>69</v>
      </c>
      <c r="C19">
        <v>2</v>
      </c>
      <c r="D19">
        <v>276</v>
      </c>
      <c r="E19">
        <v>4</v>
      </c>
      <c r="F19">
        <v>33.931774840000003</v>
      </c>
      <c r="G19" s="3">
        <v>135.72709939999999</v>
      </c>
      <c r="H19" t="s">
        <v>18</v>
      </c>
      <c r="I19" t="s">
        <v>19</v>
      </c>
      <c r="J19" t="s">
        <v>14</v>
      </c>
      <c r="K19" t="s">
        <v>25</v>
      </c>
      <c r="M19">
        <v>18</v>
      </c>
      <c r="N19" t="s">
        <v>81</v>
      </c>
      <c r="O19">
        <f>QUARTILE(E2:E31,1)</f>
        <v>1</v>
      </c>
    </row>
    <row r="20" spans="1:15" x14ac:dyDescent="0.3">
      <c r="A20" s="2">
        <v>44366</v>
      </c>
      <c r="B20" t="s">
        <v>68</v>
      </c>
      <c r="C20">
        <v>2</v>
      </c>
      <c r="D20">
        <v>280</v>
      </c>
      <c r="E20">
        <v>3</v>
      </c>
      <c r="F20">
        <v>41.412504339999998</v>
      </c>
      <c r="G20" s="3">
        <v>124.23751300000001</v>
      </c>
      <c r="H20" t="s">
        <v>35</v>
      </c>
      <c r="I20" t="s">
        <v>19</v>
      </c>
      <c r="J20" t="s">
        <v>14</v>
      </c>
      <c r="K20" t="s">
        <v>17</v>
      </c>
      <c r="M20">
        <v>19</v>
      </c>
      <c r="N20" t="s">
        <v>82</v>
      </c>
      <c r="O20">
        <f>QUARTILE(E2:E31,3)</f>
        <v>3</v>
      </c>
    </row>
    <row r="21" spans="1:15" x14ac:dyDescent="0.3">
      <c r="A21" s="2">
        <v>44367</v>
      </c>
      <c r="B21" t="s">
        <v>68</v>
      </c>
      <c r="C21">
        <v>2</v>
      </c>
      <c r="D21">
        <v>273</v>
      </c>
      <c r="E21">
        <v>1</v>
      </c>
      <c r="F21">
        <v>38.516218010000003</v>
      </c>
      <c r="G21" s="3">
        <v>38.516218010000003</v>
      </c>
      <c r="H21" t="s">
        <v>35</v>
      </c>
      <c r="I21" t="s">
        <v>19</v>
      </c>
      <c r="J21" t="s">
        <v>14</v>
      </c>
      <c r="K21" t="s">
        <v>25</v>
      </c>
      <c r="M21">
        <v>20</v>
      </c>
      <c r="N21" t="s">
        <v>60</v>
      </c>
      <c r="O21" t="s">
        <v>90</v>
      </c>
    </row>
    <row r="22" spans="1:15" x14ac:dyDescent="0.3">
      <c r="A22" s="2">
        <v>44368</v>
      </c>
      <c r="B22" t="s">
        <v>69</v>
      </c>
      <c r="C22">
        <v>1</v>
      </c>
      <c r="D22">
        <v>336</v>
      </c>
      <c r="E22">
        <v>1</v>
      </c>
      <c r="F22">
        <v>21.965811769999998</v>
      </c>
      <c r="G22" s="3">
        <v>21.965811769999998</v>
      </c>
      <c r="H22" t="s">
        <v>36</v>
      </c>
      <c r="I22" t="s">
        <v>10</v>
      </c>
      <c r="J22" t="s">
        <v>22</v>
      </c>
      <c r="K22" t="s">
        <v>37</v>
      </c>
      <c r="M22">
        <v>21</v>
      </c>
      <c r="N22" t="s">
        <v>61</v>
      </c>
      <c r="O22" t="s">
        <v>91</v>
      </c>
    </row>
    <row r="23" spans="1:15" x14ac:dyDescent="0.3">
      <c r="A23" s="2">
        <v>44369</v>
      </c>
      <c r="B23" t="s">
        <v>69</v>
      </c>
      <c r="C23">
        <v>2</v>
      </c>
      <c r="D23">
        <v>293</v>
      </c>
      <c r="E23">
        <v>2</v>
      </c>
      <c r="F23">
        <v>38.718839539999998</v>
      </c>
      <c r="G23" s="3">
        <v>77.437679079999995</v>
      </c>
      <c r="H23" t="s">
        <v>38</v>
      </c>
      <c r="I23" t="s">
        <v>19</v>
      </c>
      <c r="J23" t="s">
        <v>34</v>
      </c>
      <c r="K23" t="s">
        <v>37</v>
      </c>
      <c r="M23">
        <v>22</v>
      </c>
      <c r="N23" t="s">
        <v>62</v>
      </c>
      <c r="O23" t="s">
        <v>92</v>
      </c>
    </row>
    <row r="24" spans="1:15" x14ac:dyDescent="0.3">
      <c r="A24" s="2">
        <v>44370</v>
      </c>
      <c r="B24" t="s">
        <v>69</v>
      </c>
      <c r="C24">
        <v>1</v>
      </c>
      <c r="D24">
        <v>285</v>
      </c>
      <c r="E24">
        <v>3</v>
      </c>
      <c r="F24">
        <v>36.190458370000002</v>
      </c>
      <c r="G24" s="3">
        <v>108.5713751</v>
      </c>
      <c r="H24" t="s">
        <v>39</v>
      </c>
      <c r="I24" t="s">
        <v>19</v>
      </c>
      <c r="J24" t="s">
        <v>14</v>
      </c>
      <c r="K24" t="s">
        <v>37</v>
      </c>
      <c r="M24">
        <v>23</v>
      </c>
      <c r="N24" t="s">
        <v>63</v>
      </c>
      <c r="O24" t="s">
        <v>93</v>
      </c>
    </row>
    <row r="25" spans="1:15" x14ac:dyDescent="0.3">
      <c r="A25" s="2">
        <v>44371</v>
      </c>
      <c r="B25" t="s">
        <v>68</v>
      </c>
      <c r="C25">
        <v>2</v>
      </c>
      <c r="D25">
        <v>276</v>
      </c>
      <c r="E25">
        <v>1</v>
      </c>
      <c r="F25">
        <v>54.994304960000001</v>
      </c>
      <c r="G25" s="3">
        <v>54.994304960000001</v>
      </c>
      <c r="H25" t="s">
        <v>40</v>
      </c>
      <c r="I25" t="s">
        <v>19</v>
      </c>
      <c r="J25" t="s">
        <v>14</v>
      </c>
      <c r="K25" t="s">
        <v>17</v>
      </c>
      <c r="M25">
        <v>24</v>
      </c>
      <c r="N25" t="s">
        <v>64</v>
      </c>
      <c r="O25" t="s">
        <v>94</v>
      </c>
    </row>
    <row r="26" spans="1:15" x14ac:dyDescent="0.3">
      <c r="A26" s="2">
        <v>44372</v>
      </c>
      <c r="B26" t="s">
        <v>69</v>
      </c>
      <c r="C26">
        <v>1</v>
      </c>
      <c r="D26">
        <v>277</v>
      </c>
      <c r="E26">
        <v>2</v>
      </c>
      <c r="F26">
        <v>50.795957340000001</v>
      </c>
      <c r="G26" s="3">
        <v>101.5919147</v>
      </c>
      <c r="H26" t="s">
        <v>41</v>
      </c>
      <c r="I26" t="s">
        <v>19</v>
      </c>
      <c r="J26" t="s">
        <v>14</v>
      </c>
      <c r="K26" t="s">
        <v>37</v>
      </c>
      <c r="M26">
        <v>25</v>
      </c>
      <c r="N26" t="s">
        <v>65</v>
      </c>
      <c r="O26" t="s">
        <v>95</v>
      </c>
    </row>
    <row r="27" spans="1:15" x14ac:dyDescent="0.3">
      <c r="A27" s="2">
        <v>44373</v>
      </c>
      <c r="B27" t="s">
        <v>68</v>
      </c>
      <c r="C27">
        <v>2</v>
      </c>
      <c r="D27">
        <v>278</v>
      </c>
      <c r="E27">
        <v>2</v>
      </c>
      <c r="F27">
        <v>47.433316439999999</v>
      </c>
      <c r="G27" s="3">
        <v>94.866632879999997</v>
      </c>
      <c r="H27" t="s">
        <v>41</v>
      </c>
      <c r="I27" t="s">
        <v>13</v>
      </c>
      <c r="J27" t="s">
        <v>14</v>
      </c>
      <c r="K27" t="s">
        <v>37</v>
      </c>
      <c r="M27">
        <v>26</v>
      </c>
      <c r="N27" t="s">
        <v>66</v>
      </c>
      <c r="O27" t="s">
        <v>96</v>
      </c>
    </row>
    <row r="28" spans="1:15" x14ac:dyDescent="0.3">
      <c r="A28" s="2">
        <v>44374</v>
      </c>
      <c r="B28" t="s">
        <v>68</v>
      </c>
      <c r="C28">
        <v>2</v>
      </c>
      <c r="D28">
        <v>288</v>
      </c>
      <c r="E28">
        <v>1</v>
      </c>
      <c r="F28">
        <v>50.002619029999998</v>
      </c>
      <c r="G28" s="3">
        <v>50.002619029999998</v>
      </c>
      <c r="H28" t="s">
        <v>35</v>
      </c>
      <c r="I28" t="s">
        <v>13</v>
      </c>
      <c r="J28" t="s">
        <v>22</v>
      </c>
      <c r="K28" t="s">
        <v>15</v>
      </c>
      <c r="M28">
        <v>27</v>
      </c>
      <c r="N28" t="s">
        <v>70</v>
      </c>
      <c r="O28" t="s">
        <v>88</v>
      </c>
    </row>
    <row r="29" spans="1:15" x14ac:dyDescent="0.3">
      <c r="A29" s="2">
        <v>44375</v>
      </c>
      <c r="B29" t="s">
        <v>68</v>
      </c>
      <c r="C29">
        <v>2</v>
      </c>
      <c r="D29">
        <v>262</v>
      </c>
      <c r="E29">
        <v>1</v>
      </c>
      <c r="F29">
        <v>33.470935859999997</v>
      </c>
      <c r="G29" s="3">
        <v>33.470935859999997</v>
      </c>
      <c r="H29" t="s">
        <v>28</v>
      </c>
      <c r="I29" t="s">
        <v>13</v>
      </c>
      <c r="J29" t="s">
        <v>29</v>
      </c>
      <c r="K29" t="s">
        <v>17</v>
      </c>
      <c r="M29">
        <v>28</v>
      </c>
      <c r="N29" t="s">
        <v>71</v>
      </c>
      <c r="O29" t="s">
        <v>97</v>
      </c>
    </row>
    <row r="30" spans="1:15" x14ac:dyDescent="0.3">
      <c r="A30" s="2">
        <v>44376</v>
      </c>
      <c r="B30" t="s">
        <v>69</v>
      </c>
      <c r="C30">
        <v>1</v>
      </c>
      <c r="D30">
        <v>286</v>
      </c>
      <c r="E30">
        <v>1</v>
      </c>
      <c r="F30">
        <v>32.745506630000001</v>
      </c>
      <c r="G30" s="3">
        <v>32.745506630000001</v>
      </c>
      <c r="H30" t="s">
        <v>30</v>
      </c>
      <c r="I30" t="s">
        <v>19</v>
      </c>
      <c r="J30" t="s">
        <v>31</v>
      </c>
      <c r="K30" t="s">
        <v>17</v>
      </c>
      <c r="M30">
        <v>29</v>
      </c>
      <c r="N30" t="s">
        <v>72</v>
      </c>
      <c r="O30">
        <v>17</v>
      </c>
    </row>
    <row r="31" spans="1:15" x14ac:dyDescent="0.3">
      <c r="A31" s="2">
        <v>44377</v>
      </c>
      <c r="B31" t="s">
        <v>68</v>
      </c>
      <c r="C31">
        <v>2</v>
      </c>
      <c r="D31">
        <v>291</v>
      </c>
      <c r="E31">
        <v>1</v>
      </c>
      <c r="F31">
        <v>31.879106759999999</v>
      </c>
      <c r="G31" s="3">
        <v>31.879106759999999</v>
      </c>
      <c r="H31" t="s">
        <v>30</v>
      </c>
      <c r="I31" t="s">
        <v>13</v>
      </c>
      <c r="J31" t="s">
        <v>31</v>
      </c>
      <c r="K31" t="s">
        <v>23</v>
      </c>
      <c r="M31">
        <v>30</v>
      </c>
      <c r="N31" t="s">
        <v>73</v>
      </c>
      <c r="O31" t="s">
        <v>99</v>
      </c>
    </row>
    <row r="32" spans="1:15" x14ac:dyDescent="0.3">
      <c r="M32">
        <v>31</v>
      </c>
      <c r="N32" t="s">
        <v>74</v>
      </c>
      <c r="O32" t="s">
        <v>98</v>
      </c>
    </row>
    <row r="33" spans="13:15" x14ac:dyDescent="0.3">
      <c r="M33">
        <v>32</v>
      </c>
      <c r="N33" t="s">
        <v>75</v>
      </c>
      <c r="O33" t="s">
        <v>29</v>
      </c>
    </row>
    <row r="34" spans="13:15" x14ac:dyDescent="0.3">
      <c r="M34">
        <v>33</v>
      </c>
      <c r="N34" t="s">
        <v>77</v>
      </c>
      <c r="O34" s="2">
        <v>44350</v>
      </c>
    </row>
    <row r="35" spans="13:15" x14ac:dyDescent="0.3">
      <c r="M35">
        <v>34</v>
      </c>
      <c r="N35" t="s">
        <v>78</v>
      </c>
      <c r="O35" s="2">
        <v>44364</v>
      </c>
    </row>
    <row r="36" spans="13:15" x14ac:dyDescent="0.3">
      <c r="M36">
        <v>35</v>
      </c>
      <c r="N36" t="s">
        <v>79</v>
      </c>
      <c r="O36">
        <v>2</v>
      </c>
    </row>
    <row r="37" spans="13:15" x14ac:dyDescent="0.3">
      <c r="M37">
        <v>36</v>
      </c>
      <c r="N37" t="s">
        <v>80</v>
      </c>
      <c r="O37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raximovatam999@gmail.com</cp:lastModifiedBy>
  <dcterms:created xsi:type="dcterms:W3CDTF">2024-04-01T13:05:38Z</dcterms:created>
  <dcterms:modified xsi:type="dcterms:W3CDTF">2025-03-28T16:32:56Z</dcterms:modified>
</cp:coreProperties>
</file>