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40" windowWidth="19140" windowHeight="7090" activeTab="1"/>
  </bookViews>
  <sheets>
    <sheet name="Intro" sheetId="3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K23" i="1" l="1"/>
  <c r="K28" i="1"/>
  <c r="K24" i="1"/>
  <c r="H24" i="1"/>
  <c r="H23" i="1"/>
  <c r="I25" i="1"/>
  <c r="H26" i="1"/>
  <c r="G28" i="1"/>
  <c r="G22" i="1"/>
  <c r="K42" i="1"/>
  <c r="K38" i="1"/>
  <c r="K39" i="1"/>
  <c r="K40" i="1"/>
  <c r="K41" i="1"/>
  <c r="K43" i="1"/>
  <c r="K44" i="1"/>
  <c r="K45" i="1"/>
  <c r="K46" i="1"/>
  <c r="L44" i="1"/>
  <c r="L38" i="1"/>
  <c r="L39" i="1"/>
  <c r="L40" i="1"/>
  <c r="L41" i="1"/>
  <c r="L42" i="1"/>
  <c r="L43" i="1"/>
  <c r="L45" i="1"/>
  <c r="L46" i="1"/>
  <c r="K37" i="1"/>
  <c r="L37" i="1"/>
  <c r="M38" i="1"/>
  <c r="M39" i="1"/>
  <c r="M40" i="1"/>
  <c r="M41" i="1"/>
  <c r="M42" i="1"/>
  <c r="M43" i="1"/>
  <c r="M44" i="1"/>
  <c r="M45" i="1"/>
  <c r="M46" i="1"/>
  <c r="M37" i="1"/>
  <c r="I6" i="1"/>
  <c r="G31" i="1" l="1"/>
  <c r="G24" i="1"/>
  <c r="G25" i="1"/>
  <c r="G26" i="1"/>
  <c r="G27" i="1"/>
  <c r="G30" i="1"/>
  <c r="G23" i="1"/>
  <c r="J23" i="1" s="1"/>
  <c r="G29" i="1"/>
  <c r="J22" i="1" l="1"/>
  <c r="E6" i="1"/>
  <c r="F6" i="1" s="1"/>
  <c r="I22" i="1"/>
  <c r="I15" i="1"/>
  <c r="I7" i="1"/>
  <c r="I8" i="1"/>
  <c r="I9" i="1"/>
  <c r="I10" i="1"/>
  <c r="I11" i="1"/>
  <c r="I12" i="1"/>
  <c r="I13" i="1"/>
  <c r="I14" i="1"/>
  <c r="L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J24" i="1"/>
  <c r="J25" i="1"/>
  <c r="G9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I23" i="1"/>
  <c r="I24" i="1"/>
  <c r="I26" i="1"/>
  <c r="I27" i="1"/>
  <c r="I28" i="1"/>
  <c r="I29" i="1"/>
  <c r="I30" i="1"/>
  <c r="I31" i="1"/>
  <c r="H25" i="1"/>
  <c r="H27" i="1"/>
  <c r="H28" i="1"/>
  <c r="H29" i="1"/>
  <c r="H30" i="1"/>
  <c r="H31" i="1"/>
  <c r="H22" i="1"/>
  <c r="K22" i="1" l="1"/>
  <c r="G6" i="1"/>
  <c r="G12" i="1"/>
  <c r="K12" i="1" s="1"/>
  <c r="G11" i="1"/>
  <c r="G7" i="1"/>
  <c r="K7" i="1" s="1"/>
  <c r="G14" i="1"/>
  <c r="K14" i="1" s="1"/>
  <c r="G8" i="1"/>
  <c r="K8" i="1" s="1"/>
  <c r="G15" i="1"/>
  <c r="K15" i="1" s="1"/>
  <c r="G13" i="1"/>
  <c r="K13" i="1" s="1"/>
  <c r="K6" i="1"/>
  <c r="G10" i="1"/>
  <c r="K10" i="1" s="1"/>
  <c r="K25" i="1"/>
  <c r="K9" i="1"/>
  <c r="K11" i="1"/>
  <c r="L7" i="1"/>
  <c r="L8" i="1"/>
  <c r="L9" i="1"/>
  <c r="L10" i="1"/>
  <c r="L11" i="1"/>
  <c r="L12" i="1"/>
  <c r="L13" i="1"/>
  <c r="L14" i="1"/>
  <c r="L15" i="1"/>
  <c r="M6" i="1" l="1"/>
  <c r="M7" i="1"/>
  <c r="M10" i="1"/>
  <c r="M9" i="1"/>
  <c r="M12" i="1"/>
  <c r="M11" i="1"/>
  <c r="M8" i="1"/>
  <c r="M15" i="1"/>
  <c r="M14" i="1"/>
  <c r="M13" i="1"/>
</calcChain>
</file>

<file path=xl/sharedStrings.xml><?xml version="1.0" encoding="utf-8"?>
<sst xmlns="http://schemas.openxmlformats.org/spreadsheetml/2006/main" count="181" uniqueCount="66">
  <si>
    <t>Employee ID</t>
  </si>
  <si>
    <t>Employee Name</t>
  </si>
  <si>
    <t>Basic Salary</t>
  </si>
  <si>
    <t>Bonus</t>
  </si>
  <si>
    <t>Overtime Hours</t>
  </si>
  <si>
    <t>Overtime Rate</t>
  </si>
  <si>
    <t>Tax Rate</t>
  </si>
  <si>
    <t>Tax</t>
  </si>
  <si>
    <t>Other Deductions</t>
  </si>
  <si>
    <t>Net Salary</t>
  </si>
  <si>
    <t>M. Arib</t>
  </si>
  <si>
    <t>M. Mudasir</t>
  </si>
  <si>
    <t>Mujeeb</t>
  </si>
  <si>
    <t>Mubashir Ahmad</t>
  </si>
  <si>
    <t>Momina</t>
  </si>
  <si>
    <t>Fawad Ahmad</t>
  </si>
  <si>
    <t>Rumisa Javed</t>
  </si>
  <si>
    <t>Ghani Khan</t>
  </si>
  <si>
    <t>Bushra</t>
  </si>
  <si>
    <t>Daniyal Ahmad</t>
  </si>
  <si>
    <t>$200</t>
  </si>
  <si>
    <t>Total Income</t>
  </si>
  <si>
    <t>Total Deductions</t>
  </si>
  <si>
    <t>Department</t>
  </si>
  <si>
    <t>Job Title</t>
  </si>
  <si>
    <t>Total Present</t>
  </si>
  <si>
    <t>Total Absents</t>
  </si>
  <si>
    <t>Working Hours</t>
  </si>
  <si>
    <t>HR</t>
  </si>
  <si>
    <t>Sales</t>
  </si>
  <si>
    <t>Manager</t>
  </si>
  <si>
    <t>Sales Executive</t>
  </si>
  <si>
    <t>Overtime hours</t>
  </si>
  <si>
    <t>Overtime Income</t>
  </si>
  <si>
    <t>Name</t>
  </si>
  <si>
    <t>Mon</t>
  </si>
  <si>
    <t>Tue</t>
  </si>
  <si>
    <t>Wed</t>
  </si>
  <si>
    <t>Thur</t>
  </si>
  <si>
    <t>Fri</t>
  </si>
  <si>
    <t>Sat</t>
  </si>
  <si>
    <t>Present Days</t>
  </si>
  <si>
    <t>Absent Days</t>
  </si>
  <si>
    <t>P</t>
  </si>
  <si>
    <t>A</t>
  </si>
  <si>
    <t>Leave</t>
  </si>
  <si>
    <t>Sun</t>
  </si>
  <si>
    <t xml:space="preserve">Salary Sheet in excel: </t>
  </si>
  <si>
    <t>⦁</t>
  </si>
  <si>
    <t>Automated Salary Calculations: Calculate salaries, deductions, bonuses, and taxes using formulas.</t>
  </si>
  <si>
    <t>⦁ Generate Payslips: Create individual payslips for employees with detailed payment breakdowns.</t>
  </si>
  <si>
    <t>⦁ Track Attendance and Overtime: Integrate attendance data to calculate working hours and overtime payments</t>
  </si>
  <si>
    <t>ICT-LAB END TERM PROJECT</t>
  </si>
  <si>
    <t>Project no. 12</t>
  </si>
  <si>
    <t>SUBMITTED TO:</t>
  </si>
  <si>
    <t>Mam MARIA HASSAN</t>
  </si>
  <si>
    <t>Roll no:</t>
  </si>
  <si>
    <t>Name:</t>
  </si>
  <si>
    <t>DEPARTMENT:</t>
  </si>
  <si>
    <t>Computer Science</t>
  </si>
  <si>
    <t>SECTION:</t>
  </si>
  <si>
    <t>B</t>
  </si>
  <si>
    <t>313-BSCS-2k24</t>
  </si>
  <si>
    <t>ATEEQ-UR-REHMAN</t>
  </si>
  <si>
    <r>
      <t>Note:</t>
    </r>
    <r>
      <rPr>
        <sz val="16"/>
        <color theme="1"/>
        <rFont val="Calibri"/>
        <family val="2"/>
        <scheme val="minor"/>
      </rPr>
      <t xml:space="preserve"> Attendance is calculated on daily basis per week then converted to monthly basis on upper table</t>
    </r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</si>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</sst>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u/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2A2A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0" fontId="3" fillId="0" borderId="2" xfId="0" applyFont="1" applyBorder="1"/>
    <xf numFmtId="0" fontId="5" fillId="0" borderId="2" xfId="0" applyFont="1" applyBorder="1"/>
    <xf numFmtId="0" fontId="1" fillId="3" borderId="1" xfId="0" applyFont="1" applyFill="1" applyBorder="1"/>
    <xf numFmtId="0" fontId="1" fillId="3" borderId="5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/>
    <xf numFmtId="0" fontId="0" fillId="3" borderId="5" xfId="0" applyFont="1" applyFill="1" applyBorder="1"/>
    <xf numFmtId="0" fontId="1" fillId="4" borderId="3" xfId="0" applyFont="1" applyFill="1" applyBorder="1"/>
    <xf numFmtId="0" fontId="3" fillId="0" borderId="6" xfId="0" applyFont="1" applyBorder="1"/>
    <xf numFmtId="0" fontId="4" fillId="0" borderId="6" xfId="0" applyFont="1" applyBorder="1"/>
    <xf numFmtId="0" fontId="4" fillId="0" borderId="7" xfId="0" applyFont="1" applyFill="1" applyBorder="1"/>
    <xf numFmtId="0" fontId="3" fillId="0" borderId="7" xfId="0" applyFont="1" applyFill="1" applyBorder="1"/>
    <xf numFmtId="0" fontId="7" fillId="0" borderId="0" xfId="0" applyFont="1"/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/>
    <xf numFmtId="0" fontId="0" fillId="5" borderId="0" xfId="0" applyFont="1" applyFill="1" applyBorder="1"/>
    <xf numFmtId="0" fontId="9" fillId="5" borderId="0" xfId="0" applyFont="1" applyFill="1" applyBorder="1"/>
    <xf numFmtId="0" fontId="6" fillId="6" borderId="0" xfId="0" applyFont="1" applyFill="1" applyBorder="1" applyAlignment="1">
      <alignment vertical="center"/>
    </xf>
    <xf numFmtId="0" fontId="0" fillId="7" borderId="0" xfId="0" applyFont="1" applyFill="1" applyBorder="1"/>
    <xf numFmtId="9" fontId="0" fillId="6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9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</cellXfs>
  <cellStyles count="1">
    <cellStyle name="Normal" xfId="0" builtinId="0"/>
  </cellStyles>
  <dxfs count="4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A2A2A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alignment horizontal="right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M15" totalsRowShown="0" headerRowDxfId="39" dataDxfId="38">
  <autoFilter ref="A5:M15"/>
  <tableColumns count="13">
    <tableColumn id="1" name="Employee ID" dataDxfId="37"/>
    <tableColumn id="2" name="Employee Name" dataDxfId="36"/>
    <tableColumn id="3" name="Basic Salary" dataDxfId="35"/>
    <tableColumn id="4" name="Bonus" dataDxfId="34"/>
    <tableColumn id="5" name="Overtime Hours" dataDxfId="33">
      <calculatedColumnFormula>G22*2</calculatedColumnFormula>
    </tableColumn>
    <tableColumn id="6" name="Overtime Rate" dataDxfId="32">
      <calculatedColumnFormula>(Table1[[#This Row],[Overtime Hours]]/240)</calculatedColumnFormula>
    </tableColumn>
    <tableColumn id="14" name="Overtime Income" dataDxfId="31">
      <calculatedColumnFormula>J22*200</calculatedColumnFormula>
    </tableColumn>
    <tableColumn id="7" name="Tax Rate" dataDxfId="30"/>
    <tableColumn id="9" name="Tax" dataDxfId="29">
      <calculatedColumnFormula>Table1[[#This Row],[Basic Salary]]*12%</calculatedColumnFormula>
    </tableColumn>
    <tableColumn id="11" name="Other Deductions" dataDxfId="28"/>
    <tableColumn id="13" name="Total Income" dataDxfId="27">
      <calculatedColumnFormula>SUM(Table1[[#This Row],[Basic Salary]],Table1[[#This Row],[Bonus]],Table1[[#This Row],[Overtime Income]])</calculatedColumnFormula>
    </tableColumn>
    <tableColumn id="12" name="Total Deductions" dataDxfId="26">
      <calculatedColumnFormula>SUM(Table1[[#This Row],[Tax]],Table1[[#This Row],[Other Deductions]])</calculatedColumnFormula>
    </tableColumn>
    <tableColumn id="8" name="Net Salary" dataDxfId="25">
      <calculatedColumnFormula>Table1[[#This Row],[Total Income]]-Table1[[#This Row],[Total Deductions]]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C21:K31" totalsRowShown="0" headerRowDxfId="24" dataDxfId="22" headerRowBorderDxfId="23" tableBorderDxfId="21" totalsRowBorderDxfId="20">
  <autoFilter ref="C21:K31"/>
  <tableColumns count="9">
    <tableColumn id="1" name="Employee ID" dataDxfId="19"/>
    <tableColumn id="2" name="Employee Name" dataDxfId="18"/>
    <tableColumn id="3" name="Department" dataDxfId="17"/>
    <tableColumn id="4" name="Job Title" dataDxfId="16"/>
    <tableColumn id="5" name="Total Present" dataDxfId="15">
      <calculatedColumnFormula>PRODUCT(K37*4)</calculatedColumnFormula>
    </tableColumn>
    <tableColumn id="6" name="Total Absents" dataDxfId="14">
      <calculatedColumnFormula>30-G22</calculatedColumnFormula>
    </tableColumn>
    <tableColumn id="7" name="Working Hours" dataDxfId="13">
      <calculatedColumnFormula>G22*8</calculatedColumnFormula>
    </tableColumn>
    <tableColumn id="8" name="Overtime hours" dataDxfId="12">
      <calculatedColumnFormula>G22*2</calculatedColumnFormula>
    </tableColumn>
    <tableColumn id="9" name="Overtime Income" dataDxfId="11">
      <calculatedColumnFormula>J22*200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C36:M46" totalsRowShown="0" headerRowDxfId="10" headerRowBorderDxfId="9" tableBorderDxfId="8">
  <autoFilter ref="C36:M46"/>
  <tableColumns count="11">
    <tableColumn id="1" name="Name" dataDxfId="7"/>
    <tableColumn id="2" name="Mon" dataDxfId="6"/>
    <tableColumn id="3" name="Tue" dataDxfId="5"/>
    <tableColumn id="4" name="Wed" dataDxfId="4"/>
    <tableColumn id="5" name="Thur"/>
    <tableColumn id="6" name="Fri" dataDxfId="3"/>
    <tableColumn id="7" name="Sat"/>
    <tableColumn id="8" name="Sun" dataDxfId="2"/>
    <tableColumn id="9" name="Present Days" dataDxfId="1">
      <calculatedColumnFormula>COUNTIF(D37:J37,"P")</calculatedColumnFormula>
    </tableColumn>
    <tableColumn id="10" name="Absent Days" dataDxfId="0">
      <calculatedColumnFormula>COUNTIF(D37:J37,"A")</calculatedColumnFormula>
    </tableColumn>
    <tableColumn id="11" name="leave">
      <calculatedColumnFormula>COUNTIF(Table2[[#This Row],[Tue]:[Sun]],"Leave")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D7" sqref="D7"/>
    </sheetView>
  </sheetViews>
  <sheetFormatPr defaultRowHeight="14.5" x14ac:dyDescent="0.35"/>
  <cols>
    <col min="1" max="34" width="30.6328125" customWidth="1"/>
  </cols>
  <sheetData>
    <row r="1" spans="1:4" ht="40" customHeight="1" x14ac:dyDescent="1">
      <c r="B1" s="47" t="s">
        <v>52</v>
      </c>
      <c r="C1" s="47"/>
      <c r="D1" s="47"/>
    </row>
    <row r="2" spans="1:4" ht="40" customHeight="1" x14ac:dyDescent="1">
      <c r="B2" s="48" t="s">
        <v>53</v>
      </c>
      <c r="C2" s="48"/>
      <c r="D2" s="48"/>
    </row>
    <row r="3" spans="1:4" ht="40" customHeight="1" x14ac:dyDescent="1">
      <c r="A3" s="46" t="s">
        <v>54</v>
      </c>
    </row>
    <row r="4" spans="1:4" ht="40" customHeight="1" x14ac:dyDescent="1">
      <c r="B4" s="45" t="s">
        <v>55</v>
      </c>
      <c r="C4" s="45"/>
    </row>
    <row r="5" spans="1:4" ht="40" customHeight="1" x14ac:dyDescent="1">
      <c r="A5" s="46" t="s">
        <v>56</v>
      </c>
    </row>
    <row r="6" spans="1:4" ht="40" customHeight="1" x14ac:dyDescent="1">
      <c r="B6" s="45" t="s">
        <v>62</v>
      </c>
      <c r="C6" s="45"/>
    </row>
    <row r="7" spans="1:4" ht="40" customHeight="1" x14ac:dyDescent="1">
      <c r="A7" s="46" t="s">
        <v>57</v>
      </c>
    </row>
    <row r="8" spans="1:4" ht="40" customHeight="1" x14ac:dyDescent="1">
      <c r="B8" s="45" t="s">
        <v>63</v>
      </c>
      <c r="C8" s="45"/>
    </row>
    <row r="9" spans="1:4" ht="40" customHeight="1" x14ac:dyDescent="1">
      <c r="A9" s="46" t="s">
        <v>58</v>
      </c>
    </row>
    <row r="10" spans="1:4" ht="40" customHeight="1" x14ac:dyDescent="1">
      <c r="B10" s="45" t="s">
        <v>59</v>
      </c>
      <c r="C10" s="45"/>
    </row>
    <row r="11" spans="1:4" ht="40" customHeight="1" x14ac:dyDescent="1">
      <c r="A11" s="46" t="s">
        <v>60</v>
      </c>
    </row>
    <row r="12" spans="1:4" ht="40" customHeight="1" x14ac:dyDescent="1">
      <c r="B12" s="46" t="s">
        <v>61</v>
      </c>
    </row>
    <row r="13" spans="1:4" ht="40" customHeight="1" x14ac:dyDescent="0.35"/>
    <row r="14" spans="1:4" ht="40" customHeight="1" x14ac:dyDescent="0.35"/>
    <row r="15" spans="1:4" ht="40" customHeight="1" x14ac:dyDescent="0.35"/>
    <row r="16" spans="1:4" ht="40" customHeight="1" x14ac:dyDescent="0.35"/>
    <row r="17" ht="40" customHeight="1" x14ac:dyDescent="0.35"/>
    <row r="18" ht="40" customHeight="1" x14ac:dyDescent="0.35"/>
    <row r="19" ht="40" customHeight="1" x14ac:dyDescent="0.35"/>
    <row r="20" ht="40" customHeight="1" x14ac:dyDescent="0.35"/>
    <row r="21" ht="40" customHeight="1" x14ac:dyDescent="0.35"/>
    <row r="22" ht="40" customHeight="1" x14ac:dyDescent="0.35"/>
    <row r="23" ht="40" customHeight="1" x14ac:dyDescent="0.35"/>
    <row r="24" ht="40" customHeight="1" x14ac:dyDescent="0.35"/>
    <row r="25" ht="40" customHeight="1" x14ac:dyDescent="0.35"/>
    <row r="26" ht="40" customHeight="1" x14ac:dyDescent="0.35"/>
    <row r="27" ht="40" customHeight="1" x14ac:dyDescent="0.35"/>
    <row r="28" ht="40" customHeight="1" x14ac:dyDescent="0.35"/>
    <row r="29" ht="40" customHeight="1" x14ac:dyDescent="0.35"/>
    <row r="30" ht="40" customHeight="1" x14ac:dyDescent="0.35"/>
    <row r="31" ht="40" customHeight="1" x14ac:dyDescent="0.35"/>
    <row r="32" ht="40" customHeight="1" x14ac:dyDescent="0.35"/>
    <row r="33" ht="40" customHeight="1" x14ac:dyDescent="0.35"/>
    <row r="34" ht="40" customHeight="1" x14ac:dyDescent="0.35"/>
    <row r="35" ht="40" customHeight="1" x14ac:dyDescent="0.35"/>
    <row r="36" ht="40" customHeight="1" x14ac:dyDescent="0.35"/>
    <row r="37" ht="40" customHeight="1" x14ac:dyDescent="0.35"/>
    <row r="38" ht="40" customHeight="1" x14ac:dyDescent="0.35"/>
    <row r="39" ht="40" customHeight="1" x14ac:dyDescent="0.35"/>
    <row r="40" ht="40" customHeight="1" x14ac:dyDescent="0.35"/>
    <row r="41" ht="40" customHeight="1" x14ac:dyDescent="0.35"/>
    <row r="42" ht="40" customHeight="1" x14ac:dyDescent="0.35"/>
    <row r="43" ht="40" customHeight="1" x14ac:dyDescent="0.35"/>
    <row r="44" ht="40" customHeight="1" x14ac:dyDescent="0.35"/>
    <row r="45" ht="40" customHeight="1" x14ac:dyDescent="0.35"/>
    <row r="46" ht="40" customHeight="1" x14ac:dyDescent="0.35"/>
    <row r="47" ht="40" customHeight="1" x14ac:dyDescent="0.35"/>
    <row r="48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</sheetData>
  <mergeCells count="6">
    <mergeCell ref="B1:D1"/>
    <mergeCell ref="B4:C4"/>
    <mergeCell ref="B2:D2"/>
    <mergeCell ref="B6:C6"/>
    <mergeCell ref="B8:C8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zoomScale="84" zoomScaleNormal="84" workbookViewId="0">
      <selection activeCell="M24" sqref="M24"/>
    </sheetView>
  </sheetViews>
  <sheetFormatPr defaultRowHeight="14.5" x14ac:dyDescent="0.35"/>
  <cols>
    <col min="1" max="1" width="10.6328125" customWidth="1"/>
    <col min="2" max="14" width="15.6328125" customWidth="1"/>
    <col min="15" max="15" width="15.26953125" customWidth="1"/>
    <col min="16" max="22" width="15.6328125" customWidth="1"/>
  </cols>
  <sheetData>
    <row r="1" spans="1:13" ht="30" customHeight="1" x14ac:dyDescent="0.8">
      <c r="C1" s="41" t="s">
        <v>47</v>
      </c>
      <c r="D1" s="41"/>
      <c r="E1" s="41"/>
    </row>
    <row r="2" spans="1:13" ht="25" customHeight="1" x14ac:dyDescent="0.35"/>
    <row r="3" spans="1:13" ht="25" customHeight="1" x14ac:dyDescent="0.5">
      <c r="D3" s="30" t="s">
        <v>48</v>
      </c>
      <c r="E3" s="42" t="s">
        <v>49</v>
      </c>
      <c r="F3" s="42"/>
      <c r="G3" s="42"/>
      <c r="H3" s="42"/>
      <c r="I3" s="42"/>
      <c r="J3" s="42"/>
    </row>
    <row r="4" spans="1:13" ht="25" customHeight="1" x14ac:dyDescent="0.35"/>
    <row r="5" spans="1:13" ht="35" customHeight="1" x14ac:dyDescent="0.35">
      <c r="A5" s="2" t="s">
        <v>0</v>
      </c>
      <c r="B5" s="2" t="s">
        <v>1</v>
      </c>
      <c r="C5" s="2" t="s">
        <v>2</v>
      </c>
      <c r="D5" s="2" t="s">
        <v>3</v>
      </c>
      <c r="E5" s="1" t="s">
        <v>4</v>
      </c>
      <c r="F5" s="1" t="s">
        <v>5</v>
      </c>
      <c r="G5" s="2" t="s">
        <v>33</v>
      </c>
      <c r="H5" s="1" t="s">
        <v>6</v>
      </c>
      <c r="I5" s="1" t="s">
        <v>7</v>
      </c>
      <c r="J5" s="1" t="s">
        <v>8</v>
      </c>
      <c r="K5" s="1" t="s">
        <v>21</v>
      </c>
      <c r="L5" s="1" t="s">
        <v>22</v>
      </c>
      <c r="M5" s="1" t="s">
        <v>9</v>
      </c>
    </row>
    <row r="6" spans="1:13" ht="25" customHeight="1" x14ac:dyDescent="0.35">
      <c r="A6" s="3">
        <v>301</v>
      </c>
      <c r="B6" s="2" t="s">
        <v>10</v>
      </c>
      <c r="C6" s="2">
        <v>14000</v>
      </c>
      <c r="D6" s="2">
        <v>500</v>
      </c>
      <c r="E6" s="8">
        <f>G22*2</f>
        <v>32</v>
      </c>
      <c r="F6" s="4">
        <f>(Table1[[#This Row],[Overtime Hours]]/240)</f>
        <v>0.13333333333333333</v>
      </c>
      <c r="G6" s="8">
        <f>J22*200</f>
        <v>6400</v>
      </c>
      <c r="H6" s="4">
        <v>0.12</v>
      </c>
      <c r="I6" s="10">
        <f>Table1[[#This Row],[Basic Salary]]*12%</f>
        <v>1680</v>
      </c>
      <c r="J6" s="2" t="s">
        <v>20</v>
      </c>
      <c r="K6" s="2">
        <f>SUM(Table1[[#This Row],[Basic Salary]],Table1[[#This Row],[Bonus]],Table1[[#This Row],[Overtime Income]])</f>
        <v>20900</v>
      </c>
      <c r="L6" s="2">
        <f>SUM(Table1[[#This Row],[Tax]],Table1[[#This Row],[Other Deductions]])</f>
        <v>1680</v>
      </c>
      <c r="M6" s="5">
        <f>Table1[[#This Row],[Total Income]]-Table1[[#This Row],[Total Deductions]]</f>
        <v>19220</v>
      </c>
    </row>
    <row r="7" spans="1:13" ht="25" customHeight="1" x14ac:dyDescent="0.35">
      <c r="A7" s="3">
        <v>302</v>
      </c>
      <c r="B7" s="2" t="s">
        <v>11</v>
      </c>
      <c r="C7" s="2">
        <v>15000</v>
      </c>
      <c r="D7" s="2">
        <v>600</v>
      </c>
      <c r="E7" s="8">
        <f t="shared" ref="E6:E15" si="0">G23*2</f>
        <v>32</v>
      </c>
      <c r="F7" s="4">
        <f>(Table1[[#This Row],[Overtime Hours]]/240)</f>
        <v>0.13333333333333333</v>
      </c>
      <c r="G7" s="8">
        <f t="shared" ref="G6:G15" si="1">J23*200</f>
        <v>6400</v>
      </c>
      <c r="H7" s="4">
        <v>0.12</v>
      </c>
      <c r="I7" s="10">
        <f>Table1[[#This Row],[Basic Salary]]*12%</f>
        <v>1800</v>
      </c>
      <c r="J7" s="2" t="s">
        <v>20</v>
      </c>
      <c r="K7" s="2">
        <f>SUM(Table1[[#This Row],[Basic Salary]],Table1[[#This Row],[Bonus]],Table1[[#This Row],[Overtime Income]])</f>
        <v>22000</v>
      </c>
      <c r="L7" s="2">
        <f>SUM(Table1[[#This Row],[Tax]],Table1[[#This Row],[Other Deductions]])</f>
        <v>1800</v>
      </c>
      <c r="M7" s="5">
        <f>Table1[[#This Row],[Total Income]]-Table1[[#This Row],[Total Deductions]]</f>
        <v>20200</v>
      </c>
    </row>
    <row r="8" spans="1:13" ht="25" customHeight="1" x14ac:dyDescent="0.35">
      <c r="A8" s="3">
        <v>303</v>
      </c>
      <c r="B8" s="2" t="s">
        <v>12</v>
      </c>
      <c r="C8" s="2">
        <v>16000</v>
      </c>
      <c r="D8" s="2">
        <v>700</v>
      </c>
      <c r="E8" s="8">
        <f t="shared" si="0"/>
        <v>48</v>
      </c>
      <c r="F8" s="4">
        <f>(Table1[[#This Row],[Overtime Hours]]/240)</f>
        <v>0.2</v>
      </c>
      <c r="G8" s="8">
        <f t="shared" si="1"/>
        <v>9600</v>
      </c>
      <c r="H8" s="4">
        <v>0.12</v>
      </c>
      <c r="I8" s="10">
        <f>Table1[[#This Row],[Basic Salary]]*12%</f>
        <v>1920</v>
      </c>
      <c r="J8" s="2" t="s">
        <v>20</v>
      </c>
      <c r="K8" s="2">
        <f>SUM(Table1[[#This Row],[Basic Salary]],Table1[[#This Row],[Bonus]],Table1[[#This Row],[Overtime Income]])</f>
        <v>26300</v>
      </c>
      <c r="L8" s="2">
        <f>SUM(Table1[[#This Row],[Tax]],Table1[[#This Row],[Other Deductions]])</f>
        <v>1920</v>
      </c>
      <c r="M8" s="5">
        <f>Table1[[#This Row],[Total Income]]-Table1[[#This Row],[Total Deductions]]</f>
        <v>24380</v>
      </c>
    </row>
    <row r="9" spans="1:13" ht="25" customHeight="1" x14ac:dyDescent="0.35">
      <c r="A9" s="3">
        <v>304</v>
      </c>
      <c r="B9" s="2" t="s">
        <v>13</v>
      </c>
      <c r="C9" s="2">
        <v>17000</v>
      </c>
      <c r="D9" s="2">
        <v>800</v>
      </c>
      <c r="E9" s="8">
        <f t="shared" si="0"/>
        <v>40</v>
      </c>
      <c r="F9" s="4">
        <f>(Table1[[#This Row],[Overtime Hours]]/240)</f>
        <v>0.16666666666666666</v>
      </c>
      <c r="G9" s="8">
        <f t="shared" si="1"/>
        <v>8000</v>
      </c>
      <c r="H9" s="4">
        <v>0.12</v>
      </c>
      <c r="I9" s="10">
        <f>Table1[[#This Row],[Basic Salary]]*12%</f>
        <v>2040</v>
      </c>
      <c r="J9" s="2" t="s">
        <v>20</v>
      </c>
      <c r="K9" s="2">
        <f>SUM(Table1[[#This Row],[Basic Salary]],Table1[[#This Row],[Bonus]],Table1[[#This Row],[Overtime Income]])</f>
        <v>25800</v>
      </c>
      <c r="L9" s="2">
        <f>SUM(Table1[[#This Row],[Tax]],Table1[[#This Row],[Other Deductions]])</f>
        <v>2040</v>
      </c>
      <c r="M9" s="5">
        <f>Table1[[#This Row],[Total Income]]-Table1[[#This Row],[Total Deductions]]</f>
        <v>23760</v>
      </c>
    </row>
    <row r="10" spans="1:13" ht="25" customHeight="1" x14ac:dyDescent="0.35">
      <c r="A10" s="3">
        <v>305</v>
      </c>
      <c r="B10" s="2" t="s">
        <v>14</v>
      </c>
      <c r="C10" s="2">
        <v>18000</v>
      </c>
      <c r="D10" s="2">
        <v>900</v>
      </c>
      <c r="E10" s="8">
        <f t="shared" si="0"/>
        <v>56</v>
      </c>
      <c r="F10" s="4">
        <f>(Table1[[#This Row],[Overtime Hours]]/240)</f>
        <v>0.23333333333333334</v>
      </c>
      <c r="G10" s="8">
        <f t="shared" si="1"/>
        <v>11200</v>
      </c>
      <c r="H10" s="4">
        <v>0.12</v>
      </c>
      <c r="I10" s="10">
        <f>Table1[[#This Row],[Basic Salary]]*12%</f>
        <v>2160</v>
      </c>
      <c r="J10" s="2" t="s">
        <v>20</v>
      </c>
      <c r="K10" s="2">
        <f>SUM(Table1[[#This Row],[Basic Salary]],Table1[[#This Row],[Bonus]],Table1[[#This Row],[Overtime Income]])</f>
        <v>30100</v>
      </c>
      <c r="L10" s="2">
        <f>SUM(Table1[[#This Row],[Tax]],Table1[[#This Row],[Other Deductions]])</f>
        <v>2160</v>
      </c>
      <c r="M10" s="5">
        <f>Table1[[#This Row],[Total Income]]-Table1[[#This Row],[Total Deductions]]</f>
        <v>27940</v>
      </c>
    </row>
    <row r="11" spans="1:13" ht="25" customHeight="1" x14ac:dyDescent="0.35">
      <c r="A11" s="3">
        <v>306</v>
      </c>
      <c r="B11" s="2" t="s">
        <v>15</v>
      </c>
      <c r="C11" s="2">
        <v>19000</v>
      </c>
      <c r="D11" s="2">
        <v>1000</v>
      </c>
      <c r="E11" s="8">
        <f t="shared" si="0"/>
        <v>24</v>
      </c>
      <c r="F11" s="4">
        <f>(Table1[[#This Row],[Overtime Hours]]/240)</f>
        <v>0.1</v>
      </c>
      <c r="G11" s="8">
        <f t="shared" si="1"/>
        <v>4800</v>
      </c>
      <c r="H11" s="4">
        <v>0.12</v>
      </c>
      <c r="I11" s="10">
        <f>Table1[[#This Row],[Basic Salary]]*12%</f>
        <v>2280</v>
      </c>
      <c r="J11" s="2" t="s">
        <v>20</v>
      </c>
      <c r="K11" s="2">
        <f>SUM(Table1[[#This Row],[Basic Salary]],Table1[[#This Row],[Bonus]],Table1[[#This Row],[Overtime Income]])</f>
        <v>24800</v>
      </c>
      <c r="L11" s="2">
        <f>SUM(Table1[[#This Row],[Tax]],Table1[[#This Row],[Other Deductions]])</f>
        <v>2280</v>
      </c>
      <c r="M11" s="5">
        <f>Table1[[#This Row],[Total Income]]-Table1[[#This Row],[Total Deductions]]</f>
        <v>22520</v>
      </c>
    </row>
    <row r="12" spans="1:13" ht="25" customHeight="1" x14ac:dyDescent="0.35">
      <c r="A12" s="3">
        <v>307</v>
      </c>
      <c r="B12" s="2" t="s">
        <v>16</v>
      </c>
      <c r="C12" s="2">
        <v>20000</v>
      </c>
      <c r="D12" s="2">
        <v>1100</v>
      </c>
      <c r="E12" s="8">
        <f t="shared" si="0"/>
        <v>48</v>
      </c>
      <c r="F12" s="4">
        <f>(Table1[[#This Row],[Overtime Hours]]/240)</f>
        <v>0.2</v>
      </c>
      <c r="G12" s="8">
        <f t="shared" si="1"/>
        <v>9600</v>
      </c>
      <c r="H12" s="4">
        <v>0.12</v>
      </c>
      <c r="I12" s="10">
        <f>Table1[[#This Row],[Basic Salary]]*12%</f>
        <v>2400</v>
      </c>
      <c r="J12" s="2" t="s">
        <v>20</v>
      </c>
      <c r="K12" s="2">
        <f>SUM(Table1[[#This Row],[Basic Salary]],Table1[[#This Row],[Bonus]],Table1[[#This Row],[Overtime Income]])</f>
        <v>30700</v>
      </c>
      <c r="L12" s="2">
        <f>SUM(Table1[[#This Row],[Tax]],Table1[[#This Row],[Other Deductions]])</f>
        <v>2400</v>
      </c>
      <c r="M12" s="5">
        <f>Table1[[#This Row],[Total Income]]-Table1[[#This Row],[Total Deductions]]</f>
        <v>28300</v>
      </c>
    </row>
    <row r="13" spans="1:13" ht="25" customHeight="1" x14ac:dyDescent="0.35">
      <c r="A13" s="3">
        <v>308</v>
      </c>
      <c r="B13" s="2" t="s">
        <v>17</v>
      </c>
      <c r="C13" s="2">
        <v>21000</v>
      </c>
      <c r="D13" s="2">
        <v>1200</v>
      </c>
      <c r="E13" s="8">
        <f t="shared" si="0"/>
        <v>16</v>
      </c>
      <c r="F13" s="4">
        <f>(Table1[[#This Row],[Overtime Hours]]/240)</f>
        <v>6.6666666666666666E-2</v>
      </c>
      <c r="G13" s="8">
        <f t="shared" si="1"/>
        <v>3200</v>
      </c>
      <c r="H13" s="4">
        <v>0.12</v>
      </c>
      <c r="I13" s="10">
        <f>Table1[[#This Row],[Basic Salary]]*12%</f>
        <v>2520</v>
      </c>
      <c r="J13" s="2" t="s">
        <v>20</v>
      </c>
      <c r="K13" s="2">
        <f>SUM(Table1[[#This Row],[Basic Salary]],Table1[[#This Row],[Bonus]],Table1[[#This Row],[Overtime Income]])</f>
        <v>25400</v>
      </c>
      <c r="L13" s="2">
        <f>SUM(Table1[[#This Row],[Tax]],Table1[[#This Row],[Other Deductions]])</f>
        <v>2520</v>
      </c>
      <c r="M13" s="5">
        <f>Table1[[#This Row],[Total Income]]-Table1[[#This Row],[Total Deductions]]</f>
        <v>22880</v>
      </c>
    </row>
    <row r="14" spans="1:13" ht="25" customHeight="1" x14ac:dyDescent="0.35">
      <c r="A14" s="3">
        <v>309</v>
      </c>
      <c r="B14" s="2" t="s">
        <v>18</v>
      </c>
      <c r="C14" s="2">
        <v>22000</v>
      </c>
      <c r="D14" s="2">
        <v>1300</v>
      </c>
      <c r="E14" s="8">
        <f t="shared" si="0"/>
        <v>16</v>
      </c>
      <c r="F14" s="4">
        <f>(Table1[[#This Row],[Overtime Hours]]/240)</f>
        <v>6.6666666666666666E-2</v>
      </c>
      <c r="G14" s="8">
        <f t="shared" si="1"/>
        <v>3200</v>
      </c>
      <c r="H14" s="4">
        <v>0.12</v>
      </c>
      <c r="I14" s="10">
        <f>Table1[[#This Row],[Basic Salary]]*12%</f>
        <v>2640</v>
      </c>
      <c r="J14" s="2" t="s">
        <v>20</v>
      </c>
      <c r="K14" s="2">
        <f>SUM(Table1[[#This Row],[Basic Salary]],Table1[[#This Row],[Bonus]],Table1[[#This Row],[Overtime Income]])</f>
        <v>26500</v>
      </c>
      <c r="L14" s="2">
        <f>SUM(Table1[[#This Row],[Tax]],Table1[[#This Row],[Other Deductions]])</f>
        <v>2640</v>
      </c>
      <c r="M14" s="5">
        <f>Table1[[#This Row],[Total Income]]-Table1[[#This Row],[Total Deductions]]</f>
        <v>23860</v>
      </c>
    </row>
    <row r="15" spans="1:13" ht="25" customHeight="1" x14ac:dyDescent="0.35">
      <c r="A15" s="3">
        <v>310</v>
      </c>
      <c r="B15" s="2" t="s">
        <v>19</v>
      </c>
      <c r="C15" s="2">
        <v>23000</v>
      </c>
      <c r="D15" s="2">
        <v>1400</v>
      </c>
      <c r="E15" s="8">
        <f t="shared" si="0"/>
        <v>32</v>
      </c>
      <c r="F15" s="4">
        <f>(Table1[[#This Row],[Overtime Hours]]/240)</f>
        <v>0.13333333333333333</v>
      </c>
      <c r="G15" s="8">
        <f t="shared" si="1"/>
        <v>6400</v>
      </c>
      <c r="H15" s="4">
        <v>0.12</v>
      </c>
      <c r="I15" s="10">
        <f>Table1[[#This Row],[Basic Salary]]*12%</f>
        <v>2760</v>
      </c>
      <c r="J15" s="2" t="s">
        <v>20</v>
      </c>
      <c r="K15" s="2">
        <f>SUM(Table1[[#This Row],[Basic Salary]],Table1[[#This Row],[Bonus]],Table1[[#This Row],[Overtime Income]])</f>
        <v>30800</v>
      </c>
      <c r="L15" s="2">
        <f>SUM(Table1[[#This Row],[Tax]],Table1[[#This Row],[Other Deductions]])</f>
        <v>2760</v>
      </c>
      <c r="M15" s="5">
        <f>Table1[[#This Row],[Total Income]]-Table1[[#This Row],[Total Deductions]]</f>
        <v>28040</v>
      </c>
    </row>
    <row r="16" spans="1:13" ht="25" customHeight="1" x14ac:dyDescent="0.35">
      <c r="A16" s="3"/>
      <c r="B16" s="31"/>
      <c r="C16" s="31"/>
      <c r="D16" s="31"/>
      <c r="E16" s="35"/>
      <c r="F16" s="32"/>
      <c r="G16" s="36"/>
      <c r="H16" s="32"/>
      <c r="I16" s="33"/>
      <c r="J16" s="31"/>
      <c r="K16" s="31"/>
      <c r="L16" s="31"/>
      <c r="M16" s="5"/>
    </row>
    <row r="17" spans="1:13" ht="25" customHeight="1" x14ac:dyDescent="0.35">
      <c r="A17" s="3"/>
      <c r="B17" s="37" t="s">
        <v>50</v>
      </c>
      <c r="C17" s="37"/>
      <c r="D17" s="37"/>
      <c r="E17" s="37"/>
      <c r="F17" s="37"/>
      <c r="G17" s="38"/>
      <c r="H17" s="39"/>
      <c r="I17" s="40"/>
      <c r="J17" s="31"/>
      <c r="K17" s="31"/>
      <c r="L17" s="31"/>
      <c r="M17" s="5"/>
    </row>
    <row r="18" spans="1:13" ht="25" customHeight="1" x14ac:dyDescent="0.35">
      <c r="A18" s="3"/>
      <c r="B18" s="31"/>
      <c r="C18" s="31"/>
      <c r="D18" s="31"/>
      <c r="E18" s="35"/>
      <c r="F18" s="32"/>
      <c r="G18" s="35"/>
      <c r="H18" s="32"/>
      <c r="I18" s="33"/>
      <c r="J18" s="31"/>
      <c r="K18" s="31"/>
      <c r="L18" s="31"/>
      <c r="M18" s="5"/>
    </row>
    <row r="19" spans="1:13" ht="21" x14ac:dyDescent="0.5">
      <c r="C19" s="43" t="s">
        <v>64</v>
      </c>
      <c r="D19" s="43"/>
      <c r="E19" s="43"/>
      <c r="F19" s="43"/>
      <c r="G19" s="43"/>
      <c r="H19" s="43"/>
      <c r="I19" s="43"/>
      <c r="J19" s="43"/>
      <c r="K19" s="43"/>
    </row>
    <row r="21" spans="1:13" ht="25" customHeight="1" x14ac:dyDescent="0.35">
      <c r="C21" s="19" t="s">
        <v>0</v>
      </c>
      <c r="D21" s="19" t="s">
        <v>1</v>
      </c>
      <c r="E21" s="20" t="s">
        <v>23</v>
      </c>
      <c r="F21" s="20" t="s">
        <v>24</v>
      </c>
      <c r="G21" s="20" t="s">
        <v>25</v>
      </c>
      <c r="H21" s="20" t="s">
        <v>26</v>
      </c>
      <c r="I21" s="20" t="s">
        <v>27</v>
      </c>
      <c r="J21" s="20" t="s">
        <v>32</v>
      </c>
      <c r="K21" s="20" t="s">
        <v>33</v>
      </c>
    </row>
    <row r="22" spans="1:13" ht="25" customHeight="1" x14ac:dyDescent="0.35">
      <c r="C22" s="17">
        <v>301</v>
      </c>
      <c r="D22" s="6" t="s">
        <v>10</v>
      </c>
      <c r="E22" s="8" t="s">
        <v>28</v>
      </c>
      <c r="F22" s="8" t="s">
        <v>30</v>
      </c>
      <c r="G22" s="8">
        <f>PRODUCT(K37*4)</f>
        <v>16</v>
      </c>
      <c r="H22" s="8">
        <f>30-G22</f>
        <v>14</v>
      </c>
      <c r="I22" s="8">
        <f>G22*8</f>
        <v>128</v>
      </c>
      <c r="J22" s="8">
        <f>G22*2</f>
        <v>32</v>
      </c>
      <c r="K22" s="15">
        <f>J22*200</f>
        <v>6400</v>
      </c>
    </row>
    <row r="23" spans="1:13" ht="25" customHeight="1" x14ac:dyDescent="0.35">
      <c r="C23" s="18">
        <v>302</v>
      </c>
      <c r="D23" s="7" t="s">
        <v>11</v>
      </c>
      <c r="E23" s="9" t="s">
        <v>29</v>
      </c>
      <c r="F23" s="9" t="s">
        <v>31</v>
      </c>
      <c r="G23" s="8">
        <f t="shared" ref="G23:G31" si="2">PRODUCT(K38*4)</f>
        <v>16</v>
      </c>
      <c r="H23" s="8">
        <f>30-G23</f>
        <v>14</v>
      </c>
      <c r="I23" s="8">
        <f t="shared" ref="I23:I31" si="3">G23*8</f>
        <v>128</v>
      </c>
      <c r="J23" s="8">
        <f>G23*2</f>
        <v>32</v>
      </c>
      <c r="K23" s="15">
        <f>J23*200</f>
        <v>6400</v>
      </c>
    </row>
    <row r="24" spans="1:13" ht="25" customHeight="1" x14ac:dyDescent="0.35">
      <c r="C24" s="17">
        <v>303</v>
      </c>
      <c r="D24" s="6" t="s">
        <v>12</v>
      </c>
      <c r="E24" s="8" t="s">
        <v>28</v>
      </c>
      <c r="F24" s="8" t="s">
        <v>30</v>
      </c>
      <c r="G24" s="8">
        <f t="shared" si="2"/>
        <v>24</v>
      </c>
      <c r="H24" s="8">
        <f>30-G24</f>
        <v>6</v>
      </c>
      <c r="I24" s="8">
        <f t="shared" si="3"/>
        <v>192</v>
      </c>
      <c r="J24" s="8">
        <f t="shared" ref="J24:J31" si="4">G24*2</f>
        <v>48</v>
      </c>
      <c r="K24" s="15">
        <f>J24*200</f>
        <v>9600</v>
      </c>
    </row>
    <row r="25" spans="1:13" ht="25" customHeight="1" x14ac:dyDescent="0.35">
      <c r="C25" s="18">
        <v>304</v>
      </c>
      <c r="D25" s="7" t="s">
        <v>13</v>
      </c>
      <c r="E25" s="9" t="s">
        <v>29</v>
      </c>
      <c r="F25" s="9" t="s">
        <v>31</v>
      </c>
      <c r="G25" s="8">
        <f t="shared" si="2"/>
        <v>20</v>
      </c>
      <c r="H25" s="8">
        <f t="shared" ref="H23:H31" si="5">30-G25</f>
        <v>10</v>
      </c>
      <c r="I25" s="8">
        <f>G25*8</f>
        <v>160</v>
      </c>
      <c r="J25" s="8">
        <f t="shared" si="4"/>
        <v>40</v>
      </c>
      <c r="K25" s="15">
        <f t="shared" ref="K23:K31" si="6">J25*200</f>
        <v>8000</v>
      </c>
    </row>
    <row r="26" spans="1:13" ht="25" customHeight="1" x14ac:dyDescent="0.35">
      <c r="C26" s="17">
        <v>305</v>
      </c>
      <c r="D26" s="6" t="s">
        <v>14</v>
      </c>
      <c r="E26" s="8" t="s">
        <v>28</v>
      </c>
      <c r="F26" s="8" t="s">
        <v>30</v>
      </c>
      <c r="G26" s="8">
        <f t="shared" si="2"/>
        <v>28</v>
      </c>
      <c r="H26" s="8">
        <f>30-G26</f>
        <v>2</v>
      </c>
      <c r="I26" s="8">
        <f t="shared" si="3"/>
        <v>224</v>
      </c>
      <c r="J26" s="8">
        <f t="shared" si="4"/>
        <v>56</v>
      </c>
      <c r="K26" s="15">
        <f t="shared" si="6"/>
        <v>11200</v>
      </c>
    </row>
    <row r="27" spans="1:13" ht="25" customHeight="1" x14ac:dyDescent="0.35">
      <c r="C27" s="18">
        <v>306</v>
      </c>
      <c r="D27" s="7" t="s">
        <v>15</v>
      </c>
      <c r="E27" s="9" t="s">
        <v>29</v>
      </c>
      <c r="F27" s="9" t="s">
        <v>31</v>
      </c>
      <c r="G27" s="8">
        <f t="shared" si="2"/>
        <v>12</v>
      </c>
      <c r="H27" s="8">
        <f t="shared" si="5"/>
        <v>18</v>
      </c>
      <c r="I27" s="8">
        <f t="shared" si="3"/>
        <v>96</v>
      </c>
      <c r="J27" s="8">
        <f t="shared" si="4"/>
        <v>24</v>
      </c>
      <c r="K27" s="15">
        <f t="shared" si="6"/>
        <v>4800</v>
      </c>
    </row>
    <row r="28" spans="1:13" ht="25" customHeight="1" x14ac:dyDescent="0.35">
      <c r="C28" s="17">
        <v>307</v>
      </c>
      <c r="D28" s="6" t="s">
        <v>16</v>
      </c>
      <c r="E28" s="8" t="s">
        <v>28</v>
      </c>
      <c r="F28" s="8" t="s">
        <v>30</v>
      </c>
      <c r="G28" s="8">
        <f>PRODUCT(K43*4)</f>
        <v>24</v>
      </c>
      <c r="H28" s="8">
        <f t="shared" si="5"/>
        <v>6</v>
      </c>
      <c r="I28" s="8">
        <f t="shared" si="3"/>
        <v>192</v>
      </c>
      <c r="J28" s="8">
        <f t="shared" si="4"/>
        <v>48</v>
      </c>
      <c r="K28" s="15">
        <f>J28*200</f>
        <v>9600</v>
      </c>
    </row>
    <row r="29" spans="1:13" ht="25" customHeight="1" x14ac:dyDescent="0.35">
      <c r="C29" s="18">
        <v>308</v>
      </c>
      <c r="D29" s="7" t="s">
        <v>17</v>
      </c>
      <c r="E29" s="9" t="s">
        <v>29</v>
      </c>
      <c r="F29" s="9" t="s">
        <v>31</v>
      </c>
      <c r="G29" s="8">
        <f t="shared" si="2"/>
        <v>8</v>
      </c>
      <c r="H29" s="8">
        <f t="shared" si="5"/>
        <v>22</v>
      </c>
      <c r="I29" s="8">
        <f t="shared" si="3"/>
        <v>64</v>
      </c>
      <c r="J29" s="8">
        <f t="shared" si="4"/>
        <v>16</v>
      </c>
      <c r="K29" s="15">
        <f t="shared" si="6"/>
        <v>3200</v>
      </c>
    </row>
    <row r="30" spans="1:13" ht="25" customHeight="1" x14ac:dyDescent="0.35">
      <c r="C30" s="17">
        <v>309</v>
      </c>
      <c r="D30" s="6" t="s">
        <v>18</v>
      </c>
      <c r="E30" s="8" t="s">
        <v>28</v>
      </c>
      <c r="F30" s="8" t="s">
        <v>30</v>
      </c>
      <c r="G30" s="8">
        <f t="shared" si="2"/>
        <v>8</v>
      </c>
      <c r="H30" s="8">
        <f t="shared" si="5"/>
        <v>22</v>
      </c>
      <c r="I30" s="8">
        <f t="shared" si="3"/>
        <v>64</v>
      </c>
      <c r="J30" s="8">
        <f t="shared" si="4"/>
        <v>16</v>
      </c>
      <c r="K30" s="15">
        <f t="shared" si="6"/>
        <v>3200</v>
      </c>
    </row>
    <row r="31" spans="1:13" ht="25" customHeight="1" x14ac:dyDescent="0.35">
      <c r="C31" s="21">
        <v>310</v>
      </c>
      <c r="D31" s="22" t="s">
        <v>19</v>
      </c>
      <c r="E31" s="23" t="s">
        <v>29</v>
      </c>
      <c r="F31" s="23" t="s">
        <v>31</v>
      </c>
      <c r="G31" s="24">
        <f t="shared" si="2"/>
        <v>16</v>
      </c>
      <c r="H31" s="24">
        <f t="shared" si="5"/>
        <v>14</v>
      </c>
      <c r="I31" s="24">
        <f t="shared" si="3"/>
        <v>128</v>
      </c>
      <c r="J31" s="24">
        <f t="shared" si="4"/>
        <v>32</v>
      </c>
      <c r="K31" s="16">
        <f t="shared" si="6"/>
        <v>6400</v>
      </c>
    </row>
    <row r="32" spans="1:13" ht="25" customHeight="1" x14ac:dyDescent="0.35"/>
    <row r="33" spans="3:13" ht="25" customHeight="1" x14ac:dyDescent="0.35">
      <c r="D33" s="44" t="s">
        <v>51</v>
      </c>
      <c r="E33" s="44"/>
      <c r="F33" s="44"/>
      <c r="G33" s="44"/>
      <c r="H33" s="44"/>
      <c r="I33" s="44"/>
      <c r="J33" s="44"/>
      <c r="K33" s="44"/>
      <c r="L33" s="44"/>
    </row>
    <row r="34" spans="3:13" ht="25" customHeight="1" x14ac:dyDescent="0.35">
      <c r="D34" s="34"/>
      <c r="E34" s="34"/>
      <c r="F34" s="34"/>
      <c r="G34" s="34"/>
      <c r="H34" s="34"/>
      <c r="I34" s="34"/>
      <c r="J34" s="34"/>
    </row>
    <row r="35" spans="3:13" ht="25" customHeight="1" x14ac:dyDescent="0.35"/>
    <row r="36" spans="3:13" ht="25" customHeight="1" x14ac:dyDescent="0.35">
      <c r="C36" s="25" t="s">
        <v>34</v>
      </c>
      <c r="D36" s="25" t="s">
        <v>35</v>
      </c>
      <c r="E36" s="25" t="s">
        <v>36</v>
      </c>
      <c r="F36" s="25" t="s">
        <v>37</v>
      </c>
      <c r="G36" s="25" t="s">
        <v>38</v>
      </c>
      <c r="H36" s="25" t="s">
        <v>39</v>
      </c>
      <c r="I36" s="25" t="s">
        <v>40</v>
      </c>
      <c r="J36" s="25" t="s">
        <v>46</v>
      </c>
      <c r="K36" s="25" t="s">
        <v>41</v>
      </c>
      <c r="L36" s="25" t="s">
        <v>42</v>
      </c>
      <c r="M36" s="25" t="s">
        <v>65</v>
      </c>
    </row>
    <row r="37" spans="3:13" ht="25" customHeight="1" x14ac:dyDescent="0.35">
      <c r="C37" s="6" t="s">
        <v>10</v>
      </c>
      <c r="D37" s="12" t="s">
        <v>43</v>
      </c>
      <c r="E37" s="13" t="s">
        <v>44</v>
      </c>
      <c r="F37" s="13" t="s">
        <v>44</v>
      </c>
      <c r="G37" s="12" t="s">
        <v>43</v>
      </c>
      <c r="H37" s="12" t="s">
        <v>43</v>
      </c>
      <c r="I37" s="13" t="s">
        <v>44</v>
      </c>
      <c r="J37" s="12" t="s">
        <v>43</v>
      </c>
      <c r="K37" s="11">
        <f>COUNTIF(D37:J37,"P")</f>
        <v>4</v>
      </c>
      <c r="L37" s="11">
        <f>COUNTIF(D37:J37,"A")</f>
        <v>3</v>
      </c>
      <c r="M37">
        <f>COUNTIF(Table2[[#This Row],[Tue]:[Sun]],"Leave")</f>
        <v>0</v>
      </c>
    </row>
    <row r="38" spans="3:13" ht="25" customHeight="1" x14ac:dyDescent="0.35">
      <c r="C38" s="7" t="s">
        <v>11</v>
      </c>
      <c r="D38" s="13" t="s">
        <v>44</v>
      </c>
      <c r="E38" s="12" t="s">
        <v>43</v>
      </c>
      <c r="F38" s="12" t="s">
        <v>43</v>
      </c>
      <c r="G38" s="12" t="s">
        <v>43</v>
      </c>
      <c r="H38" s="12" t="s">
        <v>43</v>
      </c>
      <c r="I38" s="12" t="s">
        <v>45</v>
      </c>
      <c r="J38" s="13" t="s">
        <v>44</v>
      </c>
      <c r="K38" s="11">
        <f t="shared" ref="K38:K46" si="7">COUNTIF(D38:J38,"P")</f>
        <v>4</v>
      </c>
      <c r="L38" s="11">
        <f t="shared" ref="L38:L46" si="8">COUNTIF(D38:J38,"A")</f>
        <v>2</v>
      </c>
      <c r="M38">
        <f>COUNTIF(Table2[[#This Row],[Tue]:[Sun]],"Leave")</f>
        <v>1</v>
      </c>
    </row>
    <row r="39" spans="3:13" ht="25" customHeight="1" x14ac:dyDescent="0.35">
      <c r="C39" s="6" t="s">
        <v>12</v>
      </c>
      <c r="D39" s="12" t="s">
        <v>43</v>
      </c>
      <c r="E39" s="12" t="s">
        <v>43</v>
      </c>
      <c r="F39" s="13" t="s">
        <v>44</v>
      </c>
      <c r="G39" s="12" t="s">
        <v>43</v>
      </c>
      <c r="H39" s="12" t="s">
        <v>43</v>
      </c>
      <c r="I39" s="12" t="s">
        <v>43</v>
      </c>
      <c r="J39" s="12" t="s">
        <v>43</v>
      </c>
      <c r="K39" s="11">
        <f t="shared" si="7"/>
        <v>6</v>
      </c>
      <c r="L39" s="11">
        <f t="shared" si="8"/>
        <v>1</v>
      </c>
      <c r="M39">
        <f>COUNTIF(Table2[[#This Row],[Tue]:[Sun]],"Leave")</f>
        <v>0</v>
      </c>
    </row>
    <row r="40" spans="3:13" ht="25" customHeight="1" x14ac:dyDescent="0.35">
      <c r="C40" s="7" t="s">
        <v>13</v>
      </c>
      <c r="D40" s="12" t="s">
        <v>43</v>
      </c>
      <c r="E40" s="12" t="s">
        <v>43</v>
      </c>
      <c r="F40" s="12" t="s">
        <v>45</v>
      </c>
      <c r="G40" s="12" t="s">
        <v>43</v>
      </c>
      <c r="H40" s="13" t="s">
        <v>44</v>
      </c>
      <c r="I40" s="12" t="s">
        <v>43</v>
      </c>
      <c r="J40" s="12" t="s">
        <v>43</v>
      </c>
      <c r="K40" s="11">
        <f t="shared" si="7"/>
        <v>5</v>
      </c>
      <c r="L40" s="11">
        <f t="shared" si="8"/>
        <v>1</v>
      </c>
      <c r="M40">
        <f>COUNTIF(Table2[[#This Row],[Tue]:[Sun]],"Leave")</f>
        <v>1</v>
      </c>
    </row>
    <row r="41" spans="3:13" ht="25" customHeight="1" x14ac:dyDescent="0.35">
      <c r="C41" s="6" t="s">
        <v>14</v>
      </c>
      <c r="D41" s="12" t="s">
        <v>43</v>
      </c>
      <c r="E41" s="12" t="s">
        <v>43</v>
      </c>
      <c r="F41" s="12" t="s">
        <v>43</v>
      </c>
      <c r="G41" s="12" t="s">
        <v>43</v>
      </c>
      <c r="H41" s="12" t="s">
        <v>43</v>
      </c>
      <c r="I41" s="12" t="s">
        <v>43</v>
      </c>
      <c r="J41" s="12" t="s">
        <v>43</v>
      </c>
      <c r="K41" s="11">
        <f t="shared" si="7"/>
        <v>7</v>
      </c>
      <c r="L41" s="11">
        <f t="shared" si="8"/>
        <v>0</v>
      </c>
      <c r="M41">
        <f>COUNTIF(Table2[[#This Row],[Tue]:[Sun]],"Leave")</f>
        <v>0</v>
      </c>
    </row>
    <row r="42" spans="3:13" ht="25" customHeight="1" x14ac:dyDescent="0.35">
      <c r="C42" s="7" t="s">
        <v>15</v>
      </c>
      <c r="D42" s="12" t="s">
        <v>43</v>
      </c>
      <c r="E42" s="12" t="s">
        <v>43</v>
      </c>
      <c r="F42" s="14" t="s">
        <v>44</v>
      </c>
      <c r="G42" s="13" t="s">
        <v>44</v>
      </c>
      <c r="H42" s="12" t="s">
        <v>45</v>
      </c>
      <c r="I42" s="12" t="s">
        <v>43</v>
      </c>
      <c r="J42" s="13" t="s">
        <v>44</v>
      </c>
      <c r="K42" s="11">
        <f>COUNTIF(D42:J42,"P")</f>
        <v>3</v>
      </c>
      <c r="L42" s="11">
        <f t="shared" si="8"/>
        <v>3</v>
      </c>
      <c r="M42">
        <f>COUNTIF(Table2[[#This Row],[Tue]:[Sun]],"Leave")</f>
        <v>1</v>
      </c>
    </row>
    <row r="43" spans="3:13" ht="25" customHeight="1" x14ac:dyDescent="0.35">
      <c r="C43" s="6" t="s">
        <v>16</v>
      </c>
      <c r="D43" s="13" t="s">
        <v>44</v>
      </c>
      <c r="E43" s="12" t="s">
        <v>43</v>
      </c>
      <c r="F43" s="12" t="s">
        <v>43</v>
      </c>
      <c r="G43" s="12" t="s">
        <v>43</v>
      </c>
      <c r="H43" s="12" t="s">
        <v>43</v>
      </c>
      <c r="I43" s="12" t="s">
        <v>43</v>
      </c>
      <c r="J43" s="12" t="s">
        <v>43</v>
      </c>
      <c r="K43" s="11">
        <f t="shared" si="7"/>
        <v>6</v>
      </c>
      <c r="L43" s="11">
        <f t="shared" si="8"/>
        <v>1</v>
      </c>
      <c r="M43">
        <f>COUNTIF(Table2[[#This Row],[Tue]:[Sun]],"Leave")</f>
        <v>0</v>
      </c>
    </row>
    <row r="44" spans="3:13" ht="25" customHeight="1" x14ac:dyDescent="0.35">
      <c r="C44" s="7" t="s">
        <v>17</v>
      </c>
      <c r="D44" s="12" t="s">
        <v>43</v>
      </c>
      <c r="E44" s="13" t="s">
        <v>44</v>
      </c>
      <c r="F44" s="12" t="s">
        <v>45</v>
      </c>
      <c r="G44" s="13" t="s">
        <v>44</v>
      </c>
      <c r="H44" s="12" t="s">
        <v>43</v>
      </c>
      <c r="I44" s="13" t="s">
        <v>45</v>
      </c>
      <c r="J44" s="13" t="s">
        <v>44</v>
      </c>
      <c r="K44" s="11">
        <f t="shared" si="7"/>
        <v>2</v>
      </c>
      <c r="L44" s="11">
        <f>COUNTIF(D44:J44,"A")</f>
        <v>3</v>
      </c>
      <c r="M44">
        <f>COUNTIF(Table2[[#This Row],[Tue]:[Sun]],"Leave")</f>
        <v>2</v>
      </c>
    </row>
    <row r="45" spans="3:13" ht="25" customHeight="1" x14ac:dyDescent="0.35">
      <c r="C45" s="6" t="s">
        <v>18</v>
      </c>
      <c r="D45" s="13" t="s">
        <v>44</v>
      </c>
      <c r="E45" s="13" t="s">
        <v>44</v>
      </c>
      <c r="F45" s="12" t="s">
        <v>43</v>
      </c>
      <c r="G45" s="12" t="s">
        <v>43</v>
      </c>
      <c r="H45" s="13" t="s">
        <v>44</v>
      </c>
      <c r="I45" s="13" t="s">
        <v>44</v>
      </c>
      <c r="J45" s="13" t="s">
        <v>44</v>
      </c>
      <c r="K45" s="11">
        <f t="shared" si="7"/>
        <v>2</v>
      </c>
      <c r="L45" s="11">
        <f t="shared" si="8"/>
        <v>5</v>
      </c>
      <c r="M45">
        <f>COUNTIF(Table2[[#This Row],[Tue]:[Sun]],"Leave")</f>
        <v>0</v>
      </c>
    </row>
    <row r="46" spans="3:13" ht="25" customHeight="1" x14ac:dyDescent="0.35">
      <c r="C46" s="22" t="s">
        <v>19</v>
      </c>
      <c r="D46" s="26" t="s">
        <v>44</v>
      </c>
      <c r="E46" s="27" t="s">
        <v>43</v>
      </c>
      <c r="F46" s="28" t="s">
        <v>44</v>
      </c>
      <c r="G46" s="29" t="s">
        <v>43</v>
      </c>
      <c r="H46" s="28" t="s">
        <v>44</v>
      </c>
      <c r="I46" s="28" t="s">
        <v>43</v>
      </c>
      <c r="J46" s="29" t="s">
        <v>43</v>
      </c>
      <c r="K46" s="11">
        <f t="shared" si="7"/>
        <v>4</v>
      </c>
      <c r="L46" s="11">
        <f t="shared" si="8"/>
        <v>3</v>
      </c>
      <c r="M46">
        <f>COUNTIF(Table2[[#This Row],[Tue]:[Sun]],"Leave")</f>
        <v>0</v>
      </c>
    </row>
    <row r="47" spans="3:13" ht="25" customHeight="1" x14ac:dyDescent="0.35"/>
    <row r="48" spans="3:13" ht="25" customHeight="1" x14ac:dyDescent="0.35"/>
    <row r="49" ht="25" customHeight="1" x14ac:dyDescent="0.35"/>
    <row r="50" ht="25" customHeight="1" x14ac:dyDescent="0.35"/>
    <row r="51" ht="25" customHeight="1" x14ac:dyDescent="0.35"/>
    <row r="52" ht="25" customHeight="1" x14ac:dyDescent="0.35"/>
    <row r="53" ht="25" customHeight="1" x14ac:dyDescent="0.35"/>
    <row r="54" ht="25" customHeight="1" x14ac:dyDescent="0.35"/>
    <row r="55" ht="25" customHeight="1" x14ac:dyDescent="0.35"/>
    <row r="56" ht="25" customHeight="1" x14ac:dyDescent="0.35"/>
    <row r="57" ht="25" customHeight="1" x14ac:dyDescent="0.35"/>
    <row r="58" ht="25" customHeight="1" x14ac:dyDescent="0.35"/>
    <row r="59" ht="25" customHeight="1" x14ac:dyDescent="0.35"/>
    <row r="60" ht="25" customHeight="1" x14ac:dyDescent="0.35"/>
    <row r="61" ht="25" customHeight="1" x14ac:dyDescent="0.35"/>
    <row r="62" ht="25" customHeight="1" x14ac:dyDescent="0.35"/>
    <row r="63" ht="25" customHeight="1" x14ac:dyDescent="0.35"/>
    <row r="64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</sheetData>
  <mergeCells count="4">
    <mergeCell ref="C1:E1"/>
    <mergeCell ref="E3:J3"/>
    <mergeCell ref="C19:K19"/>
    <mergeCell ref="D33:L33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SHOP</dc:creator>
  <cp:lastModifiedBy>SHOP</cp:lastModifiedBy>
  <dcterms:created xsi:type="dcterms:W3CDTF">2024-12-14T14:45:31Z</dcterms:created>
  <dcterms:modified xsi:type="dcterms:W3CDTF">2024-12-21T07:27:58Z</dcterms:modified>
</cp:coreProperties>
</file>