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8_{A9E7C1BB-614D-4344-AEA6-3989A4C9B067}" xr6:coauthVersionLast="36" xr6:coauthVersionMax="36" xr10:uidLastSave="{00000000-0000-0000-0000-000000000000}"/>
  <bookViews>
    <workbookView xWindow="0" yWindow="0" windowWidth="20490" windowHeight="8940" xr2:uid="{CA688567-07E0-4A22-86BB-5463905B7033}"/>
  </bookViews>
  <sheets>
    <sheet name="setting" sheetId="2" r:id="rId1"/>
    <sheet name="Sheet1" sheetId="1" r:id="rId2"/>
  </sheets>
  <externalReferences>
    <externalReference r:id="rId3"/>
  </externalReferences>
  <definedNames>
    <definedName name="flt_analyst">'[1]KPI dashbo'!$K$8</definedName>
    <definedName name="flt_month">'[1]KPI dashbo'!$F$8</definedName>
    <definedName name="flt_queue">'[1]KPI dashbo'!$I$8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N2" i="2"/>
  <c r="N4" i="2"/>
  <c r="Z4" i="2"/>
  <c r="AB4" i="2"/>
  <c r="AD4" i="2"/>
  <c r="AE4" i="2"/>
  <c r="AF4" i="2"/>
  <c r="AG4" i="2"/>
  <c r="AH4" i="2"/>
  <c r="AI4" i="2"/>
  <c r="AJ4" i="2"/>
  <c r="N5" i="2"/>
  <c r="Z5" i="2"/>
  <c r="AB5" i="2"/>
  <c r="AD5" i="2"/>
  <c r="AE5" i="2"/>
  <c r="AF5" i="2"/>
  <c r="AG5" i="2"/>
  <c r="AH5" i="2"/>
  <c r="AI5" i="2"/>
  <c r="AJ5" i="2"/>
  <c r="N6" i="2"/>
  <c r="Z6" i="2"/>
  <c r="AB6" i="2"/>
  <c r="AD6" i="2"/>
  <c r="AE6" i="2"/>
  <c r="AF6" i="2"/>
  <c r="AG6" i="2"/>
  <c r="AH6" i="2"/>
  <c r="AI6" i="2"/>
  <c r="AJ6" i="2"/>
  <c r="AN6" i="2"/>
  <c r="N7" i="2"/>
  <c r="Z7" i="2"/>
  <c r="AA5" i="2" s="1"/>
  <c r="AB7" i="2"/>
  <c r="AC7" i="2" s="1"/>
  <c r="AD7" i="2"/>
  <c r="AE7" i="2"/>
  <c r="AF7" i="2"/>
  <c r="AG7" i="2"/>
  <c r="AH7" i="2"/>
  <c r="AI7" i="2"/>
  <c r="AJ7" i="2"/>
  <c r="N8" i="2"/>
  <c r="Z8" i="2"/>
  <c r="AB8" i="2"/>
  <c r="AD8" i="2"/>
  <c r="AE8" i="2"/>
  <c r="AF8" i="2"/>
  <c r="AG8" i="2"/>
  <c r="AH8" i="2"/>
  <c r="AI8" i="2"/>
  <c r="AJ8" i="2"/>
  <c r="N9" i="2"/>
  <c r="Z9" i="2"/>
  <c r="AA9" i="2" s="1"/>
  <c r="AB9" i="2"/>
  <c r="AC9" i="2" s="1"/>
  <c r="AD9" i="2"/>
  <c r="AE9" i="2"/>
  <c r="AF9" i="2"/>
  <c r="AG9" i="2"/>
  <c r="AH9" i="2"/>
  <c r="AI9" i="2"/>
  <c r="AJ9" i="2"/>
  <c r="N10" i="2"/>
  <c r="Z10" i="2"/>
  <c r="AB10" i="2"/>
  <c r="AD10" i="2"/>
  <c r="AE10" i="2"/>
  <c r="AF10" i="2"/>
  <c r="AG10" i="2"/>
  <c r="AH10" i="2"/>
  <c r="AI10" i="2"/>
  <c r="AJ10" i="2"/>
  <c r="N11" i="2"/>
  <c r="Z11" i="2"/>
  <c r="AB11" i="2"/>
  <c r="AD11" i="2"/>
  <c r="AE11" i="2"/>
  <c r="AF11" i="2"/>
  <c r="AG11" i="2"/>
  <c r="AH11" i="2"/>
  <c r="AI11" i="2"/>
  <c r="AJ11" i="2"/>
  <c r="N12" i="2"/>
  <c r="Z12" i="2"/>
  <c r="AB12" i="2"/>
  <c r="AD12" i="2"/>
  <c r="AE12" i="2"/>
  <c r="AF12" i="2"/>
  <c r="AG12" i="2"/>
  <c r="AH12" i="2"/>
  <c r="AI12" i="2"/>
  <c r="AJ12" i="2"/>
  <c r="N13" i="2"/>
  <c r="Z13" i="2"/>
  <c r="AB13" i="2"/>
  <c r="AD13" i="2"/>
  <c r="AE13" i="2"/>
  <c r="AF13" i="2"/>
  <c r="AG13" i="2"/>
  <c r="AH13" i="2"/>
  <c r="AI13" i="2"/>
  <c r="AJ13" i="2"/>
  <c r="N14" i="2"/>
  <c r="Z14" i="2"/>
  <c r="AB14" i="2"/>
  <c r="AD14" i="2"/>
  <c r="AE14" i="2"/>
  <c r="AF14" i="2"/>
  <c r="AG14" i="2"/>
  <c r="AH14" i="2"/>
  <c r="AI14" i="2"/>
  <c r="AJ14" i="2"/>
  <c r="N15" i="2"/>
  <c r="Z15" i="2"/>
  <c r="AB15" i="2"/>
  <c r="AC15" i="2" s="1"/>
  <c r="AD15" i="2"/>
  <c r="AE15" i="2"/>
  <c r="AF15" i="2"/>
  <c r="AG15" i="2"/>
  <c r="AH15" i="2"/>
  <c r="AI15" i="2"/>
  <c r="AJ15" i="2"/>
  <c r="N16" i="2"/>
  <c r="Z16" i="2"/>
  <c r="AB16" i="2"/>
  <c r="AC16" i="2" s="1"/>
  <c r="AD16" i="2"/>
  <c r="AE16" i="2"/>
  <c r="AF16" i="2"/>
  <c r="AG16" i="2"/>
  <c r="AH16" i="2"/>
  <c r="AI16" i="2"/>
  <c r="AJ16" i="2"/>
  <c r="N17" i="2"/>
  <c r="Z17" i="2"/>
  <c r="AA17" i="2" s="1"/>
  <c r="AB17" i="2"/>
  <c r="AD17" i="2"/>
  <c r="AE17" i="2"/>
  <c r="AF17" i="2"/>
  <c r="AG17" i="2"/>
  <c r="AH17" i="2"/>
  <c r="AI17" i="2"/>
  <c r="AJ17" i="2"/>
  <c r="N18" i="2"/>
  <c r="Z18" i="2"/>
  <c r="AA18" i="2" s="1"/>
  <c r="AB18" i="2"/>
  <c r="AC18" i="2" s="1"/>
  <c r="AD18" i="2"/>
  <c r="AE18" i="2"/>
  <c r="AF18" i="2"/>
  <c r="AG18" i="2"/>
  <c r="AH18" i="2"/>
  <c r="AI18" i="2"/>
  <c r="AJ18" i="2"/>
  <c r="N19" i="2"/>
  <c r="Z19" i="2"/>
  <c r="AA19" i="2" s="1"/>
  <c r="AB19" i="2"/>
  <c r="AC19" i="2" s="1"/>
  <c r="AD19" i="2"/>
  <c r="AE19" i="2"/>
  <c r="AF19" i="2"/>
  <c r="AG19" i="2"/>
  <c r="AH19" i="2"/>
  <c r="AI19" i="2"/>
  <c r="AJ19" i="2"/>
  <c r="N20" i="2"/>
  <c r="Z20" i="2"/>
  <c r="AA20" i="2" s="1"/>
  <c r="AB20" i="2"/>
  <c r="AC20" i="2" s="1"/>
  <c r="AD20" i="2"/>
  <c r="AE20" i="2"/>
  <c r="AF20" i="2"/>
  <c r="AG20" i="2"/>
  <c r="AH20" i="2"/>
  <c r="AI20" i="2"/>
  <c r="AJ20" i="2"/>
  <c r="N21" i="2"/>
  <c r="Z21" i="2"/>
  <c r="AA21" i="2" s="1"/>
  <c r="AB21" i="2"/>
  <c r="AC21" i="2" s="1"/>
  <c r="AD21" i="2"/>
  <c r="AE21" i="2"/>
  <c r="AF21" i="2"/>
  <c r="AG21" i="2"/>
  <c r="AH21" i="2"/>
  <c r="AI21" i="2"/>
  <c r="AJ21" i="2"/>
  <c r="N22" i="2"/>
  <c r="Z22" i="2"/>
  <c r="AA22" i="2" s="1"/>
  <c r="AB22" i="2"/>
  <c r="AC22" i="2" s="1"/>
  <c r="AD22" i="2"/>
  <c r="AE22" i="2"/>
  <c r="AF22" i="2"/>
  <c r="AG22" i="2"/>
  <c r="AH22" i="2"/>
  <c r="AI22" i="2"/>
  <c r="AJ22" i="2"/>
  <c r="N23" i="2"/>
  <c r="Z23" i="2"/>
  <c r="AA23" i="2" s="1"/>
  <c r="AB23" i="2"/>
  <c r="AC23" i="2" s="1"/>
  <c r="AD23" i="2"/>
  <c r="AE23" i="2"/>
  <c r="AF23" i="2"/>
  <c r="AG23" i="2"/>
  <c r="AH23" i="2"/>
  <c r="AI23" i="2"/>
  <c r="AJ23" i="2"/>
  <c r="N24" i="2"/>
  <c r="Z24" i="2"/>
  <c r="AA24" i="2" s="1"/>
  <c r="AB24" i="2"/>
  <c r="AC24" i="2" s="1"/>
  <c r="AD24" i="2"/>
  <c r="AE24" i="2"/>
  <c r="AF24" i="2"/>
  <c r="AG24" i="2"/>
  <c r="AH24" i="2"/>
  <c r="AI24" i="2"/>
  <c r="AJ24" i="2"/>
  <c r="N25" i="2"/>
  <c r="Z25" i="2"/>
  <c r="AA25" i="2" s="1"/>
  <c r="AB25" i="2"/>
  <c r="AC25" i="2" s="1"/>
  <c r="AD25" i="2"/>
  <c r="AE25" i="2"/>
  <c r="AF25" i="2"/>
  <c r="AG25" i="2"/>
  <c r="AH25" i="2"/>
  <c r="AI25" i="2"/>
  <c r="AJ25" i="2"/>
  <c r="N26" i="2"/>
  <c r="Z26" i="2"/>
  <c r="AA26" i="2" s="1"/>
  <c r="AB26" i="2"/>
  <c r="AD26" i="2"/>
  <c r="AE26" i="2"/>
  <c r="AF26" i="2"/>
  <c r="AG26" i="2"/>
  <c r="AH26" i="2"/>
  <c r="AI26" i="2"/>
  <c r="AJ26" i="2"/>
  <c r="N27" i="2"/>
  <c r="Z27" i="2"/>
  <c r="AB27" i="2"/>
  <c r="AD27" i="2"/>
  <c r="AE27" i="2"/>
  <c r="AF27" i="2"/>
  <c r="AG27" i="2"/>
  <c r="AH27" i="2"/>
  <c r="AI27" i="2"/>
  <c r="AJ27" i="2"/>
  <c r="N28" i="2"/>
  <c r="Z28" i="2"/>
  <c r="AB28" i="2"/>
  <c r="AD28" i="2"/>
  <c r="AE28" i="2"/>
  <c r="AF28" i="2"/>
  <c r="AG28" i="2"/>
  <c r="AH28" i="2"/>
  <c r="AI28" i="2"/>
  <c r="AJ28" i="2"/>
  <c r="N29" i="2"/>
  <c r="Z29" i="2"/>
  <c r="AB29" i="2"/>
  <c r="AD29" i="2"/>
  <c r="AE29" i="2"/>
  <c r="AF29" i="2"/>
  <c r="AG29" i="2"/>
  <c r="AH29" i="2"/>
  <c r="AI29" i="2"/>
  <c r="AJ29" i="2"/>
  <c r="N30" i="2"/>
  <c r="Z30" i="2"/>
  <c r="AB30" i="2"/>
  <c r="AD30" i="2"/>
  <c r="AE30" i="2"/>
  <c r="AF30" i="2"/>
  <c r="AG30" i="2"/>
  <c r="AH30" i="2"/>
  <c r="AI30" i="2"/>
  <c r="AJ30" i="2"/>
  <c r="N31" i="2"/>
  <c r="Z31" i="2"/>
  <c r="AB31" i="2"/>
  <c r="AD31" i="2"/>
  <c r="AE31" i="2"/>
  <c r="AF31" i="2"/>
  <c r="AG31" i="2"/>
  <c r="AH31" i="2"/>
  <c r="AI31" i="2"/>
  <c r="AJ31" i="2"/>
  <c r="N32" i="2"/>
  <c r="Z32" i="2"/>
  <c r="AB32" i="2"/>
  <c r="AD32" i="2"/>
  <c r="AE32" i="2"/>
  <c r="AF32" i="2"/>
  <c r="AG32" i="2"/>
  <c r="AH32" i="2"/>
  <c r="AI32" i="2"/>
  <c r="AJ32" i="2"/>
  <c r="N33" i="2"/>
  <c r="Z33" i="2"/>
  <c r="AB33" i="2"/>
  <c r="AD33" i="2"/>
  <c r="AE33" i="2"/>
  <c r="AF33" i="2"/>
  <c r="AG33" i="2"/>
  <c r="AH33" i="2"/>
  <c r="AI33" i="2"/>
  <c r="AJ33" i="2"/>
  <c r="N34" i="2"/>
  <c r="Z34" i="2"/>
  <c r="AB34" i="2"/>
  <c r="AD34" i="2"/>
  <c r="AE34" i="2"/>
  <c r="AF34" i="2"/>
  <c r="AG34" i="2"/>
  <c r="AH34" i="2"/>
  <c r="AI34" i="2"/>
  <c r="AJ34" i="2"/>
  <c r="N35" i="2"/>
  <c r="Z35" i="2"/>
  <c r="AB35" i="2"/>
  <c r="AC35" i="2" s="1"/>
  <c r="AD35" i="2"/>
  <c r="AE35" i="2"/>
  <c r="AF35" i="2"/>
  <c r="AG35" i="2"/>
  <c r="AH35" i="2"/>
  <c r="AI35" i="2"/>
  <c r="AJ35" i="2"/>
  <c r="N36" i="2"/>
  <c r="Z36" i="2"/>
  <c r="AA36" i="2" s="1"/>
  <c r="AB36" i="2"/>
  <c r="AC36" i="2" s="1"/>
  <c r="AD36" i="2"/>
  <c r="AE36" i="2"/>
  <c r="AF36" i="2"/>
  <c r="AG36" i="2"/>
  <c r="AH36" i="2"/>
  <c r="AI36" i="2"/>
  <c r="AJ36" i="2"/>
  <c r="AC33" i="2" l="1"/>
  <c r="AA32" i="2"/>
  <c r="AC28" i="2"/>
  <c r="AC26" i="2"/>
  <c r="AC34" i="2"/>
  <c r="AA33" i="2"/>
  <c r="AC31" i="2"/>
  <c r="AC30" i="2"/>
  <c r="AA28" i="2"/>
  <c r="AA34" i="2"/>
  <c r="AA31" i="2"/>
  <c r="AA30" i="2"/>
  <c r="AC29" i="2"/>
  <c r="AC27" i="2"/>
  <c r="AA35" i="2"/>
  <c r="AC32" i="2"/>
  <c r="AA29" i="2"/>
  <c r="AA27" i="2"/>
  <c r="AA14" i="2"/>
  <c r="AC10" i="2"/>
  <c r="AC17" i="2"/>
  <c r="AA16" i="2"/>
  <c r="AA11" i="2"/>
  <c r="AA15" i="2"/>
  <c r="AC13" i="2"/>
  <c r="AC14" i="2"/>
  <c r="AA13" i="2"/>
  <c r="AA12" i="2"/>
  <c r="AC11" i="2"/>
  <c r="AA10" i="2"/>
  <c r="AC8" i="2"/>
  <c r="AA6" i="2"/>
  <c r="AC5" i="2"/>
  <c r="AA4" i="2"/>
  <c r="AA7" i="2"/>
  <c r="AC12" i="2"/>
  <c r="AA8" i="2"/>
  <c r="AC6" i="2"/>
  <c r="AC4" i="2"/>
  <c r="Q8" i="2" l="1"/>
  <c r="O8" i="2"/>
  <c r="S8" i="2"/>
  <c r="S14" i="2"/>
  <c r="O14" i="2"/>
  <c r="Q14" i="2"/>
  <c r="Q5" i="2"/>
  <c r="O5" i="2"/>
  <c r="S5" i="2"/>
  <c r="Q7" i="2"/>
  <c r="O7" i="2"/>
  <c r="S7" i="2"/>
  <c r="Q13" i="2"/>
  <c r="O13" i="2"/>
  <c r="S13" i="2"/>
  <c r="O17" i="2"/>
  <c r="S17" i="2"/>
  <c r="Q17" i="2"/>
  <c r="Q22" i="2"/>
  <c r="O22" i="2"/>
  <c r="S22" i="2"/>
  <c r="O27" i="2"/>
  <c r="S27" i="2"/>
  <c r="Q27" i="2"/>
  <c r="Q28" i="2"/>
  <c r="O28" i="2"/>
  <c r="S28" i="2"/>
  <c r="O31" i="2"/>
  <c r="S31" i="2"/>
  <c r="Q31" i="2"/>
  <c r="AN7" i="2"/>
  <c r="AN9" i="2"/>
  <c r="AN8" i="2"/>
  <c r="O33" i="2"/>
  <c r="Q33" i="2"/>
  <c r="S33" i="2"/>
  <c r="Q35" i="2"/>
  <c r="S35" i="2"/>
  <c r="O35" i="2"/>
  <c r="O6" i="2"/>
  <c r="S6" i="2"/>
  <c r="Q6" i="2"/>
  <c r="Q30" i="2"/>
  <c r="O30" i="2"/>
  <c r="S30" i="2"/>
  <c r="O4" i="2"/>
  <c r="P4" i="2" s="1"/>
  <c r="S4" i="2"/>
  <c r="T4" i="2" s="1"/>
  <c r="Q4" i="2"/>
  <c r="R4" i="2" s="1"/>
  <c r="O10" i="2"/>
  <c r="S10" i="2"/>
  <c r="Q10" i="2"/>
  <c r="O12" i="2"/>
  <c r="S12" i="2"/>
  <c r="Q12" i="2"/>
  <c r="S15" i="2"/>
  <c r="O15" i="2"/>
  <c r="Q15" i="2"/>
  <c r="O16" i="2"/>
  <c r="Q16" i="2"/>
  <c r="S16" i="2"/>
  <c r="Q20" i="2"/>
  <c r="O20" i="2"/>
  <c r="S20" i="2"/>
  <c r="Q26" i="2"/>
  <c r="O26" i="2"/>
  <c r="S26" i="2"/>
  <c r="O34" i="2"/>
  <c r="Q34" i="2"/>
  <c r="R34" i="2" s="1"/>
  <c r="S34" i="2"/>
  <c r="O21" i="2"/>
  <c r="S21" i="2"/>
  <c r="Q21" i="2"/>
  <c r="Q24" i="2"/>
  <c r="O24" i="2"/>
  <c r="P24" i="2" s="1"/>
  <c r="S24" i="2"/>
  <c r="O25" i="2"/>
  <c r="S25" i="2"/>
  <c r="Q25" i="2"/>
  <c r="S36" i="2"/>
  <c r="T36" i="2" s="1"/>
  <c r="O36" i="2"/>
  <c r="P36" i="2" s="1"/>
  <c r="Q36" i="2"/>
  <c r="R36" i="2" s="1"/>
  <c r="O9" i="2"/>
  <c r="S9" i="2"/>
  <c r="Q9" i="2"/>
  <c r="Q11" i="2"/>
  <c r="R11" i="2" s="1"/>
  <c r="O11" i="2"/>
  <c r="P11" i="2" s="1"/>
  <c r="S11" i="2"/>
  <c r="T11" i="2" s="1"/>
  <c r="Q18" i="2"/>
  <c r="O18" i="2"/>
  <c r="S18" i="2"/>
  <c r="O19" i="2"/>
  <c r="P19" i="2" s="1"/>
  <c r="S19" i="2"/>
  <c r="T19" i="2" s="1"/>
  <c r="Q19" i="2"/>
  <c r="O23" i="2"/>
  <c r="P23" i="2" s="1"/>
  <c r="S23" i="2"/>
  <c r="T23" i="2" s="1"/>
  <c r="Q23" i="2"/>
  <c r="R23" i="2" s="1"/>
  <c r="O29" i="2"/>
  <c r="S29" i="2"/>
  <c r="T29" i="2" s="1"/>
  <c r="Q29" i="2"/>
  <c r="Q32" i="2"/>
  <c r="R32" i="2" s="1"/>
  <c r="S32" i="2"/>
  <c r="T32" i="2" s="1"/>
  <c r="O32" i="2"/>
  <c r="P32" i="2" s="1"/>
  <c r="T18" i="2" l="1"/>
  <c r="R9" i="2"/>
  <c r="R25" i="2"/>
  <c r="R24" i="2"/>
  <c r="R21" i="2"/>
  <c r="P34" i="2"/>
  <c r="T26" i="2"/>
  <c r="R20" i="2"/>
  <c r="T16" i="2"/>
  <c r="T15" i="2"/>
  <c r="T12" i="2"/>
  <c r="R30" i="2"/>
  <c r="T6" i="2"/>
  <c r="R35" i="2"/>
  <c r="T33" i="2"/>
  <c r="R31" i="2"/>
  <c r="R28" i="2"/>
  <c r="R27" i="2"/>
  <c r="R22" i="2"/>
  <c r="R17" i="2"/>
  <c r="T7" i="2"/>
  <c r="R7" i="2"/>
  <c r="T5" i="2"/>
  <c r="R14" i="2"/>
  <c r="T8" i="2"/>
  <c r="P29" i="2"/>
  <c r="P18" i="2"/>
  <c r="T25" i="2"/>
  <c r="T21" i="2"/>
  <c r="P26" i="2"/>
  <c r="R16" i="2"/>
  <c r="R12" i="2"/>
  <c r="P12" i="2"/>
  <c r="R6" i="2"/>
  <c r="P6" i="2"/>
  <c r="R33" i="2"/>
  <c r="T31" i="2"/>
  <c r="T27" i="2"/>
  <c r="T17" i="2"/>
  <c r="P7" i="2"/>
  <c r="P5" i="2"/>
  <c r="P14" i="2"/>
  <c r="P8" i="2"/>
  <c r="R29" i="2"/>
  <c r="R19" i="2"/>
  <c r="R18" i="2"/>
  <c r="T9" i="2"/>
  <c r="P25" i="2"/>
  <c r="T24" i="2"/>
  <c r="P21" i="2"/>
  <c r="T34" i="2"/>
  <c r="R26" i="2"/>
  <c r="T20" i="2"/>
  <c r="P16" i="2"/>
  <c r="R15" i="2"/>
  <c r="T10" i="2"/>
  <c r="T30" i="2"/>
  <c r="P35" i="2"/>
  <c r="P33" i="2"/>
  <c r="P31" i="2"/>
  <c r="T28" i="2"/>
  <c r="P27" i="2"/>
  <c r="T22" i="2"/>
  <c r="P17" i="2"/>
  <c r="T13" i="2"/>
  <c r="R13" i="2"/>
  <c r="T14" i="2"/>
  <c r="P9" i="2"/>
  <c r="P20" i="2"/>
  <c r="P15" i="2"/>
  <c r="R10" i="2"/>
  <c r="P10" i="2"/>
  <c r="P30" i="2"/>
  <c r="T35" i="2"/>
  <c r="P28" i="2"/>
  <c r="P22" i="2"/>
  <c r="P13" i="2"/>
  <c r="R5" i="2"/>
  <c r="R8" i="2"/>
  <c r="X33" i="2" l="1"/>
  <c r="X26" i="2"/>
  <c r="V5" i="2"/>
  <c r="V8" i="2"/>
  <c r="V11" i="2"/>
  <c r="V13" i="2"/>
  <c r="V7" i="2"/>
  <c r="V4" i="2"/>
  <c r="V6" i="2"/>
  <c r="V10" i="2"/>
  <c r="V12" i="2"/>
  <c r="V9" i="2"/>
  <c r="W9" i="2" s="1"/>
  <c r="V28" i="2"/>
  <c r="V14" i="2"/>
  <c r="V16" i="2"/>
  <c r="V18" i="2"/>
  <c r="V20" i="2"/>
  <c r="V22" i="2"/>
  <c r="V24" i="2"/>
  <c r="V26" i="2"/>
  <c r="V30" i="2"/>
  <c r="V15" i="2"/>
  <c r="V17" i="2"/>
  <c r="V19" i="2"/>
  <c r="V21" i="2"/>
  <c r="W21" i="2" s="1"/>
  <c r="V23" i="2"/>
  <c r="V25" i="2"/>
  <c r="V27" i="2"/>
  <c r="V29" i="2"/>
  <c r="W29" i="2" s="1"/>
  <c r="V31" i="2"/>
  <c r="V33" i="2"/>
  <c r="V32" i="2"/>
  <c r="V36" i="2"/>
  <c r="W36" i="2" s="1"/>
  <c r="V35" i="2"/>
  <c r="X36" i="2"/>
  <c r="Y36" i="2" s="1"/>
  <c r="V34" i="2"/>
  <c r="X30" i="2"/>
  <c r="X8" i="2"/>
  <c r="X5" i="2"/>
  <c r="X19" i="2"/>
  <c r="X31" i="2"/>
  <c r="X17" i="2"/>
  <c r="X23" i="2"/>
  <c r="X20" i="2"/>
  <c r="X10" i="2"/>
  <c r="X21" i="2"/>
  <c r="X4" i="2"/>
  <c r="X28" i="2"/>
  <c r="X13" i="2"/>
  <c r="X18" i="2"/>
  <c r="X16" i="2"/>
  <c r="Y16" i="2" s="1"/>
  <c r="X9" i="2"/>
  <c r="X14" i="2"/>
  <c r="X27" i="2"/>
  <c r="X32" i="2"/>
  <c r="X11" i="2"/>
  <c r="X15" i="2"/>
  <c r="Y15" i="2" s="1"/>
  <c r="X25" i="2"/>
  <c r="X6" i="2"/>
  <c r="X35" i="2"/>
  <c r="Y35" i="2" s="1"/>
  <c r="X22" i="2"/>
  <c r="X29" i="2"/>
  <c r="Y29" i="2" s="1"/>
  <c r="X34" i="2"/>
  <c r="Y34" i="2" s="1"/>
  <c r="X12" i="2"/>
  <c r="X24" i="2"/>
  <c r="Y24" i="2" s="1"/>
  <c r="X7" i="2"/>
  <c r="Y7" i="2" s="1"/>
  <c r="Y25" i="2" l="1"/>
  <c r="Y27" i="2"/>
  <c r="Y9" i="2"/>
  <c r="Y18" i="2"/>
  <c r="Y28" i="2"/>
  <c r="Y21" i="2"/>
  <c r="Y20" i="2"/>
  <c r="Y17" i="2"/>
  <c r="Y19" i="2"/>
  <c r="W34" i="2"/>
  <c r="W32" i="2"/>
  <c r="W27" i="2"/>
  <c r="W19" i="2"/>
  <c r="W26" i="2"/>
  <c r="W18" i="2"/>
  <c r="W6" i="2"/>
  <c r="W8" i="2"/>
  <c r="Y26" i="2"/>
  <c r="Y12" i="2"/>
  <c r="Y11" i="2"/>
  <c r="Y8" i="2"/>
  <c r="W33" i="2"/>
  <c r="W25" i="2"/>
  <c r="W17" i="2"/>
  <c r="W24" i="2"/>
  <c r="W16" i="2"/>
  <c r="W4" i="2"/>
  <c r="W5" i="2"/>
  <c r="Y22" i="2"/>
  <c r="Y32" i="2"/>
  <c r="Y14" i="2"/>
  <c r="Y13" i="2"/>
  <c r="Y23" i="2"/>
  <c r="Y31" i="2"/>
  <c r="Y30" i="2"/>
  <c r="W35" i="2"/>
  <c r="W31" i="2"/>
  <c r="W23" i="2"/>
  <c r="W15" i="2"/>
  <c r="W22" i="2"/>
  <c r="W14" i="2"/>
  <c r="W12" i="2"/>
  <c r="W13" i="2"/>
  <c r="Y33" i="2"/>
  <c r="Y6" i="2"/>
  <c r="Y4" i="2"/>
  <c r="Y10" i="2"/>
  <c r="Y5" i="2"/>
  <c r="W30" i="2"/>
  <c r="W20" i="2"/>
  <c r="W28" i="2"/>
  <c r="W10" i="2"/>
  <c r="W7" i="2"/>
  <c r="W11" i="2"/>
</calcChain>
</file>

<file path=xl/sharedStrings.xml><?xml version="1.0" encoding="utf-8"?>
<sst xmlns="http://schemas.openxmlformats.org/spreadsheetml/2006/main" count="71" uniqueCount="62">
  <si>
    <t>Ouadir</t>
  </si>
  <si>
    <t>QMascarenhas</t>
  </si>
  <si>
    <t>Raj</t>
  </si>
  <si>
    <t>RMishra</t>
  </si>
  <si>
    <t>Hardik</t>
  </si>
  <si>
    <t>HPandya</t>
  </si>
  <si>
    <t>Julia</t>
  </si>
  <si>
    <t>JDsouza</t>
  </si>
  <si>
    <t>Fardin</t>
  </si>
  <si>
    <t>FWadia</t>
  </si>
  <si>
    <t>Rohan</t>
  </si>
  <si>
    <t>RBOse</t>
  </si>
  <si>
    <t>Asif</t>
  </si>
  <si>
    <t>AAkhundpur</t>
  </si>
  <si>
    <t>Sam</t>
  </si>
  <si>
    <t>SBambaras</t>
  </si>
  <si>
    <t>Naved</t>
  </si>
  <si>
    <t>NVaid</t>
  </si>
  <si>
    <t>VISA CHECK</t>
  </si>
  <si>
    <t>Shahid</t>
  </si>
  <si>
    <t>SSyed</t>
  </si>
  <si>
    <t>CONSUMER PRE BUREAU</t>
  </si>
  <si>
    <t>Mercedes</t>
  </si>
  <si>
    <t>MDcruz</t>
  </si>
  <si>
    <t>↔</t>
  </si>
  <si>
    <t>CONSUMER EXISTING</t>
  </si>
  <si>
    <t>Cameron</t>
  </si>
  <si>
    <t>CDcosta</t>
  </si>
  <si>
    <t>System Error</t>
  </si>
  <si>
    <t>Duplicate Application</t>
  </si>
  <si>
    <t>Other Reasons</t>
  </si>
  <si>
    <t>Incorrect Details</t>
  </si>
  <si>
    <t>Overdue Bill</t>
  </si>
  <si>
    <t>Reason Unknown</t>
  </si>
  <si>
    <t>Incomplete Details</t>
  </si>
  <si>
    <t># of apps actioned</t>
  </si>
  <si>
    <t>AHT (in mins)</t>
  </si>
  <si>
    <t>Apps within SLA</t>
  </si>
  <si>
    <t xml:space="preserve">SLA % </t>
  </si>
  <si>
    <t>SLA Target</t>
  </si>
  <si>
    <t>Applications withdraw %</t>
  </si>
  <si>
    <t>Applications declined %</t>
  </si>
  <si>
    <t>Applications approved %</t>
  </si>
  <si>
    <t>Approved % Target</t>
  </si>
  <si>
    <t>Dates</t>
  </si>
  <si>
    <t>↓</t>
  </si>
  <si>
    <t>CONSUMER POST BUREAU</t>
  </si>
  <si>
    <t>AUGUST</t>
  </si>
  <si>
    <t>Nitesh</t>
  </si>
  <si>
    <t>NBhatia</t>
  </si>
  <si>
    <t>↑</t>
  </si>
  <si>
    <t>ALL</t>
  </si>
  <si>
    <t>JULY</t>
  </si>
  <si>
    <t>historical_data</t>
  </si>
  <si>
    <t>approved_target</t>
  </si>
  <si>
    <t>sla_target</t>
  </si>
  <si>
    <t>WoW Performance Trend</t>
  </si>
  <si>
    <t>queue_name</t>
  </si>
  <si>
    <t>month</t>
  </si>
  <si>
    <t>SLA</t>
  </si>
  <si>
    <t>Analyst Name</t>
  </si>
  <si>
    <t>Analyst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</si>
</sst>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0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6" fontId="0" fillId="0" borderId="0" xfId="0" applyNumberFormat="1"/>
    <xf numFmtId="0" fontId="2" fillId="0" borderId="0" xfId="0" applyFont="1" applyFill="1" applyBorder="1" applyAlignment="1">
      <alignment vertical="center"/>
    </xf>
    <xf numFmtId="10" fontId="0" fillId="2" borderId="0" xfId="0" applyNumberFormat="1" applyFill="1"/>
    <xf numFmtId="0" fontId="0" fillId="2" borderId="0" xfId="0" applyFill="1"/>
    <xf numFmtId="0" fontId="1" fillId="0" borderId="0" xfId="0" applyFont="1"/>
    <xf numFmtId="0" fontId="2" fillId="0" borderId="0" xfId="0" applyFont="1" applyFill="1" applyBorder="1" applyAlignment="1">
      <alignment vertical="center" wrapText="1"/>
    </xf>
    <xf numFmtId="9" fontId="2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14" fontId="1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PI_Dashboard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-validation"/>
      <sheetName val="raw data"/>
      <sheetName val="Sheet1"/>
      <sheetName val="Questions"/>
      <sheetName val="KPI dashbo"/>
      <sheetName val="setting"/>
    </sheetNames>
    <sheetDataSet>
      <sheetData sheetId="0"/>
      <sheetData sheetId="1"/>
      <sheetData sheetId="2"/>
      <sheetData sheetId="3"/>
      <sheetData sheetId="4">
        <row r="8">
          <cell r="F8" t="str">
            <v>AUGUST</v>
          </cell>
          <cell r="I8" t="str">
            <v>ALL</v>
          </cell>
          <cell r="K8" t="str">
            <v>ALL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8DC1-6EE8-4BA4-BD1F-835460BB74AE}">
  <dimension ref="A1:AN36"/>
  <sheetViews>
    <sheetView tabSelected="1" zoomScale="96" zoomScaleNormal="96" workbookViewId="0">
      <selection activeCell="AA4" sqref="AA4"/>
    </sheetView>
  </sheetViews>
  <sheetFormatPr defaultRowHeight="15" x14ac:dyDescent="0.25"/>
  <cols>
    <col min="1" max="1" width="13" customWidth="1"/>
    <col min="2" max="2" width="18.42578125" customWidth="1"/>
    <col min="8" max="8" width="27" customWidth="1"/>
    <col min="10" max="11" width="24" customWidth="1"/>
    <col min="12" max="12" width="18.5703125" customWidth="1"/>
    <col min="13" max="13" width="10.42578125" bestFit="1" customWidth="1"/>
    <col min="14" max="23" width="21.140625" customWidth="1"/>
    <col min="24" max="25" width="14.5703125" customWidth="1"/>
    <col min="30" max="36" width="11.85546875" style="1" customWidth="1"/>
  </cols>
  <sheetData>
    <row r="1" spans="1:40" ht="16.5" customHeight="1" x14ac:dyDescent="0.25">
      <c r="A1" s="18" t="s">
        <v>61</v>
      </c>
      <c r="B1" s="18" t="s">
        <v>60</v>
      </c>
      <c r="D1" s="18" t="s">
        <v>59</v>
      </c>
      <c r="F1" s="18" t="s">
        <v>58</v>
      </c>
      <c r="H1" s="18" t="s">
        <v>57</v>
      </c>
      <c r="J1" s="1" t="s">
        <v>56</v>
      </c>
      <c r="K1" s="1" t="s">
        <v>55</v>
      </c>
      <c r="L1" t="s">
        <v>54</v>
      </c>
      <c r="M1" t="s">
        <v>53</v>
      </c>
    </row>
    <row r="2" spans="1:40" ht="14.25" customHeight="1" x14ac:dyDescent="0.25">
      <c r="A2" t="s">
        <v>51</v>
      </c>
      <c r="B2" t="s">
        <v>51</v>
      </c>
      <c r="D2">
        <v>20</v>
      </c>
      <c r="F2" t="s">
        <v>52</v>
      </c>
      <c r="H2" t="s">
        <v>51</v>
      </c>
      <c r="J2" s="10" t="s">
        <v>50</v>
      </c>
      <c r="K2" s="4">
        <v>0.9</v>
      </c>
      <c r="L2" s="5">
        <v>0.85</v>
      </c>
      <c r="M2" s="17">
        <f>MIN([1]!tbl_raw_data[Updated_date])</f>
        <v>45136</v>
      </c>
      <c r="N2" s="16">
        <f>MAX([1]!tbl_raw_data[Updated_date])</f>
        <v>45168</v>
      </c>
    </row>
    <row r="3" spans="1:40" ht="27.75" customHeight="1" x14ac:dyDescent="0.25">
      <c r="A3" t="s">
        <v>49</v>
      </c>
      <c r="B3" t="s">
        <v>48</v>
      </c>
      <c r="F3" t="s">
        <v>47</v>
      </c>
      <c r="H3" t="s">
        <v>46</v>
      </c>
      <c r="J3" s="10" t="s">
        <v>45</v>
      </c>
      <c r="K3" s="10"/>
      <c r="M3" s="15" t="s">
        <v>44</v>
      </c>
      <c r="N3" s="15" t="s">
        <v>43</v>
      </c>
      <c r="O3" s="13" t="s">
        <v>42</v>
      </c>
      <c r="P3" s="13" t="s">
        <v>42</v>
      </c>
      <c r="Q3" s="14" t="s">
        <v>41</v>
      </c>
      <c r="R3" s="14" t="s">
        <v>41</v>
      </c>
      <c r="S3" s="13" t="s">
        <v>40</v>
      </c>
      <c r="T3" s="13" t="s">
        <v>40</v>
      </c>
      <c r="U3" s="13" t="s">
        <v>39</v>
      </c>
      <c r="V3" s="13" t="s">
        <v>38</v>
      </c>
      <c r="W3" s="13" t="s">
        <v>38</v>
      </c>
      <c r="X3" s="13" t="s">
        <v>37</v>
      </c>
      <c r="Y3" s="13" t="s">
        <v>37</v>
      </c>
      <c r="Z3" s="13" t="s">
        <v>36</v>
      </c>
      <c r="AA3" s="13" t="s">
        <v>36</v>
      </c>
      <c r="AB3" s="13" t="s">
        <v>35</v>
      </c>
      <c r="AC3" s="13" t="s">
        <v>35</v>
      </c>
      <c r="AD3" s="11" t="s">
        <v>34</v>
      </c>
      <c r="AE3" s="11" t="s">
        <v>33</v>
      </c>
      <c r="AF3" s="12" t="s">
        <v>32</v>
      </c>
      <c r="AG3" s="11" t="s">
        <v>31</v>
      </c>
      <c r="AH3" s="12" t="s">
        <v>30</v>
      </c>
      <c r="AI3" s="11" t="s">
        <v>29</v>
      </c>
      <c r="AJ3" s="11" t="s">
        <v>28</v>
      </c>
    </row>
    <row r="4" spans="1:40" ht="14.25" customHeight="1" x14ac:dyDescent="0.25">
      <c r="A4" t="s">
        <v>27</v>
      </c>
      <c r="B4" t="s">
        <v>26</v>
      </c>
      <c r="H4" t="s">
        <v>25</v>
      </c>
      <c r="J4" s="10" t="s">
        <v>24</v>
      </c>
      <c r="K4" s="10"/>
      <c r="M4" s="6">
        <v>45168</v>
      </c>
      <c r="N4" s="5">
        <f>setting!$L$2</f>
        <v>0.85</v>
      </c>
      <c r="O4" s="3">
        <f>IFERROR(IF(AND(flt_analyst="ALL",flt_queue="ALL"),COUNTIFS([1]!tbl_raw_data[Updated_date],M4,[1]!tbl_raw_data[updated outcome],"APPROVE"),
IF(AND(flt_analyst&lt;&gt;"ALL",flt_queue&lt;&gt;"ALL"),COUNTIFS([1]!tbl_raw_data[Updated_date],M4,[1]!tbl_raw_data[updated_queue],flt_queue,[1]!tbl_raw_data[analyst_name],flt_analyst,[1]!tbl_raw_data[updated outcome],"APPROVE"),
IF(flt_analyst="ALL",COUNTIFS([1]!tbl_raw_data[Updated_date],M4,[1]!tbl_raw_data[updated_queue],flt_queue,[1]!tbl_raw_data[updated outcome],"APPROVE"),
IF(flt_queue="ALL",COUNTIFS([1]!tbl_raw_data[Updated_date],M4,[1]!tbl_raw_data[analyst_name],flt_analyst,[1]!tbl_raw_data[updated outcome],"APPROVE")))))
/
IF(AND(flt_analyst="ALL",flt_queue="ALL"),COUNTIFS([1]!tbl_raw_data[Updated_date],M4),
IF(AND(flt_analyst&lt;&gt;"ALL",flt_queue&lt;&gt;"ALL"),COUNTIFS([1]!tbl_raw_data[Updated_date],M4,[1]!tbl_raw_data[updated_queue],flt_queue,[1]!tbl_raw_data[analyst_name],flt_analyst),
IF(flt_analyst="ALL",COUNTIFS([1]!tbl_raw_data[Updated_date],M4,[1]!tbl_raw_data[updated_queue],flt_queue),
IF(flt_queue="ALL",COUNTIFS([1]!tbl_raw_data[Updated_date],M4,[1]!tbl_raw_data[analyst_name],flt_analyst))))),"-")</f>
        <v>0.85321100917431192</v>
      </c>
      <c r="P4" s="3">
        <f>AVERAGE(O4:O8)</f>
        <v>0.59854857058391242</v>
      </c>
      <c r="Q4" s="3">
        <f>IFERROR(IF(AND(flt_analyst="ALL",flt_queue="ALL"),COUNTIFS([1]!tbl_raw_data[Updated_date],M4,[1]!tbl_raw_data[updated outcome],"DECLINE"),
IF(AND(flt_analyst&lt;&gt;"ALL",flt_queue&lt;&gt;"ALL"),COUNTIFS([1]!tbl_raw_data[Updated_date],M4,[1]!tbl_raw_data[updated_queue],flt_queue,[1]!tbl_raw_data[analyst_name],flt_analyst,[1]!tbl_raw_data[updated outcome],"DECLINE"),
IF(flt_analyst="ALL",COUNTIFS([1]!tbl_raw_data[Updated_date],M4,[1]!tbl_raw_data[updated_queue],flt_queue,[1]!tbl_raw_data[updated outcome],"DECLINE"),
IF(flt_queue="ALL",COUNTIFS([1]!tbl_raw_data[Updated_date],M4,[1]!tbl_raw_data[analyst_name],flt_analyst,[1]!tbl_raw_data[updated outcome],"DECLINE")))))
/
IF(AND(flt_analyst="ALL",flt_queue="ALL"),COUNTIFS([1]!tbl_raw_data[Updated_date],M4),
IF(AND(flt_analyst&lt;&gt;"ALL",flt_queue&lt;&gt;"ALL"),COUNTIFS([1]!tbl_raw_data[Updated_date],M4,[1]!tbl_raw_data[updated_queue],flt_queue,[1]!tbl_raw_data[analyst_name],flt_analyst),
IF(flt_analyst="ALL",COUNTIFS([1]!tbl_raw_data[Updated_date],M4,[1]!tbl_raw_data[updated_queue],flt_queue),
IF(flt_queue="ALL",COUNTIFS([1]!tbl_raw_data[Updated_date],M4,[1]!tbl_raw_data[analyst_name],flt_analyst))))),"-")</f>
        <v>1.834862385321101E-2</v>
      </c>
      <c r="R4" s="3">
        <f>AVERAGE(Q4:Q8)</f>
        <v>0.12606421228140879</v>
      </c>
      <c r="S4" s="3">
        <f>IFERROR(IF(AND(flt_analyst="ALL",flt_queue="ALL"),COUNTIFS([1]!tbl_raw_data[Updated_date],M4,[1]!tbl_raw_data[updated outcome],"WITHDRAW"),
IF(AND(flt_analyst&lt;&gt;"ALL",flt_queue&lt;&gt;"ALL"),COUNTIFS([1]!tbl_raw_data[Updated_date],M4,[1]!tbl_raw_data[updated_queue],flt_queue,[1]!tbl_raw_data[analyst_name],flt_analyst,[1]!tbl_raw_data[updated outcome],"WITHDRAW"),
IF(flt_analyst="ALL",COUNTIFS([1]!tbl_raw_data[Updated_date],M4,[1]!tbl_raw_data[updated_queue],flt_queue,[1]!tbl_raw_data[updated outcome],"WITHDRAW"),
IF(flt_queue="ALL",COUNTIFS([1]!tbl_raw_data[Updated_date],M4,[1]!tbl_raw_data[analyst_name],flt_analyst,[1]!tbl_raw_data[updated outcome],"WITHDRAW")))))
/
IF(AND(flt_analyst="ALL",flt_queue="ALL"),COUNTIFS([1]!tbl_raw_data[Updated_date],M4),
IF(AND(flt_analyst&lt;&gt;"ALL",flt_queue&lt;&gt;"ALL"),COUNTIFS([1]!tbl_raw_data[Updated_date],M4,[1]!tbl_raw_data[updated_queue],flt_queue,[1]!tbl_raw_data[analyst_name],flt_analyst),
IF(flt_analyst="ALL",COUNTIFS([1]!tbl_raw_data[Updated_date],M4,[1]!tbl_raw_data[updated_queue],flt_queue),
IF(flt_queue="ALL",COUNTIFS([1]!tbl_raw_data[Updated_date],M4,[1]!tbl_raw_data[analyst_name],flt_analyst))))),"-")</f>
        <v>0.12844036697247707</v>
      </c>
      <c r="T4" s="3">
        <f>AVERAGE(S4:S8)</f>
        <v>0.27538721713467884</v>
      </c>
      <c r="U4" s="4">
        <v>0.9</v>
      </c>
      <c r="V4" s="3">
        <f>IFERROR(IF(AND(flt_queue="All",flt_analyst="All"),COUNTIFS([1]!tbl_raw_data[sla_met_sla_not_met],"SLA_MET",[1]!tbl_raw_data[Updated_date],M4),
IF(AND(flt_queue&lt;&gt;"All",flt_analyst&lt;&gt;"All"),COUNTIFS([1]!tbl_raw_data[updated_queue],flt_queue,[1]!tbl_raw_data[analyst_name],flt_analyst,[1]!tbl_raw_data[sla_met_sla_not_met],"SLA_MET",[1]!tbl_raw_data[Updated_date],M4),
IF(flt_queue="All",COUNTIFS([1]!tbl_raw_data[analyst_name],flt_analyst,[1]!tbl_raw_data[sla_met_sla_not_met],"SLA_MET",[1]!tbl_raw_data[Updated_date],M4),
IF(flt_analyst="All",COUNTIFS([1]!tbl_raw_data[updated_queue],flt_queue,[1]!tbl_raw_data[sla_met_sla_not_met],"SLA_MET",[1]!tbl_raw_data[Updated_date],M4)))))
/
IF(AND(flt_queue="All",flt_analyst="All"),COUNTIFS([1]!tbl_raw_data[Updated_date],M4),
IF(AND(flt_queue&lt;&gt;"All",flt_analyst&lt;&gt;"All"),COUNTIFS([1]!tbl_raw_data[updated_queue],flt_queue,[1]!tbl_raw_data[analyst_name],flt_analyst,[1]!tbl_raw_data[Updated_date],M4),
IF(flt_queue="All",COUNTIFS([1]!tbl_raw_data[analyst_name],flt_analyst,[1]!tbl_raw_data[Updated_date],M4),
IF(flt_analyst="All",COUNTIFS([1]!tbl_raw_data[updated_queue],flt_queue,[1]!tbl_raw_data[Updated_date],M4))))),"-")</f>
        <v>0.95412844036697253</v>
      </c>
      <c r="W4" s="3">
        <f>AVERAGE(V4:V8)</f>
        <v>0.86869324646626056</v>
      </c>
      <c r="X4" s="3">
        <f>IFERROR(IF(AND(flt_analyst="ALL",flt_queue="ALL"),COUNTIFS([1]!tbl_raw_data[Updated_date],M4,[1]!tbl_raw_data[sla_met_sla_not_met],"SLA_MET"),
IF(AND(flt_analyst&lt;&gt;"ALL",flt_queue&lt;&gt;"ALL"),COUNTIFS([1]!tbl_raw_data[Updated_date],M4,[1]!tbl_raw_data[updated_queue],flt_queue,[1]!tbl_raw_data[analyst_name],flt_analyst,[1]!tbl_raw_data[sla_met_sla_not_met],"SLA_MET"),
IF(flt_analyst="ALL",COUNTIFS([1]!tbl_raw_data[Updated_date],M4,[1]!tbl_raw_data[updated_queue],flt_queue,[1]!tbl_raw_data[sla_met_sla_not_met],"SLA_MET"),
IF(flt_queue="ALL",COUNTIFS([1]!tbl_raw_data[Updated_date],M4,[1]!tbl_raw_data[analyst_name],flt_analyst,[1]!tbl_raw_data[sla_met_sla_not_met],"SLA_MET")))))/
IF(AND(flt_analyst="ALL",flt_queue="ALL"),COUNTIFS([1]!tbl_raw_data[Updated_date],M4),
IF(AND(flt_analyst&lt;&gt;"ALL",flt_queue&lt;&gt;"ALL"),COUNTIFS([1]!tbl_raw_data[Updated_date],M4,[1]!tbl_raw_data[updated_queue],flt_queue,[1]!tbl_raw_data[analyst_name],flt_analyst),
IF(flt_analyst="ALL",COUNTIFS([1]!tbl_raw_data[Updated_date],M4,[1]!tbl_raw_data[updated_queue],flt_queue),
IF(flt_queue="ALL",COUNTIFS([1]!tbl_raw_data[Updated_date],M4,[1]!tbl_raw_data[analyst_name],flt_analyst))))),"-")</f>
        <v>0.95412844036697253</v>
      </c>
      <c r="Y4" s="3">
        <f>AVERAGE(X4:X8)</f>
        <v>0.86869324646626056</v>
      </c>
      <c r="Z4" s="2">
        <f>IFERROR(IF(AND(flt_analyst="ALL",flt_queue="ALL"),SUMIFS([1]!tbl_raw_data[time_taken_in_mins],[1]!tbl_raw_data[Updated_date],M4),
IF(AND(flt_analyst&lt;&gt;"ALL",flt_queue&lt;&gt;"ALL"),SUMIFS([1]!tbl_raw_data[time_taken_in_mins],[1]!tbl_raw_data[Updated_date],M4,[1]!tbl_raw_data[analyst_name],flt_analyst,[1]!tbl_raw_data[updated_queue],flt_queue),
IF(flt_analyst="ALL",SUMIFS([1]!tbl_raw_data[time_taken_in_mins],[1]!tbl_raw_data[Updated_date],M4,[1]!tbl_raw_data[updated_queue],flt_queue),IF(flt_queue="ALL",SUMIFS([1]!tbl_raw_data[time_taken_in_mins],[1]!tbl_raw_data[Updated_date],M4,[1]!tbl_raw_data[analyst_name],flt_analyst)))))/
IF(AND(flt_analyst="ALL",flt_queue="ALL"),COUNTIFS([1]!tbl_raw_data[Updated_date],M4),
IF(AND(flt_analyst&lt;&gt;"ALL",flt_queue&lt;&gt;"ALL"),COUNTIFS([1]!tbl_raw_data[Updated_date],M4,[1]!tbl_raw_data[updated_queue],flt_queue,[1]!tbl_raw_data[analyst_name],flt_analyst),
IF(flt_analyst="ALL",COUNTIFS([1]!tbl_raw_data[Updated_date],M4,[1]!tbl_raw_data[updated_queue],flt_queue),
IF(flt_queue="ALL",COUNTIFS([1]!tbl_raw_data[Updated_date],M4,[1]!tbl_raw_data[analyst_name],flt_analyst))))),"-")</f>
        <v>10.025229357798159</v>
      </c>
      <c r="AA4" s="2">
        <f>AVERAGE(Z4:Z8)</f>
        <v>22.088451313116103</v>
      </c>
      <c r="AB4">
        <f>IF(AND(flt_analyst="ALL",flt_queue="ALL"),COUNTIFS([1]!tbl_raw_data[Updated_date],M4),
IF(AND(flt_analyst&lt;&gt;"ALL",flt_queue&lt;&gt;"ALL"),COUNTIFS([1]!tbl_raw_data[Updated_date],M4,[1]!tbl_raw_data[updated_queue],flt_queue,[1]!tbl_raw_data[analyst_name],flt_analyst),
IF(flt_analyst="ALL",COUNTIFS([1]!tbl_raw_data[Updated_date],M4,[1]!tbl_raw_data[updated_queue],flt_queue),
IF(flt_queue="ALL",COUNTIFS([1]!tbl_raw_data[Updated_date],M4,[1]!tbl_raw_data[analyst_name],flt_analyst)))))</f>
        <v>218</v>
      </c>
      <c r="AC4">
        <f>AVERAGE(AB4:AB8)</f>
        <v>175.4</v>
      </c>
      <c r="AD4" s="1">
        <f>IF(AND('[1]KPI dashbo'!$I$8="ALL",'[1]KPI dashbo'!$K$8="ALL"),COUNTIFS([1]!tbl_raw_data[Updated_date],M4,[1]!tbl_raw_data[Updated Reason],$AD$3),
IF(AND('[1]KPI dashbo'!$I$8&lt;&gt;"ALL",'[1]KPI dashbo'!$K$8&lt;&gt;"ALL"),COUNTIFS([1]!tbl_raw_data[updated_queue],'[1]KPI dashbo'!$I$8,
[1]!tbl_raw_data[analyst_name],'[1]KPI dashbo'!$K$8,[1]!tbl_raw_data[Updated_date],M4,[1]!tbl_raw_data[Updated Reason],$AD$3),
IF('[1]KPI dashbo'!$I$8="ALL",COUNTIFS([1]!tbl_raw_data[analyst_name],'[1]KPI dashbo'!$K$8,[1]!tbl_raw_data[Updated_date],M4,[1]!tbl_raw_data[Updated Reason],$AD$3),
IF('[1]KPI dashbo'!$K$8="ALL",COUNTIFS([1]!tbl_raw_data[updated_queue],'[1]KPI dashbo'!$I$8,[1]!tbl_raw_data[Updated_date],M4,[1]!tbl_raw_data[Updated Reason],$AD$3)))))</f>
        <v>20</v>
      </c>
      <c r="AE4" s="1">
        <f>IF(AND('[1]KPI dashbo'!$I$8="ALL",'[1]KPI dashbo'!$K$8="ALL"),COUNTIFS([1]!tbl_raw_data[Updated_date],M4,[1]!tbl_raw_data[Updated Reason],$AE$3),
IF(AND('[1]KPI dashbo'!$I$8&lt;&gt;"ALL",'[1]KPI dashbo'!$K$8&lt;&gt;"ALL"),COUNTIFS([1]!tbl_raw_data[updated_queue],'[1]KPI dashbo'!$I$8,
[1]!tbl_raw_data[analyst_name],'[1]KPI dashbo'!$K$8,[1]!tbl_raw_data[Updated_date],M4,[1]!tbl_raw_data[Updated Reason],$AE$3),
IF('[1]KPI dashbo'!$I$8="ALL",COUNTIFS([1]!tbl_raw_data[analyst_name],'[1]KPI dashbo'!$K$8,[1]!tbl_raw_data[Updated_date],M4,[1]!tbl_raw_data[Updated Reason],$AE$3),
IF('[1]KPI dashbo'!$K$8="ALL",COUNTIFS([1]!tbl_raw_data[updated_queue],'[1]KPI dashbo'!$I$8,[1]!tbl_raw_data[Updated_date],M4,[1]!tbl_raw_data[Updated Reason],$AE$3)))))</f>
        <v>115</v>
      </c>
      <c r="AF4" s="1">
        <f>IF(AND('[1]KPI dashbo'!$I$8="ALL",'[1]KPI dashbo'!$K$8="ALL"),COUNTIFS([1]!tbl_raw_data[Updated_date],M4,[1]!tbl_raw_data[Updated Reason],$AF$3),
IF(AND('[1]KPI dashbo'!$I$8&lt;&gt;"ALL",'[1]KPI dashbo'!$K$8&lt;&gt;"ALL"),COUNTIFS([1]!tbl_raw_data[updated_queue],'[1]KPI dashbo'!$I$8,
[1]!tbl_raw_data[analyst_name],'[1]KPI dashbo'!$K$8,[1]!tbl_raw_data[Updated_date],M4,[1]!tbl_raw_data[Updated Reason],$AF$3),
IF('[1]KPI dashbo'!$I$8="ALL",COUNTIFS([1]!tbl_raw_data[analyst_name],'[1]KPI dashbo'!$K$8,[1]!tbl_raw_data[Updated_date],M4,[1]!tbl_raw_data[Updated Reason],$AF$3),
IF('[1]KPI dashbo'!$K$8="ALL",COUNTIFS([1]!tbl_raw_data[updated_queue],'[1]KPI dashbo'!$I$8,[1]!tbl_raw_data[Updated_date],M4,[1]!tbl_raw_data[Updated Reason],$AF$3)))))</f>
        <v>1</v>
      </c>
      <c r="AG4" s="1">
        <f>IF(AND('[1]KPI dashbo'!$I$8="ALL",'[1]KPI dashbo'!$K$8="ALL"),COUNTIFS([1]!tbl_raw_data[Updated_date],M4,[1]!tbl_raw_data[Updated Reason],$AG$3),
IF(AND('[1]KPI dashbo'!$I$8&lt;&gt;"ALL",'[1]KPI dashbo'!$K$8&lt;&gt;"ALL"),COUNTIFS([1]!tbl_raw_data[updated_queue],'[1]KPI dashbo'!$I$8,
[1]!tbl_raw_data[analyst_name],'[1]KPI dashbo'!$K$8,[1]!tbl_raw_data[Updated_date],M4,[1]!tbl_raw_data[Updated Reason],$AG$3),
IF('[1]KPI dashbo'!$I$8="ALL",COUNTIFS([1]!tbl_raw_data[analyst_name],'[1]KPI dashbo'!$K$8,[1]!tbl_raw_data[Updated_date],M4,[1]!tbl_raw_data[Updated Reason],$AG$3),
IF('[1]KPI dashbo'!$K$8="ALL",COUNTIFS([1]!tbl_raw_data[updated_queue],'[1]KPI dashbo'!$I$8,[1]!tbl_raw_data[Updated_date],M4,[1]!tbl_raw_data[Updated Reason],$AG$3)))))</f>
        <v>4</v>
      </c>
      <c r="AH4" s="1">
        <f>IF(AND('[1]KPI dashbo'!$I$8="ALL",'[1]KPI dashbo'!$K$8="ALL"),COUNTIFS([1]!tbl_raw_data[Updated_date],M4,[1]!tbl_raw_data[Updated Reason],$AH$3),
IF(AND('[1]KPI dashbo'!$I$8&lt;&gt;"ALL",'[1]KPI dashbo'!$K$8&lt;&gt;"ALL"),COUNTIFS([1]!tbl_raw_data[updated_queue],'[1]KPI dashbo'!$I$8,
[1]!tbl_raw_data[analyst_name],'[1]KPI dashbo'!$K$8,[1]!tbl_raw_data[Updated_date],M4,[1]!tbl_raw_data[Updated Reason],$AH$3),
IF('[1]KPI dashbo'!$I$8="ALL",COUNTIFS([1]!tbl_raw_data[analyst_name],'[1]KPI dashbo'!$K$8,[1]!tbl_raw_data[Updated_date],M4,[1]!tbl_raw_data[Updated Reason],$AH$3),
IF('[1]KPI dashbo'!$K$8="ALL",COUNTIFS([1]!tbl_raw_data[updated_queue],'[1]KPI dashbo'!$I$8,[1]!tbl_raw_data[Updated_date],M4,[1]!tbl_raw_data[Updated Reason],$AH$3)))))</f>
        <v>77</v>
      </c>
      <c r="AI4" s="1">
        <f>IF(AND('[1]KPI dashbo'!$I$8="ALL",'[1]KPI dashbo'!$K$8="ALL"),COUNTIFS([1]!tbl_raw_data[Updated_date],M4,[1]!tbl_raw_data[Updated Reason],$AI$3),
IF(AND('[1]KPI dashbo'!$I$8&lt;&gt;"ALL",'[1]KPI dashbo'!$K$8&lt;&gt;"ALL"),COUNTIFS([1]!tbl_raw_data[updated_queue],'[1]KPI dashbo'!$I$8,
[1]!tbl_raw_data[analyst_name],'[1]KPI dashbo'!$K$8,[1]!tbl_raw_data[Updated_date],M4,[1]!tbl_raw_data[Updated Reason],$AI$3),
IF('[1]KPI dashbo'!$I$8="ALL",COUNTIFS([1]!tbl_raw_data[analyst_name],'[1]KPI dashbo'!$K$8,[1]!tbl_raw_data[Updated_date],M4,[1]!tbl_raw_data[Updated Reason],$AI$3),
IF('[1]KPI dashbo'!$K$8="ALL",COUNTIFS([1]!tbl_raw_data[updated_queue],'[1]KPI dashbo'!$I$8,[1]!tbl_raw_data[Updated_date],M4,[1]!tbl_raw_data[Updated Reason],$AI$3)))))</f>
        <v>1</v>
      </c>
      <c r="AJ4" s="1">
        <f>IF(AND('[1]KPI dashbo'!$I$8="ALL",'[1]KPI dashbo'!$K$8="ALL"),COUNTIFS([1]!tbl_raw_data[Updated_date],M4,[1]!tbl_raw_data[Updated Reason],$AJ$3),
IF(AND('[1]KPI dashbo'!$I$8&lt;&gt;"ALL",'[1]KPI dashbo'!$K$8&lt;&gt;"ALL"),COUNTIFS([1]!tbl_raw_data[updated_queue],'[1]KPI dashbo'!$I$8,
[1]!tbl_raw_data[analyst_name],'[1]KPI dashbo'!$K$8,[1]!tbl_raw_data[Updated_date],M4,[1]!tbl_raw_data[Updated Reason],$AJ$3),
IF('[1]KPI dashbo'!$I$8="ALL",COUNTIFS([1]!tbl_raw_data[analyst_name],'[1]KPI dashbo'!$K$8,[1]!tbl_raw_data[Updated_date],M4,[1]!tbl_raw_data[Updated Reason],$AJ$3),
IF('[1]KPI dashbo'!$K$8="ALL",COUNTIFS([1]!tbl_raw_data[updated_queue],'[1]KPI dashbo'!$I$8,[1]!tbl_raw_data[Updated_date],M4,[1]!tbl_raw_data[Updated Reason],$AJ$3)))))</f>
        <v>0</v>
      </c>
    </row>
    <row r="5" spans="1:40" ht="14.25" customHeight="1" x14ac:dyDescent="0.25">
      <c r="A5" t="s">
        <v>23</v>
      </c>
      <c r="B5" t="s">
        <v>22</v>
      </c>
      <c r="H5" t="s">
        <v>21</v>
      </c>
      <c r="M5" s="6">
        <v>45167</v>
      </c>
      <c r="N5" s="5">
        <f>setting!$L$2</f>
        <v>0.85</v>
      </c>
      <c r="O5" s="3">
        <f>IFERROR(IF(AND(flt_analyst="ALL",flt_queue="ALL"),COUNTIFS([1]!tbl_raw_data[Updated_date],M5,[1]!tbl_raw_data[updated outcome],"APPROVE"),
IF(AND(flt_analyst&lt;&gt;"ALL",flt_queue&lt;&gt;"ALL"),COUNTIFS([1]!tbl_raw_data[Updated_date],M5,[1]!tbl_raw_data[updated_queue],flt_queue,[1]!tbl_raw_data[analyst_name],flt_analyst,[1]!tbl_raw_data[updated outcome],"APPROVE"),
IF(flt_analyst="ALL",COUNTIFS([1]!tbl_raw_data[Updated_date],M5,[1]!tbl_raw_data[updated_queue],flt_queue,[1]!tbl_raw_data[updated outcome],"APPROVE"),
IF(flt_queue="ALL",COUNTIFS([1]!tbl_raw_data[Updated_date],M5,[1]!tbl_raw_data[analyst_name],flt_analyst,[1]!tbl_raw_data[updated outcome],"APPROVE")))))
/
IF(AND(flt_analyst="ALL",flt_queue="ALL"),COUNTIFS([1]!tbl_raw_data[Updated_date],M5),
IF(AND(flt_analyst&lt;&gt;"ALL",flt_queue&lt;&gt;"ALL"),COUNTIFS([1]!tbl_raw_data[Updated_date],M5,[1]!tbl_raw_data[updated_queue],flt_queue,[1]!tbl_raw_data[analyst_name],flt_analyst),
IF(flt_analyst="ALL",COUNTIFS([1]!tbl_raw_data[Updated_date],M5,[1]!tbl_raw_data[updated_queue],flt_queue),
IF(flt_queue="ALL",COUNTIFS([1]!tbl_raw_data[Updated_date],M5,[1]!tbl_raw_data[analyst_name],flt_analyst))))),"-")</f>
        <v>0.73529411764705888</v>
      </c>
      <c r="P5" s="3">
        <f>AVERAGE(O5:O9)</f>
        <v>0.53634010368880902</v>
      </c>
      <c r="Q5" s="3">
        <f>IFERROR(IF(AND(flt_analyst="ALL",flt_queue="ALL"),COUNTIFS([1]!tbl_raw_data[Updated_date],M5,[1]!tbl_raw_data[updated outcome],"DECLINE"),
IF(AND(flt_analyst&lt;&gt;"ALL",flt_queue&lt;&gt;"ALL"),COUNTIFS([1]!tbl_raw_data[Updated_date],M5,[1]!tbl_raw_data[updated_queue],flt_queue,[1]!tbl_raw_data[analyst_name],flt_analyst,[1]!tbl_raw_data[updated outcome],"DECLINE"),
IF(flt_analyst="ALL",COUNTIFS([1]!tbl_raw_data[Updated_date],M5,[1]!tbl_raw_data[updated_queue],flt_queue,[1]!tbl_raw_data[updated outcome],"DECLINE"),
IF(flt_queue="ALL",COUNTIFS([1]!tbl_raw_data[Updated_date],M5,[1]!tbl_raw_data[analyst_name],flt_analyst,[1]!tbl_raw_data[updated outcome],"DECLINE")))))
/
IF(AND(flt_analyst="ALL",flt_queue="ALL"),COUNTIFS([1]!tbl_raw_data[Updated_date],M5),
IF(AND(flt_analyst&lt;&gt;"ALL",flt_queue&lt;&gt;"ALL"),COUNTIFS([1]!tbl_raw_data[Updated_date],M5,[1]!tbl_raw_data[updated_queue],flt_queue,[1]!tbl_raw_data[analyst_name],flt_analyst),
IF(flt_analyst="ALL",COUNTIFS([1]!tbl_raw_data[Updated_date],M5,[1]!tbl_raw_data[updated_queue],flt_queue),
IF(flt_queue="ALL",COUNTIFS([1]!tbl_raw_data[Updated_date],M5,[1]!tbl_raw_data[analyst_name],flt_analyst))))),"-")</f>
        <v>0.1</v>
      </c>
      <c r="R5" s="3">
        <f>AVERAGE(Q5:Q9)</f>
        <v>0.15612942726980272</v>
      </c>
      <c r="S5" s="3">
        <f>IFERROR(IF(AND(flt_analyst="ALL",flt_queue="ALL"),COUNTIFS([1]!tbl_raw_data[Updated_date],M5,[1]!tbl_raw_data[updated outcome],"WITHDRAW"),
IF(AND(flt_analyst&lt;&gt;"ALL",flt_queue&lt;&gt;"ALL"),COUNTIFS([1]!tbl_raw_data[Updated_date],M5,[1]!tbl_raw_data[updated_queue],flt_queue,[1]!tbl_raw_data[analyst_name],flt_analyst,[1]!tbl_raw_data[updated outcome],"WITHDRAW"),
IF(flt_analyst="ALL",COUNTIFS([1]!tbl_raw_data[Updated_date],M5,[1]!tbl_raw_data[updated_queue],flt_queue,[1]!tbl_raw_data[updated outcome],"WITHDRAW"),
IF(flt_queue="ALL",COUNTIFS([1]!tbl_raw_data[Updated_date],M5,[1]!tbl_raw_data[analyst_name],flt_analyst,[1]!tbl_raw_data[updated outcome],"WITHDRAW")))))
/
IF(AND(flt_analyst="ALL",flt_queue="ALL"),COUNTIFS([1]!tbl_raw_data[Updated_date],M5),
IF(AND(flt_analyst&lt;&gt;"ALL",flt_queue&lt;&gt;"ALL"),COUNTIFS([1]!tbl_raw_data[Updated_date],M5,[1]!tbl_raw_data[updated_queue],flt_queue,[1]!tbl_raw_data[analyst_name],flt_analyst),
IF(flt_analyst="ALL",COUNTIFS([1]!tbl_raw_data[Updated_date],M5,[1]!tbl_raw_data[updated_queue],flt_queue),
IF(flt_queue="ALL",COUNTIFS([1]!tbl_raw_data[Updated_date],M5,[1]!tbl_raw_data[analyst_name],flt_analyst))))),"-")</f>
        <v>0.16470588235294117</v>
      </c>
      <c r="T5" s="3">
        <f>AVERAGE(S5:S9)</f>
        <v>0.30753046904138825</v>
      </c>
      <c r="U5" s="4">
        <v>0.9</v>
      </c>
      <c r="V5" s="3">
        <f>IFERROR(IF(AND(flt_queue="All",flt_analyst="All"),COUNTIFS([1]!tbl_raw_data[sla_met_sla_not_met],"SLA_MET",[1]!tbl_raw_data[Updated_date],M5),
IF(AND(flt_queue&lt;&gt;"All",flt_analyst&lt;&gt;"All"),COUNTIFS([1]!tbl_raw_data[updated_queue],flt_queue,[1]!tbl_raw_data[analyst_name],flt_analyst,[1]!tbl_raw_data[sla_met_sla_not_met],"SLA_MET",[1]!tbl_raw_data[Updated_date],M5),
IF(flt_queue="All",COUNTIFS([1]!tbl_raw_data[analyst_name],flt_analyst,[1]!tbl_raw_data[sla_met_sla_not_met],"SLA_MET",[1]!tbl_raw_data[Updated_date],M5),
IF(flt_analyst="All",COUNTIFS([1]!tbl_raw_data[updated_queue],flt_queue,[1]!tbl_raw_data[sla_met_sla_not_met],"SLA_MET",[1]!tbl_raw_data[Updated_date],M5)))))
/
IF(AND(flt_queue="All",flt_analyst="All"),COUNTIFS([1]!tbl_raw_data[Updated_date],M5),
IF(AND(flt_queue&lt;&gt;"All",flt_analyst&lt;&gt;"All"),COUNTIFS([1]!tbl_raw_data[updated_queue],flt_queue,[1]!tbl_raw_data[analyst_name],flt_analyst,[1]!tbl_raw_data[Updated_date],M5),
IF(flt_queue="All",COUNTIFS([1]!tbl_raw_data[analyst_name],flt_analyst,[1]!tbl_raw_data[Updated_date],M5),
IF(flt_analyst="All",COUNTIFS([1]!tbl_raw_data[updated_queue],flt_queue,[1]!tbl_raw_data[Updated_date],M5))))),"-")</f>
        <v>0.78823529411764703</v>
      </c>
      <c r="W5" s="3">
        <f>AVERAGE(V5:V9)</f>
        <v>0.84051816080250474</v>
      </c>
      <c r="X5" s="3">
        <f>IFERROR(IF(AND(flt_analyst="ALL",flt_queue="ALL"),COUNTIFS([1]!tbl_raw_data[Updated_date],M5,[1]!tbl_raw_data[sla_met_sla_not_met],"SLA_MET"),
IF(AND(flt_analyst&lt;&gt;"ALL",flt_queue&lt;&gt;"ALL"),COUNTIFS([1]!tbl_raw_data[Updated_date],M5,[1]!tbl_raw_data[updated_queue],flt_queue,[1]!tbl_raw_data[analyst_name],flt_analyst,[1]!tbl_raw_data[sla_met_sla_not_met],"SLA_MET"),
IF(flt_analyst="ALL",COUNTIFS([1]!tbl_raw_data[Updated_date],M5,[1]!tbl_raw_data[updated_queue],flt_queue,[1]!tbl_raw_data[sla_met_sla_not_met],"SLA_MET"),
IF(flt_queue="ALL",COUNTIFS([1]!tbl_raw_data[Updated_date],M5,[1]!tbl_raw_data[analyst_name],flt_analyst,[1]!tbl_raw_data[sla_met_sla_not_met],"SLA_MET")))))/
IF(AND(flt_analyst="ALL",flt_queue="ALL"),COUNTIFS([1]!tbl_raw_data[Updated_date],M5),
IF(AND(flt_analyst&lt;&gt;"ALL",flt_queue&lt;&gt;"ALL"),COUNTIFS([1]!tbl_raw_data[Updated_date],M5,[1]!tbl_raw_data[updated_queue],flt_queue,[1]!tbl_raw_data[analyst_name],flt_analyst),
IF(flt_analyst="ALL",COUNTIFS([1]!tbl_raw_data[Updated_date],M5,[1]!tbl_raw_data[updated_queue],flt_queue),
IF(flt_queue="ALL",COUNTIFS([1]!tbl_raw_data[Updated_date],M5,[1]!tbl_raw_data[analyst_name],flt_analyst))))),"-")</f>
        <v>0.78823529411764703</v>
      </c>
      <c r="Y5" s="3">
        <f>AVERAGE(X5:X9)</f>
        <v>0.84051816080250474</v>
      </c>
      <c r="Z5" s="2">
        <f>IFERROR(IF(AND(flt_analyst="ALL",flt_queue="ALL"),SUMIFS([1]!tbl_raw_data[time_taken_in_mins],[1]!tbl_raw_data[Updated_date],M5),
IF(AND(flt_analyst&lt;&gt;"ALL",flt_queue&lt;&gt;"ALL"),SUMIFS([1]!tbl_raw_data[time_taken_in_mins],[1]!tbl_raw_data[Updated_date],M5,[1]!tbl_raw_data[analyst_name],flt_analyst,[1]!tbl_raw_data[updated_queue],flt_queue),
IF(flt_analyst="ALL",SUMIFS([1]!tbl_raw_data[time_taken_in_mins],[1]!tbl_raw_data[Updated_date],M5,[1]!tbl_raw_data[updated_queue],flt_queue),IF(flt_queue="ALL",SUMIFS([1]!tbl_raw_data[time_taken_in_mins],[1]!tbl_raw_data[Updated_date],M5,[1]!tbl_raw_data[analyst_name],flt_analyst)))))/
IF(AND(flt_analyst="ALL",flt_queue="ALL"),COUNTIFS([1]!tbl_raw_data[Updated_date],M5),
IF(AND(flt_analyst&lt;&gt;"ALL",flt_queue&lt;&gt;"ALL"),COUNTIFS([1]!tbl_raw_data[Updated_date],M5,[1]!tbl_raw_data[updated_queue],flt_queue,[1]!tbl_raw_data[analyst_name],flt_analyst),
IF(flt_analyst="ALL",COUNTIFS([1]!tbl_raw_data[Updated_date],M5,[1]!tbl_raw_data[updated_queue],flt_queue),
IF(flt_queue="ALL",COUNTIFS([1]!tbl_raw_data[Updated_date],M5,[1]!tbl_raw_data[analyst_name],flt_analyst))))),"-")</f>
        <v>14.714117647058821</v>
      </c>
      <c r="AA5" s="2">
        <f>AVERAGE(Z5:Z9)</f>
        <v>23.34137732910667</v>
      </c>
      <c r="AB5">
        <f>IF(AND(flt_analyst="ALL",flt_queue="ALL"),COUNTIFS([1]!tbl_raw_data[Updated_date],M5),
IF(AND(flt_analyst&lt;&gt;"ALL",flt_queue&lt;&gt;"ALL"),COUNTIFS([1]!tbl_raw_data[Updated_date],M5,[1]!tbl_raw_data[updated_queue],flt_queue,[1]!tbl_raw_data[analyst_name],flt_analyst),
IF(flt_analyst="ALL",COUNTIFS([1]!tbl_raw_data[Updated_date],M5,[1]!tbl_raw_data[updated_queue],flt_queue),
IF(flt_queue="ALL",COUNTIFS([1]!tbl_raw_data[Updated_date],M5,[1]!tbl_raw_data[analyst_name],flt_analyst)))))</f>
        <v>170</v>
      </c>
      <c r="AC5">
        <f>AVERAGE(AB5:AB9)</f>
        <v>165</v>
      </c>
      <c r="AD5" s="1">
        <f>IF(AND('[1]KPI dashbo'!$I$8="ALL",'[1]KPI dashbo'!$K$8="ALL"),COUNTIFS([1]!tbl_raw_data[Updated_date],M5,[1]!tbl_raw_data[Updated Reason],$AD$3),
IF(AND('[1]KPI dashbo'!$I$8&lt;&gt;"ALL",'[1]KPI dashbo'!$K$8&lt;&gt;"ALL"),COUNTIFS([1]!tbl_raw_data[updated_queue],'[1]KPI dashbo'!$I$8,
[1]!tbl_raw_data[analyst_name],'[1]KPI dashbo'!$K$8,[1]!tbl_raw_data[Updated_date],M5,[1]!tbl_raw_data[Updated Reason],$AD$3),
IF('[1]KPI dashbo'!$I$8="ALL",COUNTIFS([1]!tbl_raw_data[analyst_name],'[1]KPI dashbo'!$K$8,[1]!tbl_raw_data[Updated_date],M5,[1]!tbl_raw_data[Updated Reason],$AD$3),
IF('[1]KPI dashbo'!$K$8="ALL",COUNTIFS([1]!tbl_raw_data[updated_queue],'[1]KPI dashbo'!$I$8,[1]!tbl_raw_data[Updated_date],M5,[1]!tbl_raw_data[Updated Reason],$AD$3)))))</f>
        <v>24</v>
      </c>
      <c r="AE5" s="1">
        <f>IF(AND('[1]KPI dashbo'!$I$8="ALL",'[1]KPI dashbo'!$K$8="ALL"),COUNTIFS([1]!tbl_raw_data[Updated_date],M5,[1]!tbl_raw_data[Updated Reason],$AE$3),
IF(AND('[1]KPI dashbo'!$I$8&lt;&gt;"ALL",'[1]KPI dashbo'!$K$8&lt;&gt;"ALL"),COUNTIFS([1]!tbl_raw_data[updated_queue],'[1]KPI dashbo'!$I$8,
[1]!tbl_raw_data[analyst_name],'[1]KPI dashbo'!$K$8,[1]!tbl_raw_data[Updated_date],M5,[1]!tbl_raw_data[Updated Reason],$AE$3),
IF('[1]KPI dashbo'!$I$8="ALL",COUNTIFS([1]!tbl_raw_data[analyst_name],'[1]KPI dashbo'!$K$8,[1]!tbl_raw_data[Updated_date],M5,[1]!tbl_raw_data[Updated Reason],$AE$3),
IF('[1]KPI dashbo'!$K$8="ALL",COUNTIFS([1]!tbl_raw_data[updated_queue],'[1]KPI dashbo'!$I$8,[1]!tbl_raw_data[Updated_date],M5,[1]!tbl_raw_data[Updated Reason],$AE$3)))))</f>
        <v>55</v>
      </c>
      <c r="AF5" s="1">
        <f>IF(AND('[1]KPI dashbo'!$I$8="ALL",'[1]KPI dashbo'!$K$8="ALL"),COUNTIFS([1]!tbl_raw_data[Updated_date],M5,[1]!tbl_raw_data[Updated Reason],$AF$3),
IF(AND('[1]KPI dashbo'!$I$8&lt;&gt;"ALL",'[1]KPI dashbo'!$K$8&lt;&gt;"ALL"),COUNTIFS([1]!tbl_raw_data[updated_queue],'[1]KPI dashbo'!$I$8,
[1]!tbl_raw_data[analyst_name],'[1]KPI dashbo'!$K$8,[1]!tbl_raw_data[Updated_date],M5,[1]!tbl_raw_data[Updated Reason],$AF$3),
IF('[1]KPI dashbo'!$I$8="ALL",COUNTIFS([1]!tbl_raw_data[analyst_name],'[1]KPI dashbo'!$K$8,[1]!tbl_raw_data[Updated_date],M5,[1]!tbl_raw_data[Updated Reason],$AF$3),
IF('[1]KPI dashbo'!$K$8="ALL",COUNTIFS([1]!tbl_raw_data[updated_queue],'[1]KPI dashbo'!$I$8,[1]!tbl_raw_data[Updated_date],M5,[1]!tbl_raw_data[Updated Reason],$AF$3)))))</f>
        <v>2</v>
      </c>
      <c r="AG5" s="1">
        <f>IF(AND('[1]KPI dashbo'!$I$8="ALL",'[1]KPI dashbo'!$K$8="ALL"),COUNTIFS([1]!tbl_raw_data[Updated_date],M5,[1]!tbl_raw_data[Updated Reason],$AG$3),
IF(AND('[1]KPI dashbo'!$I$8&lt;&gt;"ALL",'[1]KPI dashbo'!$K$8&lt;&gt;"ALL"),COUNTIFS([1]!tbl_raw_data[updated_queue],'[1]KPI dashbo'!$I$8,
[1]!tbl_raw_data[analyst_name],'[1]KPI dashbo'!$K$8,[1]!tbl_raw_data[Updated_date],M5,[1]!tbl_raw_data[Updated Reason],$AG$3),
IF('[1]KPI dashbo'!$I$8="ALL",COUNTIFS([1]!tbl_raw_data[analyst_name],'[1]KPI dashbo'!$K$8,[1]!tbl_raw_data[Updated_date],M5,[1]!tbl_raw_data[Updated Reason],$AG$3),
IF('[1]KPI dashbo'!$K$8="ALL",COUNTIFS([1]!tbl_raw_data[updated_queue],'[1]KPI dashbo'!$I$8,[1]!tbl_raw_data[Updated_date],M5,[1]!tbl_raw_data[Updated Reason],$AG$3)))))</f>
        <v>3</v>
      </c>
      <c r="AH5" s="1">
        <f>IF(AND('[1]KPI dashbo'!$I$8="ALL",'[1]KPI dashbo'!$K$8="ALL"),COUNTIFS([1]!tbl_raw_data[Updated_date],M5,[1]!tbl_raw_data[Updated Reason],$AH$3),
IF(AND('[1]KPI dashbo'!$I$8&lt;&gt;"ALL",'[1]KPI dashbo'!$K$8&lt;&gt;"ALL"),COUNTIFS([1]!tbl_raw_data[updated_queue],'[1]KPI dashbo'!$I$8,
[1]!tbl_raw_data[analyst_name],'[1]KPI dashbo'!$K$8,[1]!tbl_raw_data[Updated_date],M5,[1]!tbl_raw_data[Updated Reason],$AH$3),
IF('[1]KPI dashbo'!$I$8="ALL",COUNTIFS([1]!tbl_raw_data[analyst_name],'[1]KPI dashbo'!$K$8,[1]!tbl_raw_data[Updated_date],M5,[1]!tbl_raw_data[Updated Reason],$AH$3),
IF('[1]KPI dashbo'!$K$8="ALL",COUNTIFS([1]!tbl_raw_data[updated_queue],'[1]KPI dashbo'!$I$8,[1]!tbl_raw_data[Updated_date],M5,[1]!tbl_raw_data[Updated Reason],$AH$3)))))</f>
        <v>84</v>
      </c>
      <c r="AI5" s="1">
        <f>IF(AND('[1]KPI dashbo'!$I$8="ALL",'[1]KPI dashbo'!$K$8="ALL"),COUNTIFS([1]!tbl_raw_data[Updated_date],M5,[1]!tbl_raw_data[Updated Reason],$AI$3),
IF(AND('[1]KPI dashbo'!$I$8&lt;&gt;"ALL",'[1]KPI dashbo'!$K$8&lt;&gt;"ALL"),COUNTIFS([1]!tbl_raw_data[updated_queue],'[1]KPI dashbo'!$I$8,
[1]!tbl_raw_data[analyst_name],'[1]KPI dashbo'!$K$8,[1]!tbl_raw_data[Updated_date],M5,[1]!tbl_raw_data[Updated Reason],$AI$3),
IF('[1]KPI dashbo'!$I$8="ALL",COUNTIFS([1]!tbl_raw_data[analyst_name],'[1]KPI dashbo'!$K$8,[1]!tbl_raw_data[Updated_date],M5,[1]!tbl_raw_data[Updated Reason],$AI$3),
IF('[1]KPI dashbo'!$K$8="ALL",COUNTIFS([1]!tbl_raw_data[updated_queue],'[1]KPI dashbo'!$I$8,[1]!tbl_raw_data[Updated_date],M5,[1]!tbl_raw_data[Updated Reason],$AI$3)))))</f>
        <v>2</v>
      </c>
      <c r="AJ5" s="1">
        <f>IF(AND('[1]KPI dashbo'!$I$8="ALL",'[1]KPI dashbo'!$K$8="ALL"),COUNTIFS([1]!tbl_raw_data[Updated_date],M5,[1]!tbl_raw_data[Updated Reason],$AJ$3),
IF(AND('[1]KPI dashbo'!$I$8&lt;&gt;"ALL",'[1]KPI dashbo'!$K$8&lt;&gt;"ALL"),COUNTIFS([1]!tbl_raw_data[updated_queue],'[1]KPI dashbo'!$I$8,
[1]!tbl_raw_data[analyst_name],'[1]KPI dashbo'!$K$8,[1]!tbl_raw_data[Updated_date],M5,[1]!tbl_raw_data[Updated Reason],$AJ$3),
IF('[1]KPI dashbo'!$I$8="ALL",COUNTIFS([1]!tbl_raw_data[analyst_name],'[1]KPI dashbo'!$K$8,[1]!tbl_raw_data[Updated_date],M5,[1]!tbl_raw_data[Updated Reason],$AJ$3),
IF('[1]KPI dashbo'!$K$8="ALL",COUNTIFS([1]!tbl_raw_data[updated_queue],'[1]KPI dashbo'!$I$8,[1]!tbl_raw_data[Updated_date],M5,[1]!tbl_raw_data[Updated Reason],$AJ$3)))))</f>
        <v>0</v>
      </c>
    </row>
    <row r="6" spans="1:40" ht="14.25" customHeight="1" x14ac:dyDescent="0.25">
      <c r="A6" t="s">
        <v>20</v>
      </c>
      <c r="B6" t="s">
        <v>19</v>
      </c>
      <c r="H6" t="s">
        <v>18</v>
      </c>
      <c r="M6" s="6">
        <v>45166</v>
      </c>
      <c r="N6" s="5">
        <f>setting!$L$2</f>
        <v>0.85</v>
      </c>
      <c r="O6" s="3">
        <f>IFERROR(IF(AND(flt_analyst="ALL",flt_queue="ALL"),COUNTIFS([1]!tbl_raw_data[Updated_date],M6,[1]!tbl_raw_data[updated outcome],"APPROVE"),
IF(AND(flt_analyst&lt;&gt;"ALL",flt_queue&lt;&gt;"ALL"),COUNTIFS([1]!tbl_raw_data[Updated_date],M6,[1]!tbl_raw_data[updated_queue],flt_queue,[1]!tbl_raw_data[analyst_name],flt_analyst,[1]!tbl_raw_data[updated outcome],"APPROVE"),
IF(flt_analyst="ALL",COUNTIFS([1]!tbl_raw_data[Updated_date],M6,[1]!tbl_raw_data[updated_queue],flt_queue,[1]!tbl_raw_data[updated outcome],"APPROVE"),
IF(flt_queue="ALL",COUNTIFS([1]!tbl_raw_data[Updated_date],M6,[1]!tbl_raw_data[analyst_name],flt_analyst,[1]!tbl_raw_data[updated outcome],"APPROVE")))))
/
IF(AND(flt_analyst="ALL",flt_queue="ALL"),COUNTIFS([1]!tbl_raw_data[Updated_date],M6),
IF(AND(flt_analyst&lt;&gt;"ALL",flt_queue&lt;&gt;"ALL"),COUNTIFS([1]!tbl_raw_data[Updated_date],M6,[1]!tbl_raw_data[updated_queue],flt_queue,[1]!tbl_raw_data[analyst_name],flt_analyst),
IF(flt_analyst="ALL",COUNTIFS([1]!tbl_raw_data[Updated_date],M6,[1]!tbl_raw_data[updated_queue],flt_queue),
IF(flt_queue="ALL",COUNTIFS([1]!tbl_raw_data[Updated_date],M6,[1]!tbl_raw_data[analyst_name],flt_analyst))))),"-")</f>
        <v>0.60888888888888892</v>
      </c>
      <c r="P6" s="3">
        <f>AVERAGE(O6:O10)</f>
        <v>0.48531652245014617</v>
      </c>
      <c r="Q6" s="3">
        <f>IFERROR(IF(AND(flt_analyst="ALL",flt_queue="ALL"),COUNTIFS([1]!tbl_raw_data[Updated_date],M6,[1]!tbl_raw_data[updated outcome],"DECLINE"),
IF(AND(flt_analyst&lt;&gt;"ALL",flt_queue&lt;&gt;"ALL"),COUNTIFS([1]!tbl_raw_data[Updated_date],M6,[1]!tbl_raw_data[updated_queue],flt_queue,[1]!tbl_raw_data[analyst_name],flt_analyst,[1]!tbl_raw_data[updated outcome],"DECLINE"),
IF(flt_analyst="ALL",COUNTIFS([1]!tbl_raw_data[Updated_date],M6,[1]!tbl_raw_data[updated_queue],flt_queue,[1]!tbl_raw_data[updated outcome],"DECLINE"),
IF(flt_queue="ALL",COUNTIFS([1]!tbl_raw_data[Updated_date],M6,[1]!tbl_raw_data[analyst_name],flt_analyst,[1]!tbl_raw_data[updated outcome],"DECLINE")))))
/
IF(AND(flt_analyst="ALL",flt_queue="ALL"),COUNTIFS([1]!tbl_raw_data[Updated_date],M6),
IF(AND(flt_analyst&lt;&gt;"ALL",flt_queue&lt;&gt;"ALL"),COUNTIFS([1]!tbl_raw_data[Updated_date],M6,[1]!tbl_raw_data[updated_queue],flt_queue,[1]!tbl_raw_data[analyst_name],flt_analyst),
IF(flt_analyst="ALL",COUNTIFS([1]!tbl_raw_data[Updated_date],M6,[1]!tbl_raw_data[updated_queue],flt_queue),
IF(flt_queue="ALL",COUNTIFS([1]!tbl_raw_data[Updated_date],M6,[1]!tbl_raw_data[analyst_name],flt_analyst))))),"-")</f>
        <v>0.13333333333333333</v>
      </c>
      <c r="R6" s="3">
        <f>AVERAGE(Q6:Q10)</f>
        <v>0.16256114533147675</v>
      </c>
      <c r="S6" s="3">
        <f>IFERROR(IF(AND(flt_analyst="ALL",flt_queue="ALL"),COUNTIFS([1]!tbl_raw_data[Updated_date],M6,[1]!tbl_raw_data[updated outcome],"WITHDRAW"),
IF(AND(flt_analyst&lt;&gt;"ALL",flt_queue&lt;&gt;"ALL"),COUNTIFS([1]!tbl_raw_data[Updated_date],M6,[1]!tbl_raw_data[updated_queue],flt_queue,[1]!tbl_raw_data[analyst_name],flt_analyst,[1]!tbl_raw_data[updated outcome],"WITHDRAW"),
IF(flt_analyst="ALL",COUNTIFS([1]!tbl_raw_data[Updated_date],M6,[1]!tbl_raw_data[updated_queue],flt_queue,[1]!tbl_raw_data[updated outcome],"WITHDRAW"),
IF(flt_queue="ALL",COUNTIFS([1]!tbl_raw_data[Updated_date],M6,[1]!tbl_raw_data[analyst_name],flt_analyst,[1]!tbl_raw_data[updated outcome],"WITHDRAW")))))
/
IF(AND(flt_analyst="ALL",flt_queue="ALL"),COUNTIFS([1]!tbl_raw_data[Updated_date],M6),
IF(AND(flt_analyst&lt;&gt;"ALL",flt_queue&lt;&gt;"ALL"),COUNTIFS([1]!tbl_raw_data[Updated_date],M6,[1]!tbl_raw_data[updated_queue],flt_queue,[1]!tbl_raw_data[analyst_name],flt_analyst),
IF(flt_analyst="ALL",COUNTIFS([1]!tbl_raw_data[Updated_date],M6,[1]!tbl_raw_data[updated_queue],flt_queue),
IF(flt_queue="ALL",COUNTIFS([1]!tbl_raw_data[Updated_date],M6,[1]!tbl_raw_data[analyst_name],flt_analyst))))),"-")</f>
        <v>0.25777777777777777</v>
      </c>
      <c r="T6" s="3">
        <f>AVERAGE(S6:S10)</f>
        <v>0.35212233221837713</v>
      </c>
      <c r="U6" s="4">
        <v>0.9</v>
      </c>
      <c r="V6" s="3">
        <f>IFERROR(IF(AND(flt_queue="All",flt_analyst="All"),COUNTIFS([1]!tbl_raw_data[sla_met_sla_not_met],"SLA_MET",[1]!tbl_raw_data[Updated_date],M6),
IF(AND(flt_queue&lt;&gt;"All",flt_analyst&lt;&gt;"All"),COUNTIFS([1]!tbl_raw_data[updated_queue],flt_queue,[1]!tbl_raw_data[analyst_name],flt_analyst,[1]!tbl_raw_data[sla_met_sla_not_met],"SLA_MET",[1]!tbl_raw_data[Updated_date],M6),
IF(flt_queue="All",COUNTIFS([1]!tbl_raw_data[analyst_name],flt_analyst,[1]!tbl_raw_data[sla_met_sla_not_met],"SLA_MET",[1]!tbl_raw_data[Updated_date],M6),
IF(flt_analyst="All",COUNTIFS([1]!tbl_raw_data[updated_queue],flt_queue,[1]!tbl_raw_data[sla_met_sla_not_met],"SLA_MET",[1]!tbl_raw_data[Updated_date],M6)))))
/
IF(AND(flt_queue="All",flt_analyst="All"),COUNTIFS([1]!tbl_raw_data[Updated_date],M6),
IF(AND(flt_queue&lt;&gt;"All",flt_analyst&lt;&gt;"All"),COUNTIFS([1]!tbl_raw_data[updated_queue],flt_queue,[1]!tbl_raw_data[analyst_name],flt_analyst,[1]!tbl_raw_data[Updated_date],M6),
IF(flt_queue="All",COUNTIFS([1]!tbl_raw_data[analyst_name],flt_analyst,[1]!tbl_raw_data[Updated_date],M6),
IF(flt_analyst="All",COUNTIFS([1]!tbl_raw_data[updated_queue],flt_queue,[1]!tbl_raw_data[Updated_date],M6))))),"-")</f>
        <v>0.85777777777777775</v>
      </c>
      <c r="W6" s="3">
        <f>AVERAGE(V6:V10)</f>
        <v>0.85291515484241143</v>
      </c>
      <c r="X6" s="3">
        <f>IFERROR(IF(AND(flt_analyst="ALL",flt_queue="ALL"),COUNTIFS([1]!tbl_raw_data[Updated_date],M6,[1]!tbl_raw_data[sla_met_sla_not_met],"SLA_MET"),
IF(AND(flt_analyst&lt;&gt;"ALL",flt_queue&lt;&gt;"ALL"),COUNTIFS([1]!tbl_raw_data[Updated_date],M6,[1]!tbl_raw_data[updated_queue],flt_queue,[1]!tbl_raw_data[analyst_name],flt_analyst,[1]!tbl_raw_data[sla_met_sla_not_met],"SLA_MET"),
IF(flt_analyst="ALL",COUNTIFS([1]!tbl_raw_data[Updated_date],M6,[1]!tbl_raw_data[updated_queue],flt_queue,[1]!tbl_raw_data[sla_met_sla_not_met],"SLA_MET"),
IF(flt_queue="ALL",COUNTIFS([1]!tbl_raw_data[Updated_date],M6,[1]!tbl_raw_data[analyst_name],flt_analyst,[1]!tbl_raw_data[sla_met_sla_not_met],"SLA_MET")))))/
IF(AND(flt_analyst="ALL",flt_queue="ALL"),COUNTIFS([1]!tbl_raw_data[Updated_date],M6),
IF(AND(flt_analyst&lt;&gt;"ALL",flt_queue&lt;&gt;"ALL"),COUNTIFS([1]!tbl_raw_data[Updated_date],M6,[1]!tbl_raw_data[updated_queue],flt_queue,[1]!tbl_raw_data[analyst_name],flt_analyst),
IF(flt_analyst="ALL",COUNTIFS([1]!tbl_raw_data[Updated_date],M6,[1]!tbl_raw_data[updated_queue],flt_queue),
IF(flt_queue="ALL",COUNTIFS([1]!tbl_raw_data[Updated_date],M6,[1]!tbl_raw_data[analyst_name],flt_analyst))))),"-")</f>
        <v>0.85777777777777775</v>
      </c>
      <c r="Y6" s="3">
        <f>AVERAGE(X6:X10)</f>
        <v>0.85291515484241143</v>
      </c>
      <c r="Z6" s="2">
        <f>IFERROR(IF(AND(flt_analyst="ALL",flt_queue="ALL"),SUMIFS([1]!tbl_raw_data[time_taken_in_mins],[1]!tbl_raw_data[Updated_date],M6),
IF(AND(flt_analyst&lt;&gt;"ALL",flt_queue&lt;&gt;"ALL"),SUMIFS([1]!tbl_raw_data[time_taken_in_mins],[1]!tbl_raw_data[Updated_date],M6,[1]!tbl_raw_data[analyst_name],flt_analyst,[1]!tbl_raw_data[updated_queue],flt_queue),
IF(flt_analyst="ALL",SUMIFS([1]!tbl_raw_data[time_taken_in_mins],[1]!tbl_raw_data[Updated_date],M6,[1]!tbl_raw_data[updated_queue],flt_queue),IF(flt_queue="ALL",SUMIFS([1]!tbl_raw_data[time_taken_in_mins],[1]!tbl_raw_data[Updated_date],M6,[1]!tbl_raw_data[analyst_name],flt_analyst)))))/
IF(AND(flt_analyst="ALL",flt_queue="ALL"),COUNTIFS([1]!tbl_raw_data[Updated_date],M6),
IF(AND(flt_analyst&lt;&gt;"ALL",flt_queue&lt;&gt;"ALL"),COUNTIFS([1]!tbl_raw_data[Updated_date],M6,[1]!tbl_raw_data[updated_queue],flt_queue,[1]!tbl_raw_data[analyst_name],flt_analyst),
IF(flt_analyst="ALL",COUNTIFS([1]!tbl_raw_data[Updated_date],M6,[1]!tbl_raw_data[updated_queue],flt_queue),
IF(flt_queue="ALL",COUNTIFS([1]!tbl_raw_data[Updated_date],M6,[1]!tbl_raw_data[analyst_name],flt_analyst))))),"-")</f>
        <v>13.075037037037037</v>
      </c>
      <c r="AA6" s="2">
        <f>AVERAGE(Z6:Z10)</f>
        <v>23.877907691031183</v>
      </c>
      <c r="AB6">
        <f>IF(AND(flt_analyst="ALL",flt_queue="ALL"),COUNTIFS([1]!tbl_raw_data[Updated_date],M6),
IF(AND(flt_analyst&lt;&gt;"ALL",flt_queue&lt;&gt;"ALL"),COUNTIFS([1]!tbl_raw_data[Updated_date],M6,[1]!tbl_raw_data[updated_queue],flt_queue,[1]!tbl_raw_data[analyst_name],flt_analyst),
IF(flt_analyst="ALL",COUNTIFS([1]!tbl_raw_data[Updated_date],M6,[1]!tbl_raw_data[updated_queue],flt_queue),
IF(flt_queue="ALL",COUNTIFS([1]!tbl_raw_data[Updated_date],M6,[1]!tbl_raw_data[analyst_name],flt_analyst)))))</f>
        <v>225</v>
      </c>
      <c r="AC6">
        <f>AVERAGE(AB6:AB10)</f>
        <v>176.4</v>
      </c>
      <c r="AD6" s="1">
        <f>IF(AND('[1]KPI dashbo'!$I$8="ALL",'[1]KPI dashbo'!$K$8="ALL"),COUNTIFS([1]!tbl_raw_data[Updated_date],M6,[1]!tbl_raw_data[Updated Reason],$AD$3),
IF(AND('[1]KPI dashbo'!$I$8&lt;&gt;"ALL",'[1]KPI dashbo'!$K$8&lt;&gt;"ALL"),COUNTIFS([1]!tbl_raw_data[updated_queue],'[1]KPI dashbo'!$I$8,
[1]!tbl_raw_data[analyst_name],'[1]KPI dashbo'!$K$8,[1]!tbl_raw_data[Updated_date],M6,[1]!tbl_raw_data[Updated Reason],$AD$3),
IF('[1]KPI dashbo'!$I$8="ALL",COUNTIFS([1]!tbl_raw_data[analyst_name],'[1]KPI dashbo'!$K$8,[1]!tbl_raw_data[Updated_date],M6,[1]!tbl_raw_data[Updated Reason],$AD$3),
IF('[1]KPI dashbo'!$K$8="ALL",COUNTIFS([1]!tbl_raw_data[updated_queue],'[1]KPI dashbo'!$I$8,[1]!tbl_raw_data[Updated_date],M6,[1]!tbl_raw_data[Updated Reason],$AD$3)))))</f>
        <v>37</v>
      </c>
      <c r="AE6" s="1">
        <f>IF(AND('[1]KPI dashbo'!$I$8="ALL",'[1]KPI dashbo'!$K$8="ALL"),COUNTIFS([1]!tbl_raw_data[Updated_date],M6,[1]!tbl_raw_data[Updated Reason],$AE$3),
IF(AND('[1]KPI dashbo'!$I$8&lt;&gt;"ALL",'[1]KPI dashbo'!$K$8&lt;&gt;"ALL"),COUNTIFS([1]!tbl_raw_data[updated_queue],'[1]KPI dashbo'!$I$8,
[1]!tbl_raw_data[analyst_name],'[1]KPI dashbo'!$K$8,[1]!tbl_raw_data[Updated_date],M6,[1]!tbl_raw_data[Updated Reason],$AE$3),
IF('[1]KPI dashbo'!$I$8="ALL",COUNTIFS([1]!tbl_raw_data[analyst_name],'[1]KPI dashbo'!$K$8,[1]!tbl_raw_data[Updated_date],M6,[1]!tbl_raw_data[Updated Reason],$AE$3),
IF('[1]KPI dashbo'!$K$8="ALL",COUNTIFS([1]!tbl_raw_data[updated_queue],'[1]KPI dashbo'!$I$8,[1]!tbl_raw_data[Updated_date],M6,[1]!tbl_raw_data[Updated Reason],$AE$3)))))</f>
        <v>82</v>
      </c>
      <c r="AF6" s="1">
        <f>IF(AND('[1]KPI dashbo'!$I$8="ALL",'[1]KPI dashbo'!$K$8="ALL"),COUNTIFS([1]!tbl_raw_data[Updated_date],M6,[1]!tbl_raw_data[Updated Reason],$AF$3),
IF(AND('[1]KPI dashbo'!$I$8&lt;&gt;"ALL",'[1]KPI dashbo'!$K$8&lt;&gt;"ALL"),COUNTIFS([1]!tbl_raw_data[updated_queue],'[1]KPI dashbo'!$I$8,
[1]!tbl_raw_data[analyst_name],'[1]KPI dashbo'!$K$8,[1]!tbl_raw_data[Updated_date],M6,[1]!tbl_raw_data[Updated Reason],$AF$3),
IF('[1]KPI dashbo'!$I$8="ALL",COUNTIFS([1]!tbl_raw_data[analyst_name],'[1]KPI dashbo'!$K$8,[1]!tbl_raw_data[Updated_date],M6,[1]!tbl_raw_data[Updated Reason],$AF$3),
IF('[1]KPI dashbo'!$K$8="ALL",COUNTIFS([1]!tbl_raw_data[updated_queue],'[1]KPI dashbo'!$I$8,[1]!tbl_raw_data[Updated_date],M6,[1]!tbl_raw_data[Updated Reason],$AF$3)))))</f>
        <v>8</v>
      </c>
      <c r="AG6" s="1">
        <f>IF(AND('[1]KPI dashbo'!$I$8="ALL",'[1]KPI dashbo'!$K$8="ALL"),COUNTIFS([1]!tbl_raw_data[Updated_date],M6,[1]!tbl_raw_data[Updated Reason],$AG$3),
IF(AND('[1]KPI dashbo'!$I$8&lt;&gt;"ALL",'[1]KPI dashbo'!$K$8&lt;&gt;"ALL"),COUNTIFS([1]!tbl_raw_data[updated_queue],'[1]KPI dashbo'!$I$8,
[1]!tbl_raw_data[analyst_name],'[1]KPI dashbo'!$K$8,[1]!tbl_raw_data[Updated_date],M6,[1]!tbl_raw_data[Updated Reason],$AG$3),
IF('[1]KPI dashbo'!$I$8="ALL",COUNTIFS([1]!tbl_raw_data[analyst_name],'[1]KPI dashbo'!$K$8,[1]!tbl_raw_data[Updated_date],M6,[1]!tbl_raw_data[Updated Reason],$AG$3),
IF('[1]KPI dashbo'!$K$8="ALL",COUNTIFS([1]!tbl_raw_data[updated_queue],'[1]KPI dashbo'!$I$8,[1]!tbl_raw_data[Updated_date],M6,[1]!tbl_raw_data[Updated Reason],$AG$3)))))</f>
        <v>6</v>
      </c>
      <c r="AH6" s="1">
        <f>IF(AND('[1]KPI dashbo'!$I$8="ALL",'[1]KPI dashbo'!$K$8="ALL"),COUNTIFS([1]!tbl_raw_data[Updated_date],M6,[1]!tbl_raw_data[Updated Reason],$AH$3),
IF(AND('[1]KPI dashbo'!$I$8&lt;&gt;"ALL",'[1]KPI dashbo'!$K$8&lt;&gt;"ALL"),COUNTIFS([1]!tbl_raw_data[updated_queue],'[1]KPI dashbo'!$I$8,
[1]!tbl_raw_data[analyst_name],'[1]KPI dashbo'!$K$8,[1]!tbl_raw_data[Updated_date],M6,[1]!tbl_raw_data[Updated Reason],$AH$3),
IF('[1]KPI dashbo'!$I$8="ALL",COUNTIFS([1]!tbl_raw_data[analyst_name],'[1]KPI dashbo'!$K$8,[1]!tbl_raw_data[Updated_date],M6,[1]!tbl_raw_data[Updated Reason],$AH$3),
IF('[1]KPI dashbo'!$K$8="ALL",COUNTIFS([1]!tbl_raw_data[updated_queue],'[1]KPI dashbo'!$I$8,[1]!tbl_raw_data[Updated_date],M6,[1]!tbl_raw_data[Updated Reason],$AH$3)))))</f>
        <v>91</v>
      </c>
      <c r="AI6" s="1">
        <f>IF(AND('[1]KPI dashbo'!$I$8="ALL",'[1]KPI dashbo'!$K$8="ALL"),COUNTIFS([1]!tbl_raw_data[Updated_date],M6,[1]!tbl_raw_data[Updated Reason],$AI$3),
IF(AND('[1]KPI dashbo'!$I$8&lt;&gt;"ALL",'[1]KPI dashbo'!$K$8&lt;&gt;"ALL"),COUNTIFS([1]!tbl_raw_data[updated_queue],'[1]KPI dashbo'!$I$8,
[1]!tbl_raw_data[analyst_name],'[1]KPI dashbo'!$K$8,[1]!tbl_raw_data[Updated_date],M6,[1]!tbl_raw_data[Updated Reason],$AI$3),
IF('[1]KPI dashbo'!$I$8="ALL",COUNTIFS([1]!tbl_raw_data[analyst_name],'[1]KPI dashbo'!$K$8,[1]!tbl_raw_data[Updated_date],M6,[1]!tbl_raw_data[Updated Reason],$AI$3),
IF('[1]KPI dashbo'!$K$8="ALL",COUNTIFS([1]!tbl_raw_data[updated_queue],'[1]KPI dashbo'!$I$8,[1]!tbl_raw_data[Updated_date],M6,[1]!tbl_raw_data[Updated Reason],$AI$3)))))</f>
        <v>1</v>
      </c>
      <c r="AJ6" s="1">
        <f>IF(AND('[1]KPI dashbo'!$I$8="ALL",'[1]KPI dashbo'!$K$8="ALL"),COUNTIFS([1]!tbl_raw_data[Updated_date],M6,[1]!tbl_raw_data[Updated Reason],$AJ$3),
IF(AND('[1]KPI dashbo'!$I$8&lt;&gt;"ALL",'[1]KPI dashbo'!$K$8&lt;&gt;"ALL"),COUNTIFS([1]!tbl_raw_data[updated_queue],'[1]KPI dashbo'!$I$8,
[1]!tbl_raw_data[analyst_name],'[1]KPI dashbo'!$K$8,[1]!tbl_raw_data[Updated_date],M6,[1]!tbl_raw_data[Updated Reason],$AJ$3),
IF('[1]KPI dashbo'!$I$8="ALL",COUNTIFS([1]!tbl_raw_data[analyst_name],'[1]KPI dashbo'!$K$8,[1]!tbl_raw_data[Updated_date],M6,[1]!tbl_raw_data[Updated Reason],$AJ$3),
IF('[1]KPI dashbo'!$K$8="ALL",COUNTIFS([1]!tbl_raw_data[updated_queue],'[1]KPI dashbo'!$I$8,[1]!tbl_raw_data[Updated_date],M6,[1]!tbl_raw_data[Updated Reason],$AJ$3)))))</f>
        <v>0</v>
      </c>
      <c r="AN6" s="9" t="str">
        <f>"Month:"&amp;flt_month&amp;"; "&amp;
"Queue:"&amp;flt_queue&amp;"; "&amp;
"Analyst:"&amp;flt_analyst</f>
        <v>Month:AUGUST; Queue:ALL; Analyst:ALL</v>
      </c>
    </row>
    <row r="7" spans="1:40" ht="14.25" customHeight="1" x14ac:dyDescent="0.25">
      <c r="A7" t="s">
        <v>17</v>
      </c>
      <c r="B7" t="s">
        <v>16</v>
      </c>
      <c r="M7" s="6">
        <v>45165</v>
      </c>
      <c r="N7" s="5">
        <f>setting!$L$2</f>
        <v>0.85</v>
      </c>
      <c r="O7" s="3">
        <f>IFERROR(IF(AND(flt_analyst="ALL",flt_queue="ALL"),COUNTIFS([1]!tbl_raw_data[Updated_date],M7,[1]!tbl_raw_data[updated outcome],"APPROVE"),
IF(AND(flt_analyst&lt;&gt;"ALL",flt_queue&lt;&gt;"ALL"),COUNTIFS([1]!tbl_raw_data[Updated_date],M7,[1]!tbl_raw_data[updated_queue],flt_queue,[1]!tbl_raw_data[analyst_name],flt_analyst,[1]!tbl_raw_data[updated outcome],"APPROVE"),
IF(flt_analyst="ALL",COUNTIFS([1]!tbl_raw_data[Updated_date],M7,[1]!tbl_raw_data[updated_queue],flt_queue,[1]!tbl_raw_data[updated outcome],"APPROVE"),
IF(flt_queue="ALL",COUNTIFS([1]!tbl_raw_data[Updated_date],M7,[1]!tbl_raw_data[analyst_name],flt_analyst,[1]!tbl_raw_data[updated outcome],"APPROVE")))))
/
IF(AND(flt_analyst="ALL",flt_queue="ALL"),COUNTIFS([1]!tbl_raw_data[Updated_date],M7),
IF(AND(flt_analyst&lt;&gt;"ALL",flt_queue&lt;&gt;"ALL"),COUNTIFS([1]!tbl_raw_data[Updated_date],M7,[1]!tbl_raw_data[updated_queue],flt_queue,[1]!tbl_raw_data[analyst_name],flt_analyst),
IF(flt_analyst="ALL",COUNTIFS([1]!tbl_raw_data[Updated_date],M7,[1]!tbl_raw_data[updated_queue],flt_queue),
IF(flt_queue="ALL",COUNTIFS([1]!tbl_raw_data[Updated_date],M7,[1]!tbl_raw_data[analyst_name],flt_analyst))))),"-")</f>
        <v>0.4</v>
      </c>
      <c r="P7" s="3">
        <f>AVERAGE(O7:O11)</f>
        <v>0.46225119102429968</v>
      </c>
      <c r="Q7" s="3">
        <f>IFERROR(IF(AND(flt_analyst="ALL",flt_queue="ALL"),COUNTIFS([1]!tbl_raw_data[Updated_date],M7,[1]!tbl_raw_data[updated outcome],"DECLINE"),
IF(AND(flt_analyst&lt;&gt;"ALL",flt_queue&lt;&gt;"ALL"),COUNTIFS([1]!tbl_raw_data[Updated_date],M7,[1]!tbl_raw_data[updated_queue],flt_queue,[1]!tbl_raw_data[analyst_name],flt_analyst,[1]!tbl_raw_data[updated outcome],"DECLINE"),
IF(flt_analyst="ALL",COUNTIFS([1]!tbl_raw_data[Updated_date],M7,[1]!tbl_raw_data[updated_queue],flt_queue,[1]!tbl_raw_data[updated outcome],"DECLINE"),
IF(flt_queue="ALL",COUNTIFS([1]!tbl_raw_data[Updated_date],M7,[1]!tbl_raw_data[analyst_name],flt_analyst,[1]!tbl_raw_data[updated outcome],"DECLINE")))))
/
IF(AND(flt_analyst="ALL",flt_queue="ALL"),COUNTIFS([1]!tbl_raw_data[Updated_date],M7),
IF(AND(flt_analyst&lt;&gt;"ALL",flt_queue&lt;&gt;"ALL"),COUNTIFS([1]!tbl_raw_data[Updated_date],M7,[1]!tbl_raw_data[updated_queue],flt_queue,[1]!tbl_raw_data[analyst_name],flt_analyst),
IF(flt_analyst="ALL",COUNTIFS([1]!tbl_raw_data[Updated_date],M7,[1]!tbl_raw_data[updated_queue],flt_queue),
IF(flt_queue="ALL",COUNTIFS([1]!tbl_raw_data[Updated_date],M7,[1]!tbl_raw_data[analyst_name],flt_analyst))))),"-")</f>
        <v>0.19259259259259259</v>
      </c>
      <c r="R7" s="3">
        <f>AVERAGE(Q7:Q11)</f>
        <v>0.17366271900815772</v>
      </c>
      <c r="S7" s="3">
        <f>IFERROR(IF(AND(flt_analyst="ALL",flt_queue="ALL"),COUNTIFS([1]!tbl_raw_data[Updated_date],M7,[1]!tbl_raw_data[updated outcome],"WITHDRAW"),
IF(AND(flt_analyst&lt;&gt;"ALL",flt_queue&lt;&gt;"ALL"),COUNTIFS([1]!tbl_raw_data[Updated_date],M7,[1]!tbl_raw_data[updated_queue],flt_queue,[1]!tbl_raw_data[analyst_name],flt_analyst,[1]!tbl_raw_data[updated outcome],"WITHDRAW"),
IF(flt_analyst="ALL",COUNTIFS([1]!tbl_raw_data[Updated_date],M7,[1]!tbl_raw_data[updated_queue],flt_queue,[1]!tbl_raw_data[updated outcome],"WITHDRAW"),
IF(flt_queue="ALL",COUNTIFS([1]!tbl_raw_data[Updated_date],M7,[1]!tbl_raw_data[analyst_name],flt_analyst,[1]!tbl_raw_data[updated outcome],"WITHDRAW")))))
/
IF(AND(flt_analyst="ALL",flt_queue="ALL"),COUNTIFS([1]!tbl_raw_data[Updated_date],M7),
IF(AND(flt_analyst&lt;&gt;"ALL",flt_queue&lt;&gt;"ALL"),COUNTIFS([1]!tbl_raw_data[Updated_date],M7,[1]!tbl_raw_data[updated_queue],flt_queue,[1]!tbl_raw_data[analyst_name],flt_analyst),
IF(flt_analyst="ALL",COUNTIFS([1]!tbl_raw_data[Updated_date],M7,[1]!tbl_raw_data[updated_queue],flt_queue),
IF(flt_queue="ALL",COUNTIFS([1]!tbl_raw_data[Updated_date],M7,[1]!tbl_raw_data[analyst_name],flt_analyst))))),"-")</f>
        <v>0.40740740740740738</v>
      </c>
      <c r="T7" s="3">
        <f>AVERAGE(S7:S11)</f>
        <v>0.36408608996754255</v>
      </c>
      <c r="U7" s="4">
        <v>0.9</v>
      </c>
      <c r="V7" s="3">
        <f>IFERROR(IF(AND(flt_queue="All",flt_analyst="All"),COUNTIFS([1]!tbl_raw_data[sla_met_sla_not_met],"SLA_MET",[1]!tbl_raw_data[Updated_date],M7),
IF(AND(flt_queue&lt;&gt;"All",flt_analyst&lt;&gt;"All"),COUNTIFS([1]!tbl_raw_data[updated_queue],flt_queue,[1]!tbl_raw_data[analyst_name],flt_analyst,[1]!tbl_raw_data[sla_met_sla_not_met],"SLA_MET",[1]!tbl_raw_data[Updated_date],M7),
IF(flt_queue="All",COUNTIFS([1]!tbl_raw_data[analyst_name],flt_analyst,[1]!tbl_raw_data[sla_met_sla_not_met],"SLA_MET",[1]!tbl_raw_data[Updated_date],M7),
IF(flt_analyst="All",COUNTIFS([1]!tbl_raw_data[updated_queue],flt_queue,[1]!tbl_raw_data[sla_met_sla_not_met],"SLA_MET",[1]!tbl_raw_data[Updated_date],M7)))))
/
IF(AND(flt_queue="All",flt_analyst="All"),COUNTIFS([1]!tbl_raw_data[Updated_date],M7),
IF(AND(flt_queue&lt;&gt;"All",flt_analyst&lt;&gt;"All"),COUNTIFS([1]!tbl_raw_data[updated_queue],flt_queue,[1]!tbl_raw_data[analyst_name],flt_analyst,[1]!tbl_raw_data[Updated_date],M7),
IF(flt_queue="All",COUNTIFS([1]!tbl_raw_data[analyst_name],flt_analyst,[1]!tbl_raw_data[Updated_date],M7),
IF(flt_analyst="All",COUNTIFS([1]!tbl_raw_data[updated_queue],flt_queue,[1]!tbl_raw_data[Updated_date],M7))))),"-")</f>
        <v>0.85185185185185186</v>
      </c>
      <c r="W7" s="3">
        <f>AVERAGE(V7:V11)</f>
        <v>0.86590895551003177</v>
      </c>
      <c r="X7" s="3">
        <f>IFERROR(IF(AND(flt_analyst="ALL",flt_queue="ALL"),COUNTIFS([1]!tbl_raw_data[Updated_date],M7,[1]!tbl_raw_data[sla_met_sla_not_met],"SLA_MET"),
IF(AND(flt_analyst&lt;&gt;"ALL",flt_queue&lt;&gt;"ALL"),COUNTIFS([1]!tbl_raw_data[Updated_date],M7,[1]!tbl_raw_data[updated_queue],flt_queue,[1]!tbl_raw_data[analyst_name],flt_analyst,[1]!tbl_raw_data[sla_met_sla_not_met],"SLA_MET"),
IF(flt_analyst="ALL",COUNTIFS([1]!tbl_raw_data[Updated_date],M7,[1]!tbl_raw_data[updated_queue],flt_queue,[1]!tbl_raw_data[sla_met_sla_not_met],"SLA_MET"),
IF(flt_queue="ALL",COUNTIFS([1]!tbl_raw_data[Updated_date],M7,[1]!tbl_raw_data[analyst_name],flt_analyst,[1]!tbl_raw_data[sla_met_sla_not_met],"SLA_MET")))))/
IF(AND(flt_analyst="ALL",flt_queue="ALL"),COUNTIFS([1]!tbl_raw_data[Updated_date],M7),
IF(AND(flt_analyst&lt;&gt;"ALL",flt_queue&lt;&gt;"ALL"),COUNTIFS([1]!tbl_raw_data[Updated_date],M7,[1]!tbl_raw_data[updated_queue],flt_queue,[1]!tbl_raw_data[analyst_name],flt_analyst),
IF(flt_analyst="ALL",COUNTIFS([1]!tbl_raw_data[Updated_date],M7,[1]!tbl_raw_data[updated_queue],flt_queue),
IF(flt_queue="ALL",COUNTIFS([1]!tbl_raw_data[Updated_date],M7,[1]!tbl_raw_data[analyst_name],flt_analyst))))),"-")</f>
        <v>0.85185185185185186</v>
      </c>
      <c r="Y7" s="3">
        <f>AVERAGE(X7:X11)</f>
        <v>0.86590895551003177</v>
      </c>
      <c r="Z7" s="2">
        <f>IFERROR(IF(AND(flt_analyst="ALL",flt_queue="ALL"),SUMIFS([1]!tbl_raw_data[time_taken_in_mins],[1]!tbl_raw_data[Updated_date],M7),
IF(AND(flt_analyst&lt;&gt;"ALL",flt_queue&lt;&gt;"ALL"),SUMIFS([1]!tbl_raw_data[time_taken_in_mins],[1]!tbl_raw_data[Updated_date],M7,[1]!tbl_raw_data[analyst_name],flt_analyst,[1]!tbl_raw_data[updated_queue],flt_queue),
IF(flt_analyst="ALL",SUMIFS([1]!tbl_raw_data[time_taken_in_mins],[1]!tbl_raw_data[Updated_date],M7,[1]!tbl_raw_data[updated_queue],flt_queue),IF(flt_queue="ALL",SUMIFS([1]!tbl_raw_data[time_taken_in_mins],[1]!tbl_raw_data[Updated_date],M7,[1]!tbl_raw_data[analyst_name],flt_analyst)))))/
IF(AND(flt_analyst="ALL",flt_queue="ALL"),COUNTIFS([1]!tbl_raw_data[Updated_date],M7),
IF(AND(flt_analyst&lt;&gt;"ALL",flt_queue&lt;&gt;"ALL"),COUNTIFS([1]!tbl_raw_data[Updated_date],M7,[1]!tbl_raw_data[updated_queue],flt_queue,[1]!tbl_raw_data[analyst_name],flt_analyst),
IF(flt_analyst="ALL",COUNTIFS([1]!tbl_raw_data[Updated_date],M7,[1]!tbl_raw_data[updated_queue],flt_queue),
IF(flt_queue="ALL",COUNTIFS([1]!tbl_raw_data[Updated_date],M7,[1]!tbl_raw_data[analyst_name],flt_analyst))))),"-")</f>
        <v>51.322962962962983</v>
      </c>
      <c r="AA7" s="2">
        <f>AVERAGE(Z7:Z11)</f>
        <v>25.518465376613761</v>
      </c>
      <c r="AB7">
        <f>IF(AND(flt_analyst="ALL",flt_queue="ALL"),COUNTIFS([1]!tbl_raw_data[Updated_date],M7),
IF(AND(flt_analyst&lt;&gt;"ALL",flt_queue&lt;&gt;"ALL"),COUNTIFS([1]!tbl_raw_data[Updated_date],M7,[1]!tbl_raw_data[updated_queue],flt_queue,[1]!tbl_raw_data[analyst_name],flt_analyst),
IF(flt_analyst="ALL",COUNTIFS([1]!tbl_raw_data[Updated_date],M7,[1]!tbl_raw_data[updated_queue],flt_queue),
IF(flt_queue="ALL",COUNTIFS([1]!tbl_raw_data[Updated_date],M7,[1]!tbl_raw_data[analyst_name],flt_analyst)))))</f>
        <v>135</v>
      </c>
      <c r="AC7">
        <f>AVERAGE(AB7:AB11)</f>
        <v>178</v>
      </c>
      <c r="AD7" s="1">
        <f>IF(AND('[1]KPI dashbo'!$I$8="ALL",'[1]KPI dashbo'!$K$8="ALL"),COUNTIFS([1]!tbl_raw_data[Updated_date],M7,[1]!tbl_raw_data[Updated Reason],$AD$3),
IF(AND('[1]KPI dashbo'!$I$8&lt;&gt;"ALL",'[1]KPI dashbo'!$K$8&lt;&gt;"ALL"),COUNTIFS([1]!tbl_raw_data[updated_queue],'[1]KPI dashbo'!$I$8,
[1]!tbl_raw_data[analyst_name],'[1]KPI dashbo'!$K$8,[1]!tbl_raw_data[Updated_date],M7,[1]!tbl_raw_data[Updated Reason],$AD$3),
IF('[1]KPI dashbo'!$I$8="ALL",COUNTIFS([1]!tbl_raw_data[analyst_name],'[1]KPI dashbo'!$K$8,[1]!tbl_raw_data[Updated_date],M7,[1]!tbl_raw_data[Updated Reason],$AD$3),
IF('[1]KPI dashbo'!$K$8="ALL",COUNTIFS([1]!tbl_raw_data[updated_queue],'[1]KPI dashbo'!$I$8,[1]!tbl_raw_data[Updated_date],M7,[1]!tbl_raw_data[Updated Reason],$AD$3)))))</f>
        <v>31</v>
      </c>
      <c r="AE7" s="1">
        <f>IF(AND('[1]KPI dashbo'!$I$8="ALL",'[1]KPI dashbo'!$K$8="ALL"),COUNTIFS([1]!tbl_raw_data[Updated_date],M7,[1]!tbl_raw_data[Updated Reason],$AE$3),
IF(AND('[1]KPI dashbo'!$I$8&lt;&gt;"ALL",'[1]KPI dashbo'!$K$8&lt;&gt;"ALL"),COUNTIFS([1]!tbl_raw_data[updated_queue],'[1]KPI dashbo'!$I$8,
[1]!tbl_raw_data[analyst_name],'[1]KPI dashbo'!$K$8,[1]!tbl_raw_data[Updated_date],M7,[1]!tbl_raw_data[Updated Reason],$AE$3),
IF('[1]KPI dashbo'!$I$8="ALL",COUNTIFS([1]!tbl_raw_data[analyst_name],'[1]KPI dashbo'!$K$8,[1]!tbl_raw_data[Updated_date],M7,[1]!tbl_raw_data[Updated Reason],$AE$3),
IF('[1]KPI dashbo'!$K$8="ALL",COUNTIFS([1]!tbl_raw_data[updated_queue],'[1]KPI dashbo'!$I$8,[1]!tbl_raw_data[Updated_date],M7,[1]!tbl_raw_data[Updated Reason],$AE$3)))))</f>
        <v>43</v>
      </c>
      <c r="AF7" s="1">
        <f>IF(AND('[1]KPI dashbo'!$I$8="ALL",'[1]KPI dashbo'!$K$8="ALL"),COUNTIFS([1]!tbl_raw_data[Updated_date],M7,[1]!tbl_raw_data[Updated Reason],$AF$3),
IF(AND('[1]KPI dashbo'!$I$8&lt;&gt;"ALL",'[1]KPI dashbo'!$K$8&lt;&gt;"ALL"),COUNTIFS([1]!tbl_raw_data[updated_queue],'[1]KPI dashbo'!$I$8,
[1]!tbl_raw_data[analyst_name],'[1]KPI dashbo'!$K$8,[1]!tbl_raw_data[Updated_date],M7,[1]!tbl_raw_data[Updated Reason],$AF$3),
IF('[1]KPI dashbo'!$I$8="ALL",COUNTIFS([1]!tbl_raw_data[analyst_name],'[1]KPI dashbo'!$K$8,[1]!tbl_raw_data[Updated_date],M7,[1]!tbl_raw_data[Updated Reason],$AF$3),
IF('[1]KPI dashbo'!$K$8="ALL",COUNTIFS([1]!tbl_raw_data[updated_queue],'[1]KPI dashbo'!$I$8,[1]!tbl_raw_data[Updated_date],M7,[1]!tbl_raw_data[Updated Reason],$AF$3)))))</f>
        <v>14</v>
      </c>
      <c r="AG7" s="1">
        <f>IF(AND('[1]KPI dashbo'!$I$8="ALL",'[1]KPI dashbo'!$K$8="ALL"),COUNTIFS([1]!tbl_raw_data[Updated_date],M7,[1]!tbl_raw_data[Updated Reason],$AG$3),
IF(AND('[1]KPI dashbo'!$I$8&lt;&gt;"ALL",'[1]KPI dashbo'!$K$8&lt;&gt;"ALL"),COUNTIFS([1]!tbl_raw_data[updated_queue],'[1]KPI dashbo'!$I$8,
[1]!tbl_raw_data[analyst_name],'[1]KPI dashbo'!$K$8,[1]!tbl_raw_data[Updated_date],M7,[1]!tbl_raw_data[Updated Reason],$AG$3),
IF('[1]KPI dashbo'!$I$8="ALL",COUNTIFS([1]!tbl_raw_data[analyst_name],'[1]KPI dashbo'!$K$8,[1]!tbl_raw_data[Updated_date],M7,[1]!tbl_raw_data[Updated Reason],$AG$3),
IF('[1]KPI dashbo'!$K$8="ALL",COUNTIFS([1]!tbl_raw_data[updated_queue],'[1]KPI dashbo'!$I$8,[1]!tbl_raw_data[Updated_date],M7,[1]!tbl_raw_data[Updated Reason],$AG$3)))))</f>
        <v>0</v>
      </c>
      <c r="AH7" s="1">
        <f>IF(AND('[1]KPI dashbo'!$I$8="ALL",'[1]KPI dashbo'!$K$8="ALL"),COUNTIFS([1]!tbl_raw_data[Updated_date],M7,[1]!tbl_raw_data[Updated Reason],$AH$3),
IF(AND('[1]KPI dashbo'!$I$8&lt;&gt;"ALL",'[1]KPI dashbo'!$K$8&lt;&gt;"ALL"),COUNTIFS([1]!tbl_raw_data[updated_queue],'[1]KPI dashbo'!$I$8,
[1]!tbl_raw_data[analyst_name],'[1]KPI dashbo'!$K$8,[1]!tbl_raw_data[Updated_date],M7,[1]!tbl_raw_data[Updated Reason],$AH$3),
IF('[1]KPI dashbo'!$I$8="ALL",COUNTIFS([1]!tbl_raw_data[analyst_name],'[1]KPI dashbo'!$K$8,[1]!tbl_raw_data[Updated_date],M7,[1]!tbl_raw_data[Updated Reason],$AH$3),
IF('[1]KPI dashbo'!$K$8="ALL",COUNTIFS([1]!tbl_raw_data[updated_queue],'[1]KPI dashbo'!$I$8,[1]!tbl_raw_data[Updated_date],M7,[1]!tbl_raw_data[Updated Reason],$AH$3)))))</f>
        <v>47</v>
      </c>
      <c r="AI7" s="1">
        <f>IF(AND('[1]KPI dashbo'!$I$8="ALL",'[1]KPI dashbo'!$K$8="ALL"),COUNTIFS([1]!tbl_raw_data[Updated_date],M7,[1]!tbl_raw_data[Updated Reason],$AI$3),
IF(AND('[1]KPI dashbo'!$I$8&lt;&gt;"ALL",'[1]KPI dashbo'!$K$8&lt;&gt;"ALL"),COUNTIFS([1]!tbl_raw_data[updated_queue],'[1]KPI dashbo'!$I$8,
[1]!tbl_raw_data[analyst_name],'[1]KPI dashbo'!$K$8,[1]!tbl_raw_data[Updated_date],M7,[1]!tbl_raw_data[Updated Reason],$AI$3),
IF('[1]KPI dashbo'!$I$8="ALL",COUNTIFS([1]!tbl_raw_data[analyst_name],'[1]KPI dashbo'!$K$8,[1]!tbl_raw_data[Updated_date],M7,[1]!tbl_raw_data[Updated Reason],$AI$3),
IF('[1]KPI dashbo'!$K$8="ALL",COUNTIFS([1]!tbl_raw_data[updated_queue],'[1]KPI dashbo'!$I$8,[1]!tbl_raw_data[Updated_date],M7,[1]!tbl_raw_data[Updated Reason],$AI$3)))))</f>
        <v>0</v>
      </c>
      <c r="AJ7" s="1">
        <f>IF(AND('[1]KPI dashbo'!$I$8="ALL",'[1]KPI dashbo'!$K$8="ALL"),COUNTIFS([1]!tbl_raw_data[Updated_date],M7,[1]!tbl_raw_data[Updated Reason],$AJ$3),
IF(AND('[1]KPI dashbo'!$I$8&lt;&gt;"ALL",'[1]KPI dashbo'!$K$8&lt;&gt;"ALL"),COUNTIFS([1]!tbl_raw_data[updated_queue],'[1]KPI dashbo'!$I$8,
[1]!tbl_raw_data[analyst_name],'[1]KPI dashbo'!$K$8,[1]!tbl_raw_data[Updated_date],M7,[1]!tbl_raw_data[Updated Reason],$AJ$3),
IF('[1]KPI dashbo'!$I$8="ALL",COUNTIFS([1]!tbl_raw_data[analyst_name],'[1]KPI dashbo'!$K$8,[1]!tbl_raw_data[Updated_date],M7,[1]!tbl_raw_data[Updated Reason],$AJ$3),
IF('[1]KPI dashbo'!$K$8="ALL",COUNTIFS([1]!tbl_raw_data[updated_queue],'[1]KPI dashbo'!$I$8,[1]!tbl_raw_data[Updated_date],M7,[1]!tbl_raw_data[Updated Reason],$AJ$3)))))</f>
        <v>0</v>
      </c>
      <c r="AN7" s="8">
        <f>IF(AND(flt_analyst="ALL",flt_queue="ALL"),COUNTIFS([1]!tbl_raw_data[updated_month],flt_month,[1]!tbl_raw_data[updated outcome],"APPROVE"),
IF(AND(flt_analyst&lt;&gt;"ALL",flt_queue&lt;&gt;"ALL"),COUNTIFS([1]!tbl_raw_data[updated_month],flt_month,[1]!tbl_raw_data[updated_queue],flt_queue,[1]!tbl_raw_data[analyst_name],flt_analyst,[1]!tbl_raw_data[updated outcome],"APPROVE"),
IF(flt_analyst="ALL",COUNTIFS([1]!tbl_raw_data[updated_month],flt_month,[1]!tbl_raw_data[updated_queue],flt_queue,[1]!tbl_raw_data[updated outcome],"APPROVE"),
IF(flt_queue="ALL",COUNTIFS([1]!tbl_raw_data[updated_month],flt_month,[1]!tbl_raw_data[analyst_name],flt_analyst,[1]!tbl_raw_data[updated outcome],"APPROVE")))))/
IF(AND(flt_analyst="ALL",flt_queue="ALL"),COUNTIFS([1]!tbl_raw_data[updated_month],flt_month),
IF(AND(flt_analyst&lt;&gt;"ALL",flt_queue&lt;&gt;"ALL"),COUNTIFS([1]!tbl_raw_data[updated_month],flt_month,[1]!tbl_raw_data[updated_queue],flt_queue,[1]!tbl_raw_data[analyst_name],flt_analyst),
IF(flt_analyst="ALL",COUNTIFS([1]!tbl_raw_data[updated_month],flt_month,[1]!tbl_raw_data[updated_queue],flt_queue),
IF(flt_queue="ALL",COUNTIFS([1]!tbl_raw_data[updated_month],flt_month,[1]!tbl_raw_data[analyst_name],flt_analyst)))))</f>
        <v>0.56182795698924726</v>
      </c>
    </row>
    <row r="8" spans="1:40" ht="14.25" customHeight="1" x14ac:dyDescent="0.25">
      <c r="A8" t="s">
        <v>15</v>
      </c>
      <c r="B8" t="s">
        <v>14</v>
      </c>
      <c r="M8" s="6">
        <v>45164</v>
      </c>
      <c r="N8" s="5">
        <f>setting!$L$2</f>
        <v>0.85</v>
      </c>
      <c r="O8" s="3">
        <f>IFERROR(IF(AND(flt_analyst="ALL",flt_queue="ALL"),COUNTIFS([1]!tbl_raw_data[Updated_date],M8,[1]!tbl_raw_data[updated outcome],"APPROVE"),
IF(AND(flt_analyst&lt;&gt;"ALL",flt_queue&lt;&gt;"ALL"),COUNTIFS([1]!tbl_raw_data[Updated_date],M8,[1]!tbl_raw_data[updated_queue],flt_queue,[1]!tbl_raw_data[analyst_name],flt_analyst,[1]!tbl_raw_data[updated outcome],"APPROVE"),
IF(flt_analyst="ALL",COUNTIFS([1]!tbl_raw_data[Updated_date],M8,[1]!tbl_raw_data[updated_queue],flt_queue,[1]!tbl_raw_data[updated outcome],"APPROVE"),
IF(flt_queue="ALL",COUNTIFS([1]!tbl_raw_data[Updated_date],M8,[1]!tbl_raw_data[analyst_name],flt_analyst,[1]!tbl_raw_data[updated outcome],"APPROVE")))))
/
IF(AND(flt_analyst="ALL",flt_queue="ALL"),COUNTIFS([1]!tbl_raw_data[Updated_date],M8),
IF(AND(flt_analyst&lt;&gt;"ALL",flt_queue&lt;&gt;"ALL"),COUNTIFS([1]!tbl_raw_data[Updated_date],M8,[1]!tbl_raw_data[updated_queue],flt_queue,[1]!tbl_raw_data[analyst_name],flt_analyst),
IF(flt_analyst="ALL",COUNTIFS([1]!tbl_raw_data[Updated_date],M8,[1]!tbl_raw_data[updated_queue],flt_queue),
IF(flt_queue="ALL",COUNTIFS([1]!tbl_raw_data[Updated_date],M8,[1]!tbl_raw_data[analyst_name],flt_analyst))))),"-")</f>
        <v>0.39534883720930231</v>
      </c>
      <c r="P8" s="3">
        <f>AVERAGE(O8:O12)</f>
        <v>0.4850444871136852</v>
      </c>
      <c r="Q8" s="3">
        <f>IFERROR(IF(AND(flt_analyst="ALL",flt_queue="ALL"),COUNTIFS([1]!tbl_raw_data[Updated_date],M8,[1]!tbl_raw_data[updated outcome],"DECLINE"),
IF(AND(flt_analyst&lt;&gt;"ALL",flt_queue&lt;&gt;"ALL"),COUNTIFS([1]!tbl_raw_data[Updated_date],M8,[1]!tbl_raw_data[updated_queue],flt_queue,[1]!tbl_raw_data[analyst_name],flt_analyst,[1]!tbl_raw_data[updated outcome],"DECLINE"),
IF(flt_analyst="ALL",COUNTIFS([1]!tbl_raw_data[Updated_date],M8,[1]!tbl_raw_data[updated_queue],flt_queue,[1]!tbl_raw_data[updated outcome],"DECLINE"),
IF(flt_queue="ALL",COUNTIFS([1]!tbl_raw_data[Updated_date],M8,[1]!tbl_raw_data[analyst_name],flt_analyst,[1]!tbl_raw_data[updated outcome],"DECLINE")))))
/
IF(AND(flt_analyst="ALL",flt_queue="ALL"),COUNTIFS([1]!tbl_raw_data[Updated_date],M8),
IF(AND(flt_analyst&lt;&gt;"ALL",flt_queue&lt;&gt;"ALL"),COUNTIFS([1]!tbl_raw_data[Updated_date],M8,[1]!tbl_raw_data[updated_queue],flt_queue,[1]!tbl_raw_data[analyst_name],flt_analyst),
IF(flt_analyst="ALL",COUNTIFS([1]!tbl_raw_data[Updated_date],M8,[1]!tbl_raw_data[updated_queue],flt_queue),
IF(flt_queue="ALL",COUNTIFS([1]!tbl_raw_data[Updated_date],M8,[1]!tbl_raw_data[analyst_name],flt_analyst))))),"-")</f>
        <v>0.18604651162790697</v>
      </c>
      <c r="R8" s="3">
        <f>AVERAGE(Q8:Q12)</f>
        <v>0.1586078876404772</v>
      </c>
      <c r="S8" s="3">
        <f>IFERROR(IF(AND(flt_analyst="ALL",flt_queue="ALL"),COUNTIFS([1]!tbl_raw_data[Updated_date],M8,[1]!tbl_raw_data[updated outcome],"WITHDRAW"),
IF(AND(flt_analyst&lt;&gt;"ALL",flt_queue&lt;&gt;"ALL"),COUNTIFS([1]!tbl_raw_data[Updated_date],M8,[1]!tbl_raw_data[updated_queue],flt_queue,[1]!tbl_raw_data[analyst_name],flt_analyst,[1]!tbl_raw_data[updated outcome],"WITHDRAW"),
IF(flt_analyst="ALL",COUNTIFS([1]!tbl_raw_data[Updated_date],M8,[1]!tbl_raw_data[updated_queue],flt_queue,[1]!tbl_raw_data[updated outcome],"WITHDRAW"),
IF(flt_queue="ALL",COUNTIFS([1]!tbl_raw_data[Updated_date],M8,[1]!tbl_raw_data[analyst_name],flt_analyst,[1]!tbl_raw_data[updated outcome],"WITHDRAW")))))
/
IF(AND(flt_analyst="ALL",flt_queue="ALL"),COUNTIFS([1]!tbl_raw_data[Updated_date],M8),
IF(AND(flt_analyst&lt;&gt;"ALL",flt_queue&lt;&gt;"ALL"),COUNTIFS([1]!tbl_raw_data[Updated_date],M8,[1]!tbl_raw_data[updated_queue],flt_queue,[1]!tbl_raw_data[analyst_name],flt_analyst),
IF(flt_analyst="ALL",COUNTIFS([1]!tbl_raw_data[Updated_date],M8,[1]!tbl_raw_data[updated_queue],flt_queue),
IF(flt_queue="ALL",COUNTIFS([1]!tbl_raw_data[Updated_date],M8,[1]!tbl_raw_data[analyst_name],flt_analyst))))),"-")</f>
        <v>0.41860465116279072</v>
      </c>
      <c r="T8" s="3">
        <f>AVERAGE(S8:S12)</f>
        <v>0.35634762524583763</v>
      </c>
      <c r="U8" s="4">
        <v>0.9</v>
      </c>
      <c r="V8" s="3">
        <f>IFERROR(IF(AND(flt_queue="All",flt_analyst="All"),COUNTIFS([1]!tbl_raw_data[sla_met_sla_not_met],"SLA_MET",[1]!tbl_raw_data[Updated_date],M8),
IF(AND(flt_queue&lt;&gt;"All",flt_analyst&lt;&gt;"All"),COUNTIFS([1]!tbl_raw_data[updated_queue],flt_queue,[1]!tbl_raw_data[analyst_name],flt_analyst,[1]!tbl_raw_data[sla_met_sla_not_met],"SLA_MET",[1]!tbl_raw_data[Updated_date],M8),
IF(flt_queue="All",COUNTIFS([1]!tbl_raw_data[analyst_name],flt_analyst,[1]!tbl_raw_data[sla_met_sla_not_met],"SLA_MET",[1]!tbl_raw_data[Updated_date],M8),
IF(flt_analyst="All",COUNTIFS([1]!tbl_raw_data[updated_queue],flt_queue,[1]!tbl_raw_data[sla_met_sla_not_met],"SLA_MET",[1]!tbl_raw_data[Updated_date],M8)))))
/
IF(AND(flt_queue="All",flt_analyst="All"),COUNTIFS([1]!tbl_raw_data[Updated_date],M8),
IF(AND(flt_queue&lt;&gt;"All",flt_analyst&lt;&gt;"All"),COUNTIFS([1]!tbl_raw_data[updated_queue],flt_queue,[1]!tbl_raw_data[analyst_name],flt_analyst,[1]!tbl_raw_data[Updated_date],M8),
IF(flt_queue="All",COUNTIFS([1]!tbl_raw_data[analyst_name],flt_analyst,[1]!tbl_raw_data[Updated_date],M8),
IF(flt_analyst="All",COUNTIFS([1]!tbl_raw_data[updated_queue],flt_queue,[1]!tbl_raw_data[Updated_date],M8))))),"-")</f>
        <v>0.89147286821705429</v>
      </c>
      <c r="W8" s="3">
        <f>AVERAGE(V8:V12)</f>
        <v>0.83743802648044363</v>
      </c>
      <c r="X8" s="3">
        <f>IFERROR(IF(AND(flt_analyst="ALL",flt_queue="ALL"),COUNTIFS([1]!tbl_raw_data[Updated_date],M8,[1]!tbl_raw_data[sla_met_sla_not_met],"SLA_MET"),
IF(AND(flt_analyst&lt;&gt;"ALL",flt_queue&lt;&gt;"ALL"),COUNTIFS([1]!tbl_raw_data[Updated_date],M8,[1]!tbl_raw_data[updated_queue],flt_queue,[1]!tbl_raw_data[analyst_name],flt_analyst,[1]!tbl_raw_data[sla_met_sla_not_met],"SLA_MET"),
IF(flt_analyst="ALL",COUNTIFS([1]!tbl_raw_data[Updated_date],M8,[1]!tbl_raw_data[updated_queue],flt_queue,[1]!tbl_raw_data[sla_met_sla_not_met],"SLA_MET"),
IF(flt_queue="ALL",COUNTIFS([1]!tbl_raw_data[Updated_date],M8,[1]!tbl_raw_data[analyst_name],flt_analyst,[1]!tbl_raw_data[sla_met_sla_not_met],"SLA_MET")))))/
IF(AND(flt_analyst="ALL",flt_queue="ALL"),COUNTIFS([1]!tbl_raw_data[Updated_date],M8),
IF(AND(flt_analyst&lt;&gt;"ALL",flt_queue&lt;&gt;"ALL"),COUNTIFS([1]!tbl_raw_data[Updated_date],M8,[1]!tbl_raw_data[updated_queue],flt_queue,[1]!tbl_raw_data[analyst_name],flt_analyst),
IF(flt_analyst="ALL",COUNTIFS([1]!tbl_raw_data[Updated_date],M8,[1]!tbl_raw_data[updated_queue],flt_queue),
IF(flt_queue="ALL",COUNTIFS([1]!tbl_raw_data[Updated_date],M8,[1]!tbl_raw_data[analyst_name],flt_analyst))))),"-")</f>
        <v>0.89147286821705429</v>
      </c>
      <c r="Y8" s="3">
        <f>AVERAGE(X8:X12)</f>
        <v>0.83743802648044363</v>
      </c>
      <c r="Z8" s="2">
        <f>IFERROR(IF(AND(flt_analyst="ALL",flt_queue="ALL"),SUMIFS([1]!tbl_raw_data[time_taken_in_mins],[1]!tbl_raw_data[Updated_date],M8),
IF(AND(flt_analyst&lt;&gt;"ALL",flt_queue&lt;&gt;"ALL"),SUMIFS([1]!tbl_raw_data[time_taken_in_mins],[1]!tbl_raw_data[Updated_date],M8,[1]!tbl_raw_data[analyst_name],flt_analyst,[1]!tbl_raw_data[updated_queue],flt_queue),
IF(flt_analyst="ALL",SUMIFS([1]!tbl_raw_data[time_taken_in_mins],[1]!tbl_raw_data[Updated_date],M8,[1]!tbl_raw_data[updated_queue],flt_queue),IF(flt_queue="ALL",SUMIFS([1]!tbl_raw_data[time_taken_in_mins],[1]!tbl_raw_data[Updated_date],M8,[1]!tbl_raw_data[analyst_name],flt_analyst)))))/
IF(AND(flt_analyst="ALL",flt_queue="ALL"),COUNTIFS([1]!tbl_raw_data[Updated_date],M8),
IF(AND(flt_analyst&lt;&gt;"ALL",flt_queue&lt;&gt;"ALL"),COUNTIFS([1]!tbl_raw_data[Updated_date],M8,[1]!tbl_raw_data[updated_queue],flt_queue,[1]!tbl_raw_data[analyst_name],flt_analyst),
IF(flt_analyst="ALL",COUNTIFS([1]!tbl_raw_data[Updated_date],M8,[1]!tbl_raw_data[updated_queue],flt_queue),
IF(flt_queue="ALL",COUNTIFS([1]!tbl_raw_data[Updated_date],M8,[1]!tbl_raw_data[analyst_name],flt_analyst))))),"-")</f>
        <v>21.304909560723523</v>
      </c>
      <c r="AA8" s="2">
        <f>AVERAGE(Z8:Z12)</f>
        <v>19.830949134114274</v>
      </c>
      <c r="AB8">
        <f>IF(AND(flt_analyst="ALL",flt_queue="ALL"),COUNTIFS([1]!tbl_raw_data[Updated_date],M8),
IF(AND(flt_analyst&lt;&gt;"ALL",flt_queue&lt;&gt;"ALL"),COUNTIFS([1]!tbl_raw_data[Updated_date],M8,[1]!tbl_raw_data[updated_queue],flt_queue,[1]!tbl_raw_data[analyst_name],flt_analyst),
IF(flt_analyst="ALL",COUNTIFS([1]!tbl_raw_data[Updated_date],M8,[1]!tbl_raw_data[updated_queue],flt_queue),
IF(flt_queue="ALL",COUNTIFS([1]!tbl_raw_data[Updated_date],M8,[1]!tbl_raw_data[analyst_name],flt_analyst)))))</f>
        <v>129</v>
      </c>
      <c r="AC8">
        <f>AVERAGE(AB8:AB12)</f>
        <v>186.8</v>
      </c>
      <c r="AD8" s="1">
        <f>IF(AND('[1]KPI dashbo'!$I$8="ALL",'[1]KPI dashbo'!$K$8="ALL"),COUNTIFS([1]!tbl_raw_data[Updated_date],M8,[1]!tbl_raw_data[Updated Reason],$AD$3),
IF(AND('[1]KPI dashbo'!$I$8&lt;&gt;"ALL",'[1]KPI dashbo'!$K$8&lt;&gt;"ALL"),COUNTIFS([1]!tbl_raw_data[updated_queue],'[1]KPI dashbo'!$I$8,
[1]!tbl_raw_data[analyst_name],'[1]KPI dashbo'!$K$8,[1]!tbl_raw_data[Updated_date],M8,[1]!tbl_raw_data[Updated Reason],$AD$3),
IF('[1]KPI dashbo'!$I$8="ALL",COUNTIFS([1]!tbl_raw_data[analyst_name],'[1]KPI dashbo'!$K$8,[1]!tbl_raw_data[Updated_date],M8,[1]!tbl_raw_data[Updated Reason],$AD$3),
IF('[1]KPI dashbo'!$K$8="ALL",COUNTIFS([1]!tbl_raw_data[updated_queue],'[1]KPI dashbo'!$I$8,[1]!tbl_raw_data[Updated_date],M8,[1]!tbl_raw_data[Updated Reason],$AD$3)))))</f>
        <v>31</v>
      </c>
      <c r="AE8" s="1">
        <f>IF(AND('[1]KPI dashbo'!$I$8="ALL",'[1]KPI dashbo'!$K$8="ALL"),COUNTIFS([1]!tbl_raw_data[Updated_date],M8,[1]!tbl_raw_data[Updated Reason],$AE$3),
IF(AND('[1]KPI dashbo'!$I$8&lt;&gt;"ALL",'[1]KPI dashbo'!$K$8&lt;&gt;"ALL"),COUNTIFS([1]!tbl_raw_data[updated_queue],'[1]KPI dashbo'!$I$8,
[1]!tbl_raw_data[analyst_name],'[1]KPI dashbo'!$K$8,[1]!tbl_raw_data[Updated_date],M8,[1]!tbl_raw_data[Updated Reason],$AE$3),
IF('[1]KPI dashbo'!$I$8="ALL",COUNTIFS([1]!tbl_raw_data[analyst_name],'[1]KPI dashbo'!$K$8,[1]!tbl_raw_data[Updated_date],M8,[1]!tbl_raw_data[Updated Reason],$AE$3),
IF('[1]KPI dashbo'!$K$8="ALL",COUNTIFS([1]!tbl_raw_data[updated_queue],'[1]KPI dashbo'!$I$8,[1]!tbl_raw_data[Updated_date],M8,[1]!tbl_raw_data[Updated Reason],$AE$3)))))</f>
        <v>37</v>
      </c>
      <c r="AF8" s="1">
        <f>IF(AND('[1]KPI dashbo'!$I$8="ALL",'[1]KPI dashbo'!$K$8="ALL"),COUNTIFS([1]!tbl_raw_data[Updated_date],M8,[1]!tbl_raw_data[Updated Reason],$AF$3),
IF(AND('[1]KPI dashbo'!$I$8&lt;&gt;"ALL",'[1]KPI dashbo'!$K$8&lt;&gt;"ALL"),COUNTIFS([1]!tbl_raw_data[updated_queue],'[1]KPI dashbo'!$I$8,
[1]!tbl_raw_data[analyst_name],'[1]KPI dashbo'!$K$8,[1]!tbl_raw_data[Updated_date],M8,[1]!tbl_raw_data[Updated Reason],$AF$3),
IF('[1]KPI dashbo'!$I$8="ALL",COUNTIFS([1]!tbl_raw_data[analyst_name],'[1]KPI dashbo'!$K$8,[1]!tbl_raw_data[Updated_date],M8,[1]!tbl_raw_data[Updated Reason],$AF$3),
IF('[1]KPI dashbo'!$K$8="ALL",COUNTIFS([1]!tbl_raw_data[updated_queue],'[1]KPI dashbo'!$I$8,[1]!tbl_raw_data[Updated_date],M8,[1]!tbl_raw_data[Updated Reason],$AF$3)))))</f>
        <v>14</v>
      </c>
      <c r="AG8" s="1">
        <f>IF(AND('[1]KPI dashbo'!$I$8="ALL",'[1]KPI dashbo'!$K$8="ALL"),COUNTIFS([1]!tbl_raw_data[Updated_date],M8,[1]!tbl_raw_data[Updated Reason],$AG$3),
IF(AND('[1]KPI dashbo'!$I$8&lt;&gt;"ALL",'[1]KPI dashbo'!$K$8&lt;&gt;"ALL"),COUNTIFS([1]!tbl_raw_data[updated_queue],'[1]KPI dashbo'!$I$8,
[1]!tbl_raw_data[analyst_name],'[1]KPI dashbo'!$K$8,[1]!tbl_raw_data[Updated_date],M8,[1]!tbl_raw_data[Updated Reason],$AG$3),
IF('[1]KPI dashbo'!$I$8="ALL",COUNTIFS([1]!tbl_raw_data[analyst_name],'[1]KPI dashbo'!$K$8,[1]!tbl_raw_data[Updated_date],M8,[1]!tbl_raw_data[Updated Reason],$AG$3),
IF('[1]KPI dashbo'!$K$8="ALL",COUNTIFS([1]!tbl_raw_data[updated_queue],'[1]KPI dashbo'!$I$8,[1]!tbl_raw_data[Updated_date],M8,[1]!tbl_raw_data[Updated Reason],$AG$3)))))</f>
        <v>0</v>
      </c>
      <c r="AH8" s="1">
        <f>IF(AND('[1]KPI dashbo'!$I$8="ALL",'[1]KPI dashbo'!$K$8="ALL"),COUNTIFS([1]!tbl_raw_data[Updated_date],M8,[1]!tbl_raw_data[Updated Reason],$AH$3),
IF(AND('[1]KPI dashbo'!$I$8&lt;&gt;"ALL",'[1]KPI dashbo'!$K$8&lt;&gt;"ALL"),COUNTIFS([1]!tbl_raw_data[updated_queue],'[1]KPI dashbo'!$I$8,
[1]!tbl_raw_data[analyst_name],'[1]KPI dashbo'!$K$8,[1]!tbl_raw_data[Updated_date],M8,[1]!tbl_raw_data[Updated Reason],$AH$3),
IF('[1]KPI dashbo'!$I$8="ALL",COUNTIFS([1]!tbl_raw_data[analyst_name],'[1]KPI dashbo'!$K$8,[1]!tbl_raw_data[Updated_date],M8,[1]!tbl_raw_data[Updated Reason],$AH$3),
IF('[1]KPI dashbo'!$K$8="ALL",COUNTIFS([1]!tbl_raw_data[updated_queue],'[1]KPI dashbo'!$I$8,[1]!tbl_raw_data[Updated_date],M8,[1]!tbl_raw_data[Updated Reason],$AH$3)))))</f>
        <v>47</v>
      </c>
      <c r="AI8" s="1">
        <f>IF(AND('[1]KPI dashbo'!$I$8="ALL",'[1]KPI dashbo'!$K$8="ALL"),COUNTIFS([1]!tbl_raw_data[Updated_date],M8,[1]!tbl_raw_data[Updated Reason],$AI$3),
IF(AND('[1]KPI dashbo'!$I$8&lt;&gt;"ALL",'[1]KPI dashbo'!$K$8&lt;&gt;"ALL"),COUNTIFS([1]!tbl_raw_data[updated_queue],'[1]KPI dashbo'!$I$8,
[1]!tbl_raw_data[analyst_name],'[1]KPI dashbo'!$K$8,[1]!tbl_raw_data[Updated_date],M8,[1]!tbl_raw_data[Updated Reason],$AI$3),
IF('[1]KPI dashbo'!$I$8="ALL",COUNTIFS([1]!tbl_raw_data[analyst_name],'[1]KPI dashbo'!$K$8,[1]!tbl_raw_data[Updated_date],M8,[1]!tbl_raw_data[Updated Reason],$AI$3),
IF('[1]KPI dashbo'!$K$8="ALL",COUNTIFS([1]!tbl_raw_data[updated_queue],'[1]KPI dashbo'!$I$8,[1]!tbl_raw_data[Updated_date],M8,[1]!tbl_raw_data[Updated Reason],$AI$3)))))</f>
        <v>0</v>
      </c>
      <c r="AJ8" s="1">
        <f>IF(AND('[1]KPI dashbo'!$I$8="ALL",'[1]KPI dashbo'!$K$8="ALL"),COUNTIFS([1]!tbl_raw_data[Updated_date],M8,[1]!tbl_raw_data[Updated Reason],$AJ$3),
IF(AND('[1]KPI dashbo'!$I$8&lt;&gt;"ALL",'[1]KPI dashbo'!$K$8&lt;&gt;"ALL"),COUNTIFS([1]!tbl_raw_data[updated_queue],'[1]KPI dashbo'!$I$8,
[1]!tbl_raw_data[analyst_name],'[1]KPI dashbo'!$K$8,[1]!tbl_raw_data[Updated_date],M8,[1]!tbl_raw_data[Updated Reason],$AJ$3),
IF('[1]KPI dashbo'!$I$8="ALL",COUNTIFS([1]!tbl_raw_data[analyst_name],'[1]KPI dashbo'!$K$8,[1]!tbl_raw_data[Updated_date],M8,[1]!tbl_raw_data[Updated Reason],$AJ$3),
IF('[1]KPI dashbo'!$K$8="ALL",COUNTIFS([1]!tbl_raw_data[updated_queue],'[1]KPI dashbo'!$I$8,[1]!tbl_raw_data[Updated_date],M8,[1]!tbl_raw_data[Updated Reason],$AJ$3)))))</f>
        <v>0</v>
      </c>
      <c r="AN8" s="8">
        <f>IF(AND(flt_analyst="ALL",flt_queue="ALL"),COUNTIFS([1]!tbl_raw_data[updated_month],flt_month,[1]!tbl_raw_data[updated outcome],"DECLINE"),
IF(AND(flt_analyst&lt;&gt;"ALL",flt_queue&lt;&gt;"ALL"),COUNTIFS([1]!tbl_raw_data[updated_month],flt_month,[1]!tbl_raw_data[updated_queue],flt_queue,[1]!tbl_raw_data[analyst_name],flt_analyst,[1]!tbl_raw_data[updated outcome],"DECLINE"),
IF(flt_analyst="ALL",COUNTIFS([1]!tbl_raw_data[updated_month],flt_month,[1]!tbl_raw_data[updated_queue],flt_queue,[1]!tbl_raw_data[updated outcome],"DECLINE"),
IF(flt_queue="ALL",COUNTIFS([1]!tbl_raw_data[updated_month],flt_month,[1]!tbl_raw_data[analyst_name],flt_analyst,[1]!tbl_raw_data[updated outcome],"DECLINE")))))/
IF(AND(flt_analyst="ALL",flt_queue="ALL"),COUNTIFS([1]!tbl_raw_data[updated_month],flt_month),
IF(AND(flt_analyst&lt;&gt;"ALL",flt_queue&lt;&gt;"ALL"),COUNTIFS([1]!tbl_raw_data[updated_month],flt_month,[1]!tbl_raw_data[updated_queue],flt_queue,[1]!tbl_raw_data[analyst_name],flt_analyst),
IF(flt_analyst="ALL",COUNTIFS([1]!tbl_raw_data[updated_month],flt_month,[1]!tbl_raw_data[updated_queue],flt_queue),
IF(flt_queue="ALL",COUNTIFS([1]!tbl_raw_data[updated_month],flt_month,[1]!tbl_raw_data[analyst_name],flt_analyst)))))</f>
        <v>0.12867383512544803</v>
      </c>
    </row>
    <row r="9" spans="1:40" ht="14.25" customHeight="1" x14ac:dyDescent="0.25">
      <c r="A9" t="s">
        <v>13</v>
      </c>
      <c r="B9" t="s">
        <v>12</v>
      </c>
      <c r="M9" s="6">
        <v>45163</v>
      </c>
      <c r="N9" s="5">
        <f>setting!$L$2</f>
        <v>0.85</v>
      </c>
      <c r="O9" s="3">
        <f>IFERROR(IF(AND(flt_analyst="ALL",flt_queue="ALL"),COUNTIFS([1]!tbl_raw_data[Updated_date],M9,[1]!tbl_raw_data[updated outcome],"APPROVE"),
IF(AND(flt_analyst&lt;&gt;"ALL",flt_queue&lt;&gt;"ALL"),COUNTIFS([1]!tbl_raw_data[Updated_date],M9,[1]!tbl_raw_data[updated_queue],flt_queue,[1]!tbl_raw_data[analyst_name],flt_analyst,[1]!tbl_raw_data[updated outcome],"APPROVE"),
IF(flt_analyst="ALL",COUNTIFS([1]!tbl_raw_data[Updated_date],M9,[1]!tbl_raw_data[updated_queue],flt_queue,[1]!tbl_raw_data[updated outcome],"APPROVE"),
IF(flt_queue="ALL",COUNTIFS([1]!tbl_raw_data[Updated_date],M9,[1]!tbl_raw_data[analyst_name],flt_analyst,[1]!tbl_raw_data[updated outcome],"APPROVE")))))
/
IF(AND(flt_analyst="ALL",flt_queue="ALL"),COUNTIFS([1]!tbl_raw_data[Updated_date],M9),
IF(AND(flt_analyst&lt;&gt;"ALL",flt_queue&lt;&gt;"ALL"),COUNTIFS([1]!tbl_raw_data[Updated_date],M9,[1]!tbl_raw_data[updated_queue],flt_queue,[1]!tbl_raw_data[analyst_name],flt_analyst),
IF(flt_analyst="ALL",COUNTIFS([1]!tbl_raw_data[Updated_date],M9,[1]!tbl_raw_data[updated_queue],flt_queue),
IF(flt_queue="ALL",COUNTIFS([1]!tbl_raw_data[Updated_date],M9,[1]!tbl_raw_data[analyst_name],flt_analyst))))),"-")</f>
        <v>0.54216867469879515</v>
      </c>
      <c r="P9" s="3">
        <f>AVERAGE(O9:O13)</f>
        <v>0.50597471967182472</v>
      </c>
      <c r="Q9" s="3">
        <f>IFERROR(IF(AND(flt_analyst="ALL",flt_queue="ALL"),COUNTIFS([1]!tbl_raw_data[Updated_date],M9,[1]!tbl_raw_data[updated outcome],"DECLINE"),
IF(AND(flt_analyst&lt;&gt;"ALL",flt_queue&lt;&gt;"ALL"),COUNTIFS([1]!tbl_raw_data[Updated_date],M9,[1]!tbl_raw_data[updated_queue],flt_queue,[1]!tbl_raw_data[analyst_name],flt_analyst,[1]!tbl_raw_data[updated outcome],"DECLINE"),
IF(flt_analyst="ALL",COUNTIFS([1]!tbl_raw_data[Updated_date],M9,[1]!tbl_raw_data[updated_queue],flt_queue,[1]!tbl_raw_data[updated outcome],"DECLINE"),
IF(flt_queue="ALL",COUNTIFS([1]!tbl_raw_data[Updated_date],M9,[1]!tbl_raw_data[analyst_name],flt_analyst,[1]!tbl_raw_data[updated outcome],"DECLINE")))))
/
IF(AND(flt_analyst="ALL",flt_queue="ALL"),COUNTIFS([1]!tbl_raw_data[Updated_date],M9),
IF(AND(flt_analyst&lt;&gt;"ALL",flt_queue&lt;&gt;"ALL"),COUNTIFS([1]!tbl_raw_data[Updated_date],M9,[1]!tbl_raw_data[updated_queue],flt_queue,[1]!tbl_raw_data[analyst_name],flt_analyst),
IF(flt_analyst="ALL",COUNTIFS([1]!tbl_raw_data[Updated_date],M9,[1]!tbl_raw_data[updated_queue],flt_queue),
IF(flt_queue="ALL",COUNTIFS([1]!tbl_raw_data[Updated_date],M9,[1]!tbl_raw_data[analyst_name],flt_analyst))))),"-")</f>
        <v>0.16867469879518071</v>
      </c>
      <c r="R9" s="3">
        <f>AVERAGE(Q9:Q13)</f>
        <v>0.15926266298479871</v>
      </c>
      <c r="S9" s="3">
        <f>IFERROR(IF(AND(flt_analyst="ALL",flt_queue="ALL"),COUNTIFS([1]!tbl_raw_data[Updated_date],M9,[1]!tbl_raw_data[updated outcome],"WITHDRAW"),
IF(AND(flt_analyst&lt;&gt;"ALL",flt_queue&lt;&gt;"ALL"),COUNTIFS([1]!tbl_raw_data[Updated_date],M9,[1]!tbl_raw_data[updated_queue],flt_queue,[1]!tbl_raw_data[analyst_name],flt_analyst,[1]!tbl_raw_data[updated outcome],"WITHDRAW"),
IF(flt_analyst="ALL",COUNTIFS([1]!tbl_raw_data[Updated_date],M9,[1]!tbl_raw_data[updated_queue],flt_queue,[1]!tbl_raw_data[updated outcome],"WITHDRAW"),
IF(flt_queue="ALL",COUNTIFS([1]!tbl_raw_data[Updated_date],M9,[1]!tbl_raw_data[analyst_name],flt_analyst,[1]!tbl_raw_data[updated outcome],"WITHDRAW")))))
/
IF(AND(flt_analyst="ALL",flt_queue="ALL"),COUNTIFS([1]!tbl_raw_data[Updated_date],M9),
IF(AND(flt_analyst&lt;&gt;"ALL",flt_queue&lt;&gt;"ALL"),COUNTIFS([1]!tbl_raw_data[Updated_date],M9,[1]!tbl_raw_data[updated_queue],flt_queue,[1]!tbl_raw_data[analyst_name],flt_analyst),
IF(flt_analyst="ALL",COUNTIFS([1]!tbl_raw_data[Updated_date],M9,[1]!tbl_raw_data[updated_queue],flt_queue),
IF(flt_queue="ALL",COUNTIFS([1]!tbl_raw_data[Updated_date],M9,[1]!tbl_raw_data[analyst_name],flt_analyst))))),"-")</f>
        <v>0.28915662650602408</v>
      </c>
      <c r="T9" s="3">
        <f>AVERAGE(S9:S13)</f>
        <v>0.33476261734337653</v>
      </c>
      <c r="U9" s="4">
        <v>0.9</v>
      </c>
      <c r="V9" s="3">
        <f>IFERROR(IF(AND(flt_queue="All",flt_analyst="All"),COUNTIFS([1]!tbl_raw_data[sla_met_sla_not_met],"SLA_MET",[1]!tbl_raw_data[Updated_date],M9),
IF(AND(flt_queue&lt;&gt;"All",flt_analyst&lt;&gt;"All"),COUNTIFS([1]!tbl_raw_data[updated_queue],flt_queue,[1]!tbl_raw_data[analyst_name],flt_analyst,[1]!tbl_raw_data[sla_met_sla_not_met],"SLA_MET",[1]!tbl_raw_data[Updated_date],M9),
IF(flt_queue="All",COUNTIFS([1]!tbl_raw_data[analyst_name],flt_analyst,[1]!tbl_raw_data[sla_met_sla_not_met],"SLA_MET",[1]!tbl_raw_data[Updated_date],M9),
IF(flt_analyst="All",COUNTIFS([1]!tbl_raw_data[updated_queue],flt_queue,[1]!tbl_raw_data[sla_met_sla_not_met],"SLA_MET",[1]!tbl_raw_data[Updated_date],M9)))))
/
IF(AND(flt_queue="All",flt_analyst="All"),COUNTIFS([1]!tbl_raw_data[Updated_date],M9),
IF(AND(flt_queue&lt;&gt;"All",flt_analyst&lt;&gt;"All"),COUNTIFS([1]!tbl_raw_data[updated_queue],flt_queue,[1]!tbl_raw_data[analyst_name],flt_analyst,[1]!tbl_raw_data[Updated_date],M9),
IF(flt_queue="All",COUNTIFS([1]!tbl_raw_data[analyst_name],flt_analyst,[1]!tbl_raw_data[Updated_date],M9),
IF(flt_analyst="All",COUNTIFS([1]!tbl_raw_data[updated_queue],flt_queue,[1]!tbl_raw_data[Updated_date],M9))))),"-")</f>
        <v>0.81325301204819278</v>
      </c>
      <c r="W9" s="3">
        <f>AVERAGE(V9:V13)</f>
        <v>0.83390073439043078</v>
      </c>
      <c r="X9" s="3">
        <f>IFERROR(IF(AND(flt_analyst="ALL",flt_queue="ALL"),COUNTIFS([1]!tbl_raw_data[Updated_date],M9,[1]!tbl_raw_data[sla_met_sla_not_met],"SLA_MET"),
IF(AND(flt_analyst&lt;&gt;"ALL",flt_queue&lt;&gt;"ALL"),COUNTIFS([1]!tbl_raw_data[Updated_date],M9,[1]!tbl_raw_data[updated_queue],flt_queue,[1]!tbl_raw_data[analyst_name],flt_analyst,[1]!tbl_raw_data[sla_met_sla_not_met],"SLA_MET"),
IF(flt_analyst="ALL",COUNTIFS([1]!tbl_raw_data[Updated_date],M9,[1]!tbl_raw_data[updated_queue],flt_queue,[1]!tbl_raw_data[sla_met_sla_not_met],"SLA_MET"),
IF(flt_queue="ALL",COUNTIFS([1]!tbl_raw_data[Updated_date],M9,[1]!tbl_raw_data[analyst_name],flt_analyst,[1]!tbl_raw_data[sla_met_sla_not_met],"SLA_MET")))))/
IF(AND(flt_analyst="ALL",flt_queue="ALL"),COUNTIFS([1]!tbl_raw_data[Updated_date],M9),
IF(AND(flt_analyst&lt;&gt;"ALL",flt_queue&lt;&gt;"ALL"),COUNTIFS([1]!tbl_raw_data[Updated_date],M9,[1]!tbl_raw_data[updated_queue],flt_queue,[1]!tbl_raw_data[analyst_name],flt_analyst),
IF(flt_analyst="ALL",COUNTIFS([1]!tbl_raw_data[Updated_date],M9,[1]!tbl_raw_data[updated_queue],flt_queue),
IF(flt_queue="ALL",COUNTIFS([1]!tbl_raw_data[Updated_date],M9,[1]!tbl_raw_data[analyst_name],flt_analyst))))),"-")</f>
        <v>0.81325301204819278</v>
      </c>
      <c r="Y9" s="3">
        <f>AVERAGE(X9:X13)</f>
        <v>0.83390073439043078</v>
      </c>
      <c r="Z9" s="2">
        <f>IFERROR(IF(AND(flt_analyst="ALL",flt_queue="ALL"),SUMIFS([1]!tbl_raw_data[time_taken_in_mins],[1]!tbl_raw_data[Updated_date],M9),
IF(AND(flt_analyst&lt;&gt;"ALL",flt_queue&lt;&gt;"ALL"),SUMIFS([1]!tbl_raw_data[time_taken_in_mins],[1]!tbl_raw_data[Updated_date],M9,[1]!tbl_raw_data[analyst_name],flt_analyst,[1]!tbl_raw_data[updated_queue],flt_queue),
IF(flt_analyst="ALL",SUMIFS([1]!tbl_raw_data[time_taken_in_mins],[1]!tbl_raw_data[Updated_date],M9,[1]!tbl_raw_data[updated_queue],flt_queue),IF(flt_queue="ALL",SUMIFS([1]!tbl_raw_data[time_taken_in_mins],[1]!tbl_raw_data[Updated_date],M9,[1]!tbl_raw_data[analyst_name],flt_analyst)))))/
IF(AND(flt_analyst="ALL",flt_queue="ALL"),COUNTIFS([1]!tbl_raw_data[Updated_date],M9),
IF(AND(flt_analyst&lt;&gt;"ALL",flt_queue&lt;&gt;"ALL"),COUNTIFS([1]!tbl_raw_data[Updated_date],M9,[1]!tbl_raw_data[updated_queue],flt_queue,[1]!tbl_raw_data[analyst_name],flt_analyst),
IF(flt_analyst="ALL",COUNTIFS([1]!tbl_raw_data[Updated_date],M9,[1]!tbl_raw_data[updated_queue],flt_queue),
IF(flt_queue="ALL",COUNTIFS([1]!tbl_raw_data[Updated_date],M9,[1]!tbl_raw_data[analyst_name],flt_analyst))))),"-")</f>
        <v>16.289859437751012</v>
      </c>
      <c r="AA9" s="2">
        <f>AVERAGE(Z9:Z13)</f>
        <v>20.244530328765684</v>
      </c>
      <c r="AB9">
        <f>IF(AND(flt_analyst="ALL",flt_queue="ALL"),COUNTIFS([1]!tbl_raw_data[Updated_date],M9),
IF(AND(flt_analyst&lt;&gt;"ALL",flt_queue&lt;&gt;"ALL"),COUNTIFS([1]!tbl_raw_data[Updated_date],M9,[1]!tbl_raw_data[updated_queue],flt_queue,[1]!tbl_raw_data[analyst_name],flt_analyst),
IF(flt_analyst="ALL",COUNTIFS([1]!tbl_raw_data[Updated_date],M9,[1]!tbl_raw_data[updated_queue],flt_queue),
IF(flt_queue="ALL",COUNTIFS([1]!tbl_raw_data[Updated_date],M9,[1]!tbl_raw_data[analyst_name],flt_analyst)))))</f>
        <v>166</v>
      </c>
      <c r="AC9">
        <f>AVERAGE(AB9:AB13)</f>
        <v>202.2</v>
      </c>
      <c r="AD9" s="1">
        <f>IF(AND('[1]KPI dashbo'!$I$8="ALL",'[1]KPI dashbo'!$K$8="ALL"),COUNTIFS([1]!tbl_raw_data[Updated_date],M9,[1]!tbl_raw_data[Updated Reason],$AD$3),
IF(AND('[1]KPI dashbo'!$I$8&lt;&gt;"ALL",'[1]KPI dashbo'!$K$8&lt;&gt;"ALL"),COUNTIFS([1]!tbl_raw_data[updated_queue],'[1]KPI dashbo'!$I$8,
[1]!tbl_raw_data[analyst_name],'[1]KPI dashbo'!$K$8,[1]!tbl_raw_data[Updated_date],M9,[1]!tbl_raw_data[Updated Reason],$AD$3),
IF('[1]KPI dashbo'!$I$8="ALL",COUNTIFS([1]!tbl_raw_data[analyst_name],'[1]KPI dashbo'!$K$8,[1]!tbl_raw_data[Updated_date],M9,[1]!tbl_raw_data[Updated Reason],$AD$3),
IF('[1]KPI dashbo'!$K$8="ALL",COUNTIFS([1]!tbl_raw_data[updated_queue],'[1]KPI dashbo'!$I$8,[1]!tbl_raw_data[Updated_date],M9,[1]!tbl_raw_data[Updated Reason],$AD$3)))))</f>
        <v>27</v>
      </c>
      <c r="AE9" s="1">
        <f>IF(AND('[1]KPI dashbo'!$I$8="ALL",'[1]KPI dashbo'!$K$8="ALL"),COUNTIFS([1]!tbl_raw_data[Updated_date],M9,[1]!tbl_raw_data[Updated Reason],$AE$3),
IF(AND('[1]KPI dashbo'!$I$8&lt;&gt;"ALL",'[1]KPI dashbo'!$K$8&lt;&gt;"ALL"),COUNTIFS([1]!tbl_raw_data[updated_queue],'[1]KPI dashbo'!$I$8,
[1]!tbl_raw_data[analyst_name],'[1]KPI dashbo'!$K$8,[1]!tbl_raw_data[Updated_date],M9,[1]!tbl_raw_data[Updated Reason],$AE$3),
IF('[1]KPI dashbo'!$I$8="ALL",COUNTIFS([1]!tbl_raw_data[analyst_name],'[1]KPI dashbo'!$K$8,[1]!tbl_raw_data[Updated_date],M9,[1]!tbl_raw_data[Updated Reason],$AE$3),
IF('[1]KPI dashbo'!$K$8="ALL",COUNTIFS([1]!tbl_raw_data[updated_queue],'[1]KPI dashbo'!$I$8,[1]!tbl_raw_data[Updated_date],M9,[1]!tbl_raw_data[Updated Reason],$AE$3)))))</f>
        <v>49</v>
      </c>
      <c r="AF9" s="1">
        <f>IF(AND('[1]KPI dashbo'!$I$8="ALL",'[1]KPI dashbo'!$K$8="ALL"),COUNTIFS([1]!tbl_raw_data[Updated_date],M9,[1]!tbl_raw_data[Updated Reason],$AF$3),
IF(AND('[1]KPI dashbo'!$I$8&lt;&gt;"ALL",'[1]KPI dashbo'!$K$8&lt;&gt;"ALL"),COUNTIFS([1]!tbl_raw_data[updated_queue],'[1]KPI dashbo'!$I$8,
[1]!tbl_raw_data[analyst_name],'[1]KPI dashbo'!$K$8,[1]!tbl_raw_data[Updated_date],M9,[1]!tbl_raw_data[Updated Reason],$AF$3),
IF('[1]KPI dashbo'!$I$8="ALL",COUNTIFS([1]!tbl_raw_data[analyst_name],'[1]KPI dashbo'!$K$8,[1]!tbl_raw_data[Updated_date],M9,[1]!tbl_raw_data[Updated Reason],$AF$3),
IF('[1]KPI dashbo'!$K$8="ALL",COUNTIFS([1]!tbl_raw_data[updated_queue],'[1]KPI dashbo'!$I$8,[1]!tbl_raw_data[Updated_date],M9,[1]!tbl_raw_data[Updated Reason],$AF$3)))))</f>
        <v>4</v>
      </c>
      <c r="AG9" s="1">
        <f>IF(AND('[1]KPI dashbo'!$I$8="ALL",'[1]KPI dashbo'!$K$8="ALL"),COUNTIFS([1]!tbl_raw_data[Updated_date],M9,[1]!tbl_raw_data[Updated Reason],$AG$3),
IF(AND('[1]KPI dashbo'!$I$8&lt;&gt;"ALL",'[1]KPI dashbo'!$K$8&lt;&gt;"ALL"),COUNTIFS([1]!tbl_raw_data[updated_queue],'[1]KPI dashbo'!$I$8,
[1]!tbl_raw_data[analyst_name],'[1]KPI dashbo'!$K$8,[1]!tbl_raw_data[Updated_date],M9,[1]!tbl_raw_data[Updated Reason],$AG$3),
IF('[1]KPI dashbo'!$I$8="ALL",COUNTIFS([1]!tbl_raw_data[analyst_name],'[1]KPI dashbo'!$K$8,[1]!tbl_raw_data[Updated_date],M9,[1]!tbl_raw_data[Updated Reason],$AG$3),
IF('[1]KPI dashbo'!$K$8="ALL",COUNTIFS([1]!tbl_raw_data[updated_queue],'[1]KPI dashbo'!$I$8,[1]!tbl_raw_data[Updated_date],M9,[1]!tbl_raw_data[Updated Reason],$AG$3)))))</f>
        <v>6</v>
      </c>
      <c r="AH9" s="1">
        <f>IF(AND('[1]KPI dashbo'!$I$8="ALL",'[1]KPI dashbo'!$K$8="ALL"),COUNTIFS([1]!tbl_raw_data[Updated_date],M9,[1]!tbl_raw_data[Updated Reason],$AH$3),
IF(AND('[1]KPI dashbo'!$I$8&lt;&gt;"ALL",'[1]KPI dashbo'!$K$8&lt;&gt;"ALL"),COUNTIFS([1]!tbl_raw_data[updated_queue],'[1]KPI dashbo'!$I$8,
[1]!tbl_raw_data[analyst_name],'[1]KPI dashbo'!$K$8,[1]!tbl_raw_data[Updated_date],M9,[1]!tbl_raw_data[Updated Reason],$AH$3),
IF('[1]KPI dashbo'!$I$8="ALL",COUNTIFS([1]!tbl_raw_data[analyst_name],'[1]KPI dashbo'!$K$8,[1]!tbl_raw_data[Updated_date],M9,[1]!tbl_raw_data[Updated Reason],$AH$3),
IF('[1]KPI dashbo'!$K$8="ALL",COUNTIFS([1]!tbl_raw_data[updated_queue],'[1]KPI dashbo'!$I$8,[1]!tbl_raw_data[Updated_date],M9,[1]!tbl_raw_data[Updated Reason],$AH$3)))))</f>
        <v>78</v>
      </c>
      <c r="AI9" s="1">
        <f>IF(AND('[1]KPI dashbo'!$I$8="ALL",'[1]KPI dashbo'!$K$8="ALL"),COUNTIFS([1]!tbl_raw_data[Updated_date],M9,[1]!tbl_raw_data[Updated Reason],$AI$3),
IF(AND('[1]KPI dashbo'!$I$8&lt;&gt;"ALL",'[1]KPI dashbo'!$K$8&lt;&gt;"ALL"),COUNTIFS([1]!tbl_raw_data[updated_queue],'[1]KPI dashbo'!$I$8,
[1]!tbl_raw_data[analyst_name],'[1]KPI dashbo'!$K$8,[1]!tbl_raw_data[Updated_date],M9,[1]!tbl_raw_data[Updated Reason],$AI$3),
IF('[1]KPI dashbo'!$I$8="ALL",COUNTIFS([1]!tbl_raw_data[analyst_name],'[1]KPI dashbo'!$K$8,[1]!tbl_raw_data[Updated_date],M9,[1]!tbl_raw_data[Updated Reason],$AI$3),
IF('[1]KPI dashbo'!$K$8="ALL",COUNTIFS([1]!tbl_raw_data[updated_queue],'[1]KPI dashbo'!$I$8,[1]!tbl_raw_data[Updated_date],M9,[1]!tbl_raw_data[Updated Reason],$AI$3)))))</f>
        <v>2</v>
      </c>
      <c r="AJ9" s="1">
        <f>IF(AND('[1]KPI dashbo'!$I$8="ALL",'[1]KPI dashbo'!$K$8="ALL"),COUNTIFS([1]!tbl_raw_data[Updated_date],M9,[1]!tbl_raw_data[Updated Reason],$AJ$3),
IF(AND('[1]KPI dashbo'!$I$8&lt;&gt;"ALL",'[1]KPI dashbo'!$K$8&lt;&gt;"ALL"),COUNTIFS([1]!tbl_raw_data[updated_queue],'[1]KPI dashbo'!$I$8,
[1]!tbl_raw_data[analyst_name],'[1]KPI dashbo'!$K$8,[1]!tbl_raw_data[Updated_date],M9,[1]!tbl_raw_data[Updated Reason],$AJ$3),
IF('[1]KPI dashbo'!$I$8="ALL",COUNTIFS([1]!tbl_raw_data[analyst_name],'[1]KPI dashbo'!$K$8,[1]!tbl_raw_data[Updated_date],M9,[1]!tbl_raw_data[Updated Reason],$AJ$3),
IF('[1]KPI dashbo'!$K$8="ALL",COUNTIFS([1]!tbl_raw_data[updated_queue],'[1]KPI dashbo'!$I$8,[1]!tbl_raw_data[Updated_date],M9,[1]!tbl_raw_data[Updated Reason],$AJ$3)))))</f>
        <v>0</v>
      </c>
      <c r="AN9" s="8">
        <f>IF(AND(flt_analyst="ALL",flt_queue="ALL"),COUNTIFS([1]!tbl_raw_data[updated_month],flt_month,[1]!tbl_raw_data[updated outcome],"WITHDRAW"),
IF(AND(flt_analyst&lt;&gt;"ALL",flt_queue&lt;&gt;"ALL"),COUNTIFS([1]!tbl_raw_data[updated_month],flt_month,[1]!tbl_raw_data[updated_queue],flt_queue,[1]!tbl_raw_data[analyst_name],flt_analyst,[1]!tbl_raw_data[updated outcome],"WITHDRAW"),
IF(flt_analyst="ALL",COUNTIFS([1]!tbl_raw_data[updated_month],flt_month,[1]!tbl_raw_data[updated_queue],flt_queue,[1]!tbl_raw_data[updated outcome],"WITHDRAW"),
IF(flt_queue="ALL",COUNTIFS([1]!tbl_raw_data[updated_month],flt_month,[1]!tbl_raw_data[analyst_name],flt_analyst,[1]!tbl_raw_data[updated outcome],"WITHDRAW")))))/
IF(AND(flt_analyst="ALL",flt_queue="ALL"),COUNTIFS([1]!tbl_raw_data[updated_month],flt_month),
IF(AND(flt_analyst&lt;&gt;"ALL",flt_queue&lt;&gt;"ALL"),COUNTIFS([1]!tbl_raw_data[updated_month],flt_month,[1]!tbl_raw_data[updated_queue],flt_queue,[1]!tbl_raw_data[analyst_name],flt_analyst),
IF(flt_analyst="ALL",COUNTIFS([1]!tbl_raw_data[updated_month],flt_month,[1]!tbl_raw_data[updated_queue],flt_queue),
IF(flt_queue="ALL",COUNTIFS([1]!tbl_raw_data[updated_month],flt_month,[1]!tbl_raw_data[analyst_name],flt_analyst)))))</f>
        <v>0.30949820788530463</v>
      </c>
    </row>
    <row r="10" spans="1:40" ht="14.25" customHeight="1" x14ac:dyDescent="0.25">
      <c r="A10" t="s">
        <v>11</v>
      </c>
      <c r="B10" t="s">
        <v>10</v>
      </c>
      <c r="M10" s="6">
        <v>45162</v>
      </c>
      <c r="N10" s="5">
        <f>setting!$L$2</f>
        <v>0.85</v>
      </c>
      <c r="O10" s="3">
        <f>IFERROR(IF(AND(flt_analyst="ALL",flt_queue="ALL"),COUNTIFS([1]!tbl_raw_data[Updated_date],M10,[1]!tbl_raw_data[updated outcome],"APPROVE"),
IF(AND(flt_analyst&lt;&gt;"ALL",flt_queue&lt;&gt;"ALL"),COUNTIFS([1]!tbl_raw_data[Updated_date],M10,[1]!tbl_raw_data[updated_queue],flt_queue,[1]!tbl_raw_data[analyst_name],flt_analyst,[1]!tbl_raw_data[updated outcome],"APPROVE"),
IF(flt_analyst="ALL",COUNTIFS([1]!tbl_raw_data[Updated_date],M10,[1]!tbl_raw_data[updated_queue],flt_queue,[1]!tbl_raw_data[updated outcome],"APPROVE"),
IF(flt_queue="ALL",COUNTIFS([1]!tbl_raw_data[Updated_date],M10,[1]!tbl_raw_data[analyst_name],flt_analyst,[1]!tbl_raw_data[updated outcome],"APPROVE")))))
/
IF(AND(flt_analyst="ALL",flt_queue="ALL"),COUNTIFS([1]!tbl_raw_data[Updated_date],M10),
IF(AND(flt_analyst&lt;&gt;"ALL",flt_queue&lt;&gt;"ALL"),COUNTIFS([1]!tbl_raw_data[Updated_date],M10,[1]!tbl_raw_data[updated_queue],flt_queue,[1]!tbl_raw_data[analyst_name],flt_analyst),
IF(flt_analyst="ALL",COUNTIFS([1]!tbl_raw_data[Updated_date],M10,[1]!tbl_raw_data[updated_queue],flt_queue),
IF(flt_queue="ALL",COUNTIFS([1]!tbl_raw_data[Updated_date],M10,[1]!tbl_raw_data[analyst_name],flt_analyst))))),"-")</f>
        <v>0.48017621145374451</v>
      </c>
      <c r="P10" s="3">
        <f>AVERAGE(O10:O14)</f>
        <v>0.50109428422445146</v>
      </c>
      <c r="Q10" s="3">
        <f>IFERROR(IF(AND(flt_analyst="ALL",flt_queue="ALL"),COUNTIFS([1]!tbl_raw_data[Updated_date],M10,[1]!tbl_raw_data[updated outcome],"DECLINE"),
IF(AND(flt_analyst&lt;&gt;"ALL",flt_queue&lt;&gt;"ALL"),COUNTIFS([1]!tbl_raw_data[Updated_date],M10,[1]!tbl_raw_data[updated_queue],flt_queue,[1]!tbl_raw_data[analyst_name],flt_analyst,[1]!tbl_raw_data[updated outcome],"DECLINE"),
IF(flt_analyst="ALL",COUNTIFS([1]!tbl_raw_data[Updated_date],M10,[1]!tbl_raw_data[updated_queue],flt_queue,[1]!tbl_raw_data[updated outcome],"DECLINE"),
IF(flt_queue="ALL",COUNTIFS([1]!tbl_raw_data[Updated_date],M10,[1]!tbl_raw_data[analyst_name],flt_analyst,[1]!tbl_raw_data[updated outcome],"DECLINE")))))
/
IF(AND(flt_analyst="ALL",flt_queue="ALL"),COUNTIFS([1]!tbl_raw_data[Updated_date],M10),
IF(AND(flt_analyst&lt;&gt;"ALL",flt_queue&lt;&gt;"ALL"),COUNTIFS([1]!tbl_raw_data[Updated_date],M10,[1]!tbl_raw_data[updated_queue],flt_queue,[1]!tbl_raw_data[analyst_name],flt_analyst),
IF(flt_analyst="ALL",COUNTIFS([1]!tbl_raw_data[Updated_date],M10,[1]!tbl_raw_data[updated_queue],flt_queue),
IF(flt_queue="ALL",COUNTIFS([1]!tbl_raw_data[Updated_date],M10,[1]!tbl_raw_data[analyst_name],flt_analyst))))),"-")</f>
        <v>0.13215859030837004</v>
      </c>
      <c r="R10" s="3">
        <f>AVERAGE(Q10:Q14)</f>
        <v>0.16106071814962042</v>
      </c>
      <c r="S10" s="3">
        <f>IFERROR(IF(AND(flt_analyst="ALL",flt_queue="ALL"),COUNTIFS([1]!tbl_raw_data[Updated_date],M10,[1]!tbl_raw_data[updated outcome],"WITHDRAW"),
IF(AND(flt_analyst&lt;&gt;"ALL",flt_queue&lt;&gt;"ALL"),COUNTIFS([1]!tbl_raw_data[Updated_date],M10,[1]!tbl_raw_data[updated_queue],flt_queue,[1]!tbl_raw_data[analyst_name],flt_analyst,[1]!tbl_raw_data[updated outcome],"WITHDRAW"),
IF(flt_analyst="ALL",COUNTIFS([1]!tbl_raw_data[Updated_date],M10,[1]!tbl_raw_data[updated_queue],flt_queue,[1]!tbl_raw_data[updated outcome],"WITHDRAW"),
IF(flt_queue="ALL",COUNTIFS([1]!tbl_raw_data[Updated_date],M10,[1]!tbl_raw_data[analyst_name],flt_analyst,[1]!tbl_raw_data[updated outcome],"WITHDRAW")))))
/
IF(AND(flt_analyst="ALL",flt_queue="ALL"),COUNTIFS([1]!tbl_raw_data[Updated_date],M10),
IF(AND(flt_analyst&lt;&gt;"ALL",flt_queue&lt;&gt;"ALL"),COUNTIFS([1]!tbl_raw_data[Updated_date],M10,[1]!tbl_raw_data[updated_queue],flt_queue,[1]!tbl_raw_data[analyst_name],flt_analyst),
IF(flt_analyst="ALL",COUNTIFS([1]!tbl_raw_data[Updated_date],M10,[1]!tbl_raw_data[updated_queue],flt_queue),
IF(flt_queue="ALL",COUNTIFS([1]!tbl_raw_data[Updated_date],M10,[1]!tbl_raw_data[analyst_name],flt_analyst))))),"-")</f>
        <v>0.38766519823788548</v>
      </c>
      <c r="T10" s="3">
        <f>AVERAGE(S10:S14)</f>
        <v>0.33784499762592812</v>
      </c>
      <c r="U10" s="4">
        <v>0.9</v>
      </c>
      <c r="V10" s="3">
        <f>IFERROR(IF(AND(flt_queue="All",flt_analyst="All"),COUNTIFS([1]!tbl_raw_data[sla_met_sla_not_met],"SLA_MET",[1]!tbl_raw_data[Updated_date],M10),
IF(AND(flt_queue&lt;&gt;"All",flt_analyst&lt;&gt;"All"),COUNTIFS([1]!tbl_raw_data[updated_queue],flt_queue,[1]!tbl_raw_data[analyst_name],flt_analyst,[1]!tbl_raw_data[sla_met_sla_not_met],"SLA_MET",[1]!tbl_raw_data[Updated_date],M10),
IF(flt_queue="All",COUNTIFS([1]!tbl_raw_data[analyst_name],flt_analyst,[1]!tbl_raw_data[sla_met_sla_not_met],"SLA_MET",[1]!tbl_raw_data[Updated_date],M10),
IF(flt_analyst="All",COUNTIFS([1]!tbl_raw_data[updated_queue],flt_queue,[1]!tbl_raw_data[sla_met_sla_not_met],"SLA_MET",[1]!tbl_raw_data[Updated_date],M10)))))
/
IF(AND(flt_queue="All",flt_analyst="All"),COUNTIFS([1]!tbl_raw_data[Updated_date],M10),
IF(AND(flt_queue&lt;&gt;"All",flt_analyst&lt;&gt;"All"),COUNTIFS([1]!tbl_raw_data[updated_queue],flt_queue,[1]!tbl_raw_data[analyst_name],flt_analyst,[1]!tbl_raw_data[Updated_date],M10),
IF(flt_queue="All",COUNTIFS([1]!tbl_raw_data[analyst_name],flt_analyst,[1]!tbl_raw_data[Updated_date],M10),
IF(flt_analyst="All",COUNTIFS([1]!tbl_raw_data[updated_queue],flt_queue,[1]!tbl_raw_data[Updated_date],M10))))),"-")</f>
        <v>0.85022026431718056</v>
      </c>
      <c r="W10" s="3">
        <f>AVERAGE(V10:V14)</f>
        <v>0.84891510660008174</v>
      </c>
      <c r="X10" s="3">
        <f>IFERROR(IF(AND(flt_analyst="ALL",flt_queue="ALL"),COUNTIFS([1]!tbl_raw_data[Updated_date],M10,[1]!tbl_raw_data[sla_met_sla_not_met],"SLA_MET"),
IF(AND(flt_analyst&lt;&gt;"ALL",flt_queue&lt;&gt;"ALL"),COUNTIFS([1]!tbl_raw_data[Updated_date],M10,[1]!tbl_raw_data[updated_queue],flt_queue,[1]!tbl_raw_data[analyst_name],flt_analyst,[1]!tbl_raw_data[sla_met_sla_not_met],"SLA_MET"),
IF(flt_analyst="ALL",COUNTIFS([1]!tbl_raw_data[Updated_date],M10,[1]!tbl_raw_data[updated_queue],flt_queue,[1]!tbl_raw_data[sla_met_sla_not_met],"SLA_MET"),
IF(flt_queue="ALL",COUNTIFS([1]!tbl_raw_data[Updated_date],M10,[1]!tbl_raw_data[analyst_name],flt_analyst,[1]!tbl_raw_data[sla_met_sla_not_met],"SLA_MET")))))/
IF(AND(flt_analyst="ALL",flt_queue="ALL"),COUNTIFS([1]!tbl_raw_data[Updated_date],M10),
IF(AND(flt_analyst&lt;&gt;"ALL",flt_queue&lt;&gt;"ALL"),COUNTIFS([1]!tbl_raw_data[Updated_date],M10,[1]!tbl_raw_data[updated_queue],flt_queue,[1]!tbl_raw_data[analyst_name],flt_analyst),
IF(flt_analyst="ALL",COUNTIFS([1]!tbl_raw_data[Updated_date],M10,[1]!tbl_raw_data[updated_queue],flt_queue),
IF(flt_queue="ALL",COUNTIFS([1]!tbl_raw_data[Updated_date],M10,[1]!tbl_raw_data[analyst_name],flt_analyst))))),"-")</f>
        <v>0.85022026431718056</v>
      </c>
      <c r="Y10" s="3">
        <f>AVERAGE(X10:X14)</f>
        <v>0.84891510660008174</v>
      </c>
      <c r="Z10" s="2">
        <f>IFERROR(IF(AND(flt_analyst="ALL",flt_queue="ALL"),SUMIFS([1]!tbl_raw_data[time_taken_in_mins],[1]!tbl_raw_data[Updated_date],M10),
IF(AND(flt_analyst&lt;&gt;"ALL",flt_queue&lt;&gt;"ALL"),SUMIFS([1]!tbl_raw_data[time_taken_in_mins],[1]!tbl_raw_data[Updated_date],M10,[1]!tbl_raw_data[analyst_name],flt_analyst,[1]!tbl_raw_data[updated_queue],flt_queue),
IF(flt_analyst="ALL",SUMIFS([1]!tbl_raw_data[time_taken_in_mins],[1]!tbl_raw_data[Updated_date],M10,[1]!tbl_raw_data[updated_queue],flt_queue),IF(flt_queue="ALL",SUMIFS([1]!tbl_raw_data[time_taken_in_mins],[1]!tbl_raw_data[Updated_date],M10,[1]!tbl_raw_data[analyst_name],flt_analyst)))))/
IF(AND(flt_analyst="ALL",flt_queue="ALL"),COUNTIFS([1]!tbl_raw_data[Updated_date],M10),
IF(AND(flt_analyst&lt;&gt;"ALL",flt_queue&lt;&gt;"ALL"),COUNTIFS([1]!tbl_raw_data[Updated_date],M10,[1]!tbl_raw_data[updated_queue],flt_queue,[1]!tbl_raw_data[analyst_name],flt_analyst),
IF(flt_analyst="ALL",COUNTIFS([1]!tbl_raw_data[Updated_date],M10,[1]!tbl_raw_data[updated_queue],flt_queue),
IF(flt_queue="ALL",COUNTIFS([1]!tbl_raw_data[Updated_date],M10,[1]!tbl_raw_data[analyst_name],flt_analyst))))),"-")</f>
        <v>17.396769456681351</v>
      </c>
      <c r="AA10" s="2">
        <f>AVERAGE(Z10:Z14)</f>
        <v>21.321617662873685</v>
      </c>
      <c r="AB10">
        <f>IF(AND(flt_analyst="ALL",flt_queue="ALL"),COUNTIFS([1]!tbl_raw_data[Updated_date],M10),
IF(AND(flt_analyst&lt;&gt;"ALL",flt_queue&lt;&gt;"ALL"),COUNTIFS([1]!tbl_raw_data[Updated_date],M10,[1]!tbl_raw_data[updated_queue],flt_queue,[1]!tbl_raw_data[analyst_name],flt_analyst),
IF(flt_analyst="ALL",COUNTIFS([1]!tbl_raw_data[Updated_date],M10,[1]!tbl_raw_data[updated_queue],flt_queue),
IF(flt_queue="ALL",COUNTIFS([1]!tbl_raw_data[Updated_date],M10,[1]!tbl_raw_data[analyst_name],flt_analyst)))))</f>
        <v>227</v>
      </c>
      <c r="AC10">
        <f>AVERAGE(AB10:AB14)</f>
        <v>208.4</v>
      </c>
      <c r="AD10" s="1">
        <f>IF(AND('[1]KPI dashbo'!$I$8="ALL",'[1]KPI dashbo'!$K$8="ALL"),COUNTIFS([1]!tbl_raw_data[Updated_date],M10,[1]!tbl_raw_data[Updated Reason],$AD$3),
IF(AND('[1]KPI dashbo'!$I$8&lt;&gt;"ALL",'[1]KPI dashbo'!$K$8&lt;&gt;"ALL"),COUNTIFS([1]!tbl_raw_data[updated_queue],'[1]KPI dashbo'!$I$8,
[1]!tbl_raw_data[analyst_name],'[1]KPI dashbo'!$K$8,[1]!tbl_raw_data[Updated_date],M10,[1]!tbl_raw_data[Updated Reason],$AD$3),
IF('[1]KPI dashbo'!$I$8="ALL",COUNTIFS([1]!tbl_raw_data[analyst_name],'[1]KPI dashbo'!$K$8,[1]!tbl_raw_data[Updated_date],M10,[1]!tbl_raw_data[Updated Reason],$AD$3),
IF('[1]KPI dashbo'!$K$8="ALL",COUNTIFS([1]!tbl_raw_data[updated_queue],'[1]KPI dashbo'!$I$8,[1]!tbl_raw_data[Updated_date],M10,[1]!tbl_raw_data[Updated Reason],$AD$3)))))</f>
        <v>52</v>
      </c>
      <c r="AE10" s="1">
        <f>IF(AND('[1]KPI dashbo'!$I$8="ALL",'[1]KPI dashbo'!$K$8="ALL"),COUNTIFS([1]!tbl_raw_data[Updated_date],M10,[1]!tbl_raw_data[Updated Reason],$AE$3),
IF(AND('[1]KPI dashbo'!$I$8&lt;&gt;"ALL",'[1]KPI dashbo'!$K$8&lt;&gt;"ALL"),COUNTIFS([1]!tbl_raw_data[updated_queue],'[1]KPI dashbo'!$I$8,
[1]!tbl_raw_data[analyst_name],'[1]KPI dashbo'!$K$8,[1]!tbl_raw_data[Updated_date],M10,[1]!tbl_raw_data[Updated Reason],$AE$3),
IF('[1]KPI dashbo'!$I$8="ALL",COUNTIFS([1]!tbl_raw_data[analyst_name],'[1]KPI dashbo'!$K$8,[1]!tbl_raw_data[Updated_date],M10,[1]!tbl_raw_data[Updated Reason],$AE$3),
IF('[1]KPI dashbo'!$K$8="ALL",COUNTIFS([1]!tbl_raw_data[updated_queue],'[1]KPI dashbo'!$I$8,[1]!tbl_raw_data[Updated_date],M10,[1]!tbl_raw_data[Updated Reason],$AE$3)))))</f>
        <v>62</v>
      </c>
      <c r="AF10" s="1">
        <f>IF(AND('[1]KPI dashbo'!$I$8="ALL",'[1]KPI dashbo'!$K$8="ALL"),COUNTIFS([1]!tbl_raw_data[Updated_date],M10,[1]!tbl_raw_data[Updated Reason],$AF$3),
IF(AND('[1]KPI dashbo'!$I$8&lt;&gt;"ALL",'[1]KPI dashbo'!$K$8&lt;&gt;"ALL"),COUNTIFS([1]!tbl_raw_data[updated_queue],'[1]KPI dashbo'!$I$8,
[1]!tbl_raw_data[analyst_name],'[1]KPI dashbo'!$K$8,[1]!tbl_raw_data[Updated_date],M10,[1]!tbl_raw_data[Updated Reason],$AF$3),
IF('[1]KPI dashbo'!$I$8="ALL",COUNTIFS([1]!tbl_raw_data[analyst_name],'[1]KPI dashbo'!$K$8,[1]!tbl_raw_data[Updated_date],M10,[1]!tbl_raw_data[Updated Reason],$AF$3),
IF('[1]KPI dashbo'!$K$8="ALL",COUNTIFS([1]!tbl_raw_data[updated_queue],'[1]KPI dashbo'!$I$8,[1]!tbl_raw_data[Updated_date],M10,[1]!tbl_raw_data[Updated Reason],$AF$3)))))</f>
        <v>14</v>
      </c>
      <c r="AG10" s="1">
        <f>IF(AND('[1]KPI dashbo'!$I$8="ALL",'[1]KPI dashbo'!$K$8="ALL"),COUNTIFS([1]!tbl_raw_data[Updated_date],M10,[1]!tbl_raw_data[Updated Reason],$AG$3),
IF(AND('[1]KPI dashbo'!$I$8&lt;&gt;"ALL",'[1]KPI dashbo'!$K$8&lt;&gt;"ALL"),COUNTIFS([1]!tbl_raw_data[updated_queue],'[1]KPI dashbo'!$I$8,
[1]!tbl_raw_data[analyst_name],'[1]KPI dashbo'!$K$8,[1]!tbl_raw_data[Updated_date],M10,[1]!tbl_raw_data[Updated Reason],$AG$3),
IF('[1]KPI dashbo'!$I$8="ALL",COUNTIFS([1]!tbl_raw_data[analyst_name],'[1]KPI dashbo'!$K$8,[1]!tbl_raw_data[Updated_date],M10,[1]!tbl_raw_data[Updated Reason],$AG$3),
IF('[1]KPI dashbo'!$K$8="ALL",COUNTIFS([1]!tbl_raw_data[updated_queue],'[1]KPI dashbo'!$I$8,[1]!tbl_raw_data[Updated_date],M10,[1]!tbl_raw_data[Updated Reason],$AG$3)))))</f>
        <v>6</v>
      </c>
      <c r="AH10" s="1">
        <f>IF(AND('[1]KPI dashbo'!$I$8="ALL",'[1]KPI dashbo'!$K$8="ALL"),COUNTIFS([1]!tbl_raw_data[Updated_date],M10,[1]!tbl_raw_data[Updated Reason],$AH$3),
IF(AND('[1]KPI dashbo'!$I$8&lt;&gt;"ALL",'[1]KPI dashbo'!$K$8&lt;&gt;"ALL"),COUNTIFS([1]!tbl_raw_data[updated_queue],'[1]KPI dashbo'!$I$8,
[1]!tbl_raw_data[analyst_name],'[1]KPI dashbo'!$K$8,[1]!tbl_raw_data[Updated_date],M10,[1]!tbl_raw_data[Updated Reason],$AH$3),
IF('[1]KPI dashbo'!$I$8="ALL",COUNTIFS([1]!tbl_raw_data[analyst_name],'[1]KPI dashbo'!$K$8,[1]!tbl_raw_data[Updated_date],M10,[1]!tbl_raw_data[Updated Reason],$AH$3),
IF('[1]KPI dashbo'!$K$8="ALL",COUNTIFS([1]!tbl_raw_data[updated_queue],'[1]KPI dashbo'!$I$8,[1]!tbl_raw_data[Updated_date],M10,[1]!tbl_raw_data[Updated Reason],$AH$3)))))</f>
        <v>92</v>
      </c>
      <c r="AI10" s="1">
        <f>IF(AND('[1]KPI dashbo'!$I$8="ALL",'[1]KPI dashbo'!$K$8="ALL"),COUNTIFS([1]!tbl_raw_data[Updated_date],M10,[1]!tbl_raw_data[Updated Reason],$AI$3),
IF(AND('[1]KPI dashbo'!$I$8&lt;&gt;"ALL",'[1]KPI dashbo'!$K$8&lt;&gt;"ALL"),COUNTIFS([1]!tbl_raw_data[updated_queue],'[1]KPI dashbo'!$I$8,
[1]!tbl_raw_data[analyst_name],'[1]KPI dashbo'!$K$8,[1]!tbl_raw_data[Updated_date],M10,[1]!tbl_raw_data[Updated Reason],$AI$3),
IF('[1]KPI dashbo'!$I$8="ALL",COUNTIFS([1]!tbl_raw_data[analyst_name],'[1]KPI dashbo'!$K$8,[1]!tbl_raw_data[Updated_date],M10,[1]!tbl_raw_data[Updated Reason],$AI$3),
IF('[1]KPI dashbo'!$K$8="ALL",COUNTIFS([1]!tbl_raw_data[updated_queue],'[1]KPI dashbo'!$I$8,[1]!tbl_raw_data[Updated_date],M10,[1]!tbl_raw_data[Updated Reason],$AI$3)))))</f>
        <v>1</v>
      </c>
      <c r="AJ10" s="1">
        <f>IF(AND('[1]KPI dashbo'!$I$8="ALL",'[1]KPI dashbo'!$K$8="ALL"),COUNTIFS([1]!tbl_raw_data[Updated_date],M10,[1]!tbl_raw_data[Updated Reason],$AJ$3),
IF(AND('[1]KPI dashbo'!$I$8&lt;&gt;"ALL",'[1]KPI dashbo'!$K$8&lt;&gt;"ALL"),COUNTIFS([1]!tbl_raw_data[updated_queue],'[1]KPI dashbo'!$I$8,
[1]!tbl_raw_data[analyst_name],'[1]KPI dashbo'!$K$8,[1]!tbl_raw_data[Updated_date],M10,[1]!tbl_raw_data[Updated Reason],$AJ$3),
IF('[1]KPI dashbo'!$I$8="ALL",COUNTIFS([1]!tbl_raw_data[analyst_name],'[1]KPI dashbo'!$K$8,[1]!tbl_raw_data[Updated_date],M10,[1]!tbl_raw_data[Updated Reason],$AJ$3),
IF('[1]KPI dashbo'!$K$8="ALL",COUNTIFS([1]!tbl_raw_data[updated_queue],'[1]KPI dashbo'!$I$8,[1]!tbl_raw_data[Updated_date],M10,[1]!tbl_raw_data[Updated Reason],$AJ$3)))))</f>
        <v>0</v>
      </c>
    </row>
    <row r="11" spans="1:40" ht="14.25" customHeight="1" x14ac:dyDescent="0.25">
      <c r="A11" t="s">
        <v>9</v>
      </c>
      <c r="B11" t="s">
        <v>8</v>
      </c>
      <c r="M11" s="6">
        <v>45161</v>
      </c>
      <c r="N11" s="5">
        <f>setting!$L$2</f>
        <v>0.85</v>
      </c>
      <c r="O11" s="3">
        <f>IFERROR(IF(AND(flt_analyst="ALL",flt_queue="ALL"),COUNTIFS([1]!tbl_raw_data[Updated_date],M11,[1]!tbl_raw_data[updated outcome],"APPROVE"),
IF(AND(flt_analyst&lt;&gt;"ALL",flt_queue&lt;&gt;"ALL"),COUNTIFS([1]!tbl_raw_data[Updated_date],M11,[1]!tbl_raw_data[updated_queue],flt_queue,[1]!tbl_raw_data[analyst_name],flt_analyst,[1]!tbl_raw_data[updated outcome],"APPROVE"),
IF(flt_analyst="ALL",COUNTIFS([1]!tbl_raw_data[Updated_date],M11,[1]!tbl_raw_data[updated_queue],flt_queue,[1]!tbl_raw_data[updated outcome],"APPROVE"),
IF(flt_queue="ALL",COUNTIFS([1]!tbl_raw_data[Updated_date],M11,[1]!tbl_raw_data[analyst_name],flt_analyst,[1]!tbl_raw_data[updated outcome],"APPROVE")))))
/
IF(AND(flt_analyst="ALL",flt_queue="ALL"),COUNTIFS([1]!tbl_raw_data[Updated_date],M11),
IF(AND(flt_analyst&lt;&gt;"ALL",flt_queue&lt;&gt;"ALL"),COUNTIFS([1]!tbl_raw_data[Updated_date],M11,[1]!tbl_raw_data[updated_queue],flt_queue,[1]!tbl_raw_data[analyst_name],flt_analyst),
IF(flt_analyst="ALL",COUNTIFS([1]!tbl_raw_data[Updated_date],M11,[1]!tbl_raw_data[updated_queue],flt_queue),
IF(flt_queue="ALL",COUNTIFS([1]!tbl_raw_data[Updated_date],M11,[1]!tbl_raw_data[analyst_name],flt_analyst))))),"-")</f>
        <v>0.49356223175965663</v>
      </c>
      <c r="P11" s="3">
        <f>AVERAGE(O11:O15)</f>
        <v>0.50933254620720692</v>
      </c>
      <c r="Q11" s="3">
        <f>IFERROR(IF(AND(flt_analyst="ALL",flt_queue="ALL"),COUNTIFS([1]!tbl_raw_data[Updated_date],M11,[1]!tbl_raw_data[updated outcome],"DECLINE"),
IF(AND(flt_analyst&lt;&gt;"ALL",flt_queue&lt;&gt;"ALL"),COUNTIFS([1]!tbl_raw_data[Updated_date],M11,[1]!tbl_raw_data[updated_queue],flt_queue,[1]!tbl_raw_data[analyst_name],flt_analyst,[1]!tbl_raw_data[updated outcome],"DECLINE"),
IF(flt_analyst="ALL",COUNTIFS([1]!tbl_raw_data[Updated_date],M11,[1]!tbl_raw_data[updated_queue],flt_queue,[1]!tbl_raw_data[updated outcome],"DECLINE"),
IF(flt_queue="ALL",COUNTIFS([1]!tbl_raw_data[Updated_date],M11,[1]!tbl_raw_data[analyst_name],flt_analyst,[1]!tbl_raw_data[updated outcome],"DECLINE")))))
/
IF(AND(flt_analyst="ALL",flt_queue="ALL"),COUNTIFS([1]!tbl_raw_data[Updated_date],M11),
IF(AND(flt_analyst&lt;&gt;"ALL",flt_queue&lt;&gt;"ALL"),COUNTIFS([1]!tbl_raw_data[Updated_date],M11,[1]!tbl_raw_data[updated_queue],flt_queue,[1]!tbl_raw_data[analyst_name],flt_analyst),
IF(flt_analyst="ALL",COUNTIFS([1]!tbl_raw_data[Updated_date],M11,[1]!tbl_raw_data[updated_queue],flt_queue),
IF(flt_queue="ALL",COUNTIFS([1]!tbl_raw_data[Updated_date],M11,[1]!tbl_raw_data[analyst_name],flt_analyst))))),"-")</f>
        <v>0.18884120171673821</v>
      </c>
      <c r="R11" s="3">
        <f>AVERAGE(Q11:Q15)</f>
        <v>0.15172301718196352</v>
      </c>
      <c r="S11" s="3">
        <f>IFERROR(IF(AND(flt_analyst="ALL",flt_queue="ALL"),COUNTIFS([1]!tbl_raw_data[Updated_date],M11,[1]!tbl_raw_data[updated outcome],"WITHDRAW"),
IF(AND(flt_analyst&lt;&gt;"ALL",flt_queue&lt;&gt;"ALL"),COUNTIFS([1]!tbl_raw_data[Updated_date],M11,[1]!tbl_raw_data[updated_queue],flt_queue,[1]!tbl_raw_data[analyst_name],flt_analyst,[1]!tbl_raw_data[updated outcome],"WITHDRAW"),
IF(flt_analyst="ALL",COUNTIFS([1]!tbl_raw_data[Updated_date],M11,[1]!tbl_raw_data[updated_queue],flt_queue,[1]!tbl_raw_data[updated outcome],"WITHDRAW"),
IF(flt_queue="ALL",COUNTIFS([1]!tbl_raw_data[Updated_date],M11,[1]!tbl_raw_data[analyst_name],flt_analyst,[1]!tbl_raw_data[updated outcome],"WITHDRAW")))))
/
IF(AND(flt_analyst="ALL",flt_queue="ALL"),COUNTIFS([1]!tbl_raw_data[Updated_date],M11),
IF(AND(flt_analyst&lt;&gt;"ALL",flt_queue&lt;&gt;"ALL"),COUNTIFS([1]!tbl_raw_data[Updated_date],M11,[1]!tbl_raw_data[updated_queue],flt_queue,[1]!tbl_raw_data[analyst_name],flt_analyst),
IF(flt_analyst="ALL",COUNTIFS([1]!tbl_raw_data[Updated_date],M11,[1]!tbl_raw_data[updated_queue],flt_queue),
IF(flt_queue="ALL",COUNTIFS([1]!tbl_raw_data[Updated_date],M11,[1]!tbl_raw_data[analyst_name],flt_analyst))))),"-")</f>
        <v>0.31759656652360513</v>
      </c>
      <c r="T11" s="3">
        <f>AVERAGE(S11:S15)</f>
        <v>0.33894443661082957</v>
      </c>
      <c r="U11" s="4">
        <v>0.9</v>
      </c>
      <c r="V11" s="3">
        <f>IFERROR(IF(AND(flt_queue="All",flt_analyst="All"),COUNTIFS([1]!tbl_raw_data[sla_met_sla_not_met],"SLA_MET",[1]!tbl_raw_data[Updated_date],M11),
IF(AND(flt_queue&lt;&gt;"All",flt_analyst&lt;&gt;"All"),COUNTIFS([1]!tbl_raw_data[updated_queue],flt_queue,[1]!tbl_raw_data[analyst_name],flt_analyst,[1]!tbl_raw_data[sla_met_sla_not_met],"SLA_MET",[1]!tbl_raw_data[Updated_date],M11),
IF(flt_queue="All",COUNTIFS([1]!tbl_raw_data[analyst_name],flt_analyst,[1]!tbl_raw_data[sla_met_sla_not_met],"SLA_MET",[1]!tbl_raw_data[Updated_date],M11),
IF(flt_analyst="All",COUNTIFS([1]!tbl_raw_data[updated_queue],flt_queue,[1]!tbl_raw_data[sla_met_sla_not_met],"SLA_MET",[1]!tbl_raw_data[Updated_date],M11)))))
/
IF(AND(flt_queue="All",flt_analyst="All"),COUNTIFS([1]!tbl_raw_data[Updated_date],M11),
IF(AND(flt_queue&lt;&gt;"All",flt_analyst&lt;&gt;"All"),COUNTIFS([1]!tbl_raw_data[updated_queue],flt_queue,[1]!tbl_raw_data[analyst_name],flt_analyst,[1]!tbl_raw_data[Updated_date],M11),
IF(flt_queue="All",COUNTIFS([1]!tbl_raw_data[analyst_name],flt_analyst,[1]!tbl_raw_data[Updated_date],M11),
IF(flt_analyst="All",COUNTIFS([1]!tbl_raw_data[updated_queue],flt_queue,[1]!tbl_raw_data[Updated_date],M11))))),"-")</f>
        <v>0.92274678111587982</v>
      </c>
      <c r="W11" s="3">
        <f>AVERAGE(V11:V15)</f>
        <v>0.85664883151442317</v>
      </c>
      <c r="X11" s="3">
        <f>IFERROR(IF(AND(flt_analyst="ALL",flt_queue="ALL"),COUNTIFS([1]!tbl_raw_data[Updated_date],M11,[1]!tbl_raw_data[sla_met_sla_not_met],"SLA_MET"),
IF(AND(flt_analyst&lt;&gt;"ALL",flt_queue&lt;&gt;"ALL"),COUNTIFS([1]!tbl_raw_data[Updated_date],M11,[1]!tbl_raw_data[updated_queue],flt_queue,[1]!tbl_raw_data[analyst_name],flt_analyst,[1]!tbl_raw_data[sla_met_sla_not_met],"SLA_MET"),
IF(flt_analyst="ALL",COUNTIFS([1]!tbl_raw_data[Updated_date],M11,[1]!tbl_raw_data[updated_queue],flt_queue,[1]!tbl_raw_data[sla_met_sla_not_met],"SLA_MET"),
IF(flt_queue="ALL",COUNTIFS([1]!tbl_raw_data[Updated_date],M11,[1]!tbl_raw_data[analyst_name],flt_analyst,[1]!tbl_raw_data[sla_met_sla_not_met],"SLA_MET")))))/
IF(AND(flt_analyst="ALL",flt_queue="ALL"),COUNTIFS([1]!tbl_raw_data[Updated_date],M11),
IF(AND(flt_analyst&lt;&gt;"ALL",flt_queue&lt;&gt;"ALL"),COUNTIFS([1]!tbl_raw_data[Updated_date],M11,[1]!tbl_raw_data[updated_queue],flt_queue,[1]!tbl_raw_data[analyst_name],flt_analyst),
IF(flt_analyst="ALL",COUNTIFS([1]!tbl_raw_data[Updated_date],M11,[1]!tbl_raw_data[updated_queue],flt_queue),
IF(flt_queue="ALL",COUNTIFS([1]!tbl_raw_data[Updated_date],M11,[1]!tbl_raw_data[analyst_name],flt_analyst))))),"-")</f>
        <v>0.92274678111587982</v>
      </c>
      <c r="Y11" s="3">
        <f>AVERAGE(X11:X15)</f>
        <v>0.85664883151442317</v>
      </c>
      <c r="Z11" s="2">
        <f>IFERROR(IF(AND(flt_analyst="ALL",flt_queue="ALL"),SUMIFS([1]!tbl_raw_data[time_taken_in_mins],[1]!tbl_raw_data[Updated_date],M11),
IF(AND(flt_analyst&lt;&gt;"ALL",flt_queue&lt;&gt;"ALL"),SUMIFS([1]!tbl_raw_data[time_taken_in_mins],[1]!tbl_raw_data[Updated_date],M11,[1]!tbl_raw_data[analyst_name],flt_analyst,[1]!tbl_raw_data[updated_queue],flt_queue),
IF(flt_analyst="ALL",SUMIFS([1]!tbl_raw_data[time_taken_in_mins],[1]!tbl_raw_data[Updated_date],M11,[1]!tbl_raw_data[updated_queue],flt_queue),IF(flt_queue="ALL",SUMIFS([1]!tbl_raw_data[time_taken_in_mins],[1]!tbl_raw_data[Updated_date],M11,[1]!tbl_raw_data[analyst_name],flt_analyst)))))/
IF(AND(flt_analyst="ALL",flt_queue="ALL"),COUNTIFS([1]!tbl_raw_data[Updated_date],M11),
IF(AND(flt_analyst&lt;&gt;"ALL",flt_queue&lt;&gt;"ALL"),COUNTIFS([1]!tbl_raw_data[Updated_date],M11,[1]!tbl_raw_data[updated_queue],flt_queue,[1]!tbl_raw_data[analyst_name],flt_analyst),
IF(flt_analyst="ALL",COUNTIFS([1]!tbl_raw_data[Updated_date],M11,[1]!tbl_raw_data[updated_queue],flt_queue),
IF(flt_queue="ALL",COUNTIFS([1]!tbl_raw_data[Updated_date],M11,[1]!tbl_raw_data[analyst_name],flt_analyst))))),"-")</f>
        <v>21.277825464949938</v>
      </c>
      <c r="AA11" s="2">
        <f>AVERAGE(Z11:Z15)</f>
        <v>26.172805082078732</v>
      </c>
      <c r="AB11">
        <f>IF(AND(flt_analyst="ALL",flt_queue="ALL"),COUNTIFS([1]!tbl_raw_data[Updated_date],M11),
IF(AND(flt_analyst&lt;&gt;"ALL",flt_queue&lt;&gt;"ALL"),COUNTIFS([1]!tbl_raw_data[Updated_date],M11,[1]!tbl_raw_data[updated_queue],flt_queue,[1]!tbl_raw_data[analyst_name],flt_analyst),
IF(flt_analyst="ALL",COUNTIFS([1]!tbl_raw_data[Updated_date],M11,[1]!tbl_raw_data[updated_queue],flt_queue),
IF(flt_queue="ALL",COUNTIFS([1]!tbl_raw_data[Updated_date],M11,[1]!tbl_raw_data[analyst_name],flt_analyst)))))</f>
        <v>233</v>
      </c>
      <c r="AC11">
        <f>AVERAGE(AB11:AB15)</f>
        <v>186.4</v>
      </c>
      <c r="AD11" s="1">
        <f>IF(AND('[1]KPI dashbo'!$I$8="ALL",'[1]KPI dashbo'!$K$8="ALL"),COUNTIFS([1]!tbl_raw_data[Updated_date],M11,[1]!tbl_raw_data[Updated Reason],$AD$3),
IF(AND('[1]KPI dashbo'!$I$8&lt;&gt;"ALL",'[1]KPI dashbo'!$K$8&lt;&gt;"ALL"),COUNTIFS([1]!tbl_raw_data[updated_queue],'[1]KPI dashbo'!$I$8,
[1]!tbl_raw_data[analyst_name],'[1]KPI dashbo'!$K$8,[1]!tbl_raw_data[Updated_date],M11,[1]!tbl_raw_data[Updated Reason],$AD$3),
IF('[1]KPI dashbo'!$I$8="ALL",COUNTIFS([1]!tbl_raw_data[analyst_name],'[1]KPI dashbo'!$K$8,[1]!tbl_raw_data[Updated_date],M11,[1]!tbl_raw_data[Updated Reason],$AD$3),
IF('[1]KPI dashbo'!$K$8="ALL",COUNTIFS([1]!tbl_raw_data[updated_queue],'[1]KPI dashbo'!$I$8,[1]!tbl_raw_data[Updated_date],M11,[1]!tbl_raw_data[Updated Reason],$AD$3)))))</f>
        <v>46</v>
      </c>
      <c r="AE11" s="1">
        <f>IF(AND('[1]KPI dashbo'!$I$8="ALL",'[1]KPI dashbo'!$K$8="ALL"),COUNTIFS([1]!tbl_raw_data[Updated_date],M11,[1]!tbl_raw_data[Updated Reason],$AE$3),
IF(AND('[1]KPI dashbo'!$I$8&lt;&gt;"ALL",'[1]KPI dashbo'!$K$8&lt;&gt;"ALL"),COUNTIFS([1]!tbl_raw_data[updated_queue],'[1]KPI dashbo'!$I$8,
[1]!tbl_raw_data[analyst_name],'[1]KPI dashbo'!$K$8,[1]!tbl_raw_data[Updated_date],M11,[1]!tbl_raw_data[Updated Reason],$AE$3),
IF('[1]KPI dashbo'!$I$8="ALL",COUNTIFS([1]!tbl_raw_data[analyst_name],'[1]KPI dashbo'!$K$8,[1]!tbl_raw_data[Updated_date],M11,[1]!tbl_raw_data[Updated Reason],$AE$3),
IF('[1]KPI dashbo'!$K$8="ALL",COUNTIFS([1]!tbl_raw_data[updated_queue],'[1]KPI dashbo'!$I$8,[1]!tbl_raw_data[Updated_date],M11,[1]!tbl_raw_data[Updated Reason],$AE$3)))))</f>
        <v>80</v>
      </c>
      <c r="AF11" s="1">
        <f>IF(AND('[1]KPI dashbo'!$I$8="ALL",'[1]KPI dashbo'!$K$8="ALL"),COUNTIFS([1]!tbl_raw_data[Updated_date],M11,[1]!tbl_raw_data[Updated Reason],$AF$3),
IF(AND('[1]KPI dashbo'!$I$8&lt;&gt;"ALL",'[1]KPI dashbo'!$K$8&lt;&gt;"ALL"),COUNTIFS([1]!tbl_raw_data[updated_queue],'[1]KPI dashbo'!$I$8,
[1]!tbl_raw_data[analyst_name],'[1]KPI dashbo'!$K$8,[1]!tbl_raw_data[Updated_date],M11,[1]!tbl_raw_data[Updated Reason],$AF$3),
IF('[1]KPI dashbo'!$I$8="ALL",COUNTIFS([1]!tbl_raw_data[analyst_name],'[1]KPI dashbo'!$K$8,[1]!tbl_raw_data[Updated_date],M11,[1]!tbl_raw_data[Updated Reason],$AF$3),
IF('[1]KPI dashbo'!$K$8="ALL",COUNTIFS([1]!tbl_raw_data[updated_queue],'[1]KPI dashbo'!$I$8,[1]!tbl_raw_data[Updated_date],M11,[1]!tbl_raw_data[Updated Reason],$AF$3)))))</f>
        <v>7</v>
      </c>
      <c r="AG11" s="1">
        <f>IF(AND('[1]KPI dashbo'!$I$8="ALL",'[1]KPI dashbo'!$K$8="ALL"),COUNTIFS([1]!tbl_raw_data[Updated_date],M11,[1]!tbl_raw_data[Updated Reason],$AG$3),
IF(AND('[1]KPI dashbo'!$I$8&lt;&gt;"ALL",'[1]KPI dashbo'!$K$8&lt;&gt;"ALL"),COUNTIFS([1]!tbl_raw_data[updated_queue],'[1]KPI dashbo'!$I$8,
[1]!tbl_raw_data[analyst_name],'[1]KPI dashbo'!$K$8,[1]!tbl_raw_data[Updated_date],M11,[1]!tbl_raw_data[Updated Reason],$AG$3),
IF('[1]KPI dashbo'!$I$8="ALL",COUNTIFS([1]!tbl_raw_data[analyst_name],'[1]KPI dashbo'!$K$8,[1]!tbl_raw_data[Updated_date],M11,[1]!tbl_raw_data[Updated Reason],$AG$3),
IF('[1]KPI dashbo'!$K$8="ALL",COUNTIFS([1]!tbl_raw_data[updated_queue],'[1]KPI dashbo'!$I$8,[1]!tbl_raw_data[Updated_date],M11,[1]!tbl_raw_data[Updated Reason],$AG$3)))))</f>
        <v>4</v>
      </c>
      <c r="AH11" s="1">
        <f>IF(AND('[1]KPI dashbo'!$I$8="ALL",'[1]KPI dashbo'!$K$8="ALL"),COUNTIFS([1]!tbl_raw_data[Updated_date],M11,[1]!tbl_raw_data[Updated Reason],$AH$3),
IF(AND('[1]KPI dashbo'!$I$8&lt;&gt;"ALL",'[1]KPI dashbo'!$K$8&lt;&gt;"ALL"),COUNTIFS([1]!tbl_raw_data[updated_queue],'[1]KPI dashbo'!$I$8,
[1]!tbl_raw_data[analyst_name],'[1]KPI dashbo'!$K$8,[1]!tbl_raw_data[Updated_date],M11,[1]!tbl_raw_data[Updated Reason],$AH$3),
IF('[1]KPI dashbo'!$I$8="ALL",COUNTIFS([1]!tbl_raw_data[analyst_name],'[1]KPI dashbo'!$K$8,[1]!tbl_raw_data[Updated_date],M11,[1]!tbl_raw_data[Updated Reason],$AH$3),
IF('[1]KPI dashbo'!$K$8="ALL",COUNTIFS([1]!tbl_raw_data[updated_queue],'[1]KPI dashbo'!$I$8,[1]!tbl_raw_data[Updated_date],M11,[1]!tbl_raw_data[Updated Reason],$AH$3)))))</f>
        <v>95</v>
      </c>
      <c r="AI11" s="1">
        <f>IF(AND('[1]KPI dashbo'!$I$8="ALL",'[1]KPI dashbo'!$K$8="ALL"),COUNTIFS([1]!tbl_raw_data[Updated_date],M11,[1]!tbl_raw_data[Updated Reason],$AI$3),
IF(AND('[1]KPI dashbo'!$I$8&lt;&gt;"ALL",'[1]KPI dashbo'!$K$8&lt;&gt;"ALL"),COUNTIFS([1]!tbl_raw_data[updated_queue],'[1]KPI dashbo'!$I$8,
[1]!tbl_raw_data[analyst_name],'[1]KPI dashbo'!$K$8,[1]!tbl_raw_data[Updated_date],M11,[1]!tbl_raw_data[Updated Reason],$AI$3),
IF('[1]KPI dashbo'!$I$8="ALL",COUNTIFS([1]!tbl_raw_data[analyst_name],'[1]KPI dashbo'!$K$8,[1]!tbl_raw_data[Updated_date],M11,[1]!tbl_raw_data[Updated Reason],$AI$3),
IF('[1]KPI dashbo'!$K$8="ALL",COUNTIFS([1]!tbl_raw_data[updated_queue],'[1]KPI dashbo'!$I$8,[1]!tbl_raw_data[Updated_date],M11,[1]!tbl_raw_data[Updated Reason],$AI$3)))))</f>
        <v>1</v>
      </c>
      <c r="AJ11" s="1">
        <f>IF(AND('[1]KPI dashbo'!$I$8="ALL",'[1]KPI dashbo'!$K$8="ALL"),COUNTIFS([1]!tbl_raw_data[Updated_date],M11,[1]!tbl_raw_data[Updated Reason],$AJ$3),
IF(AND('[1]KPI dashbo'!$I$8&lt;&gt;"ALL",'[1]KPI dashbo'!$K$8&lt;&gt;"ALL"),COUNTIFS([1]!tbl_raw_data[updated_queue],'[1]KPI dashbo'!$I$8,
[1]!tbl_raw_data[analyst_name],'[1]KPI dashbo'!$K$8,[1]!tbl_raw_data[Updated_date],M11,[1]!tbl_raw_data[Updated Reason],$AJ$3),
IF('[1]KPI dashbo'!$I$8="ALL",COUNTIFS([1]!tbl_raw_data[analyst_name],'[1]KPI dashbo'!$K$8,[1]!tbl_raw_data[Updated_date],M11,[1]!tbl_raw_data[Updated Reason],$AJ$3),
IF('[1]KPI dashbo'!$K$8="ALL",COUNTIFS([1]!tbl_raw_data[updated_queue],'[1]KPI dashbo'!$I$8,[1]!tbl_raw_data[Updated_date],M11,[1]!tbl_raw_data[Updated Reason],$AJ$3)))))</f>
        <v>0</v>
      </c>
    </row>
    <row r="12" spans="1:40" ht="14.25" customHeight="1" x14ac:dyDescent="0.25">
      <c r="A12" t="s">
        <v>7</v>
      </c>
      <c r="B12" t="s">
        <v>6</v>
      </c>
      <c r="M12" s="6">
        <v>45160</v>
      </c>
      <c r="N12" s="5">
        <f>setting!$L$2</f>
        <v>0.85</v>
      </c>
      <c r="O12" s="3">
        <f>IFERROR(IF(AND(flt_analyst="ALL",flt_queue="ALL"),COUNTIFS([1]!tbl_raw_data[Updated_date],M12,[1]!tbl_raw_data[updated outcome],"APPROVE"),
IF(AND(flt_analyst&lt;&gt;"ALL",flt_queue&lt;&gt;"ALL"),COUNTIFS([1]!tbl_raw_data[Updated_date],M12,[1]!tbl_raw_data[updated_queue],flt_queue,[1]!tbl_raw_data[analyst_name],flt_analyst,[1]!tbl_raw_data[updated outcome],"APPROVE"),
IF(flt_analyst="ALL",COUNTIFS([1]!tbl_raw_data[Updated_date],M12,[1]!tbl_raw_data[updated_queue],flt_queue,[1]!tbl_raw_data[updated outcome],"APPROVE"),
IF(flt_queue="ALL",COUNTIFS([1]!tbl_raw_data[Updated_date],M12,[1]!tbl_raw_data[analyst_name],flt_analyst,[1]!tbl_raw_data[updated outcome],"APPROVE")))))
/
IF(AND(flt_analyst="ALL",flt_queue="ALL"),COUNTIFS([1]!tbl_raw_data[Updated_date],M12),
IF(AND(flt_analyst&lt;&gt;"ALL",flt_queue&lt;&gt;"ALL"),COUNTIFS([1]!tbl_raw_data[Updated_date],M12,[1]!tbl_raw_data[updated_queue],flt_queue,[1]!tbl_raw_data[analyst_name],flt_analyst),
IF(flt_analyst="ALL",COUNTIFS([1]!tbl_raw_data[Updated_date],M12,[1]!tbl_raw_data[updated_queue],flt_queue),
IF(flt_queue="ALL",COUNTIFS([1]!tbl_raw_data[Updated_date],M12,[1]!tbl_raw_data[analyst_name],flt_analyst))))),"-")</f>
        <v>0.51396648044692739</v>
      </c>
      <c r="P12" s="3">
        <f>AVERAGE(O12:O16)</f>
        <v>0.52966771890289466</v>
      </c>
      <c r="Q12" s="3">
        <f>IFERROR(IF(AND(flt_analyst="ALL",flt_queue="ALL"),COUNTIFS([1]!tbl_raw_data[Updated_date],M12,[1]!tbl_raw_data[updated outcome],"DECLINE"),
IF(AND(flt_analyst&lt;&gt;"ALL",flt_queue&lt;&gt;"ALL"),COUNTIFS([1]!tbl_raw_data[Updated_date],M12,[1]!tbl_raw_data[updated_queue],flt_queue,[1]!tbl_raw_data[analyst_name],flt_analyst,[1]!tbl_raw_data[updated outcome],"DECLINE"),
IF(flt_analyst="ALL",COUNTIFS([1]!tbl_raw_data[Updated_date],M12,[1]!tbl_raw_data[updated_queue],flt_queue,[1]!tbl_raw_data[updated outcome],"DECLINE"),
IF(flt_queue="ALL",COUNTIFS([1]!tbl_raw_data[Updated_date],M12,[1]!tbl_raw_data[analyst_name],flt_analyst,[1]!tbl_raw_data[updated outcome],"DECLINE")))))
/
IF(AND(flt_analyst="ALL",flt_queue="ALL"),COUNTIFS([1]!tbl_raw_data[Updated_date],M12),
IF(AND(flt_analyst&lt;&gt;"ALL",flt_queue&lt;&gt;"ALL"),COUNTIFS([1]!tbl_raw_data[Updated_date],M12,[1]!tbl_raw_data[updated_queue],flt_queue,[1]!tbl_raw_data[analyst_name],flt_analyst),
IF(flt_analyst="ALL",COUNTIFS([1]!tbl_raw_data[Updated_date],M12,[1]!tbl_raw_data[updated_queue],flt_queue),
IF(flt_queue="ALL",COUNTIFS([1]!tbl_raw_data[Updated_date],M12,[1]!tbl_raw_data[analyst_name],flt_analyst))))),"-")</f>
        <v>0.11731843575418995</v>
      </c>
      <c r="R12" s="3">
        <f>AVERAGE(Q12:Q16)</f>
        <v>0.14609763398147302</v>
      </c>
      <c r="S12" s="3">
        <f>IFERROR(IF(AND(flt_analyst="ALL",flt_queue="ALL"),COUNTIFS([1]!tbl_raw_data[Updated_date],M12,[1]!tbl_raw_data[updated outcome],"WITHDRAW"),
IF(AND(flt_analyst&lt;&gt;"ALL",flt_queue&lt;&gt;"ALL"),COUNTIFS([1]!tbl_raw_data[Updated_date],M12,[1]!tbl_raw_data[updated_queue],flt_queue,[1]!tbl_raw_data[analyst_name],flt_analyst,[1]!tbl_raw_data[updated outcome],"WITHDRAW"),
IF(flt_analyst="ALL",COUNTIFS([1]!tbl_raw_data[Updated_date],M12,[1]!tbl_raw_data[updated_queue],flt_queue,[1]!tbl_raw_data[updated outcome],"WITHDRAW"),
IF(flt_queue="ALL",COUNTIFS([1]!tbl_raw_data[Updated_date],M12,[1]!tbl_raw_data[analyst_name],flt_analyst,[1]!tbl_raw_data[updated outcome],"WITHDRAW")))))
/
IF(AND(flt_analyst="ALL",flt_queue="ALL"),COUNTIFS([1]!tbl_raw_data[Updated_date],M12),
IF(AND(flt_analyst&lt;&gt;"ALL",flt_queue&lt;&gt;"ALL"),COUNTIFS([1]!tbl_raw_data[Updated_date],M12,[1]!tbl_raw_data[updated_queue],flt_queue,[1]!tbl_raw_data[analyst_name],flt_analyst),
IF(flt_analyst="ALL",COUNTIFS([1]!tbl_raw_data[Updated_date],M12,[1]!tbl_raw_data[updated_queue],flt_queue),
IF(flt_queue="ALL",COUNTIFS([1]!tbl_raw_data[Updated_date],M12,[1]!tbl_raw_data[analyst_name],flt_analyst))))),"-")</f>
        <v>0.36871508379888268</v>
      </c>
      <c r="T12" s="3">
        <f>AVERAGE(S12:S16)</f>
        <v>0.32423464711563244</v>
      </c>
      <c r="U12" s="4">
        <v>0.9</v>
      </c>
      <c r="V12" s="3">
        <f>IFERROR(IF(AND(flt_queue="All",flt_analyst="All"),COUNTIFS([1]!tbl_raw_data[sla_met_sla_not_met],"SLA_MET",[1]!tbl_raw_data[Updated_date],M12),
IF(AND(flt_queue&lt;&gt;"All",flt_analyst&lt;&gt;"All"),COUNTIFS([1]!tbl_raw_data[updated_queue],flt_queue,[1]!tbl_raw_data[analyst_name],flt_analyst,[1]!tbl_raw_data[sla_met_sla_not_met],"SLA_MET",[1]!tbl_raw_data[Updated_date],M12),
IF(flt_queue="All",COUNTIFS([1]!tbl_raw_data[analyst_name],flt_analyst,[1]!tbl_raw_data[sla_met_sla_not_met],"SLA_MET",[1]!tbl_raw_data[Updated_date],M12),
IF(flt_analyst="All",COUNTIFS([1]!tbl_raw_data[updated_queue],flt_queue,[1]!tbl_raw_data[sla_met_sla_not_met],"SLA_MET",[1]!tbl_raw_data[Updated_date],M12)))))
/
IF(AND(flt_queue="All",flt_analyst="All"),COUNTIFS([1]!tbl_raw_data[Updated_date],M12),
IF(AND(flt_queue&lt;&gt;"All",flt_analyst&lt;&gt;"All"),COUNTIFS([1]!tbl_raw_data[updated_queue],flt_queue,[1]!tbl_raw_data[analyst_name],flt_analyst,[1]!tbl_raw_data[Updated_date],M12),
IF(flt_queue="All",COUNTIFS([1]!tbl_raw_data[analyst_name],flt_analyst,[1]!tbl_raw_data[Updated_date],M12),
IF(flt_analyst="All",COUNTIFS([1]!tbl_raw_data[updated_queue],flt_queue,[1]!tbl_raw_data[Updated_date],M12))))),"-")</f>
        <v>0.70949720670391059</v>
      </c>
      <c r="W12" s="3">
        <f>AVERAGE(V12:V16)</f>
        <v>0.85067090386267596</v>
      </c>
      <c r="X12" s="3">
        <f>IFERROR(IF(AND(flt_analyst="ALL",flt_queue="ALL"),COUNTIFS([1]!tbl_raw_data[Updated_date],M12,[1]!tbl_raw_data[sla_met_sla_not_met],"SLA_MET"),
IF(AND(flt_analyst&lt;&gt;"ALL",flt_queue&lt;&gt;"ALL"),COUNTIFS([1]!tbl_raw_data[Updated_date],M12,[1]!tbl_raw_data[updated_queue],flt_queue,[1]!tbl_raw_data[analyst_name],flt_analyst,[1]!tbl_raw_data[sla_met_sla_not_met],"SLA_MET"),
IF(flt_analyst="ALL",COUNTIFS([1]!tbl_raw_data[Updated_date],M12,[1]!tbl_raw_data[updated_queue],flt_queue,[1]!tbl_raw_data[sla_met_sla_not_met],"SLA_MET"),
IF(flt_queue="ALL",COUNTIFS([1]!tbl_raw_data[Updated_date],M12,[1]!tbl_raw_data[analyst_name],flt_analyst,[1]!tbl_raw_data[sla_met_sla_not_met],"SLA_MET")))))/
IF(AND(flt_analyst="ALL",flt_queue="ALL"),COUNTIFS([1]!tbl_raw_data[Updated_date],M12),
IF(AND(flt_analyst&lt;&gt;"ALL",flt_queue&lt;&gt;"ALL"),COUNTIFS([1]!tbl_raw_data[Updated_date],M12,[1]!tbl_raw_data[updated_queue],flt_queue,[1]!tbl_raw_data[analyst_name],flt_analyst),
IF(flt_analyst="ALL",COUNTIFS([1]!tbl_raw_data[Updated_date],M12,[1]!tbl_raw_data[updated_queue],flt_queue),
IF(flt_queue="ALL",COUNTIFS([1]!tbl_raw_data[Updated_date],M12,[1]!tbl_raw_data[analyst_name],flt_analyst))))),"-")</f>
        <v>0.70949720670391059</v>
      </c>
      <c r="Y12" s="3">
        <f>AVERAGE(X12:X16)</f>
        <v>0.85067090386267596</v>
      </c>
      <c r="Z12" s="2">
        <f>IFERROR(IF(AND(flt_analyst="ALL",flt_queue="ALL"),SUMIFS([1]!tbl_raw_data[time_taken_in_mins],[1]!tbl_raw_data[Updated_date],M12),
IF(AND(flt_analyst&lt;&gt;"ALL",flt_queue&lt;&gt;"ALL"),SUMIFS([1]!tbl_raw_data[time_taken_in_mins],[1]!tbl_raw_data[Updated_date],M12,[1]!tbl_raw_data[analyst_name],flt_analyst,[1]!tbl_raw_data[updated_queue],flt_queue),
IF(flt_analyst="ALL",SUMIFS([1]!tbl_raw_data[time_taken_in_mins],[1]!tbl_raw_data[Updated_date],M12,[1]!tbl_raw_data[updated_queue],flt_queue),IF(flt_queue="ALL",SUMIFS([1]!tbl_raw_data[time_taken_in_mins],[1]!tbl_raw_data[Updated_date],M12,[1]!tbl_raw_data[analyst_name],flt_analyst)))))/
IF(AND(flt_analyst="ALL",flt_queue="ALL"),COUNTIFS([1]!tbl_raw_data[Updated_date],M12),
IF(AND(flt_analyst&lt;&gt;"ALL",flt_queue&lt;&gt;"ALL"),COUNTIFS([1]!tbl_raw_data[Updated_date],M12,[1]!tbl_raw_data[updated_queue],flt_queue,[1]!tbl_raw_data[analyst_name],flt_analyst),
IF(flt_analyst="ALL",COUNTIFS([1]!tbl_raw_data[Updated_date],M12,[1]!tbl_raw_data[updated_queue],flt_queue),
IF(flt_queue="ALL",COUNTIFS([1]!tbl_raw_data[Updated_date],M12,[1]!tbl_raw_data[analyst_name],flt_analyst))))),"-")</f>
        <v>22.885381750465541</v>
      </c>
      <c r="AA12" s="2">
        <f>AVERAGE(Z12:Z16)</f>
        <v>25.287180465279214</v>
      </c>
      <c r="AB12">
        <f>IF(AND(flt_analyst="ALL",flt_queue="ALL"),COUNTIFS([1]!tbl_raw_data[Updated_date],M12),
IF(AND(flt_analyst&lt;&gt;"ALL",flt_queue&lt;&gt;"ALL"),COUNTIFS([1]!tbl_raw_data[Updated_date],M12,[1]!tbl_raw_data[updated_queue],flt_queue,[1]!tbl_raw_data[analyst_name],flt_analyst),
IF(flt_analyst="ALL",COUNTIFS([1]!tbl_raw_data[Updated_date],M12,[1]!tbl_raw_data[updated_queue],flt_queue),
IF(flt_queue="ALL",COUNTIFS([1]!tbl_raw_data[Updated_date],M12,[1]!tbl_raw_data[analyst_name],flt_analyst)))))</f>
        <v>179</v>
      </c>
      <c r="AC12">
        <f>AVERAGE(AB12:AB16)</f>
        <v>173.4</v>
      </c>
      <c r="AD12" s="1">
        <f>IF(AND('[1]KPI dashbo'!$I$8="ALL",'[1]KPI dashbo'!$K$8="ALL"),COUNTIFS([1]!tbl_raw_data[Updated_date],M12,[1]!tbl_raw_data[Updated Reason],$AD$3),
IF(AND('[1]KPI dashbo'!$I$8&lt;&gt;"ALL",'[1]KPI dashbo'!$K$8&lt;&gt;"ALL"),COUNTIFS([1]!tbl_raw_data[updated_queue],'[1]KPI dashbo'!$I$8,
[1]!tbl_raw_data[analyst_name],'[1]KPI dashbo'!$K$8,[1]!tbl_raw_data[Updated_date],M12,[1]!tbl_raw_data[Updated Reason],$AD$3),
IF('[1]KPI dashbo'!$I$8="ALL",COUNTIFS([1]!tbl_raw_data[analyst_name],'[1]KPI dashbo'!$K$8,[1]!tbl_raw_data[Updated_date],M12,[1]!tbl_raw_data[Updated Reason],$AD$3),
IF('[1]KPI dashbo'!$K$8="ALL",COUNTIFS([1]!tbl_raw_data[updated_queue],'[1]KPI dashbo'!$I$8,[1]!tbl_raw_data[Updated_date],M12,[1]!tbl_raw_data[Updated Reason],$AD$3)))))</f>
        <v>50</v>
      </c>
      <c r="AE12" s="1">
        <f>IF(AND('[1]KPI dashbo'!$I$8="ALL",'[1]KPI dashbo'!$K$8="ALL"),COUNTIFS([1]!tbl_raw_data[Updated_date],M12,[1]!tbl_raw_data[Updated Reason],$AE$3),
IF(AND('[1]KPI dashbo'!$I$8&lt;&gt;"ALL",'[1]KPI dashbo'!$K$8&lt;&gt;"ALL"),COUNTIFS([1]!tbl_raw_data[updated_queue],'[1]KPI dashbo'!$I$8,
[1]!tbl_raw_data[analyst_name],'[1]KPI dashbo'!$K$8,[1]!tbl_raw_data[Updated_date],M12,[1]!tbl_raw_data[Updated Reason],$AE$3),
IF('[1]KPI dashbo'!$I$8="ALL",COUNTIFS([1]!tbl_raw_data[analyst_name],'[1]KPI dashbo'!$K$8,[1]!tbl_raw_data[Updated_date],M12,[1]!tbl_raw_data[Updated Reason],$AE$3),
IF('[1]KPI dashbo'!$K$8="ALL",COUNTIFS([1]!tbl_raw_data[updated_queue],'[1]KPI dashbo'!$I$8,[1]!tbl_raw_data[Updated_date],M12,[1]!tbl_raw_data[Updated Reason],$AE$3)))))</f>
        <v>39</v>
      </c>
      <c r="AF12" s="1">
        <f>IF(AND('[1]KPI dashbo'!$I$8="ALL",'[1]KPI dashbo'!$K$8="ALL"),COUNTIFS([1]!tbl_raw_data[Updated_date],M12,[1]!tbl_raw_data[Updated Reason],$AF$3),
IF(AND('[1]KPI dashbo'!$I$8&lt;&gt;"ALL",'[1]KPI dashbo'!$K$8&lt;&gt;"ALL"),COUNTIFS([1]!tbl_raw_data[updated_queue],'[1]KPI dashbo'!$I$8,
[1]!tbl_raw_data[analyst_name],'[1]KPI dashbo'!$K$8,[1]!tbl_raw_data[Updated_date],M12,[1]!tbl_raw_data[Updated Reason],$AF$3),
IF('[1]KPI dashbo'!$I$8="ALL",COUNTIFS([1]!tbl_raw_data[analyst_name],'[1]KPI dashbo'!$K$8,[1]!tbl_raw_data[Updated_date],M12,[1]!tbl_raw_data[Updated Reason],$AF$3),
IF('[1]KPI dashbo'!$K$8="ALL",COUNTIFS([1]!tbl_raw_data[updated_queue],'[1]KPI dashbo'!$I$8,[1]!tbl_raw_data[Updated_date],M12,[1]!tbl_raw_data[Updated Reason],$AF$3)))))</f>
        <v>7</v>
      </c>
      <c r="AG12" s="1">
        <f>IF(AND('[1]KPI dashbo'!$I$8="ALL",'[1]KPI dashbo'!$K$8="ALL"),COUNTIFS([1]!tbl_raw_data[Updated_date],M12,[1]!tbl_raw_data[Updated Reason],$AG$3),
IF(AND('[1]KPI dashbo'!$I$8&lt;&gt;"ALL",'[1]KPI dashbo'!$K$8&lt;&gt;"ALL"),COUNTIFS([1]!tbl_raw_data[updated_queue],'[1]KPI dashbo'!$I$8,
[1]!tbl_raw_data[analyst_name],'[1]KPI dashbo'!$K$8,[1]!tbl_raw_data[Updated_date],M12,[1]!tbl_raw_data[Updated Reason],$AG$3),
IF('[1]KPI dashbo'!$I$8="ALL",COUNTIFS([1]!tbl_raw_data[analyst_name],'[1]KPI dashbo'!$K$8,[1]!tbl_raw_data[Updated_date],M12,[1]!tbl_raw_data[Updated Reason],$AG$3),
IF('[1]KPI dashbo'!$K$8="ALL",COUNTIFS([1]!tbl_raw_data[updated_queue],'[1]KPI dashbo'!$I$8,[1]!tbl_raw_data[Updated_date],M12,[1]!tbl_raw_data[Updated Reason],$AG$3)))))</f>
        <v>3</v>
      </c>
      <c r="AH12" s="1">
        <f>IF(AND('[1]KPI dashbo'!$I$8="ALL",'[1]KPI dashbo'!$K$8="ALL"),COUNTIFS([1]!tbl_raw_data[Updated_date],M12,[1]!tbl_raw_data[Updated Reason],$AH$3),
IF(AND('[1]KPI dashbo'!$I$8&lt;&gt;"ALL",'[1]KPI dashbo'!$K$8&lt;&gt;"ALL"),COUNTIFS([1]!tbl_raw_data[updated_queue],'[1]KPI dashbo'!$I$8,
[1]!tbl_raw_data[analyst_name],'[1]KPI dashbo'!$K$8,[1]!tbl_raw_data[Updated_date],M12,[1]!tbl_raw_data[Updated Reason],$AH$3),
IF('[1]KPI dashbo'!$I$8="ALL",COUNTIFS([1]!tbl_raw_data[analyst_name],'[1]KPI dashbo'!$K$8,[1]!tbl_raw_data[Updated_date],M12,[1]!tbl_raw_data[Updated Reason],$AH$3),
IF('[1]KPI dashbo'!$K$8="ALL",COUNTIFS([1]!tbl_raw_data[updated_queue],'[1]KPI dashbo'!$I$8,[1]!tbl_raw_data[Updated_date],M12,[1]!tbl_raw_data[Updated Reason],$AH$3)))))</f>
        <v>79</v>
      </c>
      <c r="AI12" s="1">
        <f>IF(AND('[1]KPI dashbo'!$I$8="ALL",'[1]KPI dashbo'!$K$8="ALL"),COUNTIFS([1]!tbl_raw_data[Updated_date],M12,[1]!tbl_raw_data[Updated Reason],$AI$3),
IF(AND('[1]KPI dashbo'!$I$8&lt;&gt;"ALL",'[1]KPI dashbo'!$K$8&lt;&gt;"ALL"),COUNTIFS([1]!tbl_raw_data[updated_queue],'[1]KPI dashbo'!$I$8,
[1]!tbl_raw_data[analyst_name],'[1]KPI dashbo'!$K$8,[1]!tbl_raw_data[Updated_date],M12,[1]!tbl_raw_data[Updated Reason],$AI$3),
IF('[1]KPI dashbo'!$I$8="ALL",COUNTIFS([1]!tbl_raw_data[analyst_name],'[1]KPI dashbo'!$K$8,[1]!tbl_raw_data[Updated_date],M12,[1]!tbl_raw_data[Updated Reason],$AI$3),
IF('[1]KPI dashbo'!$K$8="ALL",COUNTIFS([1]!tbl_raw_data[updated_queue],'[1]KPI dashbo'!$I$8,[1]!tbl_raw_data[Updated_date],M12,[1]!tbl_raw_data[Updated Reason],$AI$3)))))</f>
        <v>0</v>
      </c>
      <c r="AJ12" s="1">
        <f>IF(AND('[1]KPI dashbo'!$I$8="ALL",'[1]KPI dashbo'!$K$8="ALL"),COUNTIFS([1]!tbl_raw_data[Updated_date],M12,[1]!tbl_raw_data[Updated Reason],$AJ$3),
IF(AND('[1]KPI dashbo'!$I$8&lt;&gt;"ALL",'[1]KPI dashbo'!$K$8&lt;&gt;"ALL"),COUNTIFS([1]!tbl_raw_data[updated_queue],'[1]KPI dashbo'!$I$8,
[1]!tbl_raw_data[analyst_name],'[1]KPI dashbo'!$K$8,[1]!tbl_raw_data[Updated_date],M12,[1]!tbl_raw_data[Updated Reason],$AJ$3),
IF('[1]KPI dashbo'!$I$8="ALL",COUNTIFS([1]!tbl_raw_data[analyst_name],'[1]KPI dashbo'!$K$8,[1]!tbl_raw_data[Updated_date],M12,[1]!tbl_raw_data[Updated Reason],$AJ$3),
IF('[1]KPI dashbo'!$K$8="ALL",COUNTIFS([1]!tbl_raw_data[updated_queue],'[1]KPI dashbo'!$I$8,[1]!tbl_raw_data[Updated_date],M12,[1]!tbl_raw_data[Updated Reason],$AJ$3)))))</f>
        <v>1</v>
      </c>
    </row>
    <row r="13" spans="1:40" ht="14.25" customHeight="1" x14ac:dyDescent="0.25">
      <c r="A13" t="s">
        <v>5</v>
      </c>
      <c r="B13" t="s">
        <v>4</v>
      </c>
      <c r="M13" s="6">
        <v>45159</v>
      </c>
      <c r="N13" s="5">
        <f>setting!$L$2</f>
        <v>0.85</v>
      </c>
      <c r="O13" s="3">
        <f>IFERROR(IF(AND(flt_analyst="ALL",flt_queue="ALL"),COUNTIFS([1]!tbl_raw_data[Updated_date],M13,[1]!tbl_raw_data[updated outcome],"APPROVE"),
IF(AND(flt_analyst&lt;&gt;"ALL",flt_queue&lt;&gt;"ALL"),COUNTIFS([1]!tbl_raw_data[Updated_date],M13,[1]!tbl_raw_data[updated_queue],flt_queue,[1]!tbl_raw_data[analyst_name],flt_analyst,[1]!tbl_raw_data[updated outcome],"APPROVE"),
IF(flt_analyst="ALL",COUNTIFS([1]!tbl_raw_data[Updated_date],M13,[1]!tbl_raw_data[updated_queue],flt_queue,[1]!tbl_raw_data[updated outcome],"APPROVE"),
IF(flt_queue="ALL",COUNTIFS([1]!tbl_raw_data[Updated_date],M13,[1]!tbl_raw_data[analyst_name],flt_analyst,[1]!tbl_raw_data[updated outcome],"APPROVE")))))
/
IF(AND(flt_analyst="ALL",flt_queue="ALL"),COUNTIFS([1]!tbl_raw_data[Updated_date],M13),
IF(AND(flt_analyst&lt;&gt;"ALL",flt_queue&lt;&gt;"ALL"),COUNTIFS([1]!tbl_raw_data[Updated_date],M13,[1]!tbl_raw_data[updated_queue],flt_queue,[1]!tbl_raw_data[analyst_name],flt_analyst),
IF(flt_analyst="ALL",COUNTIFS([1]!tbl_raw_data[Updated_date],M13,[1]!tbl_raw_data[updated_queue],flt_queue),
IF(flt_queue="ALL",COUNTIFS([1]!tbl_raw_data[Updated_date],M13,[1]!tbl_raw_data[analyst_name],flt_analyst))))),"-")</f>
        <v>0.5</v>
      </c>
      <c r="P13" s="3">
        <f>AVERAGE(O13:O17)</f>
        <v>0.52291402677390519</v>
      </c>
      <c r="Q13" s="3">
        <f>IFERROR(IF(AND(flt_analyst="ALL",flt_queue="ALL"),COUNTIFS([1]!tbl_raw_data[Updated_date],M13,[1]!tbl_raw_data[updated outcome],"DECLINE"),
IF(AND(flt_analyst&lt;&gt;"ALL",flt_queue&lt;&gt;"ALL"),COUNTIFS([1]!tbl_raw_data[Updated_date],M13,[1]!tbl_raw_data[updated_queue],flt_queue,[1]!tbl_raw_data[analyst_name],flt_analyst,[1]!tbl_raw_data[updated outcome],"DECLINE"),
IF(flt_analyst="ALL",COUNTIFS([1]!tbl_raw_data[Updated_date],M13,[1]!tbl_raw_data[updated_queue],flt_queue,[1]!tbl_raw_data[updated outcome],"DECLINE"),
IF(flt_queue="ALL",COUNTIFS([1]!tbl_raw_data[Updated_date],M13,[1]!tbl_raw_data[analyst_name],flt_analyst,[1]!tbl_raw_data[updated outcome],"DECLINE")))))
/
IF(AND(flt_analyst="ALL",flt_queue="ALL"),COUNTIFS([1]!tbl_raw_data[Updated_date],M13),
IF(AND(flt_analyst&lt;&gt;"ALL",flt_queue&lt;&gt;"ALL"),COUNTIFS([1]!tbl_raw_data[Updated_date],M13,[1]!tbl_raw_data[updated_queue],flt_queue,[1]!tbl_raw_data[analyst_name],flt_analyst),
IF(flt_analyst="ALL",COUNTIFS([1]!tbl_raw_data[Updated_date],M13,[1]!tbl_raw_data[updated_queue],flt_queue),
IF(flt_queue="ALL",COUNTIFS([1]!tbl_raw_data[Updated_date],M13,[1]!tbl_raw_data[analyst_name],flt_analyst))))),"-")</f>
        <v>0.18932038834951456</v>
      </c>
      <c r="R13" s="3">
        <f>AVERAGE(Q13:Q17)</f>
        <v>0.16322800623657563</v>
      </c>
      <c r="S13" s="3">
        <f>IFERROR(IF(AND(flt_analyst="ALL",flt_queue="ALL"),COUNTIFS([1]!tbl_raw_data[Updated_date],M13,[1]!tbl_raw_data[updated outcome],"WITHDRAW"),
IF(AND(flt_analyst&lt;&gt;"ALL",flt_queue&lt;&gt;"ALL"),COUNTIFS([1]!tbl_raw_data[Updated_date],M13,[1]!tbl_raw_data[updated_queue],flt_queue,[1]!tbl_raw_data[analyst_name],flt_analyst,[1]!tbl_raw_data[updated outcome],"WITHDRAW"),
IF(flt_analyst="ALL",COUNTIFS([1]!tbl_raw_data[Updated_date],M13,[1]!tbl_raw_data[updated_queue],flt_queue,[1]!tbl_raw_data[updated outcome],"WITHDRAW"),
IF(flt_queue="ALL",COUNTIFS([1]!tbl_raw_data[Updated_date],M13,[1]!tbl_raw_data[analyst_name],flt_analyst,[1]!tbl_raw_data[updated outcome],"WITHDRAW")))))
/
IF(AND(flt_analyst="ALL",flt_queue="ALL"),COUNTIFS([1]!tbl_raw_data[Updated_date],M13),
IF(AND(flt_analyst&lt;&gt;"ALL",flt_queue&lt;&gt;"ALL"),COUNTIFS([1]!tbl_raw_data[Updated_date],M13,[1]!tbl_raw_data[updated_queue],flt_queue,[1]!tbl_raw_data[analyst_name],flt_analyst),
IF(flt_analyst="ALL",COUNTIFS([1]!tbl_raw_data[Updated_date],M13,[1]!tbl_raw_data[updated_queue],flt_queue),
IF(flt_queue="ALL",COUNTIFS([1]!tbl_raw_data[Updated_date],M13,[1]!tbl_raw_data[analyst_name],flt_analyst))))),"-")</f>
        <v>0.31067961165048541</v>
      </c>
      <c r="T13" s="3">
        <f>AVERAGE(S13:S17)</f>
        <v>0.31385796698951929</v>
      </c>
      <c r="U13" s="4">
        <v>0.9</v>
      </c>
      <c r="V13" s="3">
        <f>IFERROR(IF(AND(flt_queue="All",flt_analyst="All"),COUNTIFS([1]!tbl_raw_data[sla_met_sla_not_met],"SLA_MET",[1]!tbl_raw_data[Updated_date],M13),
IF(AND(flt_queue&lt;&gt;"All",flt_analyst&lt;&gt;"All"),COUNTIFS([1]!tbl_raw_data[updated_queue],flt_queue,[1]!tbl_raw_data[analyst_name],flt_analyst,[1]!tbl_raw_data[sla_met_sla_not_met],"SLA_MET",[1]!tbl_raw_data[Updated_date],M13),
IF(flt_queue="All",COUNTIFS([1]!tbl_raw_data[analyst_name],flt_analyst,[1]!tbl_raw_data[sla_met_sla_not_met],"SLA_MET",[1]!tbl_raw_data[Updated_date],M13),
IF(flt_analyst="All",COUNTIFS([1]!tbl_raw_data[updated_queue],flt_queue,[1]!tbl_raw_data[sla_met_sla_not_met],"SLA_MET",[1]!tbl_raw_data[Updated_date],M13)))))
/
IF(AND(flt_queue="All",flt_analyst="All"),COUNTIFS([1]!tbl_raw_data[Updated_date],M13),
IF(AND(flt_queue&lt;&gt;"All",flt_analyst&lt;&gt;"All"),COUNTIFS([1]!tbl_raw_data[updated_queue],flt_queue,[1]!tbl_raw_data[analyst_name],flt_analyst,[1]!tbl_raw_data[Updated_date],M13),
IF(flt_queue="All",COUNTIFS([1]!tbl_raw_data[analyst_name],flt_analyst,[1]!tbl_raw_data[Updated_date],M13),
IF(flt_analyst="All",COUNTIFS([1]!tbl_raw_data[updated_queue],flt_queue,[1]!tbl_raw_data[Updated_date],M13))))),"-")</f>
        <v>0.87378640776699024</v>
      </c>
      <c r="W13" s="3">
        <f>AVERAGE(V13:V17)</f>
        <v>0.87609819519516097</v>
      </c>
      <c r="X13" s="3">
        <f>IFERROR(IF(AND(flt_analyst="ALL",flt_queue="ALL"),COUNTIFS([1]!tbl_raw_data[Updated_date],M13,[1]!tbl_raw_data[sla_met_sla_not_met],"SLA_MET"),
IF(AND(flt_analyst&lt;&gt;"ALL",flt_queue&lt;&gt;"ALL"),COUNTIFS([1]!tbl_raw_data[Updated_date],M13,[1]!tbl_raw_data[updated_queue],flt_queue,[1]!tbl_raw_data[analyst_name],flt_analyst,[1]!tbl_raw_data[sla_met_sla_not_met],"SLA_MET"),
IF(flt_analyst="ALL",COUNTIFS([1]!tbl_raw_data[Updated_date],M13,[1]!tbl_raw_data[updated_queue],flt_queue,[1]!tbl_raw_data[sla_met_sla_not_met],"SLA_MET"),
IF(flt_queue="ALL",COUNTIFS([1]!tbl_raw_data[Updated_date],M13,[1]!tbl_raw_data[analyst_name],flt_analyst,[1]!tbl_raw_data[sla_met_sla_not_met],"SLA_MET")))))/
IF(AND(flt_analyst="ALL",flt_queue="ALL"),COUNTIFS([1]!tbl_raw_data[Updated_date],M13),
IF(AND(flt_analyst&lt;&gt;"ALL",flt_queue&lt;&gt;"ALL"),COUNTIFS([1]!tbl_raw_data[Updated_date],M13,[1]!tbl_raw_data[updated_queue],flt_queue,[1]!tbl_raw_data[analyst_name],flt_analyst),
IF(flt_analyst="ALL",COUNTIFS([1]!tbl_raw_data[Updated_date],M13,[1]!tbl_raw_data[updated_queue],flt_queue),
IF(flt_queue="ALL",COUNTIFS([1]!tbl_raw_data[Updated_date],M13,[1]!tbl_raw_data[analyst_name],flt_analyst))))),"-")</f>
        <v>0.87378640776699024</v>
      </c>
      <c r="Y13" s="3">
        <f>AVERAGE(X13:X17)</f>
        <v>0.87609819519516097</v>
      </c>
      <c r="Z13" s="2">
        <f>IFERROR(IF(AND(flt_analyst="ALL",flt_queue="ALL"),SUMIFS([1]!tbl_raw_data[time_taken_in_mins],[1]!tbl_raw_data[Updated_date],M13),
IF(AND(flt_analyst&lt;&gt;"ALL",flt_queue&lt;&gt;"ALL"),SUMIFS([1]!tbl_raw_data[time_taken_in_mins],[1]!tbl_raw_data[Updated_date],M13,[1]!tbl_raw_data[analyst_name],flt_analyst,[1]!tbl_raw_data[updated_queue],flt_queue),
IF(flt_analyst="ALL",SUMIFS([1]!tbl_raw_data[time_taken_in_mins],[1]!tbl_raw_data[Updated_date],M13,[1]!tbl_raw_data[updated_queue],flt_queue),IF(flt_queue="ALL",SUMIFS([1]!tbl_raw_data[time_taken_in_mins],[1]!tbl_raw_data[Updated_date],M13,[1]!tbl_raw_data[analyst_name],flt_analyst)))))/
IF(AND(flt_analyst="ALL",flt_queue="ALL"),COUNTIFS([1]!tbl_raw_data[Updated_date],M13),
IF(AND(flt_analyst&lt;&gt;"ALL",flt_queue&lt;&gt;"ALL"),COUNTIFS([1]!tbl_raw_data[Updated_date],M13,[1]!tbl_raw_data[updated_queue],flt_queue,[1]!tbl_raw_data[analyst_name],flt_analyst),
IF(flt_analyst="ALL",COUNTIFS([1]!tbl_raw_data[Updated_date],M13,[1]!tbl_raw_data[updated_queue],flt_queue),
IF(flt_queue="ALL",COUNTIFS([1]!tbl_raw_data[Updated_date],M13,[1]!tbl_raw_data[analyst_name],flt_analyst))))),"-")</f>
        <v>23.372815533980578</v>
      </c>
      <c r="AA13" s="2">
        <f>AVERAGE(Z13:Z17)</f>
        <v>23.841292233997986</v>
      </c>
      <c r="AB13">
        <f>IF(AND(flt_analyst="ALL",flt_queue="ALL"),COUNTIFS([1]!tbl_raw_data[Updated_date],M13),
IF(AND(flt_analyst&lt;&gt;"ALL",flt_queue&lt;&gt;"ALL"),COUNTIFS([1]!tbl_raw_data[Updated_date],M13,[1]!tbl_raw_data[updated_queue],flt_queue,[1]!tbl_raw_data[analyst_name],flt_analyst),
IF(flt_analyst="ALL",COUNTIFS([1]!tbl_raw_data[Updated_date],M13,[1]!tbl_raw_data[updated_queue],flt_queue),
IF(flt_queue="ALL",COUNTIFS([1]!tbl_raw_data[Updated_date],M13,[1]!tbl_raw_data[analyst_name],flt_analyst)))))</f>
        <v>206</v>
      </c>
      <c r="AC13">
        <f>AVERAGE(AB13:AB17)</f>
        <v>178</v>
      </c>
      <c r="AD13" s="1">
        <f>IF(AND('[1]KPI dashbo'!$I$8="ALL",'[1]KPI dashbo'!$K$8="ALL"),COUNTIFS([1]!tbl_raw_data[Updated_date],M13,[1]!tbl_raw_data[Updated Reason],$AD$3),
IF(AND('[1]KPI dashbo'!$I$8&lt;&gt;"ALL",'[1]KPI dashbo'!$K$8&lt;&gt;"ALL"),COUNTIFS([1]!tbl_raw_data[updated_queue],'[1]KPI dashbo'!$I$8,
[1]!tbl_raw_data[analyst_name],'[1]KPI dashbo'!$K$8,[1]!tbl_raw_data[Updated_date],M13,[1]!tbl_raw_data[Updated Reason],$AD$3),
IF('[1]KPI dashbo'!$I$8="ALL",COUNTIFS([1]!tbl_raw_data[analyst_name],'[1]KPI dashbo'!$K$8,[1]!tbl_raw_data[Updated_date],M13,[1]!tbl_raw_data[Updated Reason],$AD$3),
IF('[1]KPI dashbo'!$K$8="ALL",COUNTIFS([1]!tbl_raw_data[updated_queue],'[1]KPI dashbo'!$I$8,[1]!tbl_raw_data[Updated_date],M13,[1]!tbl_raw_data[Updated Reason],$AD$3)))))</f>
        <v>43</v>
      </c>
      <c r="AE13" s="1">
        <f>IF(AND('[1]KPI dashbo'!$I$8="ALL",'[1]KPI dashbo'!$K$8="ALL"),COUNTIFS([1]!tbl_raw_data[Updated_date],M13,[1]!tbl_raw_data[Updated Reason],$AE$3),
IF(AND('[1]KPI dashbo'!$I$8&lt;&gt;"ALL",'[1]KPI dashbo'!$K$8&lt;&gt;"ALL"),COUNTIFS([1]!tbl_raw_data[updated_queue],'[1]KPI dashbo'!$I$8,
[1]!tbl_raw_data[analyst_name],'[1]KPI dashbo'!$K$8,[1]!tbl_raw_data[Updated_date],M13,[1]!tbl_raw_data[Updated Reason],$AE$3),
IF('[1]KPI dashbo'!$I$8="ALL",COUNTIFS([1]!tbl_raw_data[analyst_name],'[1]KPI dashbo'!$K$8,[1]!tbl_raw_data[Updated_date],M13,[1]!tbl_raw_data[Updated Reason],$AE$3),
IF('[1]KPI dashbo'!$K$8="ALL",COUNTIFS([1]!tbl_raw_data[updated_queue],'[1]KPI dashbo'!$I$8,[1]!tbl_raw_data[Updated_date],M13,[1]!tbl_raw_data[Updated Reason],$AE$3)))))</f>
        <v>58</v>
      </c>
      <c r="AF13" s="1">
        <f>IF(AND('[1]KPI dashbo'!$I$8="ALL",'[1]KPI dashbo'!$K$8="ALL"),COUNTIFS([1]!tbl_raw_data[Updated_date],M13,[1]!tbl_raw_data[Updated Reason],$AF$3),
IF(AND('[1]KPI dashbo'!$I$8&lt;&gt;"ALL",'[1]KPI dashbo'!$K$8&lt;&gt;"ALL"),COUNTIFS([1]!tbl_raw_data[updated_queue],'[1]KPI dashbo'!$I$8,
[1]!tbl_raw_data[analyst_name],'[1]KPI dashbo'!$K$8,[1]!tbl_raw_data[Updated_date],M13,[1]!tbl_raw_data[Updated Reason],$AF$3),
IF('[1]KPI dashbo'!$I$8="ALL",COUNTIFS([1]!tbl_raw_data[analyst_name],'[1]KPI dashbo'!$K$8,[1]!tbl_raw_data[Updated_date],M13,[1]!tbl_raw_data[Updated Reason],$AF$3),
IF('[1]KPI dashbo'!$K$8="ALL",COUNTIFS([1]!tbl_raw_data[updated_queue],'[1]KPI dashbo'!$I$8,[1]!tbl_raw_data[Updated_date],M13,[1]!tbl_raw_data[Updated Reason],$AF$3)))))</f>
        <v>6</v>
      </c>
      <c r="AG13" s="1">
        <f>IF(AND('[1]KPI dashbo'!$I$8="ALL",'[1]KPI dashbo'!$K$8="ALL"),COUNTIFS([1]!tbl_raw_data[Updated_date],M13,[1]!tbl_raw_data[Updated Reason],$AG$3),
IF(AND('[1]KPI dashbo'!$I$8&lt;&gt;"ALL",'[1]KPI dashbo'!$K$8&lt;&gt;"ALL"),COUNTIFS([1]!tbl_raw_data[updated_queue],'[1]KPI dashbo'!$I$8,
[1]!tbl_raw_data[analyst_name],'[1]KPI dashbo'!$K$8,[1]!tbl_raw_data[Updated_date],M13,[1]!tbl_raw_data[Updated Reason],$AG$3),
IF('[1]KPI dashbo'!$I$8="ALL",COUNTIFS([1]!tbl_raw_data[analyst_name],'[1]KPI dashbo'!$K$8,[1]!tbl_raw_data[Updated_date],M13,[1]!tbl_raw_data[Updated Reason],$AG$3),
IF('[1]KPI dashbo'!$K$8="ALL",COUNTIFS([1]!tbl_raw_data[updated_queue],'[1]KPI dashbo'!$I$8,[1]!tbl_raw_data[Updated_date],M13,[1]!tbl_raw_data[Updated Reason],$AG$3)))))</f>
        <v>5</v>
      </c>
      <c r="AH13" s="1">
        <f>IF(AND('[1]KPI dashbo'!$I$8="ALL",'[1]KPI dashbo'!$K$8="ALL"),COUNTIFS([1]!tbl_raw_data[Updated_date],M13,[1]!tbl_raw_data[Updated Reason],$AH$3),
IF(AND('[1]KPI dashbo'!$I$8&lt;&gt;"ALL",'[1]KPI dashbo'!$K$8&lt;&gt;"ALL"),COUNTIFS([1]!tbl_raw_data[updated_queue],'[1]KPI dashbo'!$I$8,
[1]!tbl_raw_data[analyst_name],'[1]KPI dashbo'!$K$8,[1]!tbl_raw_data[Updated_date],M13,[1]!tbl_raw_data[Updated Reason],$AH$3),
IF('[1]KPI dashbo'!$I$8="ALL",COUNTIFS([1]!tbl_raw_data[analyst_name],'[1]KPI dashbo'!$K$8,[1]!tbl_raw_data[Updated_date],M13,[1]!tbl_raw_data[Updated Reason],$AH$3),
IF('[1]KPI dashbo'!$K$8="ALL",COUNTIFS([1]!tbl_raw_data[updated_queue],'[1]KPI dashbo'!$I$8,[1]!tbl_raw_data[Updated_date],M13,[1]!tbl_raw_data[Updated Reason],$AH$3)))))</f>
        <v>94</v>
      </c>
      <c r="AI13" s="1">
        <f>IF(AND('[1]KPI dashbo'!$I$8="ALL",'[1]KPI dashbo'!$K$8="ALL"),COUNTIFS([1]!tbl_raw_data[Updated_date],M13,[1]!tbl_raw_data[Updated Reason],$AI$3),
IF(AND('[1]KPI dashbo'!$I$8&lt;&gt;"ALL",'[1]KPI dashbo'!$K$8&lt;&gt;"ALL"),COUNTIFS([1]!tbl_raw_data[updated_queue],'[1]KPI dashbo'!$I$8,
[1]!tbl_raw_data[analyst_name],'[1]KPI dashbo'!$K$8,[1]!tbl_raw_data[Updated_date],M13,[1]!tbl_raw_data[Updated Reason],$AI$3),
IF('[1]KPI dashbo'!$I$8="ALL",COUNTIFS([1]!tbl_raw_data[analyst_name],'[1]KPI dashbo'!$K$8,[1]!tbl_raw_data[Updated_date],M13,[1]!tbl_raw_data[Updated Reason],$AI$3),
IF('[1]KPI dashbo'!$K$8="ALL",COUNTIFS([1]!tbl_raw_data[updated_queue],'[1]KPI dashbo'!$I$8,[1]!tbl_raw_data[Updated_date],M13,[1]!tbl_raw_data[Updated Reason],$AI$3)))))</f>
        <v>0</v>
      </c>
      <c r="AJ13" s="1">
        <f>IF(AND('[1]KPI dashbo'!$I$8="ALL",'[1]KPI dashbo'!$K$8="ALL"),COUNTIFS([1]!tbl_raw_data[Updated_date],M13,[1]!tbl_raw_data[Updated Reason],$AJ$3),
IF(AND('[1]KPI dashbo'!$I$8&lt;&gt;"ALL",'[1]KPI dashbo'!$K$8&lt;&gt;"ALL"),COUNTIFS([1]!tbl_raw_data[updated_queue],'[1]KPI dashbo'!$I$8,
[1]!tbl_raw_data[analyst_name],'[1]KPI dashbo'!$K$8,[1]!tbl_raw_data[Updated_date],M13,[1]!tbl_raw_data[Updated Reason],$AJ$3),
IF('[1]KPI dashbo'!$I$8="ALL",COUNTIFS([1]!tbl_raw_data[analyst_name],'[1]KPI dashbo'!$K$8,[1]!tbl_raw_data[Updated_date],M13,[1]!tbl_raw_data[Updated Reason],$AJ$3),
IF('[1]KPI dashbo'!$K$8="ALL",COUNTIFS([1]!tbl_raw_data[updated_queue],'[1]KPI dashbo'!$I$8,[1]!tbl_raw_data[Updated_date],M13,[1]!tbl_raw_data[Updated Reason],$AJ$3)))))</f>
        <v>0</v>
      </c>
    </row>
    <row r="14" spans="1:40" ht="14.25" customHeight="1" x14ac:dyDescent="0.25">
      <c r="A14" t="s">
        <v>3</v>
      </c>
      <c r="B14" t="s">
        <v>2</v>
      </c>
      <c r="M14" s="6">
        <v>45158</v>
      </c>
      <c r="N14" s="5">
        <f>setting!$L$2</f>
        <v>0.85</v>
      </c>
      <c r="O14" s="3">
        <f>IFERROR(IF(AND(flt_analyst="ALL",flt_queue="ALL"),COUNTIFS([1]!tbl_raw_data[Updated_date],M14,[1]!tbl_raw_data[updated outcome],"APPROVE"),
IF(AND(flt_analyst&lt;&gt;"ALL",flt_queue&lt;&gt;"ALL"),COUNTIFS([1]!tbl_raw_data[Updated_date],M14,[1]!tbl_raw_data[updated_queue],flt_queue,[1]!tbl_raw_data[analyst_name],flt_analyst,[1]!tbl_raw_data[updated outcome],"APPROVE"),
IF(flt_analyst="ALL",COUNTIFS([1]!tbl_raw_data[Updated_date],M14,[1]!tbl_raw_data[updated_queue],flt_queue,[1]!tbl_raw_data[updated outcome],"APPROVE"),
IF(flt_queue="ALL",COUNTIFS([1]!tbl_raw_data[Updated_date],M14,[1]!tbl_raw_data[analyst_name],flt_analyst,[1]!tbl_raw_data[updated outcome],"APPROVE")))))
/
IF(AND(flt_analyst="ALL",flt_queue="ALL"),COUNTIFS([1]!tbl_raw_data[Updated_date],M14),
IF(AND(flt_analyst&lt;&gt;"ALL",flt_queue&lt;&gt;"ALL"),COUNTIFS([1]!tbl_raw_data[Updated_date],M14,[1]!tbl_raw_data[updated_queue],flt_queue,[1]!tbl_raw_data[analyst_name],flt_analyst),
IF(flt_analyst="ALL",COUNTIFS([1]!tbl_raw_data[Updated_date],M14,[1]!tbl_raw_data[updated_queue],flt_queue),
IF(flt_queue="ALL",COUNTIFS([1]!tbl_raw_data[Updated_date],M14,[1]!tbl_raw_data[analyst_name],flt_analyst))))),"-")</f>
        <v>0.51776649746192893</v>
      </c>
      <c r="P14" s="3">
        <f>AVERAGE(O14:O18)</f>
        <v>0.52687878448315628</v>
      </c>
      <c r="Q14" s="3">
        <f>IFERROR(IF(AND(flt_analyst="ALL",flt_queue="ALL"),COUNTIFS([1]!tbl_raw_data[Updated_date],M14,[1]!tbl_raw_data[updated outcome],"DECLINE"),
IF(AND(flt_analyst&lt;&gt;"ALL",flt_queue&lt;&gt;"ALL"),COUNTIFS([1]!tbl_raw_data[Updated_date],M14,[1]!tbl_raw_data[updated_queue],flt_queue,[1]!tbl_raw_data[analyst_name],flt_analyst,[1]!tbl_raw_data[updated outcome],"DECLINE"),
IF(flt_analyst="ALL",COUNTIFS([1]!tbl_raw_data[Updated_date],M14,[1]!tbl_raw_data[updated_queue],flt_queue,[1]!tbl_raw_data[updated outcome],"DECLINE"),
IF(flt_queue="ALL",COUNTIFS([1]!tbl_raw_data[Updated_date],M14,[1]!tbl_raw_data[analyst_name],flt_analyst,[1]!tbl_raw_data[updated outcome],"DECLINE")))))
/
IF(AND(flt_analyst="ALL",flt_queue="ALL"),COUNTIFS([1]!tbl_raw_data[Updated_date],M14),
IF(AND(flt_analyst&lt;&gt;"ALL",flt_queue&lt;&gt;"ALL"),COUNTIFS([1]!tbl_raw_data[Updated_date],M14,[1]!tbl_raw_data[updated_queue],flt_queue,[1]!tbl_raw_data[analyst_name],flt_analyst),
IF(flt_analyst="ALL",COUNTIFS([1]!tbl_raw_data[Updated_date],M14,[1]!tbl_raw_data[updated_queue],flt_queue),
IF(flt_queue="ALL",COUNTIFS([1]!tbl_raw_data[Updated_date],M14,[1]!tbl_raw_data[analyst_name],flt_analyst))))),"-")</f>
        <v>0.17766497461928935</v>
      </c>
      <c r="R14" s="3">
        <f>AVERAGE(Q14:Q18)</f>
        <v>0.15267670389706917</v>
      </c>
      <c r="S14" s="3">
        <f>IFERROR(IF(AND(flt_analyst="ALL",flt_queue="ALL"),COUNTIFS([1]!tbl_raw_data[Updated_date],M14,[1]!tbl_raw_data[updated outcome],"WITHDRAW"),
IF(AND(flt_analyst&lt;&gt;"ALL",flt_queue&lt;&gt;"ALL"),COUNTIFS([1]!tbl_raw_data[Updated_date],M14,[1]!tbl_raw_data[updated_queue],flt_queue,[1]!tbl_raw_data[analyst_name],flt_analyst,[1]!tbl_raw_data[updated outcome],"WITHDRAW"),
IF(flt_analyst="ALL",COUNTIFS([1]!tbl_raw_data[Updated_date],M14,[1]!tbl_raw_data[updated_queue],flt_queue,[1]!tbl_raw_data[updated outcome],"WITHDRAW"),
IF(flt_queue="ALL",COUNTIFS([1]!tbl_raw_data[Updated_date],M14,[1]!tbl_raw_data[analyst_name],flt_analyst,[1]!tbl_raw_data[updated outcome],"WITHDRAW")))))
/
IF(AND(flt_analyst="ALL",flt_queue="ALL"),COUNTIFS([1]!tbl_raw_data[Updated_date],M14),
IF(AND(flt_analyst&lt;&gt;"ALL",flt_queue&lt;&gt;"ALL"),COUNTIFS([1]!tbl_raw_data[Updated_date],M14,[1]!tbl_raw_data[updated_queue],flt_queue,[1]!tbl_raw_data[analyst_name],flt_analyst),
IF(flt_analyst="ALL",COUNTIFS([1]!tbl_raw_data[Updated_date],M14,[1]!tbl_raw_data[updated_queue],flt_queue),
IF(flt_queue="ALL",COUNTIFS([1]!tbl_raw_data[Updated_date],M14,[1]!tbl_raw_data[analyst_name],flt_analyst))))),"-")</f>
        <v>0.30456852791878175</v>
      </c>
      <c r="T14" s="3">
        <f>AVERAGE(S14:S18)</f>
        <v>0.32044451161977461</v>
      </c>
      <c r="U14" s="4">
        <v>0.9</v>
      </c>
      <c r="V14" s="3">
        <f>IFERROR(IF(AND(flt_queue="All",flt_analyst="All"),COUNTIFS([1]!tbl_raw_data[sla_met_sla_not_met],"SLA_MET",[1]!tbl_raw_data[Updated_date],M14),
IF(AND(flt_queue&lt;&gt;"All",flt_analyst&lt;&gt;"All"),COUNTIFS([1]!tbl_raw_data[updated_queue],flt_queue,[1]!tbl_raw_data[analyst_name],flt_analyst,[1]!tbl_raw_data[sla_met_sla_not_met],"SLA_MET",[1]!tbl_raw_data[Updated_date],M14),
IF(flt_queue="All",COUNTIFS([1]!tbl_raw_data[analyst_name],flt_analyst,[1]!tbl_raw_data[sla_met_sla_not_met],"SLA_MET",[1]!tbl_raw_data[Updated_date],M14),
IF(flt_analyst="All",COUNTIFS([1]!tbl_raw_data[updated_queue],flt_queue,[1]!tbl_raw_data[sla_met_sla_not_met],"SLA_MET",[1]!tbl_raw_data[Updated_date],M14)))))
/
IF(AND(flt_queue="All",flt_analyst="All"),COUNTIFS([1]!tbl_raw_data[Updated_date],M14),
IF(AND(flt_queue&lt;&gt;"All",flt_analyst&lt;&gt;"All"),COUNTIFS([1]!tbl_raw_data[updated_queue],flt_queue,[1]!tbl_raw_data[analyst_name],flt_analyst,[1]!tbl_raw_data[Updated_date],M14),
IF(flt_queue="All",COUNTIFS([1]!tbl_raw_data[analyst_name],flt_analyst,[1]!tbl_raw_data[Updated_date],M14),
IF(flt_analyst="All",COUNTIFS([1]!tbl_raw_data[updated_queue],flt_queue,[1]!tbl_raw_data[Updated_date],M14))))),"-")</f>
        <v>0.8883248730964467</v>
      </c>
      <c r="W14" s="3">
        <f>AVERAGE(V14:V18)</f>
        <v>0.88019553919242366</v>
      </c>
      <c r="X14" s="3">
        <f>IFERROR(IF(AND(flt_analyst="ALL",flt_queue="ALL"),COUNTIFS([1]!tbl_raw_data[Updated_date],M14,[1]!tbl_raw_data[sla_met_sla_not_met],"SLA_MET"),
IF(AND(flt_analyst&lt;&gt;"ALL",flt_queue&lt;&gt;"ALL"),COUNTIFS([1]!tbl_raw_data[Updated_date],M14,[1]!tbl_raw_data[updated_queue],flt_queue,[1]!tbl_raw_data[analyst_name],flt_analyst,[1]!tbl_raw_data[sla_met_sla_not_met],"SLA_MET"),
IF(flt_analyst="ALL",COUNTIFS([1]!tbl_raw_data[Updated_date],M14,[1]!tbl_raw_data[updated_queue],flt_queue,[1]!tbl_raw_data[sla_met_sla_not_met],"SLA_MET"),
IF(flt_queue="ALL",COUNTIFS([1]!tbl_raw_data[Updated_date],M14,[1]!tbl_raw_data[analyst_name],flt_analyst,[1]!tbl_raw_data[sla_met_sla_not_met],"SLA_MET")))))/
IF(AND(flt_analyst="ALL",flt_queue="ALL"),COUNTIFS([1]!tbl_raw_data[Updated_date],M14),
IF(AND(flt_analyst&lt;&gt;"ALL",flt_queue&lt;&gt;"ALL"),COUNTIFS([1]!tbl_raw_data[Updated_date],M14,[1]!tbl_raw_data[updated_queue],flt_queue,[1]!tbl_raw_data[analyst_name],flt_analyst),
IF(flt_analyst="ALL",COUNTIFS([1]!tbl_raw_data[Updated_date],M14,[1]!tbl_raw_data[updated_queue],flt_queue),
IF(flt_queue="ALL",COUNTIFS([1]!tbl_raw_data[Updated_date],M14,[1]!tbl_raw_data[analyst_name],flt_analyst))))),"-")</f>
        <v>0.8883248730964467</v>
      </c>
      <c r="Y14" s="3">
        <f>AVERAGE(X14:X18)</f>
        <v>0.88019553919242366</v>
      </c>
      <c r="Z14" s="2">
        <f>IFERROR(IF(AND(flt_analyst="ALL",flt_queue="ALL"),SUMIFS([1]!tbl_raw_data[time_taken_in_mins],[1]!tbl_raw_data[Updated_date],M14),
IF(AND(flt_analyst&lt;&gt;"ALL",flt_queue&lt;&gt;"ALL"),SUMIFS([1]!tbl_raw_data[time_taken_in_mins],[1]!tbl_raw_data[Updated_date],M14,[1]!tbl_raw_data[analyst_name],flt_analyst,[1]!tbl_raw_data[updated_queue],flt_queue),
IF(flt_analyst="ALL",SUMIFS([1]!tbl_raw_data[time_taken_in_mins],[1]!tbl_raw_data[Updated_date],M14,[1]!tbl_raw_data[updated_queue],flt_queue),IF(flt_queue="ALL",SUMIFS([1]!tbl_raw_data[time_taken_in_mins],[1]!tbl_raw_data[Updated_date],M14,[1]!tbl_raw_data[analyst_name],flt_analyst)))))/
IF(AND(flt_analyst="ALL",flt_queue="ALL"),COUNTIFS([1]!tbl_raw_data[Updated_date],M14),
IF(AND(flt_analyst&lt;&gt;"ALL",flt_queue&lt;&gt;"ALL"),COUNTIFS([1]!tbl_raw_data[Updated_date],M14,[1]!tbl_raw_data[updated_queue],flt_queue,[1]!tbl_raw_data[analyst_name],flt_analyst),
IF(flt_analyst="ALL",COUNTIFS([1]!tbl_raw_data[Updated_date],M14,[1]!tbl_raw_data[updated_queue],flt_queue),
IF(flt_queue="ALL",COUNTIFS([1]!tbl_raw_data[Updated_date],M14,[1]!tbl_raw_data[analyst_name],flt_analyst))))),"-")</f>
        <v>21.675296108291025</v>
      </c>
      <c r="AA14" s="2">
        <f>AVERAGE(Z14:Z18)</f>
        <v>22.486552915748124</v>
      </c>
      <c r="AB14">
        <f>IF(AND(flt_analyst="ALL",flt_queue="ALL"),COUNTIFS([1]!tbl_raw_data[Updated_date],M14),
IF(AND(flt_analyst&lt;&gt;"ALL",flt_queue&lt;&gt;"ALL"),COUNTIFS([1]!tbl_raw_data[Updated_date],M14,[1]!tbl_raw_data[updated_queue],flt_queue,[1]!tbl_raw_data[analyst_name],flt_analyst),
IF(flt_analyst="ALL",COUNTIFS([1]!tbl_raw_data[Updated_date],M14,[1]!tbl_raw_data[updated_queue],flt_queue),
IF(flt_queue="ALL",COUNTIFS([1]!tbl_raw_data[Updated_date],M14,[1]!tbl_raw_data[analyst_name],flt_analyst)))))</f>
        <v>197</v>
      </c>
      <c r="AC14">
        <f>AVERAGE(AB14:AB18)</f>
        <v>182.2</v>
      </c>
      <c r="AD14" s="1">
        <f>IF(AND('[1]KPI dashbo'!$I$8="ALL",'[1]KPI dashbo'!$K$8="ALL"),COUNTIFS([1]!tbl_raw_data[Updated_date],M14,[1]!tbl_raw_data[Updated Reason],$AD$3),
IF(AND('[1]KPI dashbo'!$I$8&lt;&gt;"ALL",'[1]KPI dashbo'!$K$8&lt;&gt;"ALL"),COUNTIFS([1]!tbl_raw_data[updated_queue],'[1]KPI dashbo'!$I$8,
[1]!tbl_raw_data[analyst_name],'[1]KPI dashbo'!$K$8,[1]!tbl_raw_data[Updated_date],M14,[1]!tbl_raw_data[Updated Reason],$AD$3),
IF('[1]KPI dashbo'!$I$8="ALL",COUNTIFS([1]!tbl_raw_data[analyst_name],'[1]KPI dashbo'!$K$8,[1]!tbl_raw_data[Updated_date],M14,[1]!tbl_raw_data[Updated Reason],$AD$3),
IF('[1]KPI dashbo'!$K$8="ALL",COUNTIFS([1]!tbl_raw_data[updated_queue],'[1]KPI dashbo'!$I$8,[1]!tbl_raw_data[Updated_date],M14,[1]!tbl_raw_data[Updated Reason],$AD$3)))))</f>
        <v>41</v>
      </c>
      <c r="AE14" s="1">
        <f>IF(AND('[1]KPI dashbo'!$I$8="ALL",'[1]KPI dashbo'!$K$8="ALL"),COUNTIFS([1]!tbl_raw_data[Updated_date],M14,[1]!tbl_raw_data[Updated Reason],$AE$3),
IF(AND('[1]KPI dashbo'!$I$8&lt;&gt;"ALL",'[1]KPI dashbo'!$K$8&lt;&gt;"ALL"),COUNTIFS([1]!tbl_raw_data[updated_queue],'[1]KPI dashbo'!$I$8,
[1]!tbl_raw_data[analyst_name],'[1]KPI dashbo'!$K$8,[1]!tbl_raw_data[Updated_date],M14,[1]!tbl_raw_data[Updated Reason],$AE$3),
IF('[1]KPI dashbo'!$I$8="ALL",COUNTIFS([1]!tbl_raw_data[analyst_name],'[1]KPI dashbo'!$K$8,[1]!tbl_raw_data[Updated_date],M14,[1]!tbl_raw_data[Updated Reason],$AE$3),
IF('[1]KPI dashbo'!$K$8="ALL",COUNTIFS([1]!tbl_raw_data[updated_queue],'[1]KPI dashbo'!$I$8,[1]!tbl_raw_data[Updated_date],M14,[1]!tbl_raw_data[Updated Reason],$AE$3)))))</f>
        <v>49</v>
      </c>
      <c r="AF14" s="1">
        <f>IF(AND('[1]KPI dashbo'!$I$8="ALL",'[1]KPI dashbo'!$K$8="ALL"),COUNTIFS([1]!tbl_raw_data[Updated_date],M14,[1]!tbl_raw_data[Updated Reason],$AF$3),
IF(AND('[1]KPI dashbo'!$I$8&lt;&gt;"ALL",'[1]KPI dashbo'!$K$8&lt;&gt;"ALL"),COUNTIFS([1]!tbl_raw_data[updated_queue],'[1]KPI dashbo'!$I$8,
[1]!tbl_raw_data[analyst_name],'[1]KPI dashbo'!$K$8,[1]!tbl_raw_data[Updated_date],M14,[1]!tbl_raw_data[Updated Reason],$AF$3),
IF('[1]KPI dashbo'!$I$8="ALL",COUNTIFS([1]!tbl_raw_data[analyst_name],'[1]KPI dashbo'!$K$8,[1]!tbl_raw_data[Updated_date],M14,[1]!tbl_raw_data[Updated Reason],$AF$3),
IF('[1]KPI dashbo'!$K$8="ALL",COUNTIFS([1]!tbl_raw_data[updated_queue],'[1]KPI dashbo'!$I$8,[1]!tbl_raw_data[Updated_date],M14,[1]!tbl_raw_data[Updated Reason],$AF$3)))))</f>
        <v>5</v>
      </c>
      <c r="AG14" s="1">
        <f>IF(AND('[1]KPI dashbo'!$I$8="ALL",'[1]KPI dashbo'!$K$8="ALL"),COUNTIFS([1]!tbl_raw_data[Updated_date],M14,[1]!tbl_raw_data[Updated Reason],$AG$3),
IF(AND('[1]KPI dashbo'!$I$8&lt;&gt;"ALL",'[1]KPI dashbo'!$K$8&lt;&gt;"ALL"),COUNTIFS([1]!tbl_raw_data[updated_queue],'[1]KPI dashbo'!$I$8,
[1]!tbl_raw_data[analyst_name],'[1]KPI dashbo'!$K$8,[1]!tbl_raw_data[Updated_date],M14,[1]!tbl_raw_data[Updated Reason],$AG$3),
IF('[1]KPI dashbo'!$I$8="ALL",COUNTIFS([1]!tbl_raw_data[analyst_name],'[1]KPI dashbo'!$K$8,[1]!tbl_raw_data[Updated_date],M14,[1]!tbl_raw_data[Updated Reason],$AG$3),
IF('[1]KPI dashbo'!$K$8="ALL",COUNTIFS([1]!tbl_raw_data[updated_queue],'[1]KPI dashbo'!$I$8,[1]!tbl_raw_data[Updated_date],M14,[1]!tbl_raw_data[Updated Reason],$AG$3)))))</f>
        <v>4</v>
      </c>
      <c r="AH14" s="1">
        <f>IF(AND('[1]KPI dashbo'!$I$8="ALL",'[1]KPI dashbo'!$K$8="ALL"),COUNTIFS([1]!tbl_raw_data[Updated_date],M14,[1]!tbl_raw_data[Updated Reason],$AH$3),
IF(AND('[1]KPI dashbo'!$I$8&lt;&gt;"ALL",'[1]KPI dashbo'!$K$8&lt;&gt;"ALL"),COUNTIFS([1]!tbl_raw_data[updated_queue],'[1]KPI dashbo'!$I$8,
[1]!tbl_raw_data[analyst_name],'[1]KPI dashbo'!$K$8,[1]!tbl_raw_data[Updated_date],M14,[1]!tbl_raw_data[Updated Reason],$AH$3),
IF('[1]KPI dashbo'!$I$8="ALL",COUNTIFS([1]!tbl_raw_data[analyst_name],'[1]KPI dashbo'!$K$8,[1]!tbl_raw_data[Updated_date],M14,[1]!tbl_raw_data[Updated Reason],$AH$3),
IF('[1]KPI dashbo'!$K$8="ALL",COUNTIFS([1]!tbl_raw_data[updated_queue],'[1]KPI dashbo'!$I$8,[1]!tbl_raw_data[Updated_date],M14,[1]!tbl_raw_data[Updated Reason],$AH$3)))))</f>
        <v>96</v>
      </c>
      <c r="AI14" s="1">
        <f>IF(AND('[1]KPI dashbo'!$I$8="ALL",'[1]KPI dashbo'!$K$8="ALL"),COUNTIFS([1]!tbl_raw_data[Updated_date],M14,[1]!tbl_raw_data[Updated Reason],$AI$3),
IF(AND('[1]KPI dashbo'!$I$8&lt;&gt;"ALL",'[1]KPI dashbo'!$K$8&lt;&gt;"ALL"),COUNTIFS([1]!tbl_raw_data[updated_queue],'[1]KPI dashbo'!$I$8,
[1]!tbl_raw_data[analyst_name],'[1]KPI dashbo'!$K$8,[1]!tbl_raw_data[Updated_date],M14,[1]!tbl_raw_data[Updated Reason],$AI$3),
IF('[1]KPI dashbo'!$I$8="ALL",COUNTIFS([1]!tbl_raw_data[analyst_name],'[1]KPI dashbo'!$K$8,[1]!tbl_raw_data[Updated_date],M14,[1]!tbl_raw_data[Updated Reason],$AI$3),
IF('[1]KPI dashbo'!$K$8="ALL",COUNTIFS([1]!tbl_raw_data[updated_queue],'[1]KPI dashbo'!$I$8,[1]!tbl_raw_data[Updated_date],M14,[1]!tbl_raw_data[Updated Reason],$AI$3)))))</f>
        <v>2</v>
      </c>
      <c r="AJ14" s="1">
        <f>IF(AND('[1]KPI dashbo'!$I$8="ALL",'[1]KPI dashbo'!$K$8="ALL"),COUNTIFS([1]!tbl_raw_data[Updated_date],M14,[1]!tbl_raw_data[Updated Reason],$AJ$3),
IF(AND('[1]KPI dashbo'!$I$8&lt;&gt;"ALL",'[1]KPI dashbo'!$K$8&lt;&gt;"ALL"),COUNTIFS([1]!tbl_raw_data[updated_queue],'[1]KPI dashbo'!$I$8,
[1]!tbl_raw_data[analyst_name],'[1]KPI dashbo'!$K$8,[1]!tbl_raw_data[Updated_date],M14,[1]!tbl_raw_data[Updated Reason],$AJ$3),
IF('[1]KPI dashbo'!$I$8="ALL",COUNTIFS([1]!tbl_raw_data[analyst_name],'[1]KPI dashbo'!$K$8,[1]!tbl_raw_data[Updated_date],M14,[1]!tbl_raw_data[Updated Reason],$AJ$3),
IF('[1]KPI dashbo'!$K$8="ALL",COUNTIFS([1]!tbl_raw_data[updated_queue],'[1]KPI dashbo'!$I$8,[1]!tbl_raw_data[Updated_date],M14,[1]!tbl_raw_data[Updated Reason],$AJ$3)))))</f>
        <v>0</v>
      </c>
    </row>
    <row r="15" spans="1:40" ht="14.25" customHeight="1" x14ac:dyDescent="0.25">
      <c r="A15" t="s">
        <v>1</v>
      </c>
      <c r="B15" t="s">
        <v>0</v>
      </c>
      <c r="M15" s="6">
        <v>45157</v>
      </c>
      <c r="N15" s="5">
        <f>setting!$L$2</f>
        <v>0.85</v>
      </c>
      <c r="O15" s="3">
        <f>IFERROR(IF(AND(flt_analyst="ALL",flt_queue="ALL"),COUNTIFS([1]!tbl_raw_data[Updated_date],M15,[1]!tbl_raw_data[updated outcome],"APPROVE"),
IF(AND(flt_analyst&lt;&gt;"ALL",flt_queue&lt;&gt;"ALL"),COUNTIFS([1]!tbl_raw_data[Updated_date],M15,[1]!tbl_raw_data[updated_queue],flt_queue,[1]!tbl_raw_data[analyst_name],flt_analyst,[1]!tbl_raw_data[updated outcome],"APPROVE"),
IF(flt_analyst="ALL",COUNTIFS([1]!tbl_raw_data[Updated_date],M15,[1]!tbl_raw_data[updated_queue],flt_queue,[1]!tbl_raw_data[updated outcome],"APPROVE"),
IF(flt_queue="ALL",COUNTIFS([1]!tbl_raw_data[Updated_date],M15,[1]!tbl_raw_data[analyst_name],flt_analyst,[1]!tbl_raw_data[updated outcome],"APPROVE")))))
/
IF(AND(flt_analyst="ALL",flt_queue="ALL"),COUNTIFS([1]!tbl_raw_data[Updated_date],M15),
IF(AND(flt_analyst&lt;&gt;"ALL",flt_queue&lt;&gt;"ALL"),COUNTIFS([1]!tbl_raw_data[Updated_date],M15,[1]!tbl_raw_data[updated_queue],flt_queue,[1]!tbl_raw_data[analyst_name],flt_analyst),
IF(flt_analyst="ALL",COUNTIFS([1]!tbl_raw_data[Updated_date],M15,[1]!tbl_raw_data[updated_queue],flt_queue),
IF(flt_queue="ALL",COUNTIFS([1]!tbl_raw_data[Updated_date],M15,[1]!tbl_raw_data[analyst_name],flt_analyst))))),"-")</f>
        <v>0.5213675213675214</v>
      </c>
      <c r="P15" s="3">
        <f>AVERAGE(O15:O19)</f>
        <v>0.54999215165743709</v>
      </c>
      <c r="Q15" s="3">
        <f>IFERROR(IF(AND(flt_analyst="ALL",flt_queue="ALL"),COUNTIFS([1]!tbl_raw_data[Updated_date],M15,[1]!tbl_raw_data[updated outcome],"DECLINE"),
IF(AND(flt_analyst&lt;&gt;"ALL",flt_queue&lt;&gt;"ALL"),COUNTIFS([1]!tbl_raw_data[Updated_date],M15,[1]!tbl_raw_data[updated_queue],flt_queue,[1]!tbl_raw_data[analyst_name],flt_analyst,[1]!tbl_raw_data[updated outcome],"DECLINE"),
IF(flt_analyst="ALL",COUNTIFS([1]!tbl_raw_data[Updated_date],M15,[1]!tbl_raw_data[updated_queue],flt_queue,[1]!tbl_raw_data[updated outcome],"DECLINE"),
IF(flt_queue="ALL",COUNTIFS([1]!tbl_raw_data[Updated_date],M15,[1]!tbl_raw_data[analyst_name],flt_analyst,[1]!tbl_raw_data[updated outcome],"DECLINE")))))
/
IF(AND(flt_analyst="ALL",flt_queue="ALL"),COUNTIFS([1]!tbl_raw_data[Updated_date],M15),
IF(AND(flt_analyst&lt;&gt;"ALL",flt_queue&lt;&gt;"ALL"),COUNTIFS([1]!tbl_raw_data[Updated_date],M15,[1]!tbl_raw_data[updated_queue],flt_queue,[1]!tbl_raw_data[analyst_name],flt_analyst),
IF(flt_analyst="ALL",COUNTIFS([1]!tbl_raw_data[Updated_date],M15,[1]!tbl_raw_data[updated_queue],flt_queue),
IF(flt_queue="ALL",COUNTIFS([1]!tbl_raw_data[Updated_date],M15,[1]!tbl_raw_data[analyst_name],flt_analyst))))),"-")</f>
        <v>8.5470085470085472E-2</v>
      </c>
      <c r="R15" s="3">
        <f>AVERAGE(Q15:Q19)</f>
        <v>0.13492148675098908</v>
      </c>
      <c r="S15" s="3">
        <f>IFERROR(IF(AND(flt_analyst="ALL",flt_queue="ALL"),COUNTIFS([1]!tbl_raw_data[Updated_date],M15,[1]!tbl_raw_data[updated outcome],"WITHDRAW"),
IF(AND(flt_analyst&lt;&gt;"ALL",flt_queue&lt;&gt;"ALL"),COUNTIFS([1]!tbl_raw_data[Updated_date],M15,[1]!tbl_raw_data[updated_queue],flt_queue,[1]!tbl_raw_data[analyst_name],flt_analyst,[1]!tbl_raw_data[updated outcome],"WITHDRAW"),
IF(flt_analyst="ALL",COUNTIFS([1]!tbl_raw_data[Updated_date],M15,[1]!tbl_raw_data[updated_queue],flt_queue,[1]!tbl_raw_data[updated outcome],"WITHDRAW"),
IF(flt_queue="ALL",COUNTIFS([1]!tbl_raw_data[Updated_date],M15,[1]!tbl_raw_data[analyst_name],flt_analyst,[1]!tbl_raw_data[updated outcome],"WITHDRAW")))))
/
IF(AND(flt_analyst="ALL",flt_queue="ALL"),COUNTIFS([1]!tbl_raw_data[Updated_date],M15),
IF(AND(flt_analyst&lt;&gt;"ALL",flt_queue&lt;&gt;"ALL"),COUNTIFS([1]!tbl_raw_data[Updated_date],M15,[1]!tbl_raw_data[updated_queue],flt_queue,[1]!tbl_raw_data[analyst_name],flt_analyst),
IF(flt_analyst="ALL",COUNTIFS([1]!tbl_raw_data[Updated_date],M15,[1]!tbl_raw_data[updated_queue],flt_queue),
IF(flt_queue="ALL",COUNTIFS([1]!tbl_raw_data[Updated_date],M15,[1]!tbl_raw_data[analyst_name],flt_analyst))))),"-")</f>
        <v>0.39316239316239315</v>
      </c>
      <c r="T15" s="3">
        <f>AVERAGE(S15:S19)</f>
        <v>0.31508636159157383</v>
      </c>
      <c r="U15" s="4">
        <v>0.9</v>
      </c>
      <c r="V15" s="3">
        <f>IFERROR(IF(AND(flt_queue="All",flt_analyst="All"),COUNTIFS([1]!tbl_raw_data[sla_met_sla_not_met],"SLA_MET",[1]!tbl_raw_data[Updated_date],M15),
IF(AND(flt_queue&lt;&gt;"All",flt_analyst&lt;&gt;"All"),COUNTIFS([1]!tbl_raw_data[updated_queue],flt_queue,[1]!tbl_raw_data[analyst_name],flt_analyst,[1]!tbl_raw_data[sla_met_sla_not_met],"SLA_MET",[1]!tbl_raw_data[Updated_date],M15),
IF(flt_queue="All",COUNTIFS([1]!tbl_raw_data[analyst_name],flt_analyst,[1]!tbl_raw_data[sla_met_sla_not_met],"SLA_MET",[1]!tbl_raw_data[Updated_date],M15),
IF(flt_analyst="All",COUNTIFS([1]!tbl_raw_data[updated_queue],flt_queue,[1]!tbl_raw_data[sla_met_sla_not_met],"SLA_MET",[1]!tbl_raw_data[Updated_date],M15)))))
/
IF(AND(flt_queue="All",flt_analyst="All"),COUNTIFS([1]!tbl_raw_data[Updated_date],M15),
IF(AND(flt_queue&lt;&gt;"All",flt_analyst&lt;&gt;"All"),COUNTIFS([1]!tbl_raw_data[updated_queue],flt_queue,[1]!tbl_raw_data[analyst_name],flt_analyst,[1]!tbl_raw_data[Updated_date],M15),
IF(flt_queue="All",COUNTIFS([1]!tbl_raw_data[analyst_name],flt_analyst,[1]!tbl_raw_data[Updated_date],M15),
IF(flt_analyst="All",COUNTIFS([1]!tbl_raw_data[updated_queue],flt_queue,[1]!tbl_raw_data[Updated_date],M15))))),"-")</f>
        <v>0.88888888888888884</v>
      </c>
      <c r="W15" s="3">
        <f>AVERAGE(V15:V19)</f>
        <v>0.88808612012868993</v>
      </c>
      <c r="X15" s="3">
        <f>IFERROR(IF(AND(flt_analyst="ALL",flt_queue="ALL"),COUNTIFS([1]!tbl_raw_data[Updated_date],M15,[1]!tbl_raw_data[sla_met_sla_not_met],"SLA_MET"),
IF(AND(flt_analyst&lt;&gt;"ALL",flt_queue&lt;&gt;"ALL"),COUNTIFS([1]!tbl_raw_data[Updated_date],M15,[1]!tbl_raw_data[updated_queue],flt_queue,[1]!tbl_raw_data[analyst_name],flt_analyst,[1]!tbl_raw_data[sla_met_sla_not_met],"SLA_MET"),
IF(flt_analyst="ALL",COUNTIFS([1]!tbl_raw_data[Updated_date],M15,[1]!tbl_raw_data[updated_queue],flt_queue,[1]!tbl_raw_data[sla_met_sla_not_met],"SLA_MET"),
IF(flt_queue="ALL",COUNTIFS([1]!tbl_raw_data[Updated_date],M15,[1]!tbl_raw_data[analyst_name],flt_analyst,[1]!tbl_raw_data[sla_met_sla_not_met],"SLA_MET")))))/
IF(AND(flt_analyst="ALL",flt_queue="ALL"),COUNTIFS([1]!tbl_raw_data[Updated_date],M15),
IF(AND(flt_analyst&lt;&gt;"ALL",flt_queue&lt;&gt;"ALL"),COUNTIFS([1]!tbl_raw_data[Updated_date],M15,[1]!tbl_raw_data[updated_queue],flt_queue,[1]!tbl_raw_data[analyst_name],flt_analyst),
IF(flt_analyst="ALL",COUNTIFS([1]!tbl_raw_data[Updated_date],M15,[1]!tbl_raw_data[updated_queue],flt_queue),
IF(flt_queue="ALL",COUNTIFS([1]!tbl_raw_data[Updated_date],M15,[1]!tbl_raw_data[analyst_name],flt_analyst))))),"-")</f>
        <v>0.88888888888888884</v>
      </c>
      <c r="Y15" s="3">
        <f>AVERAGE(X15:X19)</f>
        <v>0.88808612012868993</v>
      </c>
      <c r="Z15" s="2">
        <f>IFERROR(IF(AND(flt_analyst="ALL",flt_queue="ALL"),SUMIFS([1]!tbl_raw_data[time_taken_in_mins],[1]!tbl_raw_data[Updated_date],M15),
IF(AND(flt_analyst&lt;&gt;"ALL",flt_queue&lt;&gt;"ALL"),SUMIFS([1]!tbl_raw_data[time_taken_in_mins],[1]!tbl_raw_data[Updated_date],M15,[1]!tbl_raw_data[analyst_name],flt_analyst,[1]!tbl_raw_data[updated_queue],flt_queue),
IF(flt_analyst="ALL",SUMIFS([1]!tbl_raw_data[time_taken_in_mins],[1]!tbl_raw_data[Updated_date],M15,[1]!tbl_raw_data[updated_queue],flt_queue),IF(flt_queue="ALL",SUMIFS([1]!tbl_raw_data[time_taken_in_mins],[1]!tbl_raw_data[Updated_date],M15,[1]!tbl_raw_data[analyst_name],flt_analyst)))))/
IF(AND(flt_analyst="ALL",flt_queue="ALL"),COUNTIFS([1]!tbl_raw_data[Updated_date],M15),
IF(AND(flt_analyst&lt;&gt;"ALL",flt_queue&lt;&gt;"ALL"),COUNTIFS([1]!tbl_raw_data[Updated_date],M15,[1]!tbl_raw_data[updated_queue],flt_queue,[1]!tbl_raw_data[analyst_name],flt_analyst),
IF(flt_analyst="ALL",COUNTIFS([1]!tbl_raw_data[Updated_date],M15,[1]!tbl_raw_data[updated_queue],flt_queue),
IF(flt_queue="ALL",COUNTIFS([1]!tbl_raw_data[Updated_date],M15,[1]!tbl_raw_data[analyst_name],flt_analyst))))),"-")</f>
        <v>41.652706552706547</v>
      </c>
      <c r="AA15" s="2">
        <f>AVERAGE(Z15:Z19)</f>
        <v>24.492252953349173</v>
      </c>
      <c r="AB15">
        <f>IF(AND(flt_analyst="ALL",flt_queue="ALL"),COUNTIFS([1]!tbl_raw_data[Updated_date],M15),
IF(AND(flt_analyst&lt;&gt;"ALL",flt_queue&lt;&gt;"ALL"),COUNTIFS([1]!tbl_raw_data[Updated_date],M15,[1]!tbl_raw_data[updated_queue],flt_queue,[1]!tbl_raw_data[analyst_name],flt_analyst),
IF(flt_analyst="ALL",COUNTIFS([1]!tbl_raw_data[Updated_date],M15,[1]!tbl_raw_data[updated_queue],flt_queue),
IF(flt_queue="ALL",COUNTIFS([1]!tbl_raw_data[Updated_date],M15,[1]!tbl_raw_data[analyst_name],flt_analyst)))))</f>
        <v>117</v>
      </c>
      <c r="AC15">
        <f>AVERAGE(AB15:AB19)</f>
        <v>178.8</v>
      </c>
      <c r="AD15" s="1">
        <f>IF(AND('[1]KPI dashbo'!$I$8="ALL",'[1]KPI dashbo'!$K$8="ALL"),COUNTIFS([1]!tbl_raw_data[Updated_date],M15,[1]!tbl_raw_data[Updated Reason],$AD$3),
IF(AND('[1]KPI dashbo'!$I$8&lt;&gt;"ALL",'[1]KPI dashbo'!$K$8&lt;&gt;"ALL"),COUNTIFS([1]!tbl_raw_data[updated_queue],'[1]KPI dashbo'!$I$8,
[1]!tbl_raw_data[analyst_name],'[1]KPI dashbo'!$K$8,[1]!tbl_raw_data[Updated_date],M15,[1]!tbl_raw_data[Updated Reason],$AD$3),
IF('[1]KPI dashbo'!$I$8="ALL",COUNTIFS([1]!tbl_raw_data[analyst_name],'[1]KPI dashbo'!$K$8,[1]!tbl_raw_data[Updated_date],M15,[1]!tbl_raw_data[Updated Reason],$AD$3),
IF('[1]KPI dashbo'!$K$8="ALL",COUNTIFS([1]!tbl_raw_data[updated_queue],'[1]KPI dashbo'!$I$8,[1]!tbl_raw_data[Updated_date],M15,[1]!tbl_raw_data[Updated Reason],$AD$3)))))</f>
        <v>33</v>
      </c>
      <c r="AE15" s="1">
        <f>IF(AND('[1]KPI dashbo'!$I$8="ALL",'[1]KPI dashbo'!$K$8="ALL"),COUNTIFS([1]!tbl_raw_data[Updated_date],M15,[1]!tbl_raw_data[Updated Reason],$AE$3),
IF(AND('[1]KPI dashbo'!$I$8&lt;&gt;"ALL",'[1]KPI dashbo'!$K$8&lt;&gt;"ALL"),COUNTIFS([1]!tbl_raw_data[updated_queue],'[1]KPI dashbo'!$I$8,
[1]!tbl_raw_data[analyst_name],'[1]KPI dashbo'!$K$8,[1]!tbl_raw_data[Updated_date],M15,[1]!tbl_raw_data[Updated Reason],$AE$3),
IF('[1]KPI dashbo'!$I$8="ALL",COUNTIFS([1]!tbl_raw_data[analyst_name],'[1]KPI dashbo'!$K$8,[1]!tbl_raw_data[Updated_date],M15,[1]!tbl_raw_data[Updated Reason],$AE$3),
IF('[1]KPI dashbo'!$K$8="ALL",COUNTIFS([1]!tbl_raw_data[updated_queue],'[1]KPI dashbo'!$I$8,[1]!tbl_raw_data[Updated_date],M15,[1]!tbl_raw_data[Updated Reason],$AE$3)))))</f>
        <v>29</v>
      </c>
      <c r="AF15" s="1">
        <f>IF(AND('[1]KPI dashbo'!$I$8="ALL",'[1]KPI dashbo'!$K$8="ALL"),COUNTIFS([1]!tbl_raw_data[Updated_date],M15,[1]!tbl_raw_data[Updated Reason],$AF$3),
IF(AND('[1]KPI dashbo'!$I$8&lt;&gt;"ALL",'[1]KPI dashbo'!$K$8&lt;&gt;"ALL"),COUNTIFS([1]!tbl_raw_data[updated_queue],'[1]KPI dashbo'!$I$8,
[1]!tbl_raw_data[analyst_name],'[1]KPI dashbo'!$K$8,[1]!tbl_raw_data[Updated_date],M15,[1]!tbl_raw_data[Updated Reason],$AF$3),
IF('[1]KPI dashbo'!$I$8="ALL",COUNTIFS([1]!tbl_raw_data[analyst_name],'[1]KPI dashbo'!$K$8,[1]!tbl_raw_data[Updated_date],M15,[1]!tbl_raw_data[Updated Reason],$AF$3),
IF('[1]KPI dashbo'!$K$8="ALL",COUNTIFS([1]!tbl_raw_data[updated_queue],'[1]KPI dashbo'!$I$8,[1]!tbl_raw_data[Updated_date],M15,[1]!tbl_raw_data[Updated Reason],$AF$3)))))</f>
        <v>5</v>
      </c>
      <c r="AG15" s="1">
        <f>IF(AND('[1]KPI dashbo'!$I$8="ALL",'[1]KPI dashbo'!$K$8="ALL"),COUNTIFS([1]!tbl_raw_data[Updated_date],M15,[1]!tbl_raw_data[Updated Reason],$AG$3),
IF(AND('[1]KPI dashbo'!$I$8&lt;&gt;"ALL",'[1]KPI dashbo'!$K$8&lt;&gt;"ALL"),COUNTIFS([1]!tbl_raw_data[updated_queue],'[1]KPI dashbo'!$I$8,
[1]!tbl_raw_data[analyst_name],'[1]KPI dashbo'!$K$8,[1]!tbl_raw_data[Updated_date],M15,[1]!tbl_raw_data[Updated Reason],$AG$3),
IF('[1]KPI dashbo'!$I$8="ALL",COUNTIFS([1]!tbl_raw_data[analyst_name],'[1]KPI dashbo'!$K$8,[1]!tbl_raw_data[Updated_date],M15,[1]!tbl_raw_data[Updated Reason],$AG$3),
IF('[1]KPI dashbo'!$K$8="ALL",COUNTIFS([1]!tbl_raw_data[updated_queue],'[1]KPI dashbo'!$I$8,[1]!tbl_raw_data[Updated_date],M15,[1]!tbl_raw_data[Updated Reason],$AG$3)))))</f>
        <v>2</v>
      </c>
      <c r="AH15" s="1">
        <f>IF(AND('[1]KPI dashbo'!$I$8="ALL",'[1]KPI dashbo'!$K$8="ALL"),COUNTIFS([1]!tbl_raw_data[Updated_date],M15,[1]!tbl_raw_data[Updated Reason],$AH$3),
IF(AND('[1]KPI dashbo'!$I$8&lt;&gt;"ALL",'[1]KPI dashbo'!$K$8&lt;&gt;"ALL"),COUNTIFS([1]!tbl_raw_data[updated_queue],'[1]KPI dashbo'!$I$8,
[1]!tbl_raw_data[analyst_name],'[1]KPI dashbo'!$K$8,[1]!tbl_raw_data[Updated_date],M15,[1]!tbl_raw_data[Updated Reason],$AH$3),
IF('[1]KPI dashbo'!$I$8="ALL",COUNTIFS([1]!tbl_raw_data[analyst_name],'[1]KPI dashbo'!$K$8,[1]!tbl_raw_data[Updated_date],M15,[1]!tbl_raw_data[Updated Reason],$AH$3),
IF('[1]KPI dashbo'!$K$8="ALL",COUNTIFS([1]!tbl_raw_data[updated_queue],'[1]KPI dashbo'!$I$8,[1]!tbl_raw_data[Updated_date],M15,[1]!tbl_raw_data[Updated Reason],$AH$3)))))</f>
        <v>46</v>
      </c>
      <c r="AI15" s="1">
        <f>IF(AND('[1]KPI dashbo'!$I$8="ALL",'[1]KPI dashbo'!$K$8="ALL"),COUNTIFS([1]!tbl_raw_data[Updated_date],M15,[1]!tbl_raw_data[Updated Reason],$AI$3),
IF(AND('[1]KPI dashbo'!$I$8&lt;&gt;"ALL",'[1]KPI dashbo'!$K$8&lt;&gt;"ALL"),COUNTIFS([1]!tbl_raw_data[updated_queue],'[1]KPI dashbo'!$I$8,
[1]!tbl_raw_data[analyst_name],'[1]KPI dashbo'!$K$8,[1]!tbl_raw_data[Updated_date],M15,[1]!tbl_raw_data[Updated Reason],$AI$3),
IF('[1]KPI dashbo'!$I$8="ALL",COUNTIFS([1]!tbl_raw_data[analyst_name],'[1]KPI dashbo'!$K$8,[1]!tbl_raw_data[Updated_date],M15,[1]!tbl_raw_data[Updated Reason],$AI$3),
IF('[1]KPI dashbo'!$K$8="ALL",COUNTIFS([1]!tbl_raw_data[updated_queue],'[1]KPI dashbo'!$I$8,[1]!tbl_raw_data[Updated_date],M15,[1]!tbl_raw_data[Updated Reason],$AI$3)))))</f>
        <v>2</v>
      </c>
      <c r="AJ15" s="1">
        <f>IF(AND('[1]KPI dashbo'!$I$8="ALL",'[1]KPI dashbo'!$K$8="ALL"),COUNTIFS([1]!tbl_raw_data[Updated_date],M15,[1]!tbl_raw_data[Updated Reason],$AJ$3),
IF(AND('[1]KPI dashbo'!$I$8&lt;&gt;"ALL",'[1]KPI dashbo'!$K$8&lt;&gt;"ALL"),COUNTIFS([1]!tbl_raw_data[updated_queue],'[1]KPI dashbo'!$I$8,
[1]!tbl_raw_data[analyst_name],'[1]KPI dashbo'!$K$8,[1]!tbl_raw_data[Updated_date],M15,[1]!tbl_raw_data[Updated Reason],$AJ$3),
IF('[1]KPI dashbo'!$I$8="ALL",COUNTIFS([1]!tbl_raw_data[analyst_name],'[1]KPI dashbo'!$K$8,[1]!tbl_raw_data[Updated_date],M15,[1]!tbl_raw_data[Updated Reason],$AJ$3),
IF('[1]KPI dashbo'!$K$8="ALL",COUNTIFS([1]!tbl_raw_data[updated_queue],'[1]KPI dashbo'!$I$8,[1]!tbl_raw_data[Updated_date],M15,[1]!tbl_raw_data[Updated Reason],$AJ$3)))))</f>
        <v>0</v>
      </c>
      <c r="AK15" s="7"/>
    </row>
    <row r="16" spans="1:40" ht="14.25" customHeight="1" x14ac:dyDescent="0.25">
      <c r="M16" s="6">
        <v>45156</v>
      </c>
      <c r="N16" s="5">
        <f>setting!$L$2</f>
        <v>0.85</v>
      </c>
      <c r="O16" s="3">
        <f>IFERROR(IF(AND(flt_analyst="ALL",flt_queue="ALL"),COUNTIFS([1]!tbl_raw_data[Updated_date],M16,[1]!tbl_raw_data[updated outcome],"APPROVE"),
IF(AND(flt_analyst&lt;&gt;"ALL",flt_queue&lt;&gt;"ALL"),COUNTIFS([1]!tbl_raw_data[Updated_date],M16,[1]!tbl_raw_data[updated_queue],flt_queue,[1]!tbl_raw_data[analyst_name],flt_analyst,[1]!tbl_raw_data[updated outcome],"APPROVE"),
IF(flt_analyst="ALL",COUNTIFS([1]!tbl_raw_data[Updated_date],M16,[1]!tbl_raw_data[updated_queue],flt_queue,[1]!tbl_raw_data[updated outcome],"APPROVE"),
IF(flt_queue="ALL",COUNTIFS([1]!tbl_raw_data[Updated_date],M16,[1]!tbl_raw_data[analyst_name],flt_analyst,[1]!tbl_raw_data[updated outcome],"APPROVE")))))
/
IF(AND(flt_analyst="ALL",flt_queue="ALL"),COUNTIFS([1]!tbl_raw_data[Updated_date],M16),
IF(AND(flt_analyst&lt;&gt;"ALL",flt_queue&lt;&gt;"ALL"),COUNTIFS([1]!tbl_raw_data[Updated_date],M16,[1]!tbl_raw_data[updated_queue],flt_queue,[1]!tbl_raw_data[analyst_name],flt_analyst),
IF(flt_analyst="ALL",COUNTIFS([1]!tbl_raw_data[Updated_date],M16,[1]!tbl_raw_data[updated_queue],flt_queue),
IF(flt_queue="ALL",COUNTIFS([1]!tbl_raw_data[Updated_date],M16,[1]!tbl_raw_data[analyst_name],flt_analyst))))),"-")</f>
        <v>0.59523809523809523</v>
      </c>
      <c r="P16" s="3">
        <f>AVERAGE(O16:O20)</f>
        <v>0.54519508717450882</v>
      </c>
      <c r="Q16" s="3">
        <f>IFERROR(IF(AND(flt_analyst="ALL",flt_queue="ALL"),COUNTIFS([1]!tbl_raw_data[Updated_date],M16,[1]!tbl_raw_data[updated outcome],"DECLINE"),
IF(AND(flt_analyst&lt;&gt;"ALL",flt_queue&lt;&gt;"ALL"),COUNTIFS([1]!tbl_raw_data[Updated_date],M16,[1]!tbl_raw_data[updated_queue],flt_queue,[1]!tbl_raw_data[analyst_name],flt_analyst,[1]!tbl_raw_data[updated outcome],"DECLINE"),
IF(flt_analyst="ALL",COUNTIFS([1]!tbl_raw_data[Updated_date],M16,[1]!tbl_raw_data[updated_queue],flt_queue,[1]!tbl_raw_data[updated outcome],"DECLINE"),
IF(flt_queue="ALL",COUNTIFS([1]!tbl_raw_data[Updated_date],M16,[1]!tbl_raw_data[analyst_name],flt_analyst,[1]!tbl_raw_data[updated outcome],"DECLINE")))))
/
IF(AND(flt_analyst="ALL",flt_queue="ALL"),COUNTIFS([1]!tbl_raw_data[Updated_date],M16),
IF(AND(flt_analyst&lt;&gt;"ALL",flt_queue&lt;&gt;"ALL"),COUNTIFS([1]!tbl_raw_data[Updated_date],M16,[1]!tbl_raw_data[updated_queue],flt_queue,[1]!tbl_raw_data[analyst_name],flt_analyst),
IF(flt_analyst="ALL",COUNTIFS([1]!tbl_raw_data[Updated_date],M16,[1]!tbl_raw_data[updated_queue],flt_queue),
IF(flt_queue="ALL",COUNTIFS([1]!tbl_raw_data[Updated_date],M16,[1]!tbl_raw_data[analyst_name],flt_analyst))))),"-")</f>
        <v>0.16071428571428573</v>
      </c>
      <c r="R16" s="3">
        <f>AVERAGE(Q16:Q20)</f>
        <v>0.149241082222417</v>
      </c>
      <c r="S16" s="3">
        <f>IFERROR(IF(AND(flt_analyst="ALL",flt_queue="ALL"),COUNTIFS([1]!tbl_raw_data[Updated_date],M16,[1]!tbl_raw_data[updated outcome],"WITHDRAW"),
IF(AND(flt_analyst&lt;&gt;"ALL",flt_queue&lt;&gt;"ALL"),COUNTIFS([1]!tbl_raw_data[Updated_date],M16,[1]!tbl_raw_data[updated_queue],flt_queue,[1]!tbl_raw_data[analyst_name],flt_analyst,[1]!tbl_raw_data[updated outcome],"WITHDRAW"),
IF(flt_analyst="ALL",COUNTIFS([1]!tbl_raw_data[Updated_date],M16,[1]!tbl_raw_data[updated_queue],flt_queue,[1]!tbl_raw_data[updated outcome],"WITHDRAW"),
IF(flt_queue="ALL",COUNTIFS([1]!tbl_raw_data[Updated_date],M16,[1]!tbl_raw_data[analyst_name],flt_analyst,[1]!tbl_raw_data[updated outcome],"WITHDRAW")))))
/
IF(AND(flt_analyst="ALL",flt_queue="ALL"),COUNTIFS([1]!tbl_raw_data[Updated_date],M16),
IF(AND(flt_analyst&lt;&gt;"ALL",flt_queue&lt;&gt;"ALL"),COUNTIFS([1]!tbl_raw_data[Updated_date],M16,[1]!tbl_raw_data[updated_queue],flt_queue,[1]!tbl_raw_data[analyst_name],flt_analyst),
IF(flt_analyst="ALL",COUNTIFS([1]!tbl_raw_data[Updated_date],M16,[1]!tbl_raw_data[updated_queue],flt_queue),
IF(flt_queue="ALL",COUNTIFS([1]!tbl_raw_data[Updated_date],M16,[1]!tbl_raw_data[analyst_name],flt_analyst))))),"-")</f>
        <v>0.24404761904761904</v>
      </c>
      <c r="T16" s="3">
        <f>AVERAGE(S16:S20)</f>
        <v>0.30556383060307424</v>
      </c>
      <c r="U16" s="4">
        <v>0.9</v>
      </c>
      <c r="V16" s="3">
        <f>IFERROR(IF(AND(flt_queue="All",flt_analyst="All"),COUNTIFS([1]!tbl_raw_data[sla_met_sla_not_met],"SLA_MET",[1]!tbl_raw_data[Updated_date],M16),
IF(AND(flt_queue&lt;&gt;"All",flt_analyst&lt;&gt;"All"),COUNTIFS([1]!tbl_raw_data[updated_queue],flt_queue,[1]!tbl_raw_data[analyst_name],flt_analyst,[1]!tbl_raw_data[sla_met_sla_not_met],"SLA_MET",[1]!tbl_raw_data[Updated_date],M16),
IF(flt_queue="All",COUNTIFS([1]!tbl_raw_data[analyst_name],flt_analyst,[1]!tbl_raw_data[sla_met_sla_not_met],"SLA_MET",[1]!tbl_raw_data[Updated_date],M16),
IF(flt_analyst="All",COUNTIFS([1]!tbl_raw_data[updated_queue],flt_queue,[1]!tbl_raw_data[sla_met_sla_not_met],"SLA_MET",[1]!tbl_raw_data[Updated_date],M16)))))
/
IF(AND(flt_queue="All",flt_analyst="All"),COUNTIFS([1]!tbl_raw_data[Updated_date],M16),
IF(AND(flt_queue&lt;&gt;"All",flt_analyst&lt;&gt;"All"),COUNTIFS([1]!tbl_raw_data[updated_queue],flt_queue,[1]!tbl_raw_data[analyst_name],flt_analyst,[1]!tbl_raw_data[Updated_date],M16),
IF(flt_queue="All",COUNTIFS([1]!tbl_raw_data[analyst_name],flt_analyst,[1]!tbl_raw_data[Updated_date],M16),
IF(flt_analyst="All",COUNTIFS([1]!tbl_raw_data[updated_queue],flt_queue,[1]!tbl_raw_data[Updated_date],M16))))),"-")</f>
        <v>0.8928571428571429</v>
      </c>
      <c r="W16" s="3">
        <f>AVERAGE(V16:V20)</f>
        <v>0.8726120072723782</v>
      </c>
      <c r="X16" s="3">
        <f>IFERROR(IF(AND(flt_analyst="ALL",flt_queue="ALL"),COUNTIFS([1]!tbl_raw_data[Updated_date],M16,[1]!tbl_raw_data[sla_met_sla_not_met],"SLA_MET"),
IF(AND(flt_analyst&lt;&gt;"ALL",flt_queue&lt;&gt;"ALL"),COUNTIFS([1]!tbl_raw_data[Updated_date],M16,[1]!tbl_raw_data[updated_queue],flt_queue,[1]!tbl_raw_data[analyst_name],flt_analyst,[1]!tbl_raw_data[sla_met_sla_not_met],"SLA_MET"),
IF(flt_analyst="ALL",COUNTIFS([1]!tbl_raw_data[Updated_date],M16,[1]!tbl_raw_data[updated_queue],flt_queue,[1]!tbl_raw_data[sla_met_sla_not_met],"SLA_MET"),
IF(flt_queue="ALL",COUNTIFS([1]!tbl_raw_data[Updated_date],M16,[1]!tbl_raw_data[analyst_name],flt_analyst,[1]!tbl_raw_data[sla_met_sla_not_met],"SLA_MET")))))/
IF(AND(flt_analyst="ALL",flt_queue="ALL"),COUNTIFS([1]!tbl_raw_data[Updated_date],M16),
IF(AND(flt_analyst&lt;&gt;"ALL",flt_queue&lt;&gt;"ALL"),COUNTIFS([1]!tbl_raw_data[Updated_date],M16,[1]!tbl_raw_data[updated_queue],flt_queue,[1]!tbl_raw_data[analyst_name],flt_analyst),
IF(flt_analyst="ALL",COUNTIFS([1]!tbl_raw_data[Updated_date],M16,[1]!tbl_raw_data[updated_queue],flt_queue),
IF(flt_queue="ALL",COUNTIFS([1]!tbl_raw_data[Updated_date],M16,[1]!tbl_raw_data[analyst_name],flt_analyst))))),"-")</f>
        <v>0.8928571428571429</v>
      </c>
      <c r="Y16" s="3">
        <f>AVERAGE(X16:X20)</f>
        <v>0.8726120072723782</v>
      </c>
      <c r="Z16" s="2">
        <f>IFERROR(IF(AND(flt_analyst="ALL",flt_queue="ALL"),SUMIFS([1]!tbl_raw_data[time_taken_in_mins],[1]!tbl_raw_data[Updated_date],M16),
IF(AND(flt_analyst&lt;&gt;"ALL",flt_queue&lt;&gt;"ALL"),SUMIFS([1]!tbl_raw_data[time_taken_in_mins],[1]!tbl_raw_data[Updated_date],M16,[1]!tbl_raw_data[analyst_name],flt_analyst,[1]!tbl_raw_data[updated_queue],flt_queue),
IF(flt_analyst="ALL",SUMIFS([1]!tbl_raw_data[time_taken_in_mins],[1]!tbl_raw_data[Updated_date],M16,[1]!tbl_raw_data[updated_queue],flt_queue),IF(flt_queue="ALL",SUMIFS([1]!tbl_raw_data[time_taken_in_mins],[1]!tbl_raw_data[Updated_date],M16,[1]!tbl_raw_data[analyst_name],flt_analyst)))))/
IF(AND(flt_analyst="ALL",flt_queue="ALL"),COUNTIFS([1]!tbl_raw_data[Updated_date],M16),
IF(AND(flt_analyst&lt;&gt;"ALL",flt_queue&lt;&gt;"ALL"),COUNTIFS([1]!tbl_raw_data[Updated_date],M16,[1]!tbl_raw_data[updated_queue],flt_queue,[1]!tbl_raw_data[analyst_name],flt_analyst),
IF(flt_analyst="ALL",COUNTIFS([1]!tbl_raw_data[Updated_date],M16,[1]!tbl_raw_data[updated_queue],flt_queue),
IF(flt_queue="ALL",COUNTIFS([1]!tbl_raw_data[Updated_date],M16,[1]!tbl_raw_data[analyst_name],flt_analyst))))),"-")</f>
        <v>16.849702380952365</v>
      </c>
      <c r="AA16" s="2">
        <f>AVERAGE(Z16:Z20)</f>
        <v>22.277470805111534</v>
      </c>
      <c r="AB16">
        <f>IF(AND(flt_analyst="ALL",flt_queue="ALL"),COUNTIFS([1]!tbl_raw_data[Updated_date],M16),
IF(AND(flt_analyst&lt;&gt;"ALL",flt_queue&lt;&gt;"ALL"),COUNTIFS([1]!tbl_raw_data[Updated_date],M16,[1]!tbl_raw_data[updated_queue],flt_queue,[1]!tbl_raw_data[analyst_name],flt_analyst),
IF(flt_analyst="ALL",COUNTIFS([1]!tbl_raw_data[Updated_date],M16,[1]!tbl_raw_data[updated_queue],flt_queue),
IF(flt_queue="ALL",COUNTIFS([1]!tbl_raw_data[Updated_date],M16,[1]!tbl_raw_data[analyst_name],flt_analyst)))))</f>
        <v>168</v>
      </c>
      <c r="AC16">
        <f>AVERAGE(AB16:AB20)</f>
        <v>193.6</v>
      </c>
      <c r="AD16" s="1">
        <f>IF(AND('[1]KPI dashbo'!$I$8="ALL",'[1]KPI dashbo'!$K$8="ALL"),COUNTIFS([1]!tbl_raw_data[Updated_date],M16,[1]!tbl_raw_data[Updated Reason],$AD$3),
IF(AND('[1]KPI dashbo'!$I$8&lt;&gt;"ALL",'[1]KPI dashbo'!$K$8&lt;&gt;"ALL"),COUNTIFS([1]!tbl_raw_data[updated_queue],'[1]KPI dashbo'!$I$8,
[1]!tbl_raw_data[analyst_name],'[1]KPI dashbo'!$K$8,[1]!tbl_raw_data[Updated_date],M16,[1]!tbl_raw_data[Updated Reason],$AD$3),
IF('[1]KPI dashbo'!$I$8="ALL",COUNTIFS([1]!tbl_raw_data[analyst_name],'[1]KPI dashbo'!$K$8,[1]!tbl_raw_data[Updated_date],M16,[1]!tbl_raw_data[Updated Reason],$AD$3),
IF('[1]KPI dashbo'!$K$8="ALL",COUNTIFS([1]!tbl_raw_data[updated_queue],'[1]KPI dashbo'!$I$8,[1]!tbl_raw_data[Updated_date],M16,[1]!tbl_raw_data[Updated Reason],$AD$3)))))</f>
        <v>26</v>
      </c>
      <c r="AE16" s="1">
        <f>IF(AND('[1]KPI dashbo'!$I$8="ALL",'[1]KPI dashbo'!$K$8="ALL"),COUNTIFS([1]!tbl_raw_data[Updated_date],M16,[1]!tbl_raw_data[Updated Reason],$AE$3),
IF(AND('[1]KPI dashbo'!$I$8&lt;&gt;"ALL",'[1]KPI dashbo'!$K$8&lt;&gt;"ALL"),COUNTIFS([1]!tbl_raw_data[updated_queue],'[1]KPI dashbo'!$I$8,
[1]!tbl_raw_data[analyst_name],'[1]KPI dashbo'!$K$8,[1]!tbl_raw_data[Updated_date],M16,[1]!tbl_raw_data[Updated Reason],$AE$3),
IF('[1]KPI dashbo'!$I$8="ALL",COUNTIFS([1]!tbl_raw_data[analyst_name],'[1]KPI dashbo'!$K$8,[1]!tbl_raw_data[Updated_date],M16,[1]!tbl_raw_data[Updated Reason],$AE$3),
IF('[1]KPI dashbo'!$K$8="ALL",COUNTIFS([1]!tbl_raw_data[updated_queue],'[1]KPI dashbo'!$I$8,[1]!tbl_raw_data[Updated_date],M16,[1]!tbl_raw_data[Updated Reason],$AE$3)))))</f>
        <v>55</v>
      </c>
      <c r="AF16" s="1">
        <f>IF(AND('[1]KPI dashbo'!$I$8="ALL",'[1]KPI dashbo'!$K$8="ALL"),COUNTIFS([1]!tbl_raw_data[Updated_date],M16,[1]!tbl_raw_data[Updated Reason],$AF$3),
IF(AND('[1]KPI dashbo'!$I$8&lt;&gt;"ALL",'[1]KPI dashbo'!$K$8&lt;&gt;"ALL"),COUNTIFS([1]!tbl_raw_data[updated_queue],'[1]KPI dashbo'!$I$8,
[1]!tbl_raw_data[analyst_name],'[1]KPI dashbo'!$K$8,[1]!tbl_raw_data[Updated_date],M16,[1]!tbl_raw_data[Updated Reason],$AF$3),
IF('[1]KPI dashbo'!$I$8="ALL",COUNTIFS([1]!tbl_raw_data[analyst_name],'[1]KPI dashbo'!$K$8,[1]!tbl_raw_data[Updated_date],M16,[1]!tbl_raw_data[Updated Reason],$AF$3),
IF('[1]KPI dashbo'!$K$8="ALL",COUNTIFS([1]!tbl_raw_data[updated_queue],'[1]KPI dashbo'!$I$8,[1]!tbl_raw_data[Updated_date],M16,[1]!tbl_raw_data[Updated Reason],$AF$3)))))</f>
        <v>1</v>
      </c>
      <c r="AG16" s="1">
        <f>IF(AND('[1]KPI dashbo'!$I$8="ALL",'[1]KPI dashbo'!$K$8="ALL"),COUNTIFS([1]!tbl_raw_data[Updated_date],M16,[1]!tbl_raw_data[Updated Reason],$AG$3),
IF(AND('[1]KPI dashbo'!$I$8&lt;&gt;"ALL",'[1]KPI dashbo'!$K$8&lt;&gt;"ALL"),COUNTIFS([1]!tbl_raw_data[updated_queue],'[1]KPI dashbo'!$I$8,
[1]!tbl_raw_data[analyst_name],'[1]KPI dashbo'!$K$8,[1]!tbl_raw_data[Updated_date],M16,[1]!tbl_raw_data[Updated Reason],$AG$3),
IF('[1]KPI dashbo'!$I$8="ALL",COUNTIFS([1]!tbl_raw_data[analyst_name],'[1]KPI dashbo'!$K$8,[1]!tbl_raw_data[Updated_date],M16,[1]!tbl_raw_data[Updated Reason],$AG$3),
IF('[1]KPI dashbo'!$K$8="ALL",COUNTIFS([1]!tbl_raw_data[updated_queue],'[1]KPI dashbo'!$I$8,[1]!tbl_raw_data[Updated_date],M16,[1]!tbl_raw_data[Updated Reason],$AG$3)))))</f>
        <v>5</v>
      </c>
      <c r="AH16" s="1">
        <f>IF(AND('[1]KPI dashbo'!$I$8="ALL",'[1]KPI dashbo'!$K$8="ALL"),COUNTIFS([1]!tbl_raw_data[Updated_date],M16,[1]!tbl_raw_data[Updated Reason],$AH$3),
IF(AND('[1]KPI dashbo'!$I$8&lt;&gt;"ALL",'[1]KPI dashbo'!$K$8&lt;&gt;"ALL"),COUNTIFS([1]!tbl_raw_data[updated_queue],'[1]KPI dashbo'!$I$8,
[1]!tbl_raw_data[analyst_name],'[1]KPI dashbo'!$K$8,[1]!tbl_raw_data[Updated_date],M16,[1]!tbl_raw_data[Updated Reason],$AH$3),
IF('[1]KPI dashbo'!$I$8="ALL",COUNTIFS([1]!tbl_raw_data[analyst_name],'[1]KPI dashbo'!$K$8,[1]!tbl_raw_data[Updated_date],M16,[1]!tbl_raw_data[Updated Reason],$AH$3),
IF('[1]KPI dashbo'!$K$8="ALL",COUNTIFS([1]!tbl_raw_data[updated_queue],'[1]KPI dashbo'!$I$8,[1]!tbl_raw_data[Updated_date],M16,[1]!tbl_raw_data[Updated Reason],$AH$3)))))</f>
        <v>79</v>
      </c>
      <c r="AI16" s="1">
        <f>IF(AND('[1]KPI dashbo'!$I$8="ALL",'[1]KPI dashbo'!$K$8="ALL"),COUNTIFS([1]!tbl_raw_data[Updated_date],M16,[1]!tbl_raw_data[Updated Reason],$AI$3),
IF(AND('[1]KPI dashbo'!$I$8&lt;&gt;"ALL",'[1]KPI dashbo'!$K$8&lt;&gt;"ALL"),COUNTIFS([1]!tbl_raw_data[updated_queue],'[1]KPI dashbo'!$I$8,
[1]!tbl_raw_data[analyst_name],'[1]KPI dashbo'!$K$8,[1]!tbl_raw_data[Updated_date],M16,[1]!tbl_raw_data[Updated Reason],$AI$3),
IF('[1]KPI dashbo'!$I$8="ALL",COUNTIFS([1]!tbl_raw_data[analyst_name],'[1]KPI dashbo'!$K$8,[1]!tbl_raw_data[Updated_date],M16,[1]!tbl_raw_data[Updated Reason],$AI$3),
IF('[1]KPI dashbo'!$K$8="ALL",COUNTIFS([1]!tbl_raw_data[updated_queue],'[1]KPI dashbo'!$I$8,[1]!tbl_raw_data[Updated_date],M16,[1]!tbl_raw_data[Updated Reason],$AI$3)))))</f>
        <v>2</v>
      </c>
      <c r="AJ16" s="1">
        <f>IF(AND('[1]KPI dashbo'!$I$8="ALL",'[1]KPI dashbo'!$K$8="ALL"),COUNTIFS([1]!tbl_raw_data[Updated_date],M16,[1]!tbl_raw_data[Updated Reason],$AJ$3),
IF(AND('[1]KPI dashbo'!$I$8&lt;&gt;"ALL",'[1]KPI dashbo'!$K$8&lt;&gt;"ALL"),COUNTIFS([1]!tbl_raw_data[updated_queue],'[1]KPI dashbo'!$I$8,
[1]!tbl_raw_data[analyst_name],'[1]KPI dashbo'!$K$8,[1]!tbl_raw_data[Updated_date],M16,[1]!tbl_raw_data[Updated Reason],$AJ$3),
IF('[1]KPI dashbo'!$I$8="ALL",COUNTIFS([1]!tbl_raw_data[analyst_name],'[1]KPI dashbo'!$K$8,[1]!tbl_raw_data[Updated_date],M16,[1]!tbl_raw_data[Updated Reason],$AJ$3),
IF('[1]KPI dashbo'!$K$8="ALL",COUNTIFS([1]!tbl_raw_data[updated_queue],'[1]KPI dashbo'!$I$8,[1]!tbl_raw_data[Updated_date],M16,[1]!tbl_raw_data[Updated Reason],$AJ$3)))))</f>
        <v>0</v>
      </c>
    </row>
    <row r="17" spans="13:36" ht="14.25" customHeight="1" x14ac:dyDescent="0.25">
      <c r="M17" s="6">
        <v>45155</v>
      </c>
      <c r="N17" s="5">
        <f>setting!$L$2</f>
        <v>0.85</v>
      </c>
      <c r="O17" s="3">
        <f>IFERROR(IF(AND(flt_analyst="ALL",flt_queue="ALL"),COUNTIFS([1]!tbl_raw_data[Updated_date],M17,[1]!tbl_raw_data[updated outcome],"APPROVE"),
IF(AND(flt_analyst&lt;&gt;"ALL",flt_queue&lt;&gt;"ALL"),COUNTIFS([1]!tbl_raw_data[Updated_date],M17,[1]!tbl_raw_data[updated_queue],flt_queue,[1]!tbl_raw_data[analyst_name],flt_analyst,[1]!tbl_raw_data[updated outcome],"APPROVE"),
IF(flt_analyst="ALL",COUNTIFS([1]!tbl_raw_data[Updated_date],M17,[1]!tbl_raw_data[updated_queue],flt_queue,[1]!tbl_raw_data[updated outcome],"APPROVE"),
IF(flt_queue="ALL",COUNTIFS([1]!tbl_raw_data[Updated_date],M17,[1]!tbl_raw_data[analyst_name],flt_analyst,[1]!tbl_raw_data[updated outcome],"APPROVE")))))
/
IF(AND(flt_analyst="ALL",flt_queue="ALL"),COUNTIFS([1]!tbl_raw_data[Updated_date],M17),
IF(AND(flt_analyst&lt;&gt;"ALL",flt_queue&lt;&gt;"ALL"),COUNTIFS([1]!tbl_raw_data[Updated_date],M17,[1]!tbl_raw_data[updated_queue],flt_queue,[1]!tbl_raw_data[analyst_name],flt_analyst),
IF(flt_analyst="ALL",COUNTIFS([1]!tbl_raw_data[Updated_date],M17,[1]!tbl_raw_data[updated_queue],flt_queue),
IF(flt_queue="ALL",COUNTIFS([1]!tbl_raw_data[Updated_date],M17,[1]!tbl_raw_data[analyst_name],flt_analyst))))),"-")</f>
        <v>0.48019801980198018</v>
      </c>
      <c r="P17" s="3">
        <f>AVERAGE(O17:O21)</f>
        <v>0.53434418943836515</v>
      </c>
      <c r="Q17" s="3">
        <f>IFERROR(IF(AND(flt_analyst="ALL",flt_queue="ALL"),COUNTIFS([1]!tbl_raw_data[Updated_date],M17,[1]!tbl_raw_data[updated outcome],"DECLINE"),
IF(AND(flt_analyst&lt;&gt;"ALL",flt_queue&lt;&gt;"ALL"),COUNTIFS([1]!tbl_raw_data[Updated_date],M17,[1]!tbl_raw_data[updated_queue],flt_queue,[1]!tbl_raw_data[analyst_name],flt_analyst,[1]!tbl_raw_data[updated outcome],"DECLINE"),
IF(flt_analyst="ALL",COUNTIFS([1]!tbl_raw_data[Updated_date],M17,[1]!tbl_raw_data[updated_queue],flt_queue,[1]!tbl_raw_data[updated outcome],"DECLINE"),
IF(flt_queue="ALL",COUNTIFS([1]!tbl_raw_data[Updated_date],M17,[1]!tbl_raw_data[analyst_name],flt_analyst,[1]!tbl_raw_data[updated outcome],"DECLINE")))))
/
IF(AND(flt_analyst="ALL",flt_queue="ALL"),COUNTIFS([1]!tbl_raw_data[Updated_date],M17),
IF(AND(flt_analyst&lt;&gt;"ALL",flt_queue&lt;&gt;"ALL"),COUNTIFS([1]!tbl_raw_data[Updated_date],M17,[1]!tbl_raw_data[updated_queue],flt_queue,[1]!tbl_raw_data[analyst_name],flt_analyst),
IF(flt_analyst="ALL",COUNTIFS([1]!tbl_raw_data[Updated_date],M17,[1]!tbl_raw_data[updated_queue],flt_queue),
IF(flt_queue="ALL",COUNTIFS([1]!tbl_raw_data[Updated_date],M17,[1]!tbl_raw_data[analyst_name],flt_analyst))))),"-")</f>
        <v>0.20297029702970298</v>
      </c>
      <c r="R17" s="3">
        <f>AVERAGE(Q17:Q21)</f>
        <v>0.13458456387737411</v>
      </c>
      <c r="S17" s="3">
        <f>IFERROR(IF(AND(flt_analyst="ALL",flt_queue="ALL"),COUNTIFS([1]!tbl_raw_data[Updated_date],M17,[1]!tbl_raw_data[updated outcome],"WITHDRAW"),
IF(AND(flt_analyst&lt;&gt;"ALL",flt_queue&lt;&gt;"ALL"),COUNTIFS([1]!tbl_raw_data[Updated_date],M17,[1]!tbl_raw_data[updated_queue],flt_queue,[1]!tbl_raw_data[analyst_name],flt_analyst,[1]!tbl_raw_data[updated outcome],"WITHDRAW"),
IF(flt_analyst="ALL",COUNTIFS([1]!tbl_raw_data[Updated_date],M17,[1]!tbl_raw_data[updated_queue],flt_queue,[1]!tbl_raw_data[updated outcome],"WITHDRAW"),
IF(flt_queue="ALL",COUNTIFS([1]!tbl_raw_data[Updated_date],M17,[1]!tbl_raw_data[analyst_name],flt_analyst,[1]!tbl_raw_data[updated outcome],"WITHDRAW")))))
/
IF(AND(flt_analyst="ALL",flt_queue="ALL"),COUNTIFS([1]!tbl_raw_data[Updated_date],M17),
IF(AND(flt_analyst&lt;&gt;"ALL",flt_queue&lt;&gt;"ALL"),COUNTIFS([1]!tbl_raw_data[Updated_date],M17,[1]!tbl_raw_data[updated_queue],flt_queue,[1]!tbl_raw_data[analyst_name],flt_analyst),
IF(flt_analyst="ALL",COUNTIFS([1]!tbl_raw_data[Updated_date],M17,[1]!tbl_raw_data[updated_queue],flt_queue),
IF(flt_queue="ALL",COUNTIFS([1]!tbl_raw_data[Updated_date],M17,[1]!tbl_raw_data[analyst_name],flt_analyst))))),"-")</f>
        <v>0.31683168316831684</v>
      </c>
      <c r="T17" s="3">
        <f>AVERAGE(S17:S21)</f>
        <v>0.3310712466842608</v>
      </c>
      <c r="U17" s="4">
        <v>0.9</v>
      </c>
      <c r="V17" s="3">
        <f>IFERROR(IF(AND(flt_queue="All",flt_analyst="All"),COUNTIFS([1]!tbl_raw_data[sla_met_sla_not_met],"SLA_MET",[1]!tbl_raw_data[Updated_date],M17),
IF(AND(flt_queue&lt;&gt;"All",flt_analyst&lt;&gt;"All"),COUNTIFS([1]!tbl_raw_data[updated_queue],flt_queue,[1]!tbl_raw_data[analyst_name],flt_analyst,[1]!tbl_raw_data[sla_met_sla_not_met],"SLA_MET",[1]!tbl_raw_data[Updated_date],M17),
IF(flt_queue="All",COUNTIFS([1]!tbl_raw_data[analyst_name],flt_analyst,[1]!tbl_raw_data[sla_met_sla_not_met],"SLA_MET",[1]!tbl_raw_data[Updated_date],M17),
IF(flt_analyst="All",COUNTIFS([1]!tbl_raw_data[updated_queue],flt_queue,[1]!tbl_raw_data[sla_met_sla_not_met],"SLA_MET",[1]!tbl_raw_data[Updated_date],M17)))))
/
IF(AND(flt_queue="All",flt_analyst="All"),COUNTIFS([1]!tbl_raw_data[Updated_date],M17),
IF(AND(flt_queue&lt;&gt;"All",flt_analyst&lt;&gt;"All"),COUNTIFS([1]!tbl_raw_data[updated_queue],flt_queue,[1]!tbl_raw_data[analyst_name],flt_analyst,[1]!tbl_raw_data[Updated_date],M17),
IF(flt_queue="All",COUNTIFS([1]!tbl_raw_data[analyst_name],flt_analyst,[1]!tbl_raw_data[Updated_date],M17),
IF(flt_analyst="All",COUNTIFS([1]!tbl_raw_data[updated_queue],flt_queue,[1]!tbl_raw_data[Updated_date],M17))))),"-")</f>
        <v>0.8366336633663366</v>
      </c>
      <c r="W17" s="3">
        <f>AVERAGE(V17:V21)</f>
        <v>0.8743684475534087</v>
      </c>
      <c r="X17" s="3">
        <f>IFERROR(IF(AND(flt_analyst="ALL",flt_queue="ALL"),COUNTIFS([1]!tbl_raw_data[Updated_date],M17,[1]!tbl_raw_data[sla_met_sla_not_met],"SLA_MET"),
IF(AND(flt_analyst&lt;&gt;"ALL",flt_queue&lt;&gt;"ALL"),COUNTIFS([1]!tbl_raw_data[Updated_date],M17,[1]!tbl_raw_data[updated_queue],flt_queue,[1]!tbl_raw_data[analyst_name],flt_analyst,[1]!tbl_raw_data[sla_met_sla_not_met],"SLA_MET"),
IF(flt_analyst="ALL",COUNTIFS([1]!tbl_raw_data[Updated_date],M17,[1]!tbl_raw_data[updated_queue],flt_queue,[1]!tbl_raw_data[sla_met_sla_not_met],"SLA_MET"),
IF(flt_queue="ALL",COUNTIFS([1]!tbl_raw_data[Updated_date],M17,[1]!tbl_raw_data[analyst_name],flt_analyst,[1]!tbl_raw_data[sla_met_sla_not_met],"SLA_MET")))))/
IF(AND(flt_analyst="ALL",flt_queue="ALL"),COUNTIFS([1]!tbl_raw_data[Updated_date],M17),
IF(AND(flt_analyst&lt;&gt;"ALL",flt_queue&lt;&gt;"ALL"),COUNTIFS([1]!tbl_raw_data[Updated_date],M17,[1]!tbl_raw_data[updated_queue],flt_queue,[1]!tbl_raw_data[analyst_name],flt_analyst),
IF(flt_analyst="ALL",COUNTIFS([1]!tbl_raw_data[Updated_date],M17,[1]!tbl_raw_data[updated_queue],flt_queue),
IF(flt_queue="ALL",COUNTIFS([1]!tbl_raw_data[Updated_date],M17,[1]!tbl_raw_data[analyst_name],flt_analyst))))),"-")</f>
        <v>0.8366336633663366</v>
      </c>
      <c r="Y17" s="3">
        <f>AVERAGE(X17:X21)</f>
        <v>0.8743684475534087</v>
      </c>
      <c r="Z17" s="2">
        <f>IFERROR(IF(AND(flt_analyst="ALL",flt_queue="ALL"),SUMIFS([1]!tbl_raw_data[time_taken_in_mins],[1]!tbl_raw_data[Updated_date],M17),
IF(AND(flt_analyst&lt;&gt;"ALL",flt_queue&lt;&gt;"ALL"),SUMIFS([1]!tbl_raw_data[time_taken_in_mins],[1]!tbl_raw_data[Updated_date],M17,[1]!tbl_raw_data[analyst_name],flt_analyst,[1]!tbl_raw_data[updated_queue],flt_queue),
IF(flt_analyst="ALL",SUMIFS([1]!tbl_raw_data[time_taken_in_mins],[1]!tbl_raw_data[Updated_date],M17,[1]!tbl_raw_data[updated_queue],flt_queue),IF(flt_queue="ALL",SUMIFS([1]!tbl_raw_data[time_taken_in_mins],[1]!tbl_raw_data[Updated_date],M17,[1]!tbl_raw_data[analyst_name],flt_analyst)))))/
IF(AND(flt_analyst="ALL",flt_queue="ALL"),COUNTIFS([1]!tbl_raw_data[Updated_date],M17),
IF(AND(flt_analyst&lt;&gt;"ALL",flt_queue&lt;&gt;"ALL"),COUNTIFS([1]!tbl_raw_data[Updated_date],M17,[1]!tbl_raw_data[updated_queue],flt_queue,[1]!tbl_raw_data[analyst_name],flt_analyst),
IF(flt_analyst="ALL",COUNTIFS([1]!tbl_raw_data[Updated_date],M17,[1]!tbl_raw_data[updated_queue],flt_queue),
IF(flt_queue="ALL",COUNTIFS([1]!tbl_raw_data[Updated_date],M17,[1]!tbl_raw_data[analyst_name],flt_analyst))))),"-")</f>
        <v>15.655940594059413</v>
      </c>
      <c r="AA17" s="2">
        <f>AVERAGE(Z17:Z21)</f>
        <v>24.473796266990277</v>
      </c>
      <c r="AB17">
        <f>IF(AND(flt_analyst="ALL",flt_queue="ALL"),COUNTIFS([1]!tbl_raw_data[Updated_date],M17),
IF(AND(flt_analyst&lt;&gt;"ALL",flt_queue&lt;&gt;"ALL"),COUNTIFS([1]!tbl_raw_data[Updated_date],M17,[1]!tbl_raw_data[updated_queue],flt_queue,[1]!tbl_raw_data[analyst_name],flt_analyst),
IF(flt_analyst="ALL",COUNTIFS([1]!tbl_raw_data[Updated_date],M17,[1]!tbl_raw_data[updated_queue],flt_queue),
IF(flt_queue="ALL",COUNTIFS([1]!tbl_raw_data[Updated_date],M17,[1]!tbl_raw_data[analyst_name],flt_analyst)))))</f>
        <v>202</v>
      </c>
      <c r="AC17">
        <f>AVERAGE(AB17:AB21)</f>
        <v>196.6</v>
      </c>
      <c r="AD17" s="1">
        <f>IF(AND('[1]KPI dashbo'!$I$8="ALL",'[1]KPI dashbo'!$K$8="ALL"),COUNTIFS([1]!tbl_raw_data[Updated_date],M17,[1]!tbl_raw_data[Updated Reason],$AD$3),
IF(AND('[1]KPI dashbo'!$I$8&lt;&gt;"ALL",'[1]KPI dashbo'!$K$8&lt;&gt;"ALL"),COUNTIFS([1]!tbl_raw_data[updated_queue],'[1]KPI dashbo'!$I$8,
[1]!tbl_raw_data[analyst_name],'[1]KPI dashbo'!$K$8,[1]!tbl_raw_data[Updated_date],M17,[1]!tbl_raw_data[Updated Reason],$AD$3),
IF('[1]KPI dashbo'!$I$8="ALL",COUNTIFS([1]!tbl_raw_data[analyst_name],'[1]KPI dashbo'!$K$8,[1]!tbl_raw_data[Updated_date],M17,[1]!tbl_raw_data[Updated Reason],$AD$3),
IF('[1]KPI dashbo'!$K$8="ALL",COUNTIFS([1]!tbl_raw_data[updated_queue],'[1]KPI dashbo'!$I$8,[1]!tbl_raw_data[Updated_date],M17,[1]!tbl_raw_data[Updated Reason],$AD$3)))))</f>
        <v>52</v>
      </c>
      <c r="AE17" s="1">
        <f>IF(AND('[1]KPI dashbo'!$I$8="ALL",'[1]KPI dashbo'!$K$8="ALL"),COUNTIFS([1]!tbl_raw_data[Updated_date],M17,[1]!tbl_raw_data[Updated Reason],$AE$3),
IF(AND('[1]KPI dashbo'!$I$8&lt;&gt;"ALL",'[1]KPI dashbo'!$K$8&lt;&gt;"ALL"),COUNTIFS([1]!tbl_raw_data[updated_queue],'[1]KPI dashbo'!$I$8,
[1]!tbl_raw_data[analyst_name],'[1]KPI dashbo'!$K$8,[1]!tbl_raw_data[Updated_date],M17,[1]!tbl_raw_data[Updated Reason],$AE$3),
IF('[1]KPI dashbo'!$I$8="ALL",COUNTIFS([1]!tbl_raw_data[analyst_name],'[1]KPI dashbo'!$K$8,[1]!tbl_raw_data[Updated_date],M17,[1]!tbl_raw_data[Updated Reason],$AE$3),
IF('[1]KPI dashbo'!$K$8="ALL",COUNTIFS([1]!tbl_raw_data[updated_queue],'[1]KPI dashbo'!$I$8,[1]!tbl_raw_data[Updated_date],M17,[1]!tbl_raw_data[Updated Reason],$AE$3)))))</f>
        <v>58</v>
      </c>
      <c r="AF17" s="1">
        <f>IF(AND('[1]KPI dashbo'!$I$8="ALL",'[1]KPI dashbo'!$K$8="ALL"),COUNTIFS([1]!tbl_raw_data[Updated_date],M17,[1]!tbl_raw_data[Updated Reason],$AF$3),
IF(AND('[1]KPI dashbo'!$I$8&lt;&gt;"ALL",'[1]KPI dashbo'!$K$8&lt;&gt;"ALL"),COUNTIFS([1]!tbl_raw_data[updated_queue],'[1]KPI dashbo'!$I$8,
[1]!tbl_raw_data[analyst_name],'[1]KPI dashbo'!$K$8,[1]!tbl_raw_data[Updated_date],M17,[1]!tbl_raw_data[Updated Reason],$AF$3),
IF('[1]KPI dashbo'!$I$8="ALL",COUNTIFS([1]!tbl_raw_data[analyst_name],'[1]KPI dashbo'!$K$8,[1]!tbl_raw_data[Updated_date],M17,[1]!tbl_raw_data[Updated Reason],$AF$3),
IF('[1]KPI dashbo'!$K$8="ALL",COUNTIFS([1]!tbl_raw_data[updated_queue],'[1]KPI dashbo'!$I$8,[1]!tbl_raw_data[Updated_date],M17,[1]!tbl_raw_data[Updated Reason],$AF$3)))))</f>
        <v>6</v>
      </c>
      <c r="AG17" s="1">
        <f>IF(AND('[1]KPI dashbo'!$I$8="ALL",'[1]KPI dashbo'!$K$8="ALL"),COUNTIFS([1]!tbl_raw_data[Updated_date],M17,[1]!tbl_raw_data[Updated Reason],$AG$3),
IF(AND('[1]KPI dashbo'!$I$8&lt;&gt;"ALL",'[1]KPI dashbo'!$K$8&lt;&gt;"ALL"),COUNTIFS([1]!tbl_raw_data[updated_queue],'[1]KPI dashbo'!$I$8,
[1]!tbl_raw_data[analyst_name],'[1]KPI dashbo'!$K$8,[1]!tbl_raw_data[Updated_date],M17,[1]!tbl_raw_data[Updated Reason],$AG$3),
IF('[1]KPI dashbo'!$I$8="ALL",COUNTIFS([1]!tbl_raw_data[analyst_name],'[1]KPI dashbo'!$K$8,[1]!tbl_raw_data[Updated_date],M17,[1]!tbl_raw_data[Updated Reason],$AG$3),
IF('[1]KPI dashbo'!$K$8="ALL",COUNTIFS([1]!tbl_raw_data[updated_queue],'[1]KPI dashbo'!$I$8,[1]!tbl_raw_data[Updated_date],M17,[1]!tbl_raw_data[Updated Reason],$AG$3)))))</f>
        <v>2</v>
      </c>
      <c r="AH17" s="1">
        <f>IF(AND('[1]KPI dashbo'!$I$8="ALL",'[1]KPI dashbo'!$K$8="ALL"),COUNTIFS([1]!tbl_raw_data[Updated_date],M17,[1]!tbl_raw_data[Updated Reason],$AH$3),
IF(AND('[1]KPI dashbo'!$I$8&lt;&gt;"ALL",'[1]KPI dashbo'!$K$8&lt;&gt;"ALL"),COUNTIFS([1]!tbl_raw_data[updated_queue],'[1]KPI dashbo'!$I$8,
[1]!tbl_raw_data[analyst_name],'[1]KPI dashbo'!$K$8,[1]!tbl_raw_data[Updated_date],M17,[1]!tbl_raw_data[Updated Reason],$AH$3),
IF('[1]KPI dashbo'!$I$8="ALL",COUNTIFS([1]!tbl_raw_data[analyst_name],'[1]KPI dashbo'!$K$8,[1]!tbl_raw_data[Updated_date],M17,[1]!tbl_raw_data[Updated Reason],$AH$3),
IF('[1]KPI dashbo'!$K$8="ALL",COUNTIFS([1]!tbl_raw_data[updated_queue],'[1]KPI dashbo'!$I$8,[1]!tbl_raw_data[Updated_date],M17,[1]!tbl_raw_data[Updated Reason],$AH$3)))))</f>
        <v>83</v>
      </c>
      <c r="AI17" s="1">
        <f>IF(AND('[1]KPI dashbo'!$I$8="ALL",'[1]KPI dashbo'!$K$8="ALL"),COUNTIFS([1]!tbl_raw_data[Updated_date],M17,[1]!tbl_raw_data[Updated Reason],$AI$3),
IF(AND('[1]KPI dashbo'!$I$8&lt;&gt;"ALL",'[1]KPI dashbo'!$K$8&lt;&gt;"ALL"),COUNTIFS([1]!tbl_raw_data[updated_queue],'[1]KPI dashbo'!$I$8,
[1]!tbl_raw_data[analyst_name],'[1]KPI dashbo'!$K$8,[1]!tbl_raw_data[Updated_date],M17,[1]!tbl_raw_data[Updated Reason],$AI$3),
IF('[1]KPI dashbo'!$I$8="ALL",COUNTIFS([1]!tbl_raw_data[analyst_name],'[1]KPI dashbo'!$K$8,[1]!tbl_raw_data[Updated_date],M17,[1]!tbl_raw_data[Updated Reason],$AI$3),
IF('[1]KPI dashbo'!$K$8="ALL",COUNTIFS([1]!tbl_raw_data[updated_queue],'[1]KPI dashbo'!$I$8,[1]!tbl_raw_data[Updated_date],M17,[1]!tbl_raw_data[Updated Reason],$AI$3)))))</f>
        <v>1</v>
      </c>
      <c r="AJ17" s="1">
        <f>IF(AND('[1]KPI dashbo'!$I$8="ALL",'[1]KPI dashbo'!$K$8="ALL"),COUNTIFS([1]!tbl_raw_data[Updated_date],M17,[1]!tbl_raw_data[Updated Reason],$AJ$3),
IF(AND('[1]KPI dashbo'!$I$8&lt;&gt;"ALL",'[1]KPI dashbo'!$K$8&lt;&gt;"ALL"),COUNTIFS([1]!tbl_raw_data[updated_queue],'[1]KPI dashbo'!$I$8,
[1]!tbl_raw_data[analyst_name],'[1]KPI dashbo'!$K$8,[1]!tbl_raw_data[Updated_date],M17,[1]!tbl_raw_data[Updated Reason],$AJ$3),
IF('[1]KPI dashbo'!$I$8="ALL",COUNTIFS([1]!tbl_raw_data[analyst_name],'[1]KPI dashbo'!$K$8,[1]!tbl_raw_data[Updated_date],M17,[1]!tbl_raw_data[Updated Reason],$AJ$3),
IF('[1]KPI dashbo'!$K$8="ALL",COUNTIFS([1]!tbl_raw_data[updated_queue],'[1]KPI dashbo'!$I$8,[1]!tbl_raw_data[Updated_date],M17,[1]!tbl_raw_data[Updated Reason],$AJ$3)))))</f>
        <v>0</v>
      </c>
    </row>
    <row r="18" spans="13:36" ht="14.25" customHeight="1" x14ac:dyDescent="0.25">
      <c r="M18" s="6">
        <v>45154</v>
      </c>
      <c r="N18" s="5">
        <f>setting!$L$2</f>
        <v>0.85</v>
      </c>
      <c r="O18" s="3">
        <f>IFERROR(IF(AND(flt_analyst="ALL",flt_queue="ALL"),COUNTIFS([1]!tbl_raw_data[Updated_date],M18,[1]!tbl_raw_data[updated outcome],"APPROVE"),
IF(AND(flt_analyst&lt;&gt;"ALL",flt_queue&lt;&gt;"ALL"),COUNTIFS([1]!tbl_raw_data[Updated_date],M18,[1]!tbl_raw_data[updated_queue],flt_queue,[1]!tbl_raw_data[analyst_name],flt_analyst,[1]!tbl_raw_data[updated outcome],"APPROVE"),
IF(flt_analyst="ALL",COUNTIFS([1]!tbl_raw_data[Updated_date],M18,[1]!tbl_raw_data[updated_queue],flt_queue,[1]!tbl_raw_data[updated outcome],"APPROVE"),
IF(flt_queue="ALL",COUNTIFS([1]!tbl_raw_data[Updated_date],M18,[1]!tbl_raw_data[analyst_name],flt_analyst,[1]!tbl_raw_data[updated outcome],"APPROVE")))))
/
IF(AND(flt_analyst="ALL",flt_queue="ALL"),COUNTIFS([1]!tbl_raw_data[Updated_date],M18),
IF(AND(flt_analyst&lt;&gt;"ALL",flt_queue&lt;&gt;"ALL"),COUNTIFS([1]!tbl_raw_data[Updated_date],M18,[1]!tbl_raw_data[updated_queue],flt_queue,[1]!tbl_raw_data[analyst_name],flt_analyst),
IF(flt_analyst="ALL",COUNTIFS([1]!tbl_raw_data[Updated_date],M18,[1]!tbl_raw_data[updated_queue],flt_queue),
IF(flt_queue="ALL",COUNTIFS([1]!tbl_raw_data[Updated_date],M18,[1]!tbl_raw_data[analyst_name],flt_analyst))))),"-")</f>
        <v>0.51982378854625555</v>
      </c>
      <c r="P18" s="3">
        <f>AVERAGE(O18:O22)</f>
        <v>0.56262890980229341</v>
      </c>
      <c r="Q18" s="3">
        <f>IFERROR(IF(AND(flt_analyst="ALL",flt_queue="ALL"),COUNTIFS([1]!tbl_raw_data[Updated_date],M18,[1]!tbl_raw_data[updated outcome],"DECLINE"),
IF(AND(flt_analyst&lt;&gt;"ALL",flt_queue&lt;&gt;"ALL"),COUNTIFS([1]!tbl_raw_data[Updated_date],M18,[1]!tbl_raw_data[updated_queue],flt_queue,[1]!tbl_raw_data[analyst_name],flt_analyst,[1]!tbl_raw_data[updated outcome],"DECLINE"),
IF(flt_analyst="ALL",COUNTIFS([1]!tbl_raw_data[Updated_date],M18,[1]!tbl_raw_data[updated_queue],flt_queue,[1]!tbl_raw_data[updated outcome],"DECLINE"),
IF(flt_queue="ALL",COUNTIFS([1]!tbl_raw_data[Updated_date],M18,[1]!tbl_raw_data[analyst_name],flt_analyst,[1]!tbl_raw_data[updated outcome],"DECLINE")))))
/
IF(AND(flt_analyst="ALL",flt_queue="ALL"),COUNTIFS([1]!tbl_raw_data[Updated_date],M18),
IF(AND(flt_analyst&lt;&gt;"ALL",flt_queue&lt;&gt;"ALL"),COUNTIFS([1]!tbl_raw_data[Updated_date],M18,[1]!tbl_raw_data[updated_queue],flt_queue,[1]!tbl_raw_data[analyst_name],flt_analyst),
IF(flt_analyst="ALL",COUNTIFS([1]!tbl_raw_data[Updated_date],M18,[1]!tbl_raw_data[updated_queue],flt_queue),
IF(flt_queue="ALL",COUNTIFS([1]!tbl_raw_data[Updated_date],M18,[1]!tbl_raw_data[analyst_name],flt_analyst))))),"-")</f>
        <v>0.13656387665198239</v>
      </c>
      <c r="R18" s="3">
        <f>AVERAGE(Q18:Q22)</f>
        <v>0.11921572969665872</v>
      </c>
      <c r="S18" s="3">
        <f>IFERROR(IF(AND(flt_analyst="ALL",flt_queue="ALL"),COUNTIFS([1]!tbl_raw_data[Updated_date],M18,[1]!tbl_raw_data[updated outcome],"WITHDRAW"),
IF(AND(flt_analyst&lt;&gt;"ALL",flt_queue&lt;&gt;"ALL"),COUNTIFS([1]!tbl_raw_data[Updated_date],M18,[1]!tbl_raw_data[updated_queue],flt_queue,[1]!tbl_raw_data[analyst_name],flt_analyst,[1]!tbl_raw_data[updated outcome],"WITHDRAW"),
IF(flt_analyst="ALL",COUNTIFS([1]!tbl_raw_data[Updated_date],M18,[1]!tbl_raw_data[updated_queue],flt_queue,[1]!tbl_raw_data[updated outcome],"WITHDRAW"),
IF(flt_queue="ALL",COUNTIFS([1]!tbl_raw_data[Updated_date],M18,[1]!tbl_raw_data[analyst_name],flt_analyst,[1]!tbl_raw_data[updated outcome],"WITHDRAW")))))
/
IF(AND(flt_analyst="ALL",flt_queue="ALL"),COUNTIFS([1]!tbl_raw_data[Updated_date],M18),
IF(AND(flt_analyst&lt;&gt;"ALL",flt_queue&lt;&gt;"ALL"),COUNTIFS([1]!tbl_raw_data[Updated_date],M18,[1]!tbl_raw_data[updated_queue],flt_queue,[1]!tbl_raw_data[analyst_name],flt_analyst),
IF(flt_analyst="ALL",COUNTIFS([1]!tbl_raw_data[Updated_date],M18,[1]!tbl_raw_data[updated_queue],flt_queue),
IF(flt_queue="ALL",COUNTIFS([1]!tbl_raw_data[Updated_date],M18,[1]!tbl_raw_data[analyst_name],flt_analyst))))),"-")</f>
        <v>0.34361233480176212</v>
      </c>
      <c r="T18" s="3">
        <f>AVERAGE(S18:S22)</f>
        <v>0.31815536050104781</v>
      </c>
      <c r="U18" s="4">
        <v>0.9</v>
      </c>
      <c r="V18" s="3">
        <f>IFERROR(IF(AND(flt_queue="All",flt_analyst="All"),COUNTIFS([1]!tbl_raw_data[sla_met_sla_not_met],"SLA_MET",[1]!tbl_raw_data[Updated_date],M18),
IF(AND(flt_queue&lt;&gt;"All",flt_analyst&lt;&gt;"All"),COUNTIFS([1]!tbl_raw_data[updated_queue],flt_queue,[1]!tbl_raw_data[analyst_name],flt_analyst,[1]!tbl_raw_data[sla_met_sla_not_met],"SLA_MET",[1]!tbl_raw_data[Updated_date],M18),
IF(flt_queue="All",COUNTIFS([1]!tbl_raw_data[analyst_name],flt_analyst,[1]!tbl_raw_data[sla_met_sla_not_met],"SLA_MET",[1]!tbl_raw_data[Updated_date],M18),
IF(flt_analyst="All",COUNTIFS([1]!tbl_raw_data[updated_queue],flt_queue,[1]!tbl_raw_data[sla_met_sla_not_met],"SLA_MET",[1]!tbl_raw_data[Updated_date],M18)))))
/
IF(AND(flt_queue="All",flt_analyst="All"),COUNTIFS([1]!tbl_raw_data[Updated_date],M18),
IF(AND(flt_queue&lt;&gt;"All",flt_analyst&lt;&gt;"All"),COUNTIFS([1]!tbl_raw_data[updated_queue],flt_queue,[1]!tbl_raw_data[analyst_name],flt_analyst,[1]!tbl_raw_data[Updated_date],M18),
IF(flt_queue="All",COUNTIFS([1]!tbl_raw_data[analyst_name],flt_analyst,[1]!tbl_raw_data[Updated_date],M18),
IF(flt_analyst="All",COUNTIFS([1]!tbl_raw_data[updated_queue],flt_queue,[1]!tbl_raw_data[Updated_date],M18))))),"-")</f>
        <v>0.89427312775330392</v>
      </c>
      <c r="W18" s="3">
        <f>AVERAGE(V18:V22)</f>
        <v>0.89082549866392513</v>
      </c>
      <c r="X18" s="3">
        <f>IFERROR(IF(AND(flt_analyst="ALL",flt_queue="ALL"),COUNTIFS([1]!tbl_raw_data[Updated_date],M18,[1]!tbl_raw_data[sla_met_sla_not_met],"SLA_MET"),
IF(AND(flt_analyst&lt;&gt;"ALL",flt_queue&lt;&gt;"ALL"),COUNTIFS([1]!tbl_raw_data[Updated_date],M18,[1]!tbl_raw_data[updated_queue],flt_queue,[1]!tbl_raw_data[analyst_name],flt_analyst,[1]!tbl_raw_data[sla_met_sla_not_met],"SLA_MET"),
IF(flt_analyst="ALL",COUNTIFS([1]!tbl_raw_data[Updated_date],M18,[1]!tbl_raw_data[updated_queue],flt_queue,[1]!tbl_raw_data[sla_met_sla_not_met],"SLA_MET"),
IF(flt_queue="ALL",COUNTIFS([1]!tbl_raw_data[Updated_date],M18,[1]!tbl_raw_data[analyst_name],flt_analyst,[1]!tbl_raw_data[sla_met_sla_not_met],"SLA_MET")))))/
IF(AND(flt_analyst="ALL",flt_queue="ALL"),COUNTIFS([1]!tbl_raw_data[Updated_date],M18),
IF(AND(flt_analyst&lt;&gt;"ALL",flt_queue&lt;&gt;"ALL"),COUNTIFS([1]!tbl_raw_data[Updated_date],M18,[1]!tbl_raw_data[updated_queue],flt_queue,[1]!tbl_raw_data[analyst_name],flt_analyst),
IF(flt_analyst="ALL",COUNTIFS([1]!tbl_raw_data[Updated_date],M18,[1]!tbl_raw_data[updated_queue],flt_queue),
IF(flt_queue="ALL",COUNTIFS([1]!tbl_raw_data[Updated_date],M18,[1]!tbl_raw_data[analyst_name],flt_analyst))))),"-")</f>
        <v>0.89427312775330392</v>
      </c>
      <c r="Y18" s="3">
        <f>AVERAGE(X18:X22)</f>
        <v>0.89082549866392513</v>
      </c>
      <c r="Z18" s="2">
        <f>IFERROR(IF(AND(flt_analyst="ALL",flt_queue="ALL"),SUMIFS([1]!tbl_raw_data[time_taken_in_mins],[1]!tbl_raw_data[Updated_date],M18),
IF(AND(flt_analyst&lt;&gt;"ALL",flt_queue&lt;&gt;"ALL"),SUMIFS([1]!tbl_raw_data[time_taken_in_mins],[1]!tbl_raw_data[Updated_date],M18,[1]!tbl_raw_data[analyst_name],flt_analyst,[1]!tbl_raw_data[updated_queue],flt_queue),
IF(flt_analyst="ALL",SUMIFS([1]!tbl_raw_data[time_taken_in_mins],[1]!tbl_raw_data[Updated_date],M18,[1]!tbl_raw_data[updated_queue],flt_queue),IF(flt_queue="ALL",SUMIFS([1]!tbl_raw_data[time_taken_in_mins],[1]!tbl_raw_data[Updated_date],M18,[1]!tbl_raw_data[analyst_name],flt_analyst)))))/
IF(AND(flt_analyst="ALL",flt_queue="ALL"),COUNTIFS([1]!tbl_raw_data[Updated_date],M18),
IF(AND(flt_analyst&lt;&gt;"ALL",flt_queue&lt;&gt;"ALL"),COUNTIFS([1]!tbl_raw_data[Updated_date],M18,[1]!tbl_raw_data[updated_queue],flt_queue,[1]!tbl_raw_data[analyst_name],flt_analyst),
IF(flt_analyst="ALL",COUNTIFS([1]!tbl_raw_data[Updated_date],M18,[1]!tbl_raw_data[updated_queue],flt_queue),
IF(flt_queue="ALL",COUNTIFS([1]!tbl_raw_data[Updated_date],M18,[1]!tbl_raw_data[analyst_name],flt_analyst))))),"-")</f>
        <v>16.599118942731266</v>
      </c>
      <c r="AA18" s="2">
        <f>AVERAGE(Z18:Z22)</f>
        <v>26.388133673703919</v>
      </c>
      <c r="AB18">
        <f>IF(AND(flt_analyst="ALL",flt_queue="ALL"),COUNTIFS([1]!tbl_raw_data[Updated_date],M18),
IF(AND(flt_analyst&lt;&gt;"ALL",flt_queue&lt;&gt;"ALL"),COUNTIFS([1]!tbl_raw_data[Updated_date],M18,[1]!tbl_raw_data[updated_queue],flt_queue,[1]!tbl_raw_data[analyst_name],flt_analyst),
IF(flt_analyst="ALL",COUNTIFS([1]!tbl_raw_data[Updated_date],M18,[1]!tbl_raw_data[updated_queue],flt_queue),
IF(flt_queue="ALL",COUNTIFS([1]!tbl_raw_data[Updated_date],M18,[1]!tbl_raw_data[analyst_name],flt_analyst)))))</f>
        <v>227</v>
      </c>
      <c r="AC18">
        <f>AVERAGE(AB18:AB22)</f>
        <v>178.4</v>
      </c>
      <c r="AD18" s="1">
        <f>IF(AND('[1]KPI dashbo'!$I$8="ALL",'[1]KPI dashbo'!$K$8="ALL"),COUNTIFS([1]!tbl_raw_data[Updated_date],M18,[1]!tbl_raw_data[Updated Reason],$AD$3),
IF(AND('[1]KPI dashbo'!$I$8&lt;&gt;"ALL",'[1]KPI dashbo'!$K$8&lt;&gt;"ALL"),COUNTIFS([1]!tbl_raw_data[updated_queue],'[1]KPI dashbo'!$I$8,
[1]!tbl_raw_data[analyst_name],'[1]KPI dashbo'!$K$8,[1]!tbl_raw_data[Updated_date],M18,[1]!tbl_raw_data[Updated Reason],$AD$3),
IF('[1]KPI dashbo'!$I$8="ALL",COUNTIFS([1]!tbl_raw_data[analyst_name],'[1]KPI dashbo'!$K$8,[1]!tbl_raw_data[Updated_date],M18,[1]!tbl_raw_data[Updated Reason],$AD$3),
IF('[1]KPI dashbo'!$K$8="ALL",COUNTIFS([1]!tbl_raw_data[updated_queue],'[1]KPI dashbo'!$I$8,[1]!tbl_raw_data[Updated_date],M18,[1]!tbl_raw_data[Updated Reason],$AD$3)))))</f>
        <v>54</v>
      </c>
      <c r="AE18" s="1">
        <f>IF(AND('[1]KPI dashbo'!$I$8="ALL",'[1]KPI dashbo'!$K$8="ALL"),COUNTIFS([1]!tbl_raw_data[Updated_date],M18,[1]!tbl_raw_data[Updated Reason],$AE$3),
IF(AND('[1]KPI dashbo'!$I$8&lt;&gt;"ALL",'[1]KPI dashbo'!$K$8&lt;&gt;"ALL"),COUNTIFS([1]!tbl_raw_data[updated_queue],'[1]KPI dashbo'!$I$8,
[1]!tbl_raw_data[analyst_name],'[1]KPI dashbo'!$K$8,[1]!tbl_raw_data[Updated_date],M18,[1]!tbl_raw_data[Updated Reason],$AE$3),
IF('[1]KPI dashbo'!$I$8="ALL",COUNTIFS([1]!tbl_raw_data[analyst_name],'[1]KPI dashbo'!$K$8,[1]!tbl_raw_data[Updated_date],M18,[1]!tbl_raw_data[Updated Reason],$AE$3),
IF('[1]KPI dashbo'!$K$8="ALL",COUNTIFS([1]!tbl_raw_data[updated_queue],'[1]KPI dashbo'!$I$8,[1]!tbl_raw_data[Updated_date],M18,[1]!tbl_raw_data[Updated Reason],$AE$3)))))</f>
        <v>59</v>
      </c>
      <c r="AF18" s="1">
        <f>IF(AND('[1]KPI dashbo'!$I$8="ALL",'[1]KPI dashbo'!$K$8="ALL"),COUNTIFS([1]!tbl_raw_data[Updated_date],M18,[1]!tbl_raw_data[Updated Reason],$AF$3),
IF(AND('[1]KPI dashbo'!$I$8&lt;&gt;"ALL",'[1]KPI dashbo'!$K$8&lt;&gt;"ALL"),COUNTIFS([1]!tbl_raw_data[updated_queue],'[1]KPI dashbo'!$I$8,
[1]!tbl_raw_data[analyst_name],'[1]KPI dashbo'!$K$8,[1]!tbl_raw_data[Updated_date],M18,[1]!tbl_raw_data[Updated Reason],$AF$3),
IF('[1]KPI dashbo'!$I$8="ALL",COUNTIFS([1]!tbl_raw_data[analyst_name],'[1]KPI dashbo'!$K$8,[1]!tbl_raw_data[Updated_date],M18,[1]!tbl_raw_data[Updated Reason],$AF$3),
IF('[1]KPI dashbo'!$K$8="ALL",COUNTIFS([1]!tbl_raw_data[updated_queue],'[1]KPI dashbo'!$I$8,[1]!tbl_raw_data[Updated_date],M18,[1]!tbl_raw_data[Updated Reason],$AF$3)))))</f>
        <v>11</v>
      </c>
      <c r="AG18" s="1">
        <f>IF(AND('[1]KPI dashbo'!$I$8="ALL",'[1]KPI dashbo'!$K$8="ALL"),COUNTIFS([1]!tbl_raw_data[Updated_date],M18,[1]!tbl_raw_data[Updated Reason],$AG$3),
IF(AND('[1]KPI dashbo'!$I$8&lt;&gt;"ALL",'[1]KPI dashbo'!$K$8&lt;&gt;"ALL"),COUNTIFS([1]!tbl_raw_data[updated_queue],'[1]KPI dashbo'!$I$8,
[1]!tbl_raw_data[analyst_name],'[1]KPI dashbo'!$K$8,[1]!tbl_raw_data[Updated_date],M18,[1]!tbl_raw_data[Updated Reason],$AG$3),
IF('[1]KPI dashbo'!$I$8="ALL",COUNTIFS([1]!tbl_raw_data[analyst_name],'[1]KPI dashbo'!$K$8,[1]!tbl_raw_data[Updated_date],M18,[1]!tbl_raw_data[Updated Reason],$AG$3),
IF('[1]KPI dashbo'!$K$8="ALL",COUNTIFS([1]!tbl_raw_data[updated_queue],'[1]KPI dashbo'!$I$8,[1]!tbl_raw_data[Updated_date],M18,[1]!tbl_raw_data[Updated Reason],$AG$3)))))</f>
        <v>7</v>
      </c>
      <c r="AH18" s="1">
        <f>IF(AND('[1]KPI dashbo'!$I$8="ALL",'[1]KPI dashbo'!$K$8="ALL"),COUNTIFS([1]!tbl_raw_data[Updated_date],M18,[1]!tbl_raw_data[Updated Reason],$AH$3),
IF(AND('[1]KPI dashbo'!$I$8&lt;&gt;"ALL",'[1]KPI dashbo'!$K$8&lt;&gt;"ALL"),COUNTIFS([1]!tbl_raw_data[updated_queue],'[1]KPI dashbo'!$I$8,
[1]!tbl_raw_data[analyst_name],'[1]KPI dashbo'!$K$8,[1]!tbl_raw_data[Updated_date],M18,[1]!tbl_raw_data[Updated Reason],$AH$3),
IF('[1]KPI dashbo'!$I$8="ALL",COUNTIFS([1]!tbl_raw_data[analyst_name],'[1]KPI dashbo'!$K$8,[1]!tbl_raw_data[Updated_date],M18,[1]!tbl_raw_data[Updated Reason],$AH$3),
IF('[1]KPI dashbo'!$K$8="ALL",COUNTIFS([1]!tbl_raw_data[updated_queue],'[1]KPI dashbo'!$I$8,[1]!tbl_raw_data[Updated_date],M18,[1]!tbl_raw_data[Updated Reason],$AH$3)))))</f>
        <v>96</v>
      </c>
      <c r="AI18" s="1">
        <f>IF(AND('[1]KPI dashbo'!$I$8="ALL",'[1]KPI dashbo'!$K$8="ALL"),COUNTIFS([1]!tbl_raw_data[Updated_date],M18,[1]!tbl_raw_data[Updated Reason],$AI$3),
IF(AND('[1]KPI dashbo'!$I$8&lt;&gt;"ALL",'[1]KPI dashbo'!$K$8&lt;&gt;"ALL"),COUNTIFS([1]!tbl_raw_data[updated_queue],'[1]KPI dashbo'!$I$8,
[1]!tbl_raw_data[analyst_name],'[1]KPI dashbo'!$K$8,[1]!tbl_raw_data[Updated_date],M18,[1]!tbl_raw_data[Updated Reason],$AI$3),
IF('[1]KPI dashbo'!$I$8="ALL",COUNTIFS([1]!tbl_raw_data[analyst_name],'[1]KPI dashbo'!$K$8,[1]!tbl_raw_data[Updated_date],M18,[1]!tbl_raw_data[Updated Reason],$AI$3),
IF('[1]KPI dashbo'!$K$8="ALL",COUNTIFS([1]!tbl_raw_data[updated_queue],'[1]KPI dashbo'!$I$8,[1]!tbl_raw_data[Updated_date],M18,[1]!tbl_raw_data[Updated Reason],$AI$3)))))</f>
        <v>0</v>
      </c>
      <c r="AJ18" s="1">
        <f>IF(AND('[1]KPI dashbo'!$I$8="ALL",'[1]KPI dashbo'!$K$8="ALL"),COUNTIFS([1]!tbl_raw_data[Updated_date],M18,[1]!tbl_raw_data[Updated Reason],$AJ$3),
IF(AND('[1]KPI dashbo'!$I$8&lt;&gt;"ALL",'[1]KPI dashbo'!$K$8&lt;&gt;"ALL"),COUNTIFS([1]!tbl_raw_data[updated_queue],'[1]KPI dashbo'!$I$8,
[1]!tbl_raw_data[analyst_name],'[1]KPI dashbo'!$K$8,[1]!tbl_raw_data[Updated_date],M18,[1]!tbl_raw_data[Updated Reason],$AJ$3),
IF('[1]KPI dashbo'!$I$8="ALL",COUNTIFS([1]!tbl_raw_data[analyst_name],'[1]KPI dashbo'!$K$8,[1]!tbl_raw_data[Updated_date],M18,[1]!tbl_raw_data[Updated Reason],$AJ$3),
IF('[1]KPI dashbo'!$K$8="ALL",COUNTIFS([1]!tbl_raw_data[updated_queue],'[1]KPI dashbo'!$I$8,[1]!tbl_raw_data[Updated_date],M18,[1]!tbl_raw_data[Updated Reason],$AJ$3)))))</f>
        <v>0</v>
      </c>
    </row>
    <row r="19" spans="13:36" ht="14.25" customHeight="1" x14ac:dyDescent="0.25">
      <c r="M19" s="6">
        <v>45153</v>
      </c>
      <c r="N19" s="5">
        <f>setting!$L$2</f>
        <v>0.85</v>
      </c>
      <c r="O19" s="3">
        <f>IFERROR(IF(AND(flt_analyst="ALL",flt_queue="ALL"),COUNTIFS([1]!tbl_raw_data[Updated_date],M19,[1]!tbl_raw_data[updated outcome],"APPROVE"),
IF(AND(flt_analyst&lt;&gt;"ALL",flt_queue&lt;&gt;"ALL"),COUNTIFS([1]!tbl_raw_data[Updated_date],M19,[1]!tbl_raw_data[updated_queue],flt_queue,[1]!tbl_raw_data[analyst_name],flt_analyst,[1]!tbl_raw_data[updated outcome],"APPROVE"),
IF(flt_analyst="ALL",COUNTIFS([1]!tbl_raw_data[Updated_date],M19,[1]!tbl_raw_data[updated_queue],flt_queue,[1]!tbl_raw_data[updated outcome],"APPROVE"),
IF(flt_queue="ALL",COUNTIFS([1]!tbl_raw_data[Updated_date],M19,[1]!tbl_raw_data[analyst_name],flt_analyst,[1]!tbl_raw_data[updated outcome],"APPROVE")))))
/
IF(AND(flt_analyst="ALL",flt_queue="ALL"),COUNTIFS([1]!tbl_raw_data[Updated_date],M19),
IF(AND(flt_analyst&lt;&gt;"ALL",flt_queue&lt;&gt;"ALL"),COUNTIFS([1]!tbl_raw_data[Updated_date],M19,[1]!tbl_raw_data[updated_queue],flt_queue,[1]!tbl_raw_data[analyst_name],flt_analyst),
IF(flt_analyst="ALL",COUNTIFS([1]!tbl_raw_data[Updated_date],M19,[1]!tbl_raw_data[updated_queue],flt_queue),
IF(flt_queue="ALL",COUNTIFS([1]!tbl_raw_data[Updated_date],M19,[1]!tbl_raw_data[analyst_name],flt_analyst))))),"-")</f>
        <v>0.6333333333333333</v>
      </c>
      <c r="P19" s="3">
        <f>AVERAGE(O19:O23)</f>
        <v>0.56525097844034766</v>
      </c>
      <c r="Q19" s="3">
        <f>IFERROR(IF(AND(flt_analyst="ALL",flt_queue="ALL"),COUNTIFS([1]!tbl_raw_data[Updated_date],M19,[1]!tbl_raw_data[updated outcome],"DECLINE"),
IF(AND(flt_analyst&lt;&gt;"ALL",flt_queue&lt;&gt;"ALL"),COUNTIFS([1]!tbl_raw_data[Updated_date],M19,[1]!tbl_raw_data[updated_queue],flt_queue,[1]!tbl_raw_data[analyst_name],flt_analyst,[1]!tbl_raw_data[updated outcome],"DECLINE"),
IF(flt_analyst="ALL",COUNTIFS([1]!tbl_raw_data[Updated_date],M19,[1]!tbl_raw_data[updated_queue],flt_queue,[1]!tbl_raw_data[updated outcome],"DECLINE"),
IF(flt_queue="ALL",COUNTIFS([1]!tbl_raw_data[Updated_date],M19,[1]!tbl_raw_data[analyst_name],flt_analyst,[1]!tbl_raw_data[updated outcome],"DECLINE")))))
/
IF(AND(flt_analyst="ALL",flt_queue="ALL"),COUNTIFS([1]!tbl_raw_data[Updated_date],M19),
IF(AND(flt_analyst&lt;&gt;"ALL",flt_queue&lt;&gt;"ALL"),COUNTIFS([1]!tbl_raw_data[Updated_date],M19,[1]!tbl_raw_data[updated_queue],flt_queue,[1]!tbl_raw_data[analyst_name],flt_analyst),
IF(flt_analyst="ALL",COUNTIFS([1]!tbl_raw_data[Updated_date],M19,[1]!tbl_raw_data[updated_queue],flt_queue),
IF(flt_queue="ALL",COUNTIFS([1]!tbl_raw_data[Updated_date],M19,[1]!tbl_raw_data[analyst_name],flt_analyst))))),"-")</f>
        <v>8.8888888888888892E-2</v>
      </c>
      <c r="R19" s="3">
        <f>AVERAGE(Q19:Q23)</f>
        <v>0.11944786454590295</v>
      </c>
      <c r="S19" s="3">
        <f>IFERROR(IF(AND(flt_analyst="ALL",flt_queue="ALL"),COUNTIFS([1]!tbl_raw_data[Updated_date],M19,[1]!tbl_raw_data[updated outcome],"WITHDRAW"),
IF(AND(flt_analyst&lt;&gt;"ALL",flt_queue&lt;&gt;"ALL"),COUNTIFS([1]!tbl_raw_data[Updated_date],M19,[1]!tbl_raw_data[updated_queue],flt_queue,[1]!tbl_raw_data[analyst_name],flt_analyst,[1]!tbl_raw_data[updated outcome],"WITHDRAW"),
IF(flt_analyst="ALL",COUNTIFS([1]!tbl_raw_data[Updated_date],M19,[1]!tbl_raw_data[updated_queue],flt_queue,[1]!tbl_raw_data[updated outcome],"WITHDRAW"),
IF(flt_queue="ALL",COUNTIFS([1]!tbl_raw_data[Updated_date],M19,[1]!tbl_raw_data[analyst_name],flt_analyst,[1]!tbl_raw_data[updated outcome],"WITHDRAW")))))
/
IF(AND(flt_analyst="ALL",flt_queue="ALL"),COUNTIFS([1]!tbl_raw_data[Updated_date],M19),
IF(AND(flt_analyst&lt;&gt;"ALL",flt_queue&lt;&gt;"ALL"),COUNTIFS([1]!tbl_raw_data[Updated_date],M19,[1]!tbl_raw_data[updated_queue],flt_queue,[1]!tbl_raw_data[analyst_name],flt_analyst),
IF(flt_analyst="ALL",COUNTIFS([1]!tbl_raw_data[Updated_date],M19,[1]!tbl_raw_data[updated_queue],flt_queue),
IF(flt_queue="ALL",COUNTIFS([1]!tbl_raw_data[Updated_date],M19,[1]!tbl_raw_data[analyst_name],flt_analyst))))),"-")</f>
        <v>0.27777777777777779</v>
      </c>
      <c r="T19" s="3">
        <f>AVERAGE(S19:S23)</f>
        <v>0.31530115701374928</v>
      </c>
      <c r="U19" s="4">
        <v>0.9</v>
      </c>
      <c r="V19" s="3">
        <f>IFERROR(IF(AND(flt_queue="All",flt_analyst="All"),COUNTIFS([1]!tbl_raw_data[sla_met_sla_not_met],"SLA_MET",[1]!tbl_raw_data[Updated_date],M19),
IF(AND(flt_queue&lt;&gt;"All",flt_analyst&lt;&gt;"All"),COUNTIFS([1]!tbl_raw_data[updated_queue],flt_queue,[1]!tbl_raw_data[analyst_name],flt_analyst,[1]!tbl_raw_data[sla_met_sla_not_met],"SLA_MET",[1]!tbl_raw_data[Updated_date],M19),
IF(flt_queue="All",COUNTIFS([1]!tbl_raw_data[analyst_name],flt_analyst,[1]!tbl_raw_data[sla_met_sla_not_met],"SLA_MET",[1]!tbl_raw_data[Updated_date],M19),
IF(flt_analyst="All",COUNTIFS([1]!tbl_raw_data[updated_queue],flt_queue,[1]!tbl_raw_data[sla_met_sla_not_met],"SLA_MET",[1]!tbl_raw_data[Updated_date],M19)))))
/
IF(AND(flt_queue="All",flt_analyst="All"),COUNTIFS([1]!tbl_raw_data[Updated_date],M19),
IF(AND(flt_queue&lt;&gt;"All",flt_analyst&lt;&gt;"All"),COUNTIFS([1]!tbl_raw_data[updated_queue],flt_queue,[1]!tbl_raw_data[analyst_name],flt_analyst,[1]!tbl_raw_data[Updated_date],M19),
IF(flt_queue="All",COUNTIFS([1]!tbl_raw_data[analyst_name],flt_analyst,[1]!tbl_raw_data[Updated_date],M19),
IF(flt_analyst="All",COUNTIFS([1]!tbl_raw_data[updated_queue],flt_queue,[1]!tbl_raw_data[Updated_date],M19))))),"-")</f>
        <v>0.92777777777777781</v>
      </c>
      <c r="W19" s="3">
        <f>AVERAGE(V19:V23)</f>
        <v>0.90598284916116856</v>
      </c>
      <c r="X19" s="3">
        <f>IFERROR(IF(AND(flt_analyst="ALL",flt_queue="ALL"),COUNTIFS([1]!tbl_raw_data[Updated_date],M19,[1]!tbl_raw_data[sla_met_sla_not_met],"SLA_MET"),
IF(AND(flt_analyst&lt;&gt;"ALL",flt_queue&lt;&gt;"ALL"),COUNTIFS([1]!tbl_raw_data[Updated_date],M19,[1]!tbl_raw_data[updated_queue],flt_queue,[1]!tbl_raw_data[analyst_name],flt_analyst,[1]!tbl_raw_data[sla_met_sla_not_met],"SLA_MET"),
IF(flt_analyst="ALL",COUNTIFS([1]!tbl_raw_data[Updated_date],M19,[1]!tbl_raw_data[updated_queue],flt_queue,[1]!tbl_raw_data[sla_met_sla_not_met],"SLA_MET"),
IF(flt_queue="ALL",COUNTIFS([1]!tbl_raw_data[Updated_date],M19,[1]!tbl_raw_data[analyst_name],flt_analyst,[1]!tbl_raw_data[sla_met_sla_not_met],"SLA_MET")))))/
IF(AND(flt_analyst="ALL",flt_queue="ALL"),COUNTIFS([1]!tbl_raw_data[Updated_date],M19),
IF(AND(flt_analyst&lt;&gt;"ALL",flt_queue&lt;&gt;"ALL"),COUNTIFS([1]!tbl_raw_data[Updated_date],M19,[1]!tbl_raw_data[updated_queue],flt_queue,[1]!tbl_raw_data[analyst_name],flt_analyst),
IF(flt_analyst="ALL",COUNTIFS([1]!tbl_raw_data[Updated_date],M19,[1]!tbl_raw_data[updated_queue],flt_queue),
IF(flt_queue="ALL",COUNTIFS([1]!tbl_raw_data[Updated_date],M19,[1]!tbl_raw_data[analyst_name],flt_analyst))))),"-")</f>
        <v>0.92777777777777781</v>
      </c>
      <c r="Y19" s="3">
        <f>AVERAGE(X19:X23)</f>
        <v>0.90598284916116856</v>
      </c>
      <c r="Z19" s="2">
        <f>IFERROR(IF(AND(flt_analyst="ALL",flt_queue="ALL"),SUMIFS([1]!tbl_raw_data[time_taken_in_mins],[1]!tbl_raw_data[Updated_date],M19),
IF(AND(flt_analyst&lt;&gt;"ALL",flt_queue&lt;&gt;"ALL"),SUMIFS([1]!tbl_raw_data[time_taken_in_mins],[1]!tbl_raw_data[Updated_date],M19,[1]!tbl_raw_data[analyst_name],flt_analyst,[1]!tbl_raw_data[updated_queue],flt_queue),
IF(flt_analyst="ALL",SUMIFS([1]!tbl_raw_data[time_taken_in_mins],[1]!tbl_raw_data[Updated_date],M19,[1]!tbl_raw_data[updated_queue],flt_queue),IF(flt_queue="ALL",SUMIFS([1]!tbl_raw_data[time_taken_in_mins],[1]!tbl_raw_data[Updated_date],M19,[1]!tbl_raw_data[analyst_name],flt_analyst)))))/
IF(AND(flt_analyst="ALL",flt_queue="ALL"),COUNTIFS([1]!tbl_raw_data[Updated_date],M19),
IF(AND(flt_analyst&lt;&gt;"ALL",flt_queue&lt;&gt;"ALL"),COUNTIFS([1]!tbl_raw_data[Updated_date],M19,[1]!tbl_raw_data[updated_queue],flt_queue,[1]!tbl_raw_data[analyst_name],flt_analyst),
IF(flt_analyst="ALL",COUNTIFS([1]!tbl_raw_data[Updated_date],M19,[1]!tbl_raw_data[updated_queue],flt_queue),
IF(flt_queue="ALL",COUNTIFS([1]!tbl_raw_data[Updated_date],M19,[1]!tbl_raw_data[analyst_name],flt_analyst))))),"-")</f>
        <v>31.703796296296275</v>
      </c>
      <c r="AA19" s="2">
        <f>AVERAGE(Z19:Z23)</f>
        <v>25.588968567792396</v>
      </c>
      <c r="AB19">
        <f>IF(AND(flt_analyst="ALL",flt_queue="ALL"),COUNTIFS([1]!tbl_raw_data[Updated_date],M19),
IF(AND(flt_analyst&lt;&gt;"ALL",flt_queue&lt;&gt;"ALL"),COUNTIFS([1]!tbl_raw_data[Updated_date],M19,[1]!tbl_raw_data[updated_queue],flt_queue,[1]!tbl_raw_data[analyst_name],flt_analyst),
IF(flt_analyst="ALL",COUNTIFS([1]!tbl_raw_data[Updated_date],M19,[1]!tbl_raw_data[updated_queue],flt_queue),
IF(flt_queue="ALL",COUNTIFS([1]!tbl_raw_data[Updated_date],M19,[1]!tbl_raw_data[analyst_name],flt_analyst)))))</f>
        <v>180</v>
      </c>
      <c r="AC19">
        <f>AVERAGE(AB19:AB23)</f>
        <v>166.4</v>
      </c>
      <c r="AD19" s="1">
        <f>IF(AND('[1]KPI dashbo'!$I$8="ALL",'[1]KPI dashbo'!$K$8="ALL"),COUNTIFS([1]!tbl_raw_data[Updated_date],M19,[1]!tbl_raw_data[Updated Reason],$AD$3),
IF(AND('[1]KPI dashbo'!$I$8&lt;&gt;"ALL",'[1]KPI dashbo'!$K$8&lt;&gt;"ALL"),COUNTIFS([1]!tbl_raw_data[updated_queue],'[1]KPI dashbo'!$I$8,
[1]!tbl_raw_data[analyst_name],'[1]KPI dashbo'!$K$8,[1]!tbl_raw_data[Updated_date],M19,[1]!tbl_raw_data[Updated Reason],$AD$3),
IF('[1]KPI dashbo'!$I$8="ALL",COUNTIFS([1]!tbl_raw_data[analyst_name],'[1]KPI dashbo'!$K$8,[1]!tbl_raw_data[Updated_date],M19,[1]!tbl_raw_data[Updated Reason],$AD$3),
IF('[1]KPI dashbo'!$K$8="ALL",COUNTIFS([1]!tbl_raw_data[updated_queue],'[1]KPI dashbo'!$I$8,[1]!tbl_raw_data[Updated_date],M19,[1]!tbl_raw_data[Updated Reason],$AD$3)))))</f>
        <v>33</v>
      </c>
      <c r="AE19" s="1">
        <f>IF(AND('[1]KPI dashbo'!$I$8="ALL",'[1]KPI dashbo'!$K$8="ALL"),COUNTIFS([1]!tbl_raw_data[Updated_date],M19,[1]!tbl_raw_data[Updated Reason],$AE$3),
IF(AND('[1]KPI dashbo'!$I$8&lt;&gt;"ALL",'[1]KPI dashbo'!$K$8&lt;&gt;"ALL"),COUNTIFS([1]!tbl_raw_data[updated_queue],'[1]KPI dashbo'!$I$8,
[1]!tbl_raw_data[analyst_name],'[1]KPI dashbo'!$K$8,[1]!tbl_raw_data[Updated_date],M19,[1]!tbl_raw_data[Updated Reason],$AE$3),
IF('[1]KPI dashbo'!$I$8="ALL",COUNTIFS([1]!tbl_raw_data[analyst_name],'[1]KPI dashbo'!$K$8,[1]!tbl_raw_data[Updated_date],M19,[1]!tbl_raw_data[Updated Reason],$AE$3),
IF('[1]KPI dashbo'!$K$8="ALL",COUNTIFS([1]!tbl_raw_data[updated_queue],'[1]KPI dashbo'!$I$8,[1]!tbl_raw_data[Updated_date],M19,[1]!tbl_raw_data[Updated Reason],$AE$3)))))</f>
        <v>64</v>
      </c>
      <c r="AF19" s="1">
        <f>IF(AND('[1]KPI dashbo'!$I$8="ALL",'[1]KPI dashbo'!$K$8="ALL"),COUNTIFS([1]!tbl_raw_data[Updated_date],M19,[1]!tbl_raw_data[Updated Reason],$AF$3),
IF(AND('[1]KPI dashbo'!$I$8&lt;&gt;"ALL",'[1]KPI dashbo'!$K$8&lt;&gt;"ALL"),COUNTIFS([1]!tbl_raw_data[updated_queue],'[1]KPI dashbo'!$I$8,
[1]!tbl_raw_data[analyst_name],'[1]KPI dashbo'!$K$8,[1]!tbl_raw_data[Updated_date],M19,[1]!tbl_raw_data[Updated Reason],$AF$3),
IF('[1]KPI dashbo'!$I$8="ALL",COUNTIFS([1]!tbl_raw_data[analyst_name],'[1]KPI dashbo'!$K$8,[1]!tbl_raw_data[Updated_date],M19,[1]!tbl_raw_data[Updated Reason],$AF$3),
IF('[1]KPI dashbo'!$K$8="ALL",COUNTIFS([1]!tbl_raw_data[updated_queue],'[1]KPI dashbo'!$I$8,[1]!tbl_raw_data[Updated_date],M19,[1]!tbl_raw_data[Updated Reason],$AF$3)))))</f>
        <v>8</v>
      </c>
      <c r="AG19" s="1">
        <f>IF(AND('[1]KPI dashbo'!$I$8="ALL",'[1]KPI dashbo'!$K$8="ALL"),COUNTIFS([1]!tbl_raw_data[Updated_date],M19,[1]!tbl_raw_data[Updated Reason],$AG$3),
IF(AND('[1]KPI dashbo'!$I$8&lt;&gt;"ALL",'[1]KPI dashbo'!$K$8&lt;&gt;"ALL"),COUNTIFS([1]!tbl_raw_data[updated_queue],'[1]KPI dashbo'!$I$8,
[1]!tbl_raw_data[analyst_name],'[1]KPI dashbo'!$K$8,[1]!tbl_raw_data[Updated_date],M19,[1]!tbl_raw_data[Updated Reason],$AG$3),
IF('[1]KPI dashbo'!$I$8="ALL",COUNTIFS([1]!tbl_raw_data[analyst_name],'[1]KPI dashbo'!$K$8,[1]!tbl_raw_data[Updated_date],M19,[1]!tbl_raw_data[Updated Reason],$AG$3),
IF('[1]KPI dashbo'!$K$8="ALL",COUNTIFS([1]!tbl_raw_data[updated_queue],'[1]KPI dashbo'!$I$8,[1]!tbl_raw_data[Updated_date],M19,[1]!tbl_raw_data[Updated Reason],$AG$3)))))</f>
        <v>3</v>
      </c>
      <c r="AH19" s="1">
        <f>IF(AND('[1]KPI dashbo'!$I$8="ALL",'[1]KPI dashbo'!$K$8="ALL"),COUNTIFS([1]!tbl_raw_data[Updated_date],M19,[1]!tbl_raw_data[Updated Reason],$AH$3),
IF(AND('[1]KPI dashbo'!$I$8&lt;&gt;"ALL",'[1]KPI dashbo'!$K$8&lt;&gt;"ALL"),COUNTIFS([1]!tbl_raw_data[updated_queue],'[1]KPI dashbo'!$I$8,
[1]!tbl_raw_data[analyst_name],'[1]KPI dashbo'!$K$8,[1]!tbl_raw_data[Updated_date],M19,[1]!tbl_raw_data[Updated Reason],$AH$3),
IF('[1]KPI dashbo'!$I$8="ALL",COUNTIFS([1]!tbl_raw_data[analyst_name],'[1]KPI dashbo'!$K$8,[1]!tbl_raw_data[Updated_date],M19,[1]!tbl_raw_data[Updated Reason],$AH$3),
IF('[1]KPI dashbo'!$K$8="ALL",COUNTIFS([1]!tbl_raw_data[updated_queue],'[1]KPI dashbo'!$I$8,[1]!tbl_raw_data[Updated_date],M19,[1]!tbl_raw_data[Updated Reason],$AH$3)))))</f>
        <v>72</v>
      </c>
      <c r="AI19" s="1">
        <f>IF(AND('[1]KPI dashbo'!$I$8="ALL",'[1]KPI dashbo'!$K$8="ALL"),COUNTIFS([1]!tbl_raw_data[Updated_date],M19,[1]!tbl_raw_data[Updated Reason],$AI$3),
IF(AND('[1]KPI dashbo'!$I$8&lt;&gt;"ALL",'[1]KPI dashbo'!$K$8&lt;&gt;"ALL"),COUNTIFS([1]!tbl_raw_data[updated_queue],'[1]KPI dashbo'!$I$8,
[1]!tbl_raw_data[analyst_name],'[1]KPI dashbo'!$K$8,[1]!tbl_raw_data[Updated_date],M19,[1]!tbl_raw_data[Updated Reason],$AI$3),
IF('[1]KPI dashbo'!$I$8="ALL",COUNTIFS([1]!tbl_raw_data[analyst_name],'[1]KPI dashbo'!$K$8,[1]!tbl_raw_data[Updated_date],M19,[1]!tbl_raw_data[Updated Reason],$AI$3),
IF('[1]KPI dashbo'!$K$8="ALL",COUNTIFS([1]!tbl_raw_data[updated_queue],'[1]KPI dashbo'!$I$8,[1]!tbl_raw_data[Updated_date],M19,[1]!tbl_raw_data[Updated Reason],$AI$3)))))</f>
        <v>0</v>
      </c>
      <c r="AJ19" s="1">
        <f>IF(AND('[1]KPI dashbo'!$I$8="ALL",'[1]KPI dashbo'!$K$8="ALL"),COUNTIFS([1]!tbl_raw_data[Updated_date],M19,[1]!tbl_raw_data[Updated Reason],$AJ$3),
IF(AND('[1]KPI dashbo'!$I$8&lt;&gt;"ALL",'[1]KPI dashbo'!$K$8&lt;&gt;"ALL"),COUNTIFS([1]!tbl_raw_data[updated_queue],'[1]KPI dashbo'!$I$8,
[1]!tbl_raw_data[analyst_name],'[1]KPI dashbo'!$K$8,[1]!tbl_raw_data[Updated_date],M19,[1]!tbl_raw_data[Updated Reason],$AJ$3),
IF('[1]KPI dashbo'!$I$8="ALL",COUNTIFS([1]!tbl_raw_data[analyst_name],'[1]KPI dashbo'!$K$8,[1]!tbl_raw_data[Updated_date],M19,[1]!tbl_raw_data[Updated Reason],$AJ$3),
IF('[1]KPI dashbo'!$K$8="ALL",COUNTIFS([1]!tbl_raw_data[updated_queue],'[1]KPI dashbo'!$I$8,[1]!tbl_raw_data[Updated_date],M19,[1]!tbl_raw_data[Updated Reason],$AJ$3)))))</f>
        <v>0</v>
      </c>
    </row>
    <row r="20" spans="13:36" ht="14.25" customHeight="1" x14ac:dyDescent="0.25">
      <c r="M20" s="6">
        <v>45152</v>
      </c>
      <c r="N20" s="5">
        <f>setting!$L$2</f>
        <v>0.85</v>
      </c>
      <c r="O20" s="3">
        <f>IFERROR(IF(AND(flt_analyst="ALL",flt_queue="ALL"),COUNTIFS([1]!tbl_raw_data[Updated_date],M20,[1]!tbl_raw_data[updated outcome],"APPROVE"),
IF(AND(flt_analyst&lt;&gt;"ALL",flt_queue&lt;&gt;"ALL"),COUNTIFS([1]!tbl_raw_data[Updated_date],M20,[1]!tbl_raw_data[updated_queue],flt_queue,[1]!tbl_raw_data[analyst_name],flt_analyst,[1]!tbl_raw_data[updated outcome],"APPROVE"),
IF(flt_analyst="ALL",COUNTIFS([1]!tbl_raw_data[Updated_date],M20,[1]!tbl_raw_data[updated_queue],flt_queue,[1]!tbl_raw_data[updated outcome],"APPROVE"),
IF(flt_queue="ALL",COUNTIFS([1]!tbl_raw_data[Updated_date],M20,[1]!tbl_raw_data[analyst_name],flt_analyst,[1]!tbl_raw_data[updated outcome],"APPROVE")))))
/
IF(AND(flt_analyst="ALL",flt_queue="ALL"),COUNTIFS([1]!tbl_raw_data[Updated_date],M20),
IF(AND(flt_analyst&lt;&gt;"ALL",flt_queue&lt;&gt;"ALL"),COUNTIFS([1]!tbl_raw_data[Updated_date],M20,[1]!tbl_raw_data[updated_queue],flt_queue,[1]!tbl_raw_data[analyst_name],flt_analyst),
IF(flt_analyst="ALL",COUNTIFS([1]!tbl_raw_data[Updated_date],M20,[1]!tbl_raw_data[updated_queue],flt_queue),
IF(flt_queue="ALL",COUNTIFS([1]!tbl_raw_data[Updated_date],M20,[1]!tbl_raw_data[analyst_name],flt_analyst))))),"-")</f>
        <v>0.49738219895287961</v>
      </c>
      <c r="P20" s="3">
        <f>AVERAGE(O20:O24)</f>
        <v>0.54683173445409339</v>
      </c>
      <c r="Q20" s="3">
        <f>IFERROR(IF(AND(flt_analyst="ALL",flt_queue="ALL"),COUNTIFS([1]!tbl_raw_data[Updated_date],M20,[1]!tbl_raw_data[updated outcome],"DECLINE"),
IF(AND(flt_analyst&lt;&gt;"ALL",flt_queue&lt;&gt;"ALL"),COUNTIFS([1]!tbl_raw_data[Updated_date],M20,[1]!tbl_raw_data[updated_queue],flt_queue,[1]!tbl_raw_data[analyst_name],flt_analyst,[1]!tbl_raw_data[updated outcome],"DECLINE"),
IF(flt_analyst="ALL",COUNTIFS([1]!tbl_raw_data[Updated_date],M20,[1]!tbl_raw_data[updated_queue],flt_queue,[1]!tbl_raw_data[updated outcome],"DECLINE"),
IF(flt_queue="ALL",COUNTIFS([1]!tbl_raw_data[Updated_date],M20,[1]!tbl_raw_data[analyst_name],flt_analyst,[1]!tbl_raw_data[updated outcome],"DECLINE")))))
/
IF(AND(flt_analyst="ALL",flt_queue="ALL"),COUNTIFS([1]!tbl_raw_data[Updated_date],M20),
IF(AND(flt_analyst&lt;&gt;"ALL",flt_queue&lt;&gt;"ALL"),COUNTIFS([1]!tbl_raw_data[Updated_date],M20,[1]!tbl_raw_data[updated_queue],flt_queue,[1]!tbl_raw_data[analyst_name],flt_analyst),
IF(flt_analyst="ALL",COUNTIFS([1]!tbl_raw_data[Updated_date],M20,[1]!tbl_raw_data[updated_queue],flt_queue),
IF(flt_queue="ALL",COUNTIFS([1]!tbl_raw_data[Updated_date],M20,[1]!tbl_raw_data[analyst_name],flt_analyst))))),"-")</f>
        <v>0.15706806282722513</v>
      </c>
      <c r="R20" s="3">
        <f>AVERAGE(Q20:Q24)</f>
        <v>0.12744328264441382</v>
      </c>
      <c r="S20" s="3">
        <f>IFERROR(IF(AND(flt_analyst="ALL",flt_queue="ALL"),COUNTIFS([1]!tbl_raw_data[Updated_date],M20,[1]!tbl_raw_data[updated outcome],"WITHDRAW"),
IF(AND(flt_analyst&lt;&gt;"ALL",flt_queue&lt;&gt;"ALL"),COUNTIFS([1]!tbl_raw_data[Updated_date],M20,[1]!tbl_raw_data[updated_queue],flt_queue,[1]!tbl_raw_data[analyst_name],flt_analyst,[1]!tbl_raw_data[updated outcome],"WITHDRAW"),
IF(flt_analyst="ALL",COUNTIFS([1]!tbl_raw_data[Updated_date],M20,[1]!tbl_raw_data[updated_queue],flt_queue,[1]!tbl_raw_data[updated outcome],"WITHDRAW"),
IF(flt_queue="ALL",COUNTIFS([1]!tbl_raw_data[Updated_date],M20,[1]!tbl_raw_data[analyst_name],flt_analyst,[1]!tbl_raw_data[updated outcome],"WITHDRAW")))))
/
IF(AND(flt_analyst="ALL",flt_queue="ALL"),COUNTIFS([1]!tbl_raw_data[Updated_date],M20),
IF(AND(flt_analyst&lt;&gt;"ALL",flt_queue&lt;&gt;"ALL"),COUNTIFS([1]!tbl_raw_data[Updated_date],M20,[1]!tbl_raw_data[updated_queue],flt_queue,[1]!tbl_raw_data[analyst_name],flt_analyst),
IF(flt_analyst="ALL",COUNTIFS([1]!tbl_raw_data[Updated_date],M20,[1]!tbl_raw_data[updated_queue],flt_queue),
IF(flt_queue="ALL",COUNTIFS([1]!tbl_raw_data[Updated_date],M20,[1]!tbl_raw_data[analyst_name],flt_analyst))))),"-")</f>
        <v>0.34554973821989526</v>
      </c>
      <c r="T20" s="3">
        <f>AVERAGE(S20:S24)</f>
        <v>0.32572498290149271</v>
      </c>
      <c r="U20" s="4">
        <v>0.9</v>
      </c>
      <c r="V20" s="3">
        <f>IFERROR(IF(AND(flt_queue="All",flt_analyst="All"),COUNTIFS([1]!tbl_raw_data[sla_met_sla_not_met],"SLA_MET",[1]!tbl_raw_data[Updated_date],M20),
IF(AND(flt_queue&lt;&gt;"All",flt_analyst&lt;&gt;"All"),COUNTIFS([1]!tbl_raw_data[updated_queue],flt_queue,[1]!tbl_raw_data[analyst_name],flt_analyst,[1]!tbl_raw_data[sla_met_sla_not_met],"SLA_MET",[1]!tbl_raw_data[Updated_date],M20),
IF(flt_queue="All",COUNTIFS([1]!tbl_raw_data[analyst_name],flt_analyst,[1]!tbl_raw_data[sla_met_sla_not_met],"SLA_MET",[1]!tbl_raw_data[Updated_date],M20),
IF(flt_analyst="All",COUNTIFS([1]!tbl_raw_data[updated_queue],flt_queue,[1]!tbl_raw_data[sla_met_sla_not_met],"SLA_MET",[1]!tbl_raw_data[Updated_date],M20)))))
/
IF(AND(flt_queue="All",flt_analyst="All"),COUNTIFS([1]!tbl_raw_data[Updated_date],M20),
IF(AND(flt_queue&lt;&gt;"All",flt_analyst&lt;&gt;"All"),COUNTIFS([1]!tbl_raw_data[updated_queue],flt_queue,[1]!tbl_raw_data[analyst_name],flt_analyst,[1]!tbl_raw_data[Updated_date],M20),
IF(flt_queue="All",COUNTIFS([1]!tbl_raw_data[analyst_name],flt_analyst,[1]!tbl_raw_data[Updated_date],M20),
IF(flt_analyst="All",COUNTIFS([1]!tbl_raw_data[updated_queue],flt_queue,[1]!tbl_raw_data[Updated_date],M20))))),"-")</f>
        <v>0.81151832460732987</v>
      </c>
      <c r="W20" s="3">
        <f>AVERAGE(V20:V24)</f>
        <v>0.89568502556437579</v>
      </c>
      <c r="X20" s="3">
        <f>IFERROR(IF(AND(flt_analyst="ALL",flt_queue="ALL"),COUNTIFS([1]!tbl_raw_data[Updated_date],M20,[1]!tbl_raw_data[sla_met_sla_not_met],"SLA_MET"),
IF(AND(flt_analyst&lt;&gt;"ALL",flt_queue&lt;&gt;"ALL"),COUNTIFS([1]!tbl_raw_data[Updated_date],M20,[1]!tbl_raw_data[updated_queue],flt_queue,[1]!tbl_raw_data[analyst_name],flt_analyst,[1]!tbl_raw_data[sla_met_sla_not_met],"SLA_MET"),
IF(flt_analyst="ALL",COUNTIFS([1]!tbl_raw_data[Updated_date],M20,[1]!tbl_raw_data[updated_queue],flt_queue,[1]!tbl_raw_data[sla_met_sla_not_met],"SLA_MET"),
IF(flt_queue="ALL",COUNTIFS([1]!tbl_raw_data[Updated_date],M20,[1]!tbl_raw_data[analyst_name],flt_analyst,[1]!tbl_raw_data[sla_met_sla_not_met],"SLA_MET")))))/
IF(AND(flt_analyst="ALL",flt_queue="ALL"),COUNTIFS([1]!tbl_raw_data[Updated_date],M20),
IF(AND(flt_analyst&lt;&gt;"ALL",flt_queue&lt;&gt;"ALL"),COUNTIFS([1]!tbl_raw_data[Updated_date],M20,[1]!tbl_raw_data[updated_queue],flt_queue,[1]!tbl_raw_data[analyst_name],flt_analyst),
IF(flt_analyst="ALL",COUNTIFS([1]!tbl_raw_data[Updated_date],M20,[1]!tbl_raw_data[updated_queue],flt_queue),
IF(flt_queue="ALL",COUNTIFS([1]!tbl_raw_data[Updated_date],M20,[1]!tbl_raw_data[analyst_name],flt_analyst))))),"-")</f>
        <v>0.81151832460732987</v>
      </c>
      <c r="Y20" s="3">
        <f>AVERAGE(X20:X24)</f>
        <v>0.89568502556437579</v>
      </c>
      <c r="Z20" s="2">
        <f>IFERROR(IF(AND(flt_analyst="ALL",flt_queue="ALL"),SUMIFS([1]!tbl_raw_data[time_taken_in_mins],[1]!tbl_raw_data[Updated_date],M20),
IF(AND(flt_analyst&lt;&gt;"ALL",flt_queue&lt;&gt;"ALL"),SUMIFS([1]!tbl_raw_data[time_taken_in_mins],[1]!tbl_raw_data[Updated_date],M20,[1]!tbl_raw_data[analyst_name],flt_analyst,[1]!tbl_raw_data[updated_queue],flt_queue),
IF(flt_analyst="ALL",SUMIFS([1]!tbl_raw_data[time_taken_in_mins],[1]!tbl_raw_data[Updated_date],M20,[1]!tbl_raw_data[updated_queue],flt_queue),IF(flt_queue="ALL",SUMIFS([1]!tbl_raw_data[time_taken_in_mins],[1]!tbl_raw_data[Updated_date],M20,[1]!tbl_raw_data[analyst_name],flt_analyst)))))/
IF(AND(flt_analyst="ALL",flt_queue="ALL"),COUNTIFS([1]!tbl_raw_data[Updated_date],M20),
IF(AND(flt_analyst&lt;&gt;"ALL",flt_queue&lt;&gt;"ALL"),COUNTIFS([1]!tbl_raw_data[Updated_date],M20,[1]!tbl_raw_data[updated_queue],flt_queue,[1]!tbl_raw_data[analyst_name],flt_analyst),
IF(flt_analyst="ALL",COUNTIFS([1]!tbl_raw_data[Updated_date],M20,[1]!tbl_raw_data[updated_queue],flt_queue),
IF(flt_queue="ALL",COUNTIFS([1]!tbl_raw_data[Updated_date],M20,[1]!tbl_raw_data[analyst_name],flt_analyst))))),"-")</f>
        <v>30.578795811518354</v>
      </c>
      <c r="AA20" s="2">
        <f>AVERAGE(Z20:Z24)</f>
        <v>22.026353638430045</v>
      </c>
      <c r="AB20">
        <f>IF(AND(flt_analyst="ALL",flt_queue="ALL"),COUNTIFS([1]!tbl_raw_data[Updated_date],M20),
IF(AND(flt_analyst&lt;&gt;"ALL",flt_queue&lt;&gt;"ALL"),COUNTIFS([1]!tbl_raw_data[Updated_date],M20,[1]!tbl_raw_data[updated_queue],flt_queue,[1]!tbl_raw_data[analyst_name],flt_analyst),
IF(flt_analyst="ALL",COUNTIFS([1]!tbl_raw_data[Updated_date],M20,[1]!tbl_raw_data[updated_queue],flt_queue),
IF(flt_queue="ALL",COUNTIFS([1]!tbl_raw_data[Updated_date],M20,[1]!tbl_raw_data[analyst_name],flt_analyst)))))</f>
        <v>191</v>
      </c>
      <c r="AC20">
        <f>AVERAGE(AB20:AB24)</f>
        <v>169.2</v>
      </c>
      <c r="AD20" s="1">
        <f>IF(AND('[1]KPI dashbo'!$I$8="ALL",'[1]KPI dashbo'!$K$8="ALL"),COUNTIFS([1]!tbl_raw_data[Updated_date],M20,[1]!tbl_raw_data[Updated Reason],$AD$3),
IF(AND('[1]KPI dashbo'!$I$8&lt;&gt;"ALL",'[1]KPI dashbo'!$K$8&lt;&gt;"ALL"),COUNTIFS([1]!tbl_raw_data[updated_queue],'[1]KPI dashbo'!$I$8,
[1]!tbl_raw_data[analyst_name],'[1]KPI dashbo'!$K$8,[1]!tbl_raw_data[Updated_date],M20,[1]!tbl_raw_data[Updated Reason],$AD$3),
IF('[1]KPI dashbo'!$I$8="ALL",COUNTIFS([1]!tbl_raw_data[analyst_name],'[1]KPI dashbo'!$K$8,[1]!tbl_raw_data[Updated_date],M20,[1]!tbl_raw_data[Updated Reason],$AD$3),
IF('[1]KPI dashbo'!$K$8="ALL",COUNTIFS([1]!tbl_raw_data[updated_queue],'[1]KPI dashbo'!$I$8,[1]!tbl_raw_data[Updated_date],M20,[1]!tbl_raw_data[Updated Reason],$AD$3)))))</f>
        <v>46</v>
      </c>
      <c r="AE20" s="1">
        <f>IF(AND('[1]KPI dashbo'!$I$8="ALL",'[1]KPI dashbo'!$K$8="ALL"),COUNTIFS([1]!tbl_raw_data[Updated_date],M20,[1]!tbl_raw_data[Updated Reason],$AE$3),
IF(AND('[1]KPI dashbo'!$I$8&lt;&gt;"ALL",'[1]KPI dashbo'!$K$8&lt;&gt;"ALL"),COUNTIFS([1]!tbl_raw_data[updated_queue],'[1]KPI dashbo'!$I$8,
[1]!tbl_raw_data[analyst_name],'[1]KPI dashbo'!$K$8,[1]!tbl_raw_data[Updated_date],M20,[1]!tbl_raw_data[Updated Reason],$AE$3),
IF('[1]KPI dashbo'!$I$8="ALL",COUNTIFS([1]!tbl_raw_data[analyst_name],'[1]KPI dashbo'!$K$8,[1]!tbl_raw_data[Updated_date],M20,[1]!tbl_raw_data[Updated Reason],$AE$3),
IF('[1]KPI dashbo'!$K$8="ALL",COUNTIFS([1]!tbl_raw_data[updated_queue],'[1]KPI dashbo'!$I$8,[1]!tbl_raw_data[Updated_date],M20,[1]!tbl_raw_data[Updated Reason],$AE$3)))))</f>
        <v>59</v>
      </c>
      <c r="AF20" s="1">
        <f>IF(AND('[1]KPI dashbo'!$I$8="ALL",'[1]KPI dashbo'!$K$8="ALL"),COUNTIFS([1]!tbl_raw_data[Updated_date],M20,[1]!tbl_raw_data[Updated Reason],$AF$3),
IF(AND('[1]KPI dashbo'!$I$8&lt;&gt;"ALL",'[1]KPI dashbo'!$K$8&lt;&gt;"ALL"),COUNTIFS([1]!tbl_raw_data[updated_queue],'[1]KPI dashbo'!$I$8,
[1]!tbl_raw_data[analyst_name],'[1]KPI dashbo'!$K$8,[1]!tbl_raw_data[Updated_date],M20,[1]!tbl_raw_data[Updated Reason],$AF$3),
IF('[1]KPI dashbo'!$I$8="ALL",COUNTIFS([1]!tbl_raw_data[analyst_name],'[1]KPI dashbo'!$K$8,[1]!tbl_raw_data[Updated_date],M20,[1]!tbl_raw_data[Updated Reason],$AF$3),
IF('[1]KPI dashbo'!$K$8="ALL",COUNTIFS([1]!tbl_raw_data[updated_queue],'[1]KPI dashbo'!$I$8,[1]!tbl_raw_data[Updated_date],M20,[1]!tbl_raw_data[Updated Reason],$AF$3)))))</f>
        <v>5</v>
      </c>
      <c r="AG20" s="1">
        <f>IF(AND('[1]KPI dashbo'!$I$8="ALL",'[1]KPI dashbo'!$K$8="ALL"),COUNTIFS([1]!tbl_raw_data[Updated_date],M20,[1]!tbl_raw_data[Updated Reason],$AG$3),
IF(AND('[1]KPI dashbo'!$I$8&lt;&gt;"ALL",'[1]KPI dashbo'!$K$8&lt;&gt;"ALL"),COUNTIFS([1]!tbl_raw_data[updated_queue],'[1]KPI dashbo'!$I$8,
[1]!tbl_raw_data[analyst_name],'[1]KPI dashbo'!$K$8,[1]!tbl_raw_data[Updated_date],M20,[1]!tbl_raw_data[Updated Reason],$AG$3),
IF('[1]KPI dashbo'!$I$8="ALL",COUNTIFS([1]!tbl_raw_data[analyst_name],'[1]KPI dashbo'!$K$8,[1]!tbl_raw_data[Updated_date],M20,[1]!tbl_raw_data[Updated Reason],$AG$3),
IF('[1]KPI dashbo'!$K$8="ALL",COUNTIFS([1]!tbl_raw_data[updated_queue],'[1]KPI dashbo'!$I$8,[1]!tbl_raw_data[Updated_date],M20,[1]!tbl_raw_data[Updated Reason],$AG$3)))))</f>
        <v>9</v>
      </c>
      <c r="AH20" s="1">
        <f>IF(AND('[1]KPI dashbo'!$I$8="ALL",'[1]KPI dashbo'!$K$8="ALL"),COUNTIFS([1]!tbl_raw_data[Updated_date],M20,[1]!tbl_raw_data[Updated Reason],$AH$3),
IF(AND('[1]KPI dashbo'!$I$8&lt;&gt;"ALL",'[1]KPI dashbo'!$K$8&lt;&gt;"ALL"),COUNTIFS([1]!tbl_raw_data[updated_queue],'[1]KPI dashbo'!$I$8,
[1]!tbl_raw_data[analyst_name],'[1]KPI dashbo'!$K$8,[1]!tbl_raw_data[Updated_date],M20,[1]!tbl_raw_data[Updated Reason],$AH$3),
IF('[1]KPI dashbo'!$I$8="ALL",COUNTIFS([1]!tbl_raw_data[analyst_name],'[1]KPI dashbo'!$K$8,[1]!tbl_raw_data[Updated_date],M20,[1]!tbl_raw_data[Updated Reason],$AH$3),
IF('[1]KPI dashbo'!$K$8="ALL",COUNTIFS([1]!tbl_raw_data[updated_queue],'[1]KPI dashbo'!$I$8,[1]!tbl_raw_data[Updated_date],M20,[1]!tbl_raw_data[Updated Reason],$AH$3)))))</f>
        <v>70</v>
      </c>
      <c r="AI20" s="1">
        <f>IF(AND('[1]KPI dashbo'!$I$8="ALL",'[1]KPI dashbo'!$K$8="ALL"),COUNTIFS([1]!tbl_raw_data[Updated_date],M20,[1]!tbl_raw_data[Updated Reason],$AI$3),
IF(AND('[1]KPI dashbo'!$I$8&lt;&gt;"ALL",'[1]KPI dashbo'!$K$8&lt;&gt;"ALL"),COUNTIFS([1]!tbl_raw_data[updated_queue],'[1]KPI dashbo'!$I$8,
[1]!tbl_raw_data[analyst_name],'[1]KPI dashbo'!$K$8,[1]!tbl_raw_data[Updated_date],M20,[1]!tbl_raw_data[Updated Reason],$AI$3),
IF('[1]KPI dashbo'!$I$8="ALL",COUNTIFS([1]!tbl_raw_data[analyst_name],'[1]KPI dashbo'!$K$8,[1]!tbl_raw_data[Updated_date],M20,[1]!tbl_raw_data[Updated Reason],$AI$3),
IF('[1]KPI dashbo'!$K$8="ALL",COUNTIFS([1]!tbl_raw_data[updated_queue],'[1]KPI dashbo'!$I$8,[1]!tbl_raw_data[Updated_date],M20,[1]!tbl_raw_data[Updated Reason],$AI$3)))))</f>
        <v>1</v>
      </c>
      <c r="AJ20" s="1">
        <f>IF(AND('[1]KPI dashbo'!$I$8="ALL",'[1]KPI dashbo'!$K$8="ALL"),COUNTIFS([1]!tbl_raw_data[Updated_date],M20,[1]!tbl_raw_data[Updated Reason],$AJ$3),
IF(AND('[1]KPI dashbo'!$I$8&lt;&gt;"ALL",'[1]KPI dashbo'!$K$8&lt;&gt;"ALL"),COUNTIFS([1]!tbl_raw_data[updated_queue],'[1]KPI dashbo'!$I$8,
[1]!tbl_raw_data[analyst_name],'[1]KPI dashbo'!$K$8,[1]!tbl_raw_data[Updated_date],M20,[1]!tbl_raw_data[Updated Reason],$AJ$3),
IF('[1]KPI dashbo'!$I$8="ALL",COUNTIFS([1]!tbl_raw_data[analyst_name],'[1]KPI dashbo'!$K$8,[1]!tbl_raw_data[Updated_date],M20,[1]!tbl_raw_data[Updated Reason],$AJ$3),
IF('[1]KPI dashbo'!$K$8="ALL",COUNTIFS([1]!tbl_raw_data[updated_queue],'[1]KPI dashbo'!$I$8,[1]!tbl_raw_data[Updated_date],M20,[1]!tbl_raw_data[Updated Reason],$AJ$3)))))</f>
        <v>1</v>
      </c>
    </row>
    <row r="21" spans="13:36" ht="14.25" customHeight="1" x14ac:dyDescent="0.25">
      <c r="M21" s="6">
        <v>45151</v>
      </c>
      <c r="N21" s="5">
        <f>setting!$L$2</f>
        <v>0.85</v>
      </c>
      <c r="O21" s="3">
        <f>IFERROR(IF(AND(flt_analyst="ALL",flt_queue="ALL"),COUNTIFS([1]!tbl_raw_data[Updated_date],M21,[1]!tbl_raw_data[updated outcome],"APPROVE"),
IF(AND(flt_analyst&lt;&gt;"ALL",flt_queue&lt;&gt;"ALL"),COUNTIFS([1]!tbl_raw_data[Updated_date],M21,[1]!tbl_raw_data[updated_queue],flt_queue,[1]!tbl_raw_data[analyst_name],flt_analyst,[1]!tbl_raw_data[updated outcome],"APPROVE"),
IF(flt_analyst="ALL",COUNTIFS([1]!tbl_raw_data[Updated_date],M21,[1]!tbl_raw_data[updated_queue],flt_queue,[1]!tbl_raw_data[updated outcome],"APPROVE"),
IF(flt_queue="ALL",COUNTIFS([1]!tbl_raw_data[Updated_date],M21,[1]!tbl_raw_data[analyst_name],flt_analyst,[1]!tbl_raw_data[updated outcome],"APPROVE")))))
/
IF(AND(flt_analyst="ALL",flt_queue="ALL"),COUNTIFS([1]!tbl_raw_data[Updated_date],M21),
IF(AND(flt_analyst&lt;&gt;"ALL",flt_queue&lt;&gt;"ALL"),COUNTIFS([1]!tbl_raw_data[Updated_date],M21,[1]!tbl_raw_data[updated_queue],flt_queue,[1]!tbl_raw_data[analyst_name],flt_analyst),
IF(flt_analyst="ALL",COUNTIFS([1]!tbl_raw_data[Updated_date],M21,[1]!tbl_raw_data[updated_queue],flt_queue),
IF(flt_queue="ALL",COUNTIFS([1]!tbl_raw_data[Updated_date],M21,[1]!tbl_raw_data[analyst_name],flt_analyst))))),"-")</f>
        <v>0.54098360655737709</v>
      </c>
      <c r="P21" s="3">
        <f>AVERAGE(O21:O25)</f>
        <v>0.56114839811179329</v>
      </c>
      <c r="Q21" s="3">
        <f>IFERROR(IF(AND(flt_analyst="ALL",flt_queue="ALL"),COUNTIFS([1]!tbl_raw_data[Updated_date],M21,[1]!tbl_raw_data[updated outcome],"DECLINE"),
IF(AND(flt_analyst&lt;&gt;"ALL",flt_queue&lt;&gt;"ALL"),COUNTIFS([1]!tbl_raw_data[Updated_date],M21,[1]!tbl_raw_data[updated_queue],flt_queue,[1]!tbl_raw_data[analyst_name],flt_analyst,[1]!tbl_raw_data[updated outcome],"DECLINE"),
IF(flt_analyst="ALL",COUNTIFS([1]!tbl_raw_data[Updated_date],M21,[1]!tbl_raw_data[updated_queue],flt_queue,[1]!tbl_raw_data[updated outcome],"DECLINE"),
IF(flt_queue="ALL",COUNTIFS([1]!tbl_raw_data[Updated_date],M21,[1]!tbl_raw_data[analyst_name],flt_analyst,[1]!tbl_raw_data[updated outcome],"DECLINE")))))
/
IF(AND(flt_analyst="ALL",flt_queue="ALL"),COUNTIFS([1]!tbl_raw_data[Updated_date],M21),
IF(AND(flt_analyst&lt;&gt;"ALL",flt_queue&lt;&gt;"ALL"),COUNTIFS([1]!tbl_raw_data[Updated_date],M21,[1]!tbl_raw_data[updated_queue],flt_queue,[1]!tbl_raw_data[analyst_name],flt_analyst),
IF(flt_analyst="ALL",COUNTIFS([1]!tbl_raw_data[Updated_date],M21,[1]!tbl_raw_data[updated_queue],flt_queue),
IF(flt_queue="ALL",COUNTIFS([1]!tbl_raw_data[Updated_date],M21,[1]!tbl_raw_data[analyst_name],flt_analyst))))),"-")</f>
        <v>8.7431693989071038E-2</v>
      </c>
      <c r="R21" s="3">
        <f>AVERAGE(Q21:Q25)</f>
        <v>0.11327104938931365</v>
      </c>
      <c r="S21" s="3">
        <f>IFERROR(IF(AND(flt_analyst="ALL",flt_queue="ALL"),COUNTIFS([1]!tbl_raw_data[Updated_date],M21,[1]!tbl_raw_data[updated outcome],"WITHDRAW"),
IF(AND(flt_analyst&lt;&gt;"ALL",flt_queue&lt;&gt;"ALL"),COUNTIFS([1]!tbl_raw_data[Updated_date],M21,[1]!tbl_raw_data[updated_queue],flt_queue,[1]!tbl_raw_data[analyst_name],flt_analyst,[1]!tbl_raw_data[updated outcome],"WITHDRAW"),
IF(flt_analyst="ALL",COUNTIFS([1]!tbl_raw_data[Updated_date],M21,[1]!tbl_raw_data[updated_queue],flt_queue,[1]!tbl_raw_data[updated outcome],"WITHDRAW"),
IF(flt_queue="ALL",COUNTIFS([1]!tbl_raw_data[Updated_date],M21,[1]!tbl_raw_data[analyst_name],flt_analyst,[1]!tbl_raw_data[updated outcome],"WITHDRAW")))))
/
IF(AND(flt_analyst="ALL",flt_queue="ALL"),COUNTIFS([1]!tbl_raw_data[Updated_date],M21),
IF(AND(flt_analyst&lt;&gt;"ALL",flt_queue&lt;&gt;"ALL"),COUNTIFS([1]!tbl_raw_data[Updated_date],M21,[1]!tbl_raw_data[updated_queue],flt_queue,[1]!tbl_raw_data[analyst_name],flt_analyst),
IF(flt_analyst="ALL",COUNTIFS([1]!tbl_raw_data[Updated_date],M21,[1]!tbl_raw_data[updated_queue],flt_queue),
IF(flt_queue="ALL",COUNTIFS([1]!tbl_raw_data[Updated_date],M21,[1]!tbl_raw_data[analyst_name],flt_analyst))))),"-")</f>
        <v>0.37158469945355194</v>
      </c>
      <c r="T21" s="3">
        <f>AVERAGE(S21:S25)</f>
        <v>0.32558055249889301</v>
      </c>
      <c r="U21" s="4">
        <v>0.9</v>
      </c>
      <c r="V21" s="3">
        <f>IFERROR(IF(AND(flt_queue="All",flt_analyst="All"),COUNTIFS([1]!tbl_raw_data[sla_met_sla_not_met],"SLA_MET",[1]!tbl_raw_data[Updated_date],M21),
IF(AND(flt_queue&lt;&gt;"All",flt_analyst&lt;&gt;"All"),COUNTIFS([1]!tbl_raw_data[updated_queue],flt_queue,[1]!tbl_raw_data[analyst_name],flt_analyst,[1]!tbl_raw_data[sla_met_sla_not_met],"SLA_MET",[1]!tbl_raw_data[Updated_date],M21),
IF(flt_queue="All",COUNTIFS([1]!tbl_raw_data[analyst_name],flt_analyst,[1]!tbl_raw_data[sla_met_sla_not_met],"SLA_MET",[1]!tbl_raw_data[Updated_date],M21),
IF(flt_analyst="All",COUNTIFS([1]!tbl_raw_data[updated_queue],flt_queue,[1]!tbl_raw_data[sla_met_sla_not_met],"SLA_MET",[1]!tbl_raw_data[Updated_date],M21)))))
/
IF(AND(flt_queue="All",flt_analyst="All"),COUNTIFS([1]!tbl_raw_data[Updated_date],M21),
IF(AND(flt_queue&lt;&gt;"All",flt_analyst&lt;&gt;"All"),COUNTIFS([1]!tbl_raw_data[updated_queue],flt_queue,[1]!tbl_raw_data[analyst_name],flt_analyst,[1]!tbl_raw_data[Updated_date],M21),
IF(flt_queue="All",COUNTIFS([1]!tbl_raw_data[analyst_name],flt_analyst,[1]!tbl_raw_data[Updated_date],M21),
IF(flt_analyst="All",COUNTIFS([1]!tbl_raw_data[updated_queue],flt_queue,[1]!tbl_raw_data[Updated_date],M21))))),"-")</f>
        <v>0.90163934426229508</v>
      </c>
      <c r="W21" s="3">
        <f>AVERAGE(V21:V25)</f>
        <v>0.91355377443601338</v>
      </c>
      <c r="X21" s="3">
        <f>IFERROR(IF(AND(flt_analyst="ALL",flt_queue="ALL"),COUNTIFS([1]!tbl_raw_data[Updated_date],M21,[1]!tbl_raw_data[sla_met_sla_not_met],"SLA_MET"),
IF(AND(flt_analyst&lt;&gt;"ALL",flt_queue&lt;&gt;"ALL"),COUNTIFS([1]!tbl_raw_data[Updated_date],M21,[1]!tbl_raw_data[updated_queue],flt_queue,[1]!tbl_raw_data[analyst_name],flt_analyst,[1]!tbl_raw_data[sla_met_sla_not_met],"SLA_MET"),
IF(flt_analyst="ALL",COUNTIFS([1]!tbl_raw_data[Updated_date],M21,[1]!tbl_raw_data[updated_queue],flt_queue,[1]!tbl_raw_data[sla_met_sla_not_met],"SLA_MET"),
IF(flt_queue="ALL",COUNTIFS([1]!tbl_raw_data[Updated_date],M21,[1]!tbl_raw_data[analyst_name],flt_analyst,[1]!tbl_raw_data[sla_met_sla_not_met],"SLA_MET")))))/
IF(AND(flt_analyst="ALL",flt_queue="ALL"),COUNTIFS([1]!tbl_raw_data[Updated_date],M21),
IF(AND(flt_analyst&lt;&gt;"ALL",flt_queue&lt;&gt;"ALL"),COUNTIFS([1]!tbl_raw_data[Updated_date],M21,[1]!tbl_raw_data[updated_queue],flt_queue,[1]!tbl_raw_data[analyst_name],flt_analyst),
IF(flt_analyst="ALL",COUNTIFS([1]!tbl_raw_data[Updated_date],M21,[1]!tbl_raw_data[updated_queue],flt_queue),
IF(flt_queue="ALL",COUNTIFS([1]!tbl_raw_data[Updated_date],M21,[1]!tbl_raw_data[analyst_name],flt_analyst))))),"-")</f>
        <v>0.90163934426229508</v>
      </c>
      <c r="Y21" s="3">
        <f>AVERAGE(X21:X25)</f>
        <v>0.91355377443601338</v>
      </c>
      <c r="Z21" s="2">
        <f>IFERROR(IF(AND(flt_analyst="ALL",flt_queue="ALL"),SUMIFS([1]!tbl_raw_data[time_taken_in_mins],[1]!tbl_raw_data[Updated_date],M21),
IF(AND(flt_analyst&lt;&gt;"ALL",flt_queue&lt;&gt;"ALL"),SUMIFS([1]!tbl_raw_data[time_taken_in_mins],[1]!tbl_raw_data[Updated_date],M21,[1]!tbl_raw_data[analyst_name],flt_analyst,[1]!tbl_raw_data[updated_queue],flt_queue),
IF(flt_analyst="ALL",SUMIFS([1]!tbl_raw_data[time_taken_in_mins],[1]!tbl_raw_data[Updated_date],M21,[1]!tbl_raw_data[updated_queue],flt_queue),IF(flt_queue="ALL",SUMIFS([1]!tbl_raw_data[time_taken_in_mins],[1]!tbl_raw_data[Updated_date],M21,[1]!tbl_raw_data[analyst_name],flt_analyst)))))/
IF(AND(flt_analyst="ALL",flt_queue="ALL"),COUNTIFS([1]!tbl_raw_data[Updated_date],M21),
IF(AND(flt_analyst&lt;&gt;"ALL",flt_queue&lt;&gt;"ALL"),COUNTIFS([1]!tbl_raw_data[Updated_date],M21,[1]!tbl_raw_data[updated_queue],flt_queue,[1]!tbl_raw_data[analyst_name],flt_analyst),
IF(flt_analyst="ALL",COUNTIFS([1]!tbl_raw_data[Updated_date],M21,[1]!tbl_raw_data[updated_queue],flt_queue),
IF(flt_queue="ALL",COUNTIFS([1]!tbl_raw_data[Updated_date],M21,[1]!tbl_raw_data[analyst_name],flt_analyst))))),"-")</f>
        <v>27.831329690346063</v>
      </c>
      <c r="AA21" s="2">
        <f>AVERAGE(Z21:Z25)</f>
        <v>22.721643326701088</v>
      </c>
      <c r="AB21">
        <f>IF(AND(flt_analyst="ALL",flt_queue="ALL"),COUNTIFS([1]!tbl_raw_data[Updated_date],M21),
IF(AND(flt_analyst&lt;&gt;"ALL",flt_queue&lt;&gt;"ALL"),COUNTIFS([1]!tbl_raw_data[Updated_date],M21,[1]!tbl_raw_data[updated_queue],flt_queue,[1]!tbl_raw_data[analyst_name],flt_analyst),
IF(flt_analyst="ALL",COUNTIFS([1]!tbl_raw_data[Updated_date],M21,[1]!tbl_raw_data[updated_queue],flt_queue),
IF(flt_queue="ALL",COUNTIFS([1]!tbl_raw_data[Updated_date],M21,[1]!tbl_raw_data[analyst_name],flt_analyst)))))</f>
        <v>183</v>
      </c>
      <c r="AC21">
        <f>AVERAGE(AB21:AB25)</f>
        <v>177.4</v>
      </c>
      <c r="AD21" s="1">
        <f>IF(AND('[1]KPI dashbo'!$I$8="ALL",'[1]KPI dashbo'!$K$8="ALL"),COUNTIFS([1]!tbl_raw_data[Updated_date],M21,[1]!tbl_raw_data[Updated Reason],$AD$3),
IF(AND('[1]KPI dashbo'!$I$8&lt;&gt;"ALL",'[1]KPI dashbo'!$K$8&lt;&gt;"ALL"),COUNTIFS([1]!tbl_raw_data[updated_queue],'[1]KPI dashbo'!$I$8,
[1]!tbl_raw_data[analyst_name],'[1]KPI dashbo'!$K$8,[1]!tbl_raw_data[Updated_date],M21,[1]!tbl_raw_data[Updated Reason],$AD$3),
IF('[1]KPI dashbo'!$I$8="ALL",COUNTIFS([1]!tbl_raw_data[analyst_name],'[1]KPI dashbo'!$K$8,[1]!tbl_raw_data[Updated_date],M21,[1]!tbl_raw_data[Updated Reason],$AD$3),
IF('[1]KPI dashbo'!$K$8="ALL",COUNTIFS([1]!tbl_raw_data[updated_queue],'[1]KPI dashbo'!$I$8,[1]!tbl_raw_data[Updated_date],M21,[1]!tbl_raw_data[Updated Reason],$AD$3)))))</f>
        <v>46</v>
      </c>
      <c r="AE21" s="1">
        <f>IF(AND('[1]KPI dashbo'!$I$8="ALL",'[1]KPI dashbo'!$K$8="ALL"),COUNTIFS([1]!tbl_raw_data[Updated_date],M21,[1]!tbl_raw_data[Updated Reason],$AE$3),
IF(AND('[1]KPI dashbo'!$I$8&lt;&gt;"ALL",'[1]KPI dashbo'!$K$8&lt;&gt;"ALL"),COUNTIFS([1]!tbl_raw_data[updated_queue],'[1]KPI dashbo'!$I$8,
[1]!tbl_raw_data[analyst_name],'[1]KPI dashbo'!$K$8,[1]!tbl_raw_data[Updated_date],M21,[1]!tbl_raw_data[Updated Reason],$AE$3),
IF('[1]KPI dashbo'!$I$8="ALL",COUNTIFS([1]!tbl_raw_data[analyst_name],'[1]KPI dashbo'!$K$8,[1]!tbl_raw_data[Updated_date],M21,[1]!tbl_raw_data[Updated Reason],$AE$3),
IF('[1]KPI dashbo'!$K$8="ALL",COUNTIFS([1]!tbl_raw_data[updated_queue],'[1]KPI dashbo'!$I$8,[1]!tbl_raw_data[Updated_date],M21,[1]!tbl_raw_data[Updated Reason],$AE$3)))))</f>
        <v>54</v>
      </c>
      <c r="AF21" s="1">
        <f>IF(AND('[1]KPI dashbo'!$I$8="ALL",'[1]KPI dashbo'!$K$8="ALL"),COUNTIFS([1]!tbl_raw_data[Updated_date],M21,[1]!tbl_raw_data[Updated Reason],$AF$3),
IF(AND('[1]KPI dashbo'!$I$8&lt;&gt;"ALL",'[1]KPI dashbo'!$K$8&lt;&gt;"ALL"),COUNTIFS([1]!tbl_raw_data[updated_queue],'[1]KPI dashbo'!$I$8,
[1]!tbl_raw_data[analyst_name],'[1]KPI dashbo'!$K$8,[1]!tbl_raw_data[Updated_date],M21,[1]!tbl_raw_data[Updated Reason],$AF$3),
IF('[1]KPI dashbo'!$I$8="ALL",COUNTIFS([1]!tbl_raw_data[analyst_name],'[1]KPI dashbo'!$K$8,[1]!tbl_raw_data[Updated_date],M21,[1]!tbl_raw_data[Updated Reason],$AF$3),
IF('[1]KPI dashbo'!$K$8="ALL",COUNTIFS([1]!tbl_raw_data[updated_queue],'[1]KPI dashbo'!$I$8,[1]!tbl_raw_data[Updated_date],M21,[1]!tbl_raw_data[Updated Reason],$AF$3)))))</f>
        <v>2</v>
      </c>
      <c r="AG21" s="1">
        <f>IF(AND('[1]KPI dashbo'!$I$8="ALL",'[1]KPI dashbo'!$K$8="ALL"),COUNTIFS([1]!tbl_raw_data[Updated_date],M21,[1]!tbl_raw_data[Updated Reason],$AG$3),
IF(AND('[1]KPI dashbo'!$I$8&lt;&gt;"ALL",'[1]KPI dashbo'!$K$8&lt;&gt;"ALL"),COUNTIFS([1]!tbl_raw_data[updated_queue],'[1]KPI dashbo'!$I$8,
[1]!tbl_raw_data[analyst_name],'[1]KPI dashbo'!$K$8,[1]!tbl_raw_data[Updated_date],M21,[1]!tbl_raw_data[Updated Reason],$AG$3),
IF('[1]KPI dashbo'!$I$8="ALL",COUNTIFS([1]!tbl_raw_data[analyst_name],'[1]KPI dashbo'!$K$8,[1]!tbl_raw_data[Updated_date],M21,[1]!tbl_raw_data[Updated Reason],$AG$3),
IF('[1]KPI dashbo'!$K$8="ALL",COUNTIFS([1]!tbl_raw_data[updated_queue],'[1]KPI dashbo'!$I$8,[1]!tbl_raw_data[Updated_date],M21,[1]!tbl_raw_data[Updated Reason],$AG$3)))))</f>
        <v>7</v>
      </c>
      <c r="AH21" s="1">
        <f>IF(AND('[1]KPI dashbo'!$I$8="ALL",'[1]KPI dashbo'!$K$8="ALL"),COUNTIFS([1]!tbl_raw_data[Updated_date],M21,[1]!tbl_raw_data[Updated Reason],$AH$3),
IF(AND('[1]KPI dashbo'!$I$8&lt;&gt;"ALL",'[1]KPI dashbo'!$K$8&lt;&gt;"ALL"),COUNTIFS([1]!tbl_raw_data[updated_queue],'[1]KPI dashbo'!$I$8,
[1]!tbl_raw_data[analyst_name],'[1]KPI dashbo'!$K$8,[1]!tbl_raw_data[Updated_date],M21,[1]!tbl_raw_data[Updated Reason],$AH$3),
IF('[1]KPI dashbo'!$I$8="ALL",COUNTIFS([1]!tbl_raw_data[analyst_name],'[1]KPI dashbo'!$K$8,[1]!tbl_raw_data[Updated_date],M21,[1]!tbl_raw_data[Updated Reason],$AH$3),
IF('[1]KPI dashbo'!$K$8="ALL",COUNTIFS([1]!tbl_raw_data[updated_queue],'[1]KPI dashbo'!$I$8,[1]!tbl_raw_data[Updated_date],M21,[1]!tbl_raw_data[Updated Reason],$AH$3)))))</f>
        <v>72</v>
      </c>
      <c r="AI21" s="1">
        <f>IF(AND('[1]KPI dashbo'!$I$8="ALL",'[1]KPI dashbo'!$K$8="ALL"),COUNTIFS([1]!tbl_raw_data[Updated_date],M21,[1]!tbl_raw_data[Updated Reason],$AI$3),
IF(AND('[1]KPI dashbo'!$I$8&lt;&gt;"ALL",'[1]KPI dashbo'!$K$8&lt;&gt;"ALL"),COUNTIFS([1]!tbl_raw_data[updated_queue],'[1]KPI dashbo'!$I$8,
[1]!tbl_raw_data[analyst_name],'[1]KPI dashbo'!$K$8,[1]!tbl_raw_data[Updated_date],M21,[1]!tbl_raw_data[Updated Reason],$AI$3),
IF('[1]KPI dashbo'!$I$8="ALL",COUNTIFS([1]!tbl_raw_data[analyst_name],'[1]KPI dashbo'!$K$8,[1]!tbl_raw_data[Updated_date],M21,[1]!tbl_raw_data[Updated Reason],$AI$3),
IF('[1]KPI dashbo'!$K$8="ALL",COUNTIFS([1]!tbl_raw_data[updated_queue],'[1]KPI dashbo'!$I$8,[1]!tbl_raw_data[Updated_date],M21,[1]!tbl_raw_data[Updated Reason],$AI$3)))))</f>
        <v>1</v>
      </c>
      <c r="AJ21" s="1">
        <f>IF(AND('[1]KPI dashbo'!$I$8="ALL",'[1]KPI dashbo'!$K$8="ALL"),COUNTIFS([1]!tbl_raw_data[Updated_date],M21,[1]!tbl_raw_data[Updated Reason],$AJ$3),
IF(AND('[1]KPI dashbo'!$I$8&lt;&gt;"ALL",'[1]KPI dashbo'!$K$8&lt;&gt;"ALL"),COUNTIFS([1]!tbl_raw_data[updated_queue],'[1]KPI dashbo'!$I$8,
[1]!tbl_raw_data[analyst_name],'[1]KPI dashbo'!$K$8,[1]!tbl_raw_data[Updated_date],M21,[1]!tbl_raw_data[Updated Reason],$AJ$3),
IF('[1]KPI dashbo'!$I$8="ALL",COUNTIFS([1]!tbl_raw_data[analyst_name],'[1]KPI dashbo'!$K$8,[1]!tbl_raw_data[Updated_date],M21,[1]!tbl_raw_data[Updated Reason],$AJ$3),
IF('[1]KPI dashbo'!$K$8="ALL",COUNTIFS([1]!tbl_raw_data[updated_queue],'[1]KPI dashbo'!$I$8,[1]!tbl_raw_data[Updated_date],M21,[1]!tbl_raw_data[Updated Reason],$AJ$3)))))</f>
        <v>1</v>
      </c>
    </row>
    <row r="22" spans="13:36" ht="14.25" customHeight="1" x14ac:dyDescent="0.25">
      <c r="M22" s="6">
        <v>45150</v>
      </c>
      <c r="N22" s="5">
        <f>setting!$L$2</f>
        <v>0.85</v>
      </c>
      <c r="O22" s="3">
        <f>IFERROR(IF(AND(flt_analyst="ALL",flt_queue="ALL"),COUNTIFS([1]!tbl_raw_data[Updated_date],M22,[1]!tbl_raw_data[updated outcome],"APPROVE"),
IF(AND(flt_analyst&lt;&gt;"ALL",flt_queue&lt;&gt;"ALL"),COUNTIFS([1]!tbl_raw_data[Updated_date],M22,[1]!tbl_raw_data[updated_queue],flt_queue,[1]!tbl_raw_data[analyst_name],flt_analyst,[1]!tbl_raw_data[updated outcome],"APPROVE"),
IF(flt_analyst="ALL",COUNTIFS([1]!tbl_raw_data[Updated_date],M22,[1]!tbl_raw_data[updated_queue],flt_queue,[1]!tbl_raw_data[updated outcome],"APPROVE"),
IF(flt_queue="ALL",COUNTIFS([1]!tbl_raw_data[Updated_date],M22,[1]!tbl_raw_data[analyst_name],flt_analyst,[1]!tbl_raw_data[updated outcome],"APPROVE")))))
/
IF(AND(flt_analyst="ALL",flt_queue="ALL"),COUNTIFS([1]!tbl_raw_data[Updated_date],M22),
IF(AND(flt_analyst&lt;&gt;"ALL",flt_queue&lt;&gt;"ALL"),COUNTIFS([1]!tbl_raw_data[Updated_date],M22,[1]!tbl_raw_data[updated_queue],flt_queue,[1]!tbl_raw_data[analyst_name],flt_analyst),
IF(flt_analyst="ALL",COUNTIFS([1]!tbl_raw_data[Updated_date],M22,[1]!tbl_raw_data[updated_queue],flt_queue),
IF(flt_queue="ALL",COUNTIFS([1]!tbl_raw_data[Updated_date],M22,[1]!tbl_raw_data[analyst_name],flt_analyst))))),"-")</f>
        <v>0.6216216216216216</v>
      </c>
      <c r="P22" s="3">
        <f>AVERAGE(O22:O26)</f>
        <v>0.55447451943991177</v>
      </c>
      <c r="Q22" s="3">
        <f>IFERROR(IF(AND(flt_analyst="ALL",flt_queue="ALL"),COUNTIFS([1]!tbl_raw_data[Updated_date],M22,[1]!tbl_raw_data[updated outcome],"DECLINE"),
IF(AND(flt_analyst&lt;&gt;"ALL",flt_queue&lt;&gt;"ALL"),COUNTIFS([1]!tbl_raw_data[Updated_date],M22,[1]!tbl_raw_data[updated_queue],flt_queue,[1]!tbl_raw_data[analyst_name],flt_analyst,[1]!tbl_raw_data[updated outcome],"DECLINE"),
IF(flt_analyst="ALL",COUNTIFS([1]!tbl_raw_data[Updated_date],M22,[1]!tbl_raw_data[updated_queue],flt_queue,[1]!tbl_raw_data[updated outcome],"DECLINE"),
IF(flt_queue="ALL",COUNTIFS([1]!tbl_raw_data[Updated_date],M22,[1]!tbl_raw_data[analyst_name],flt_analyst,[1]!tbl_raw_data[updated outcome],"DECLINE")))))
/
IF(AND(flt_analyst="ALL",flt_queue="ALL"),COUNTIFS([1]!tbl_raw_data[Updated_date],M22),
IF(AND(flt_analyst&lt;&gt;"ALL",flt_queue&lt;&gt;"ALL"),COUNTIFS([1]!tbl_raw_data[Updated_date],M22,[1]!tbl_raw_data[updated_queue],flt_queue,[1]!tbl_raw_data[analyst_name],flt_analyst),
IF(flt_analyst="ALL",COUNTIFS([1]!tbl_raw_data[Updated_date],M22,[1]!tbl_raw_data[updated_queue],flt_queue),
IF(flt_queue="ALL",COUNTIFS([1]!tbl_raw_data[Updated_date],M22,[1]!tbl_raw_data[analyst_name],flt_analyst))))),"-")</f>
        <v>0.12612612612612611</v>
      </c>
      <c r="R22" s="3">
        <f>AVERAGE(Q22:Q26)</f>
        <v>0.12116542125139791</v>
      </c>
      <c r="S22" s="3">
        <f>IFERROR(IF(AND(flt_analyst="ALL",flt_queue="ALL"),COUNTIFS([1]!tbl_raw_data[Updated_date],M22,[1]!tbl_raw_data[updated outcome],"WITHDRAW"),
IF(AND(flt_analyst&lt;&gt;"ALL",flt_queue&lt;&gt;"ALL"),COUNTIFS([1]!tbl_raw_data[Updated_date],M22,[1]!tbl_raw_data[updated_queue],flt_queue,[1]!tbl_raw_data[analyst_name],flt_analyst,[1]!tbl_raw_data[updated outcome],"WITHDRAW"),
IF(flt_analyst="ALL",COUNTIFS([1]!tbl_raw_data[Updated_date],M22,[1]!tbl_raw_data[updated_queue],flt_queue,[1]!tbl_raw_data[updated outcome],"WITHDRAW"),
IF(flt_queue="ALL",COUNTIFS([1]!tbl_raw_data[Updated_date],M22,[1]!tbl_raw_data[analyst_name],flt_analyst,[1]!tbl_raw_data[updated outcome],"WITHDRAW")))))
/
IF(AND(flt_analyst="ALL",flt_queue="ALL"),COUNTIFS([1]!tbl_raw_data[Updated_date],M22),
IF(AND(flt_analyst&lt;&gt;"ALL",flt_queue&lt;&gt;"ALL"),COUNTIFS([1]!tbl_raw_data[Updated_date],M22,[1]!tbl_raw_data[updated_queue],flt_queue,[1]!tbl_raw_data[analyst_name],flt_analyst),
IF(flt_analyst="ALL",COUNTIFS([1]!tbl_raw_data[Updated_date],M22,[1]!tbl_raw_data[updated_queue],flt_queue),
IF(flt_queue="ALL",COUNTIFS([1]!tbl_raw_data[Updated_date],M22,[1]!tbl_raw_data[analyst_name],flt_analyst))))),"-")</f>
        <v>0.25225225225225223</v>
      </c>
      <c r="T22" s="3">
        <f>AVERAGE(S22:S26)</f>
        <v>0.32436005930869022</v>
      </c>
      <c r="U22" s="4">
        <v>0.9</v>
      </c>
      <c r="V22" s="3">
        <f>IFERROR(IF(AND(flt_queue="All",flt_analyst="All"),COUNTIFS([1]!tbl_raw_data[sla_met_sla_not_met],"SLA_MET",[1]!tbl_raw_data[Updated_date],M22),
IF(AND(flt_queue&lt;&gt;"All",flt_analyst&lt;&gt;"All"),COUNTIFS([1]!tbl_raw_data[updated_queue],flt_queue,[1]!tbl_raw_data[analyst_name],flt_analyst,[1]!tbl_raw_data[sla_met_sla_not_met],"SLA_MET",[1]!tbl_raw_data[Updated_date],M22),
IF(flt_queue="All",COUNTIFS([1]!tbl_raw_data[analyst_name],flt_analyst,[1]!tbl_raw_data[sla_met_sla_not_met],"SLA_MET",[1]!tbl_raw_data[Updated_date],M22),
IF(flt_analyst="All",COUNTIFS([1]!tbl_raw_data[updated_queue],flt_queue,[1]!tbl_raw_data[sla_met_sla_not_met],"SLA_MET",[1]!tbl_raw_data[Updated_date],M22)))))
/
IF(AND(flt_queue="All",flt_analyst="All"),COUNTIFS([1]!tbl_raw_data[Updated_date],M22),
IF(AND(flt_queue&lt;&gt;"All",flt_analyst&lt;&gt;"All"),COUNTIFS([1]!tbl_raw_data[updated_queue],flt_queue,[1]!tbl_raw_data[analyst_name],flt_analyst,[1]!tbl_raw_data[Updated_date],M22),
IF(flt_queue="All",COUNTIFS([1]!tbl_raw_data[analyst_name],flt_analyst,[1]!tbl_raw_data[Updated_date],M22),
IF(flt_analyst="All",COUNTIFS([1]!tbl_raw_data[updated_queue],flt_queue,[1]!tbl_raw_data[Updated_date],M22))))),"-")</f>
        <v>0.91891891891891897</v>
      </c>
      <c r="W22" s="3">
        <f>AVERAGE(V22:V26)</f>
        <v>0.91799747918761532</v>
      </c>
      <c r="X22" s="3">
        <f>IFERROR(IF(AND(flt_analyst="ALL",flt_queue="ALL"),COUNTIFS([1]!tbl_raw_data[Updated_date],M22,[1]!tbl_raw_data[sla_met_sla_not_met],"SLA_MET"),
IF(AND(flt_analyst&lt;&gt;"ALL",flt_queue&lt;&gt;"ALL"),COUNTIFS([1]!tbl_raw_data[Updated_date],M22,[1]!tbl_raw_data[updated_queue],flt_queue,[1]!tbl_raw_data[analyst_name],flt_analyst,[1]!tbl_raw_data[sla_met_sla_not_met],"SLA_MET"),
IF(flt_analyst="ALL",COUNTIFS([1]!tbl_raw_data[Updated_date],M22,[1]!tbl_raw_data[updated_queue],flt_queue,[1]!tbl_raw_data[sla_met_sla_not_met],"SLA_MET"),
IF(flt_queue="ALL",COUNTIFS([1]!tbl_raw_data[Updated_date],M22,[1]!tbl_raw_data[analyst_name],flt_analyst,[1]!tbl_raw_data[sla_met_sla_not_met],"SLA_MET")))))/
IF(AND(flt_analyst="ALL",flt_queue="ALL"),COUNTIFS([1]!tbl_raw_data[Updated_date],M22),
IF(AND(flt_analyst&lt;&gt;"ALL",flt_queue&lt;&gt;"ALL"),COUNTIFS([1]!tbl_raw_data[Updated_date],M22,[1]!tbl_raw_data[updated_queue],flt_queue,[1]!tbl_raw_data[analyst_name],flt_analyst),
IF(flt_analyst="ALL",COUNTIFS([1]!tbl_raw_data[Updated_date],M22,[1]!tbl_raw_data[updated_queue],flt_queue),
IF(flt_queue="ALL",COUNTIFS([1]!tbl_raw_data[Updated_date],M22,[1]!tbl_raw_data[analyst_name],flt_analyst))))),"-")</f>
        <v>0.91891891891891897</v>
      </c>
      <c r="Y22" s="3">
        <f>AVERAGE(X22:X26)</f>
        <v>0.91799747918761532</v>
      </c>
      <c r="Z22" s="2">
        <f>IFERROR(IF(AND(flt_analyst="ALL",flt_queue="ALL"),SUMIFS([1]!tbl_raw_data[time_taken_in_mins],[1]!tbl_raw_data[Updated_date],M22),
IF(AND(flt_analyst&lt;&gt;"ALL",flt_queue&lt;&gt;"ALL"),SUMIFS([1]!tbl_raw_data[time_taken_in_mins],[1]!tbl_raw_data[Updated_date],M22,[1]!tbl_raw_data[analyst_name],flt_analyst,[1]!tbl_raw_data[updated_queue],flt_queue),
IF(flt_analyst="ALL",SUMIFS([1]!tbl_raw_data[time_taken_in_mins],[1]!tbl_raw_data[Updated_date],M22,[1]!tbl_raw_data[updated_queue],flt_queue),IF(flt_queue="ALL",SUMIFS([1]!tbl_raw_data[time_taken_in_mins],[1]!tbl_raw_data[Updated_date],M22,[1]!tbl_raw_data[analyst_name],flt_analyst)))))/
IF(AND(flt_analyst="ALL",flt_queue="ALL"),COUNTIFS([1]!tbl_raw_data[Updated_date],M22),
IF(AND(flt_analyst&lt;&gt;"ALL",flt_queue&lt;&gt;"ALL"),COUNTIFS([1]!tbl_raw_data[Updated_date],M22,[1]!tbl_raw_data[updated_queue],flt_queue,[1]!tbl_raw_data[analyst_name],flt_analyst),
IF(flt_analyst="ALL",COUNTIFS([1]!tbl_raw_data[Updated_date],M22,[1]!tbl_raw_data[updated_queue],flt_queue),
IF(flt_queue="ALL",COUNTIFS([1]!tbl_raw_data[Updated_date],M22,[1]!tbl_raw_data[analyst_name],flt_analyst))))),"-")</f>
        <v>25.227627627627623</v>
      </c>
      <c r="AA22" s="2">
        <f>AVERAGE(Z22:Z26)</f>
        <v>22.725749639054889</v>
      </c>
      <c r="AB22">
        <f>IF(AND(flt_analyst="ALL",flt_queue="ALL"),COUNTIFS([1]!tbl_raw_data[Updated_date],M22),
IF(AND(flt_analyst&lt;&gt;"ALL",flt_queue&lt;&gt;"ALL"),COUNTIFS([1]!tbl_raw_data[Updated_date],M22,[1]!tbl_raw_data[updated_queue],flt_queue,[1]!tbl_raw_data[analyst_name],flt_analyst),
IF(flt_analyst="ALL",COUNTIFS([1]!tbl_raw_data[Updated_date],M22,[1]!tbl_raw_data[updated_queue],flt_queue),
IF(flt_queue="ALL",COUNTIFS([1]!tbl_raw_data[Updated_date],M22,[1]!tbl_raw_data[analyst_name],flt_analyst)))))</f>
        <v>111</v>
      </c>
      <c r="AC22">
        <f>AVERAGE(AB22:AB26)</f>
        <v>180.2</v>
      </c>
      <c r="AD22" s="1">
        <f>IF(AND('[1]KPI dashbo'!$I$8="ALL",'[1]KPI dashbo'!$K$8="ALL"),COUNTIFS([1]!tbl_raw_data[Updated_date],M22,[1]!tbl_raw_data[Updated Reason],$AD$3),
IF(AND('[1]KPI dashbo'!$I$8&lt;&gt;"ALL",'[1]KPI dashbo'!$K$8&lt;&gt;"ALL"),COUNTIFS([1]!tbl_raw_data[updated_queue],'[1]KPI dashbo'!$I$8,
[1]!tbl_raw_data[analyst_name],'[1]KPI dashbo'!$K$8,[1]!tbl_raw_data[Updated_date],M22,[1]!tbl_raw_data[Updated Reason],$AD$3),
IF('[1]KPI dashbo'!$I$8="ALL",COUNTIFS([1]!tbl_raw_data[analyst_name],'[1]KPI dashbo'!$K$8,[1]!tbl_raw_data[Updated_date],M22,[1]!tbl_raw_data[Updated Reason],$AD$3),
IF('[1]KPI dashbo'!$K$8="ALL",COUNTIFS([1]!tbl_raw_data[updated_queue],'[1]KPI dashbo'!$I$8,[1]!tbl_raw_data[Updated_date],M22,[1]!tbl_raw_data[Updated Reason],$AD$3)))))</f>
        <v>20</v>
      </c>
      <c r="AE22" s="1">
        <f>IF(AND('[1]KPI dashbo'!$I$8="ALL",'[1]KPI dashbo'!$K$8="ALL"),COUNTIFS([1]!tbl_raw_data[Updated_date],M22,[1]!tbl_raw_data[Updated Reason],$AE$3),
IF(AND('[1]KPI dashbo'!$I$8&lt;&gt;"ALL",'[1]KPI dashbo'!$K$8&lt;&gt;"ALL"),COUNTIFS([1]!tbl_raw_data[updated_queue],'[1]KPI dashbo'!$I$8,
[1]!tbl_raw_data[analyst_name],'[1]KPI dashbo'!$K$8,[1]!tbl_raw_data[Updated_date],M22,[1]!tbl_raw_data[Updated Reason],$AE$3),
IF('[1]KPI dashbo'!$I$8="ALL",COUNTIFS([1]!tbl_raw_data[analyst_name],'[1]KPI dashbo'!$K$8,[1]!tbl_raw_data[Updated_date],M22,[1]!tbl_raw_data[Updated Reason],$AE$3),
IF('[1]KPI dashbo'!$K$8="ALL",COUNTIFS([1]!tbl_raw_data[updated_queue],'[1]KPI dashbo'!$I$8,[1]!tbl_raw_data[Updated_date],M22,[1]!tbl_raw_data[Updated Reason],$AE$3)))))</f>
        <v>41</v>
      </c>
      <c r="AF22" s="1">
        <f>IF(AND('[1]KPI dashbo'!$I$8="ALL",'[1]KPI dashbo'!$K$8="ALL"),COUNTIFS([1]!tbl_raw_data[Updated_date],M22,[1]!tbl_raw_data[Updated Reason],$AF$3),
IF(AND('[1]KPI dashbo'!$I$8&lt;&gt;"ALL",'[1]KPI dashbo'!$K$8&lt;&gt;"ALL"),COUNTIFS([1]!tbl_raw_data[updated_queue],'[1]KPI dashbo'!$I$8,
[1]!tbl_raw_data[analyst_name],'[1]KPI dashbo'!$K$8,[1]!tbl_raw_data[Updated_date],M22,[1]!tbl_raw_data[Updated Reason],$AF$3),
IF('[1]KPI dashbo'!$I$8="ALL",COUNTIFS([1]!tbl_raw_data[analyst_name],'[1]KPI dashbo'!$K$8,[1]!tbl_raw_data[Updated_date],M22,[1]!tbl_raw_data[Updated Reason],$AF$3),
IF('[1]KPI dashbo'!$K$8="ALL",COUNTIFS([1]!tbl_raw_data[updated_queue],'[1]KPI dashbo'!$I$8,[1]!tbl_raw_data[Updated_date],M22,[1]!tbl_raw_data[Updated Reason],$AF$3)))))</f>
        <v>0</v>
      </c>
      <c r="AG22" s="1">
        <f>IF(AND('[1]KPI dashbo'!$I$8="ALL",'[1]KPI dashbo'!$K$8="ALL"),COUNTIFS([1]!tbl_raw_data[Updated_date],M22,[1]!tbl_raw_data[Updated Reason],$AG$3),
IF(AND('[1]KPI dashbo'!$I$8&lt;&gt;"ALL",'[1]KPI dashbo'!$K$8&lt;&gt;"ALL"),COUNTIFS([1]!tbl_raw_data[updated_queue],'[1]KPI dashbo'!$I$8,
[1]!tbl_raw_data[analyst_name],'[1]KPI dashbo'!$K$8,[1]!tbl_raw_data[Updated_date],M22,[1]!tbl_raw_data[Updated Reason],$AG$3),
IF('[1]KPI dashbo'!$I$8="ALL",COUNTIFS([1]!tbl_raw_data[analyst_name],'[1]KPI dashbo'!$K$8,[1]!tbl_raw_data[Updated_date],M22,[1]!tbl_raw_data[Updated Reason],$AG$3),
IF('[1]KPI dashbo'!$K$8="ALL",COUNTIFS([1]!tbl_raw_data[updated_queue],'[1]KPI dashbo'!$I$8,[1]!tbl_raw_data[Updated_date],M22,[1]!tbl_raw_data[Updated Reason],$AG$3)))))</f>
        <v>1</v>
      </c>
      <c r="AH22" s="1">
        <f>IF(AND('[1]KPI dashbo'!$I$8="ALL",'[1]KPI dashbo'!$K$8="ALL"),COUNTIFS([1]!tbl_raw_data[Updated_date],M22,[1]!tbl_raw_data[Updated Reason],$AH$3),
IF(AND('[1]KPI dashbo'!$I$8&lt;&gt;"ALL",'[1]KPI dashbo'!$K$8&lt;&gt;"ALL"),COUNTIFS([1]!tbl_raw_data[updated_queue],'[1]KPI dashbo'!$I$8,
[1]!tbl_raw_data[analyst_name],'[1]KPI dashbo'!$K$8,[1]!tbl_raw_data[Updated_date],M22,[1]!tbl_raw_data[Updated Reason],$AH$3),
IF('[1]KPI dashbo'!$I$8="ALL",COUNTIFS([1]!tbl_raw_data[analyst_name],'[1]KPI dashbo'!$K$8,[1]!tbl_raw_data[Updated_date],M22,[1]!tbl_raw_data[Updated Reason],$AH$3),
IF('[1]KPI dashbo'!$K$8="ALL",COUNTIFS([1]!tbl_raw_data[updated_queue],'[1]KPI dashbo'!$I$8,[1]!tbl_raw_data[Updated_date],M22,[1]!tbl_raw_data[Updated Reason],$AH$3)))))</f>
        <v>49</v>
      </c>
      <c r="AI22" s="1">
        <f>IF(AND('[1]KPI dashbo'!$I$8="ALL",'[1]KPI dashbo'!$K$8="ALL"),COUNTIFS([1]!tbl_raw_data[Updated_date],M22,[1]!tbl_raw_data[Updated Reason],$AI$3),
IF(AND('[1]KPI dashbo'!$I$8&lt;&gt;"ALL",'[1]KPI dashbo'!$K$8&lt;&gt;"ALL"),COUNTIFS([1]!tbl_raw_data[updated_queue],'[1]KPI dashbo'!$I$8,
[1]!tbl_raw_data[analyst_name],'[1]KPI dashbo'!$K$8,[1]!tbl_raw_data[Updated_date],M22,[1]!tbl_raw_data[Updated Reason],$AI$3),
IF('[1]KPI dashbo'!$I$8="ALL",COUNTIFS([1]!tbl_raw_data[analyst_name],'[1]KPI dashbo'!$K$8,[1]!tbl_raw_data[Updated_date],M22,[1]!tbl_raw_data[Updated Reason],$AI$3),
IF('[1]KPI dashbo'!$K$8="ALL",COUNTIFS([1]!tbl_raw_data[updated_queue],'[1]KPI dashbo'!$I$8,[1]!tbl_raw_data[Updated_date],M22,[1]!tbl_raw_data[Updated Reason],$AI$3)))))</f>
        <v>0</v>
      </c>
      <c r="AJ22" s="1">
        <f>IF(AND('[1]KPI dashbo'!$I$8="ALL",'[1]KPI dashbo'!$K$8="ALL"),COUNTIFS([1]!tbl_raw_data[Updated_date],M22,[1]!tbl_raw_data[Updated Reason],$AJ$3),
IF(AND('[1]KPI dashbo'!$I$8&lt;&gt;"ALL",'[1]KPI dashbo'!$K$8&lt;&gt;"ALL"),COUNTIFS([1]!tbl_raw_data[updated_queue],'[1]KPI dashbo'!$I$8,
[1]!tbl_raw_data[analyst_name],'[1]KPI dashbo'!$K$8,[1]!tbl_raw_data[Updated_date],M22,[1]!tbl_raw_data[Updated Reason],$AJ$3),
IF('[1]KPI dashbo'!$I$8="ALL",COUNTIFS([1]!tbl_raw_data[analyst_name],'[1]KPI dashbo'!$K$8,[1]!tbl_raw_data[Updated_date],M22,[1]!tbl_raw_data[Updated Reason],$AJ$3),
IF('[1]KPI dashbo'!$K$8="ALL",COUNTIFS([1]!tbl_raw_data[updated_queue],'[1]KPI dashbo'!$I$8,[1]!tbl_raw_data[Updated_date],M22,[1]!tbl_raw_data[Updated Reason],$AJ$3)))))</f>
        <v>0</v>
      </c>
    </row>
    <row r="23" spans="13:36" ht="14.25" customHeight="1" x14ac:dyDescent="0.25">
      <c r="M23" s="6">
        <v>45149</v>
      </c>
      <c r="N23" s="5">
        <f>setting!$L$2</f>
        <v>0.85</v>
      </c>
      <c r="O23" s="3">
        <f>IFERROR(IF(AND(flt_analyst="ALL",flt_queue="ALL"),COUNTIFS([1]!tbl_raw_data[Updated_date],M23,[1]!tbl_raw_data[updated outcome],"APPROVE"),
IF(AND(flt_analyst&lt;&gt;"ALL",flt_queue&lt;&gt;"ALL"),COUNTIFS([1]!tbl_raw_data[Updated_date],M23,[1]!tbl_raw_data[updated_queue],flt_queue,[1]!tbl_raw_data[analyst_name],flt_analyst,[1]!tbl_raw_data[updated outcome],"APPROVE"),
IF(flt_analyst="ALL",COUNTIFS([1]!tbl_raw_data[Updated_date],M23,[1]!tbl_raw_data[updated_queue],flt_queue,[1]!tbl_raw_data[updated outcome],"APPROVE"),
IF(flt_queue="ALL",COUNTIFS([1]!tbl_raw_data[Updated_date],M23,[1]!tbl_raw_data[analyst_name],flt_analyst,[1]!tbl_raw_data[updated outcome],"APPROVE")))))
/
IF(AND(flt_analyst="ALL",flt_queue="ALL"),COUNTIFS([1]!tbl_raw_data[Updated_date],M23),
IF(AND(flt_analyst&lt;&gt;"ALL",flt_queue&lt;&gt;"ALL"),COUNTIFS([1]!tbl_raw_data[Updated_date],M23,[1]!tbl_raw_data[updated_queue],flt_queue,[1]!tbl_raw_data[analyst_name],flt_analyst),
IF(flt_analyst="ALL",COUNTIFS([1]!tbl_raw_data[Updated_date],M23,[1]!tbl_raw_data[updated_queue],flt_queue),
IF(flt_queue="ALL",COUNTIFS([1]!tbl_raw_data[Updated_date],M23,[1]!tbl_raw_data[analyst_name],flt_analyst))))),"-")</f>
        <v>0.53293413173652693</v>
      </c>
      <c r="P23" s="3">
        <f>AVERAGE(O23:O27)</f>
        <v>0.53736668996094838</v>
      </c>
      <c r="Q23" s="3">
        <f>IFERROR(IF(AND(flt_analyst="ALL",flt_queue="ALL"),COUNTIFS([1]!tbl_raw_data[Updated_date],M23,[1]!tbl_raw_data[updated outcome],"DECLINE"),
IF(AND(flt_analyst&lt;&gt;"ALL",flt_queue&lt;&gt;"ALL"),COUNTIFS([1]!tbl_raw_data[Updated_date],M23,[1]!tbl_raw_data[updated_queue],flt_queue,[1]!tbl_raw_data[analyst_name],flt_analyst,[1]!tbl_raw_data[updated outcome],"DECLINE"),
IF(flt_analyst="ALL",COUNTIFS([1]!tbl_raw_data[Updated_date],M23,[1]!tbl_raw_data[updated_queue],flt_queue,[1]!tbl_raw_data[updated outcome],"DECLINE"),
IF(flt_queue="ALL",COUNTIFS([1]!tbl_raw_data[Updated_date],M23,[1]!tbl_raw_data[analyst_name],flt_analyst,[1]!tbl_raw_data[updated outcome],"DECLINE")))))
/
IF(AND(flt_analyst="ALL",flt_queue="ALL"),COUNTIFS([1]!tbl_raw_data[Updated_date],M23),
IF(AND(flt_analyst&lt;&gt;"ALL",flt_queue&lt;&gt;"ALL"),COUNTIFS([1]!tbl_raw_data[Updated_date],M23,[1]!tbl_raw_data[updated_queue],flt_queue,[1]!tbl_raw_data[analyst_name],flt_analyst),
IF(flt_analyst="ALL",COUNTIFS([1]!tbl_raw_data[Updated_date],M23,[1]!tbl_raw_data[updated_queue],flt_queue),
IF(flt_queue="ALL",COUNTIFS([1]!tbl_raw_data[Updated_date],M23,[1]!tbl_raw_data[analyst_name],flt_analyst))))),"-")</f>
        <v>0.1377245508982036</v>
      </c>
      <c r="R23" s="3">
        <f>AVERAGE(Q23:Q27)</f>
        <v>0.1186206083973067</v>
      </c>
      <c r="S23" s="3">
        <f>IFERROR(IF(AND(flt_analyst="ALL",flt_queue="ALL"),COUNTIFS([1]!tbl_raw_data[Updated_date],M23,[1]!tbl_raw_data[updated outcome],"WITHDRAW"),
IF(AND(flt_analyst&lt;&gt;"ALL",flt_queue&lt;&gt;"ALL"),COUNTIFS([1]!tbl_raw_data[Updated_date],M23,[1]!tbl_raw_data[updated_queue],flt_queue,[1]!tbl_raw_data[analyst_name],flt_analyst,[1]!tbl_raw_data[updated outcome],"WITHDRAW"),
IF(flt_analyst="ALL",COUNTIFS([1]!tbl_raw_data[Updated_date],M23,[1]!tbl_raw_data[updated_queue],flt_queue,[1]!tbl_raw_data[updated outcome],"WITHDRAW"),
IF(flt_queue="ALL",COUNTIFS([1]!tbl_raw_data[Updated_date],M23,[1]!tbl_raw_data[analyst_name],flt_analyst,[1]!tbl_raw_data[updated outcome],"WITHDRAW")))))
/
IF(AND(flt_analyst="ALL",flt_queue="ALL"),COUNTIFS([1]!tbl_raw_data[Updated_date],M23),
IF(AND(flt_analyst&lt;&gt;"ALL",flt_queue&lt;&gt;"ALL"),COUNTIFS([1]!tbl_raw_data[Updated_date],M23,[1]!tbl_raw_data[updated_queue],flt_queue,[1]!tbl_raw_data[analyst_name],flt_analyst),
IF(flt_analyst="ALL",COUNTIFS([1]!tbl_raw_data[Updated_date],M23,[1]!tbl_raw_data[updated_queue],flt_queue),
IF(flt_queue="ALL",COUNTIFS([1]!tbl_raw_data[Updated_date],M23,[1]!tbl_raw_data[analyst_name],flt_analyst))))),"-")</f>
        <v>0.32934131736526945</v>
      </c>
      <c r="T23" s="3">
        <f>AVERAGE(S23:S27)</f>
        <v>0.34401270164174491</v>
      </c>
      <c r="U23" s="4">
        <v>0.9</v>
      </c>
      <c r="V23" s="3">
        <f>IFERROR(IF(AND(flt_queue="All",flt_analyst="All"),COUNTIFS([1]!tbl_raw_data[sla_met_sla_not_met],"SLA_MET",[1]!tbl_raw_data[Updated_date],M23),
IF(AND(flt_queue&lt;&gt;"All",flt_analyst&lt;&gt;"All"),COUNTIFS([1]!tbl_raw_data[updated_queue],flt_queue,[1]!tbl_raw_data[analyst_name],flt_analyst,[1]!tbl_raw_data[sla_met_sla_not_met],"SLA_MET",[1]!tbl_raw_data[Updated_date],M23),
IF(flt_queue="All",COUNTIFS([1]!tbl_raw_data[analyst_name],flt_analyst,[1]!tbl_raw_data[sla_met_sla_not_met],"SLA_MET",[1]!tbl_raw_data[Updated_date],M23),
IF(flt_analyst="All",COUNTIFS([1]!tbl_raw_data[updated_queue],flt_queue,[1]!tbl_raw_data[sla_met_sla_not_met],"SLA_MET",[1]!tbl_raw_data[Updated_date],M23)))))
/
IF(AND(flt_queue="All",flt_analyst="All"),COUNTIFS([1]!tbl_raw_data[Updated_date],M23),
IF(AND(flt_queue&lt;&gt;"All",flt_analyst&lt;&gt;"All"),COUNTIFS([1]!tbl_raw_data[updated_queue],flt_queue,[1]!tbl_raw_data[analyst_name],flt_analyst,[1]!tbl_raw_data[Updated_date],M23),
IF(flt_queue="All",COUNTIFS([1]!tbl_raw_data[analyst_name],flt_analyst,[1]!tbl_raw_data[Updated_date],M23),
IF(flt_analyst="All",COUNTIFS([1]!tbl_raw_data[updated_queue],flt_queue,[1]!tbl_raw_data[Updated_date],M23))))),"-")</f>
        <v>0.97005988023952094</v>
      </c>
      <c r="W23" s="3">
        <f>AVERAGE(V23:V27)</f>
        <v>0.91050235519764589</v>
      </c>
      <c r="X23" s="3">
        <f>IFERROR(IF(AND(flt_analyst="ALL",flt_queue="ALL"),COUNTIFS([1]!tbl_raw_data[Updated_date],M23,[1]!tbl_raw_data[sla_met_sla_not_met],"SLA_MET"),
IF(AND(flt_analyst&lt;&gt;"ALL",flt_queue&lt;&gt;"ALL"),COUNTIFS([1]!tbl_raw_data[Updated_date],M23,[1]!tbl_raw_data[updated_queue],flt_queue,[1]!tbl_raw_data[analyst_name],flt_analyst,[1]!tbl_raw_data[sla_met_sla_not_met],"SLA_MET"),
IF(flt_analyst="ALL",COUNTIFS([1]!tbl_raw_data[Updated_date],M23,[1]!tbl_raw_data[updated_queue],flt_queue,[1]!tbl_raw_data[sla_met_sla_not_met],"SLA_MET"),
IF(flt_queue="ALL",COUNTIFS([1]!tbl_raw_data[Updated_date],M23,[1]!tbl_raw_data[analyst_name],flt_analyst,[1]!tbl_raw_data[sla_met_sla_not_met],"SLA_MET")))))/
IF(AND(flt_analyst="ALL",flt_queue="ALL"),COUNTIFS([1]!tbl_raw_data[Updated_date],M23),
IF(AND(flt_analyst&lt;&gt;"ALL",flt_queue&lt;&gt;"ALL"),COUNTIFS([1]!tbl_raw_data[Updated_date],M23,[1]!tbl_raw_data[updated_queue],flt_queue,[1]!tbl_raw_data[analyst_name],flt_analyst),
IF(flt_analyst="ALL",COUNTIFS([1]!tbl_raw_data[Updated_date],M23,[1]!tbl_raw_data[updated_queue],flt_queue),
IF(flt_queue="ALL",COUNTIFS([1]!tbl_raw_data[Updated_date],M23,[1]!tbl_raw_data[analyst_name],flt_analyst))))),"-")</f>
        <v>0.97005988023952094</v>
      </c>
      <c r="Y23" s="3">
        <f>AVERAGE(X23:X27)</f>
        <v>0.91050235519764589</v>
      </c>
      <c r="Z23" s="2">
        <f>IFERROR(IF(AND(flt_analyst="ALL",flt_queue="ALL"),SUMIFS([1]!tbl_raw_data[time_taken_in_mins],[1]!tbl_raw_data[Updated_date],M23),
IF(AND(flt_analyst&lt;&gt;"ALL",flt_queue&lt;&gt;"ALL"),SUMIFS([1]!tbl_raw_data[time_taken_in_mins],[1]!tbl_raw_data[Updated_date],M23,[1]!tbl_raw_data[analyst_name],flt_analyst,[1]!tbl_raw_data[updated_queue],flt_queue),
IF(flt_analyst="ALL",SUMIFS([1]!tbl_raw_data[time_taken_in_mins],[1]!tbl_raw_data[Updated_date],M23,[1]!tbl_raw_data[updated_queue],flt_queue),IF(flt_queue="ALL",SUMIFS([1]!tbl_raw_data[time_taken_in_mins],[1]!tbl_raw_data[Updated_date],M23,[1]!tbl_raw_data[analyst_name],flt_analyst)))))/
IF(AND(flt_analyst="ALL",flt_queue="ALL"),COUNTIFS([1]!tbl_raw_data[Updated_date],M23),
IF(AND(flt_analyst&lt;&gt;"ALL",flt_queue&lt;&gt;"ALL"),COUNTIFS([1]!tbl_raw_data[Updated_date],M23,[1]!tbl_raw_data[updated_queue],flt_queue,[1]!tbl_raw_data[analyst_name],flt_analyst),
IF(flt_analyst="ALL",COUNTIFS([1]!tbl_raw_data[Updated_date],M23,[1]!tbl_raw_data[updated_queue],flt_queue),
IF(flt_queue="ALL",COUNTIFS([1]!tbl_raw_data[Updated_date],M23,[1]!tbl_raw_data[analyst_name],flt_analyst))))),"-")</f>
        <v>12.603293413173656</v>
      </c>
      <c r="AA23" s="2">
        <f>AVERAGE(Z23:Z27)</f>
        <v>25.723076347206341</v>
      </c>
      <c r="AB23">
        <f>IF(AND(flt_analyst="ALL",flt_queue="ALL"),COUNTIFS([1]!tbl_raw_data[Updated_date],M23),
IF(AND(flt_analyst&lt;&gt;"ALL",flt_queue&lt;&gt;"ALL"),COUNTIFS([1]!tbl_raw_data[Updated_date],M23,[1]!tbl_raw_data[updated_queue],flt_queue,[1]!tbl_raw_data[analyst_name],flt_analyst),
IF(flt_analyst="ALL",COUNTIFS([1]!tbl_raw_data[Updated_date],M23,[1]!tbl_raw_data[updated_queue],flt_queue),
IF(flt_queue="ALL",COUNTIFS([1]!tbl_raw_data[Updated_date],M23,[1]!tbl_raw_data[analyst_name],flt_analyst)))))</f>
        <v>167</v>
      </c>
      <c r="AC23">
        <f>AVERAGE(AB23:AB27)</f>
        <v>196.8</v>
      </c>
      <c r="AD23" s="1">
        <f>IF(AND('[1]KPI dashbo'!$I$8="ALL",'[1]KPI dashbo'!$K$8="ALL"),COUNTIFS([1]!tbl_raw_data[Updated_date],M23,[1]!tbl_raw_data[Updated Reason],$AD$3),
IF(AND('[1]KPI dashbo'!$I$8&lt;&gt;"ALL",'[1]KPI dashbo'!$K$8&lt;&gt;"ALL"),COUNTIFS([1]!tbl_raw_data[updated_queue],'[1]KPI dashbo'!$I$8,
[1]!tbl_raw_data[analyst_name],'[1]KPI dashbo'!$K$8,[1]!tbl_raw_data[Updated_date],M23,[1]!tbl_raw_data[Updated Reason],$AD$3),
IF('[1]KPI dashbo'!$I$8="ALL",COUNTIFS([1]!tbl_raw_data[analyst_name],'[1]KPI dashbo'!$K$8,[1]!tbl_raw_data[Updated_date],M23,[1]!tbl_raw_data[Updated Reason],$AD$3),
IF('[1]KPI dashbo'!$K$8="ALL",COUNTIFS([1]!tbl_raw_data[updated_queue],'[1]KPI dashbo'!$I$8,[1]!tbl_raw_data[Updated_date],M23,[1]!tbl_raw_data[Updated Reason],$AD$3)))))</f>
        <v>48</v>
      </c>
      <c r="AE23" s="1">
        <f>IF(AND('[1]KPI dashbo'!$I$8="ALL",'[1]KPI dashbo'!$K$8="ALL"),COUNTIFS([1]!tbl_raw_data[Updated_date],M23,[1]!tbl_raw_data[Updated Reason],$AE$3),
IF(AND('[1]KPI dashbo'!$I$8&lt;&gt;"ALL",'[1]KPI dashbo'!$K$8&lt;&gt;"ALL"),COUNTIFS([1]!tbl_raw_data[updated_queue],'[1]KPI dashbo'!$I$8,
[1]!tbl_raw_data[analyst_name],'[1]KPI dashbo'!$K$8,[1]!tbl_raw_data[Updated_date],M23,[1]!tbl_raw_data[Updated Reason],$AE$3),
IF('[1]KPI dashbo'!$I$8="ALL",COUNTIFS([1]!tbl_raw_data[analyst_name],'[1]KPI dashbo'!$K$8,[1]!tbl_raw_data[Updated_date],M23,[1]!tbl_raw_data[Updated Reason],$AE$3),
IF('[1]KPI dashbo'!$K$8="ALL",COUNTIFS([1]!tbl_raw_data[updated_queue],'[1]KPI dashbo'!$I$8,[1]!tbl_raw_data[Updated_date],M23,[1]!tbl_raw_data[Updated Reason],$AE$3)))))</f>
        <v>40</v>
      </c>
      <c r="AF23" s="1">
        <f>IF(AND('[1]KPI dashbo'!$I$8="ALL",'[1]KPI dashbo'!$K$8="ALL"),COUNTIFS([1]!tbl_raw_data[Updated_date],M23,[1]!tbl_raw_data[Updated Reason],$AF$3),
IF(AND('[1]KPI dashbo'!$I$8&lt;&gt;"ALL",'[1]KPI dashbo'!$K$8&lt;&gt;"ALL"),COUNTIFS([1]!tbl_raw_data[updated_queue],'[1]KPI dashbo'!$I$8,
[1]!tbl_raw_data[analyst_name],'[1]KPI dashbo'!$K$8,[1]!tbl_raw_data[Updated_date],M23,[1]!tbl_raw_data[Updated Reason],$AF$3),
IF('[1]KPI dashbo'!$I$8="ALL",COUNTIFS([1]!tbl_raw_data[analyst_name],'[1]KPI dashbo'!$K$8,[1]!tbl_raw_data[Updated_date],M23,[1]!tbl_raw_data[Updated Reason],$AF$3),
IF('[1]KPI dashbo'!$K$8="ALL",COUNTIFS([1]!tbl_raw_data[updated_queue],'[1]KPI dashbo'!$I$8,[1]!tbl_raw_data[Updated_date],M23,[1]!tbl_raw_data[Updated Reason],$AF$3)))))</f>
        <v>3</v>
      </c>
      <c r="AG23" s="1">
        <f>IF(AND('[1]KPI dashbo'!$I$8="ALL",'[1]KPI dashbo'!$K$8="ALL"),COUNTIFS([1]!tbl_raw_data[Updated_date],M23,[1]!tbl_raw_data[Updated Reason],$AG$3),
IF(AND('[1]KPI dashbo'!$I$8&lt;&gt;"ALL",'[1]KPI dashbo'!$K$8&lt;&gt;"ALL"),COUNTIFS([1]!tbl_raw_data[updated_queue],'[1]KPI dashbo'!$I$8,
[1]!tbl_raw_data[analyst_name],'[1]KPI dashbo'!$K$8,[1]!tbl_raw_data[Updated_date],M23,[1]!tbl_raw_data[Updated Reason],$AG$3),
IF('[1]KPI dashbo'!$I$8="ALL",COUNTIFS([1]!tbl_raw_data[analyst_name],'[1]KPI dashbo'!$K$8,[1]!tbl_raw_data[Updated_date],M23,[1]!tbl_raw_data[Updated Reason],$AG$3),
IF('[1]KPI dashbo'!$K$8="ALL",COUNTIFS([1]!tbl_raw_data[updated_queue],'[1]KPI dashbo'!$I$8,[1]!tbl_raw_data[Updated_date],M23,[1]!tbl_raw_data[Updated Reason],$AG$3)))))</f>
        <v>3</v>
      </c>
      <c r="AH23" s="1">
        <f>IF(AND('[1]KPI dashbo'!$I$8="ALL",'[1]KPI dashbo'!$K$8="ALL"),COUNTIFS([1]!tbl_raw_data[Updated_date],M23,[1]!tbl_raw_data[Updated Reason],$AH$3),
IF(AND('[1]KPI dashbo'!$I$8&lt;&gt;"ALL",'[1]KPI dashbo'!$K$8&lt;&gt;"ALL"),COUNTIFS([1]!tbl_raw_data[updated_queue],'[1]KPI dashbo'!$I$8,
[1]!tbl_raw_data[analyst_name],'[1]KPI dashbo'!$K$8,[1]!tbl_raw_data[Updated_date],M23,[1]!tbl_raw_data[Updated Reason],$AH$3),
IF('[1]KPI dashbo'!$I$8="ALL",COUNTIFS([1]!tbl_raw_data[analyst_name],'[1]KPI dashbo'!$K$8,[1]!tbl_raw_data[Updated_date],M23,[1]!tbl_raw_data[Updated Reason],$AH$3),
IF('[1]KPI dashbo'!$K$8="ALL",COUNTIFS([1]!tbl_raw_data[updated_queue],'[1]KPI dashbo'!$I$8,[1]!tbl_raw_data[Updated_date],M23,[1]!tbl_raw_data[Updated Reason],$AH$3)))))</f>
        <v>68</v>
      </c>
      <c r="AI23" s="1">
        <f>IF(AND('[1]KPI dashbo'!$I$8="ALL",'[1]KPI dashbo'!$K$8="ALL"),COUNTIFS([1]!tbl_raw_data[Updated_date],M23,[1]!tbl_raw_data[Updated Reason],$AI$3),
IF(AND('[1]KPI dashbo'!$I$8&lt;&gt;"ALL",'[1]KPI dashbo'!$K$8&lt;&gt;"ALL"),COUNTIFS([1]!tbl_raw_data[updated_queue],'[1]KPI dashbo'!$I$8,
[1]!tbl_raw_data[analyst_name],'[1]KPI dashbo'!$K$8,[1]!tbl_raw_data[Updated_date],M23,[1]!tbl_raw_data[Updated Reason],$AI$3),
IF('[1]KPI dashbo'!$I$8="ALL",COUNTIFS([1]!tbl_raw_data[analyst_name],'[1]KPI dashbo'!$K$8,[1]!tbl_raw_data[Updated_date],M23,[1]!tbl_raw_data[Updated Reason],$AI$3),
IF('[1]KPI dashbo'!$K$8="ALL",COUNTIFS([1]!tbl_raw_data[updated_queue],'[1]KPI dashbo'!$I$8,[1]!tbl_raw_data[Updated_date],M23,[1]!tbl_raw_data[Updated Reason],$AI$3)))))</f>
        <v>3</v>
      </c>
      <c r="AJ23" s="1">
        <f>IF(AND('[1]KPI dashbo'!$I$8="ALL",'[1]KPI dashbo'!$K$8="ALL"),COUNTIFS([1]!tbl_raw_data[Updated_date],M23,[1]!tbl_raw_data[Updated Reason],$AJ$3),
IF(AND('[1]KPI dashbo'!$I$8&lt;&gt;"ALL",'[1]KPI dashbo'!$K$8&lt;&gt;"ALL"),COUNTIFS([1]!tbl_raw_data[updated_queue],'[1]KPI dashbo'!$I$8,
[1]!tbl_raw_data[analyst_name],'[1]KPI dashbo'!$K$8,[1]!tbl_raw_data[Updated_date],M23,[1]!tbl_raw_data[Updated Reason],$AJ$3),
IF('[1]KPI dashbo'!$I$8="ALL",COUNTIFS([1]!tbl_raw_data[analyst_name],'[1]KPI dashbo'!$K$8,[1]!tbl_raw_data[Updated_date],M23,[1]!tbl_raw_data[Updated Reason],$AJ$3),
IF('[1]KPI dashbo'!$K$8="ALL",COUNTIFS([1]!tbl_raw_data[updated_queue],'[1]KPI dashbo'!$I$8,[1]!tbl_raw_data[Updated_date],M23,[1]!tbl_raw_data[Updated Reason],$AJ$3)))))</f>
        <v>2</v>
      </c>
    </row>
    <row r="24" spans="13:36" ht="14.25" customHeight="1" x14ac:dyDescent="0.25">
      <c r="M24" s="6">
        <v>45148</v>
      </c>
      <c r="N24" s="5">
        <f>setting!$L$2</f>
        <v>0.85</v>
      </c>
      <c r="O24" s="3">
        <f>IFERROR(IF(AND(flt_analyst="ALL",flt_queue="ALL"),COUNTIFS([1]!tbl_raw_data[Updated_date],M24,[1]!tbl_raw_data[updated outcome],"APPROVE"),
IF(AND(flt_analyst&lt;&gt;"ALL",flt_queue&lt;&gt;"ALL"),COUNTIFS([1]!tbl_raw_data[Updated_date],M24,[1]!tbl_raw_data[updated_queue],flt_queue,[1]!tbl_raw_data[analyst_name],flt_analyst,[1]!tbl_raw_data[updated outcome],"APPROVE"),
IF(flt_analyst="ALL",COUNTIFS([1]!tbl_raw_data[Updated_date],M24,[1]!tbl_raw_data[updated_queue],flt_queue,[1]!tbl_raw_data[updated outcome],"APPROVE"),
IF(flt_queue="ALL",COUNTIFS([1]!tbl_raw_data[Updated_date],M24,[1]!tbl_raw_data[analyst_name],flt_analyst,[1]!tbl_raw_data[updated outcome],"APPROVE")))))
/
IF(AND(flt_analyst="ALL",flt_queue="ALL"),COUNTIFS([1]!tbl_raw_data[Updated_date],M24),
IF(AND(flt_analyst&lt;&gt;"ALL",flt_queue&lt;&gt;"ALL"),COUNTIFS([1]!tbl_raw_data[Updated_date],M24,[1]!tbl_raw_data[updated_queue],flt_queue,[1]!tbl_raw_data[analyst_name],flt_analyst),
IF(flt_analyst="ALL",COUNTIFS([1]!tbl_raw_data[Updated_date],M24,[1]!tbl_raw_data[updated_queue],flt_queue),
IF(flt_queue="ALL",COUNTIFS([1]!tbl_raw_data[Updated_date],M24,[1]!tbl_raw_data[analyst_name],flt_analyst))))),"-")</f>
        <v>0.54123711340206182</v>
      </c>
      <c r="P24" s="3">
        <f>AVERAGE(O24:O28)</f>
        <v>0.54677986361364295</v>
      </c>
      <c r="Q24" s="3">
        <f>IFERROR(IF(AND(flt_analyst="ALL",flt_queue="ALL"),COUNTIFS([1]!tbl_raw_data[Updated_date],M24,[1]!tbl_raw_data[updated outcome],"DECLINE"),
IF(AND(flt_analyst&lt;&gt;"ALL",flt_queue&lt;&gt;"ALL"),COUNTIFS([1]!tbl_raw_data[Updated_date],M24,[1]!tbl_raw_data[updated_queue],flt_queue,[1]!tbl_raw_data[analyst_name],flt_analyst,[1]!tbl_raw_data[updated outcome],"DECLINE"),
IF(flt_analyst="ALL",COUNTIFS([1]!tbl_raw_data[Updated_date],M24,[1]!tbl_raw_data[updated_queue],flt_queue,[1]!tbl_raw_data[updated outcome],"DECLINE"),
IF(flt_queue="ALL",COUNTIFS([1]!tbl_raw_data[Updated_date],M24,[1]!tbl_raw_data[analyst_name],flt_analyst,[1]!tbl_raw_data[updated outcome],"DECLINE")))))
/
IF(AND(flt_analyst="ALL",flt_queue="ALL"),COUNTIFS([1]!tbl_raw_data[Updated_date],M24),
IF(AND(flt_analyst&lt;&gt;"ALL",flt_queue&lt;&gt;"ALL"),COUNTIFS([1]!tbl_raw_data[Updated_date],M24,[1]!tbl_raw_data[updated_queue],flt_queue,[1]!tbl_raw_data[analyst_name],flt_analyst),
IF(flt_analyst="ALL",COUNTIFS([1]!tbl_raw_data[Updated_date],M24,[1]!tbl_raw_data[updated_queue],flt_queue),
IF(flt_queue="ALL",COUNTIFS([1]!tbl_raw_data[Updated_date],M24,[1]!tbl_raw_data[analyst_name],flt_analyst))))),"-")</f>
        <v>0.12886597938144329</v>
      </c>
      <c r="R24" s="3">
        <f>AVERAGE(Q24:Q28)</f>
        <v>0.11707569821766599</v>
      </c>
      <c r="S24" s="3">
        <f>IFERROR(IF(AND(flt_analyst="ALL",flt_queue="ALL"),COUNTIFS([1]!tbl_raw_data[Updated_date],M24,[1]!tbl_raw_data[updated outcome],"WITHDRAW"),
IF(AND(flt_analyst&lt;&gt;"ALL",flt_queue&lt;&gt;"ALL"),COUNTIFS([1]!tbl_raw_data[Updated_date],M24,[1]!tbl_raw_data[updated_queue],flt_queue,[1]!tbl_raw_data[analyst_name],flt_analyst,[1]!tbl_raw_data[updated outcome],"WITHDRAW"),
IF(flt_analyst="ALL",COUNTIFS([1]!tbl_raw_data[Updated_date],M24,[1]!tbl_raw_data[updated_queue],flt_queue,[1]!tbl_raw_data[updated outcome],"WITHDRAW"),
IF(flt_queue="ALL",COUNTIFS([1]!tbl_raw_data[Updated_date],M24,[1]!tbl_raw_data[analyst_name],flt_analyst,[1]!tbl_raw_data[updated outcome],"WITHDRAW")))))
/
IF(AND(flt_analyst="ALL",flt_queue="ALL"),COUNTIFS([1]!tbl_raw_data[Updated_date],M24),
IF(AND(flt_analyst&lt;&gt;"ALL",flt_queue&lt;&gt;"ALL"),COUNTIFS([1]!tbl_raw_data[Updated_date],M24,[1]!tbl_raw_data[updated_queue],flt_queue,[1]!tbl_raw_data[analyst_name],flt_analyst),
IF(flt_analyst="ALL",COUNTIFS([1]!tbl_raw_data[Updated_date],M24,[1]!tbl_raw_data[updated_queue],flt_queue),
IF(flt_queue="ALL",COUNTIFS([1]!tbl_raw_data[Updated_date],M24,[1]!tbl_raw_data[analyst_name],flt_analyst))))),"-")</f>
        <v>0.32989690721649484</v>
      </c>
      <c r="T24" s="3">
        <f>AVERAGE(S24:S28)</f>
        <v>0.336144438168691</v>
      </c>
      <c r="U24" s="4">
        <v>0.9</v>
      </c>
      <c r="V24" s="3">
        <f>IFERROR(IF(AND(flt_queue="All",flt_analyst="All"),COUNTIFS([1]!tbl_raw_data[sla_met_sla_not_met],"SLA_MET",[1]!tbl_raw_data[Updated_date],M24),
IF(AND(flt_queue&lt;&gt;"All",flt_analyst&lt;&gt;"All"),COUNTIFS([1]!tbl_raw_data[updated_queue],flt_queue,[1]!tbl_raw_data[analyst_name],flt_analyst,[1]!tbl_raw_data[sla_met_sla_not_met],"SLA_MET",[1]!tbl_raw_data[Updated_date],M24),
IF(flt_queue="All",COUNTIFS([1]!tbl_raw_data[analyst_name],flt_analyst,[1]!tbl_raw_data[sla_met_sla_not_met],"SLA_MET",[1]!tbl_raw_data[Updated_date],M24),
IF(flt_analyst="All",COUNTIFS([1]!tbl_raw_data[updated_queue],flt_queue,[1]!tbl_raw_data[sla_met_sla_not_met],"SLA_MET",[1]!tbl_raw_data[Updated_date],M24)))))
/
IF(AND(flt_queue="All",flt_analyst="All"),COUNTIFS([1]!tbl_raw_data[Updated_date],M24),
IF(AND(flt_queue&lt;&gt;"All",flt_analyst&lt;&gt;"All"),COUNTIFS([1]!tbl_raw_data[updated_queue],flt_queue,[1]!tbl_raw_data[analyst_name],flt_analyst,[1]!tbl_raw_data[Updated_date],M24),
IF(flt_queue="All",COUNTIFS([1]!tbl_raw_data[analyst_name],flt_analyst,[1]!tbl_raw_data[Updated_date],M24),
IF(flt_analyst="All",COUNTIFS([1]!tbl_raw_data[updated_queue],flt_queue,[1]!tbl_raw_data[Updated_date],M24))))),"-")</f>
        <v>0.87628865979381443</v>
      </c>
      <c r="W24" s="3">
        <f>AVERAGE(V24:V28)</f>
        <v>0.91449037914974163</v>
      </c>
      <c r="X24" s="3">
        <f>IFERROR(IF(AND(flt_analyst="ALL",flt_queue="ALL"),COUNTIFS([1]!tbl_raw_data[Updated_date],M24,[1]!tbl_raw_data[sla_met_sla_not_met],"SLA_MET"),
IF(AND(flt_analyst&lt;&gt;"ALL",flt_queue&lt;&gt;"ALL"),COUNTIFS([1]!tbl_raw_data[Updated_date],M24,[1]!tbl_raw_data[updated_queue],flt_queue,[1]!tbl_raw_data[analyst_name],flt_analyst,[1]!tbl_raw_data[sla_met_sla_not_met],"SLA_MET"),
IF(flt_analyst="ALL",COUNTIFS([1]!tbl_raw_data[Updated_date],M24,[1]!tbl_raw_data[updated_queue],flt_queue,[1]!tbl_raw_data[sla_met_sla_not_met],"SLA_MET"),
IF(flt_queue="ALL",COUNTIFS([1]!tbl_raw_data[Updated_date],M24,[1]!tbl_raw_data[analyst_name],flt_analyst,[1]!tbl_raw_data[sla_met_sla_not_met],"SLA_MET")))))/
IF(AND(flt_analyst="ALL",flt_queue="ALL"),COUNTIFS([1]!tbl_raw_data[Updated_date],M24),
IF(AND(flt_analyst&lt;&gt;"ALL",flt_queue&lt;&gt;"ALL"),COUNTIFS([1]!tbl_raw_data[Updated_date],M24,[1]!tbl_raw_data[updated_queue],flt_queue,[1]!tbl_raw_data[analyst_name],flt_analyst),
IF(flt_analyst="ALL",COUNTIFS([1]!tbl_raw_data[Updated_date],M24,[1]!tbl_raw_data[updated_queue],flt_queue),
IF(flt_queue="ALL",COUNTIFS([1]!tbl_raw_data[Updated_date],M24,[1]!tbl_raw_data[analyst_name],flt_analyst))))),"-")</f>
        <v>0.87628865979381443</v>
      </c>
      <c r="Y24" s="3">
        <f>AVERAGE(X24:X28)</f>
        <v>0.91449037914974163</v>
      </c>
      <c r="Z24" s="2">
        <f>IFERROR(IF(AND(flt_analyst="ALL",flt_queue="ALL"),SUMIFS([1]!tbl_raw_data[time_taken_in_mins],[1]!tbl_raw_data[Updated_date],M24),
IF(AND(flt_analyst&lt;&gt;"ALL",flt_queue&lt;&gt;"ALL"),SUMIFS([1]!tbl_raw_data[time_taken_in_mins],[1]!tbl_raw_data[Updated_date],M24,[1]!tbl_raw_data[analyst_name],flt_analyst,[1]!tbl_raw_data[updated_queue],flt_queue),
IF(flt_analyst="ALL",SUMIFS([1]!tbl_raw_data[time_taken_in_mins],[1]!tbl_raw_data[Updated_date],M24,[1]!tbl_raw_data[updated_queue],flt_queue),IF(flt_queue="ALL",SUMIFS([1]!tbl_raw_data[time_taken_in_mins],[1]!tbl_raw_data[Updated_date],M24,[1]!tbl_raw_data[analyst_name],flt_analyst)))))/
IF(AND(flt_analyst="ALL",flt_queue="ALL"),COUNTIFS([1]!tbl_raw_data[Updated_date],M24),
IF(AND(flt_analyst&lt;&gt;"ALL",flt_queue&lt;&gt;"ALL"),COUNTIFS([1]!tbl_raw_data[Updated_date],M24,[1]!tbl_raw_data[updated_queue],flt_queue,[1]!tbl_raw_data[analyst_name],flt_analyst),
IF(flt_analyst="ALL",COUNTIFS([1]!tbl_raw_data[Updated_date],M24,[1]!tbl_raw_data[updated_queue],flt_queue),
IF(flt_queue="ALL",COUNTIFS([1]!tbl_raw_data[Updated_date],M24,[1]!tbl_raw_data[analyst_name],flt_analyst))))),"-")</f>
        <v>13.890721649484535</v>
      </c>
      <c r="AA24" s="2">
        <f>AVERAGE(Z24:Z28)</f>
        <v>24.861234331238272</v>
      </c>
      <c r="AB24">
        <f>IF(AND(flt_analyst="ALL",flt_queue="ALL"),COUNTIFS([1]!tbl_raw_data[Updated_date],M24),
IF(AND(flt_analyst&lt;&gt;"ALL",flt_queue&lt;&gt;"ALL"),COUNTIFS([1]!tbl_raw_data[Updated_date],M24,[1]!tbl_raw_data[updated_queue],flt_queue,[1]!tbl_raw_data[analyst_name],flt_analyst),
IF(flt_analyst="ALL",COUNTIFS([1]!tbl_raw_data[Updated_date],M24,[1]!tbl_raw_data[updated_queue],flt_queue),
IF(flt_queue="ALL",COUNTIFS([1]!tbl_raw_data[Updated_date],M24,[1]!tbl_raw_data[analyst_name],flt_analyst)))))</f>
        <v>194</v>
      </c>
      <c r="AC24">
        <f>AVERAGE(AB24:AB28)</f>
        <v>203.4</v>
      </c>
      <c r="AD24" s="1">
        <f>IF(AND('[1]KPI dashbo'!$I$8="ALL",'[1]KPI dashbo'!$K$8="ALL"),COUNTIFS([1]!tbl_raw_data[Updated_date],M24,[1]!tbl_raw_data[Updated Reason],$AD$3),
IF(AND('[1]KPI dashbo'!$I$8&lt;&gt;"ALL",'[1]KPI dashbo'!$K$8&lt;&gt;"ALL"),COUNTIFS([1]!tbl_raw_data[updated_queue],'[1]KPI dashbo'!$I$8,
[1]!tbl_raw_data[analyst_name],'[1]KPI dashbo'!$K$8,[1]!tbl_raw_data[Updated_date],M24,[1]!tbl_raw_data[Updated Reason],$AD$3),
IF('[1]KPI dashbo'!$I$8="ALL",COUNTIFS([1]!tbl_raw_data[analyst_name],'[1]KPI dashbo'!$K$8,[1]!tbl_raw_data[Updated_date],M24,[1]!tbl_raw_data[Updated Reason],$AD$3),
IF('[1]KPI dashbo'!$K$8="ALL",COUNTIFS([1]!tbl_raw_data[updated_queue],'[1]KPI dashbo'!$I$8,[1]!tbl_raw_data[Updated_date],M24,[1]!tbl_raw_data[Updated Reason],$AD$3)))))</f>
        <v>38</v>
      </c>
      <c r="AE24" s="1">
        <f>IF(AND('[1]KPI dashbo'!$I$8="ALL",'[1]KPI dashbo'!$K$8="ALL"),COUNTIFS([1]!tbl_raw_data[Updated_date],M24,[1]!tbl_raw_data[Updated Reason],$AE$3),
IF(AND('[1]KPI dashbo'!$I$8&lt;&gt;"ALL",'[1]KPI dashbo'!$K$8&lt;&gt;"ALL"),COUNTIFS([1]!tbl_raw_data[updated_queue],'[1]KPI dashbo'!$I$8,
[1]!tbl_raw_data[analyst_name],'[1]KPI dashbo'!$K$8,[1]!tbl_raw_data[Updated_date],M24,[1]!tbl_raw_data[Updated Reason],$AE$3),
IF('[1]KPI dashbo'!$I$8="ALL",COUNTIFS([1]!tbl_raw_data[analyst_name],'[1]KPI dashbo'!$K$8,[1]!tbl_raw_data[Updated_date],M24,[1]!tbl_raw_data[Updated Reason],$AE$3),
IF('[1]KPI dashbo'!$K$8="ALL",COUNTIFS([1]!tbl_raw_data[updated_queue],'[1]KPI dashbo'!$I$8,[1]!tbl_raw_data[Updated_date],M24,[1]!tbl_raw_data[Updated Reason],$AE$3)))))</f>
        <v>58</v>
      </c>
      <c r="AF24" s="1">
        <f>IF(AND('[1]KPI dashbo'!$I$8="ALL",'[1]KPI dashbo'!$K$8="ALL"),COUNTIFS([1]!tbl_raw_data[Updated_date],M24,[1]!tbl_raw_data[Updated Reason],$AF$3),
IF(AND('[1]KPI dashbo'!$I$8&lt;&gt;"ALL",'[1]KPI dashbo'!$K$8&lt;&gt;"ALL"),COUNTIFS([1]!tbl_raw_data[updated_queue],'[1]KPI dashbo'!$I$8,
[1]!tbl_raw_data[analyst_name],'[1]KPI dashbo'!$K$8,[1]!tbl_raw_data[Updated_date],M24,[1]!tbl_raw_data[Updated Reason],$AF$3),
IF('[1]KPI dashbo'!$I$8="ALL",COUNTIFS([1]!tbl_raw_data[analyst_name],'[1]KPI dashbo'!$K$8,[1]!tbl_raw_data[Updated_date],M24,[1]!tbl_raw_data[Updated Reason],$AF$3),
IF('[1]KPI dashbo'!$K$8="ALL",COUNTIFS([1]!tbl_raw_data[updated_queue],'[1]KPI dashbo'!$I$8,[1]!tbl_raw_data[Updated_date],M24,[1]!tbl_raw_data[Updated Reason],$AF$3)))))</f>
        <v>6</v>
      </c>
      <c r="AG24" s="1">
        <f>IF(AND('[1]KPI dashbo'!$I$8="ALL",'[1]KPI dashbo'!$K$8="ALL"),COUNTIFS([1]!tbl_raw_data[Updated_date],M24,[1]!tbl_raw_data[Updated Reason],$AG$3),
IF(AND('[1]KPI dashbo'!$I$8&lt;&gt;"ALL",'[1]KPI dashbo'!$K$8&lt;&gt;"ALL"),COUNTIFS([1]!tbl_raw_data[updated_queue],'[1]KPI dashbo'!$I$8,
[1]!tbl_raw_data[analyst_name],'[1]KPI dashbo'!$K$8,[1]!tbl_raw_data[Updated_date],M24,[1]!tbl_raw_data[Updated Reason],$AG$3),
IF('[1]KPI dashbo'!$I$8="ALL",COUNTIFS([1]!tbl_raw_data[analyst_name],'[1]KPI dashbo'!$K$8,[1]!tbl_raw_data[Updated_date],M24,[1]!tbl_raw_data[Updated Reason],$AG$3),
IF('[1]KPI dashbo'!$K$8="ALL",COUNTIFS([1]!tbl_raw_data[updated_queue],'[1]KPI dashbo'!$I$8,[1]!tbl_raw_data[Updated_date],M24,[1]!tbl_raw_data[Updated Reason],$AG$3)))))</f>
        <v>6</v>
      </c>
      <c r="AH24" s="1">
        <f>IF(AND('[1]KPI dashbo'!$I$8="ALL",'[1]KPI dashbo'!$K$8="ALL"),COUNTIFS([1]!tbl_raw_data[Updated_date],M24,[1]!tbl_raw_data[Updated Reason],$AH$3),
IF(AND('[1]KPI dashbo'!$I$8&lt;&gt;"ALL",'[1]KPI dashbo'!$K$8&lt;&gt;"ALL"),COUNTIFS([1]!tbl_raw_data[updated_queue],'[1]KPI dashbo'!$I$8,
[1]!tbl_raw_data[analyst_name],'[1]KPI dashbo'!$K$8,[1]!tbl_raw_data[Updated_date],M24,[1]!tbl_raw_data[Updated Reason],$AH$3),
IF('[1]KPI dashbo'!$I$8="ALL",COUNTIFS([1]!tbl_raw_data[analyst_name],'[1]KPI dashbo'!$K$8,[1]!tbl_raw_data[Updated_date],M24,[1]!tbl_raw_data[Updated Reason],$AH$3),
IF('[1]KPI dashbo'!$K$8="ALL",COUNTIFS([1]!tbl_raw_data[updated_queue],'[1]KPI dashbo'!$I$8,[1]!tbl_raw_data[Updated_date],M24,[1]!tbl_raw_data[Updated Reason],$AH$3)))))</f>
        <v>84</v>
      </c>
      <c r="AI24" s="1">
        <f>IF(AND('[1]KPI dashbo'!$I$8="ALL",'[1]KPI dashbo'!$K$8="ALL"),COUNTIFS([1]!tbl_raw_data[Updated_date],M24,[1]!tbl_raw_data[Updated Reason],$AI$3),
IF(AND('[1]KPI dashbo'!$I$8&lt;&gt;"ALL",'[1]KPI dashbo'!$K$8&lt;&gt;"ALL"),COUNTIFS([1]!tbl_raw_data[updated_queue],'[1]KPI dashbo'!$I$8,
[1]!tbl_raw_data[analyst_name],'[1]KPI dashbo'!$K$8,[1]!tbl_raw_data[Updated_date],M24,[1]!tbl_raw_data[Updated Reason],$AI$3),
IF('[1]KPI dashbo'!$I$8="ALL",COUNTIFS([1]!tbl_raw_data[analyst_name],'[1]KPI dashbo'!$K$8,[1]!tbl_raw_data[Updated_date],M24,[1]!tbl_raw_data[Updated Reason],$AI$3),
IF('[1]KPI dashbo'!$K$8="ALL",COUNTIFS([1]!tbl_raw_data[updated_queue],'[1]KPI dashbo'!$I$8,[1]!tbl_raw_data[Updated_date],M24,[1]!tbl_raw_data[Updated Reason],$AI$3)))))</f>
        <v>2</v>
      </c>
      <c r="AJ24" s="1">
        <f>IF(AND('[1]KPI dashbo'!$I$8="ALL",'[1]KPI dashbo'!$K$8="ALL"),COUNTIFS([1]!tbl_raw_data[Updated_date],M24,[1]!tbl_raw_data[Updated Reason],$AJ$3),
IF(AND('[1]KPI dashbo'!$I$8&lt;&gt;"ALL",'[1]KPI dashbo'!$K$8&lt;&gt;"ALL"),COUNTIFS([1]!tbl_raw_data[updated_queue],'[1]KPI dashbo'!$I$8,
[1]!tbl_raw_data[analyst_name],'[1]KPI dashbo'!$K$8,[1]!tbl_raw_data[Updated_date],M24,[1]!tbl_raw_data[Updated Reason],$AJ$3),
IF('[1]KPI dashbo'!$I$8="ALL",COUNTIFS([1]!tbl_raw_data[analyst_name],'[1]KPI dashbo'!$K$8,[1]!tbl_raw_data[Updated_date],M24,[1]!tbl_raw_data[Updated Reason],$AJ$3),
IF('[1]KPI dashbo'!$K$8="ALL",COUNTIFS([1]!tbl_raw_data[updated_queue],'[1]KPI dashbo'!$I$8,[1]!tbl_raw_data[Updated_date],M24,[1]!tbl_raw_data[Updated Reason],$AJ$3)))))</f>
        <v>0</v>
      </c>
    </row>
    <row r="25" spans="13:36" x14ac:dyDescent="0.25">
      <c r="M25" s="6">
        <v>45147</v>
      </c>
      <c r="N25" s="5">
        <f>setting!$L$2</f>
        <v>0.85</v>
      </c>
      <c r="O25" s="3">
        <f>IFERROR(IF(AND(flt_analyst="ALL",flt_queue="ALL"),COUNTIFS([1]!tbl_raw_data[Updated_date],M25,[1]!tbl_raw_data[updated outcome],"APPROVE"),
IF(AND(flt_analyst&lt;&gt;"ALL",flt_queue&lt;&gt;"ALL"),COUNTIFS([1]!tbl_raw_data[Updated_date],M25,[1]!tbl_raw_data[updated_queue],flt_queue,[1]!tbl_raw_data[analyst_name],flt_analyst,[1]!tbl_raw_data[updated outcome],"APPROVE"),
IF(flt_analyst="ALL",COUNTIFS([1]!tbl_raw_data[Updated_date],M25,[1]!tbl_raw_data[updated_queue],flt_queue,[1]!tbl_raw_data[updated outcome],"APPROVE"),
IF(flt_queue="ALL",COUNTIFS([1]!tbl_raw_data[Updated_date],M25,[1]!tbl_raw_data[analyst_name],flt_analyst,[1]!tbl_raw_data[updated outcome],"APPROVE")))))
/
IF(AND(flt_analyst="ALL",flt_queue="ALL"),COUNTIFS([1]!tbl_raw_data[Updated_date],M25),
IF(AND(flt_analyst&lt;&gt;"ALL",flt_queue&lt;&gt;"ALL"),COUNTIFS([1]!tbl_raw_data[Updated_date],M25,[1]!tbl_raw_data[updated_queue],flt_queue,[1]!tbl_raw_data[analyst_name],flt_analyst),
IF(flt_analyst="ALL",COUNTIFS([1]!tbl_raw_data[Updated_date],M25,[1]!tbl_raw_data[updated_queue],flt_queue),
IF(flt_queue="ALL",COUNTIFS([1]!tbl_raw_data[Updated_date],M25,[1]!tbl_raw_data[analyst_name],flt_analyst))))),"-")</f>
        <v>0.56896551724137934</v>
      </c>
      <c r="P25" s="3">
        <f>AVERAGE(O25:O29)</f>
        <v>0.55954084429457507</v>
      </c>
      <c r="Q25" s="3">
        <f>IFERROR(IF(AND(flt_analyst="ALL",flt_queue="ALL"),COUNTIFS([1]!tbl_raw_data[Updated_date],M25,[1]!tbl_raw_data[updated outcome],"DECLINE"),
IF(AND(flt_analyst&lt;&gt;"ALL",flt_queue&lt;&gt;"ALL"),COUNTIFS([1]!tbl_raw_data[Updated_date],M25,[1]!tbl_raw_data[updated_queue],flt_queue,[1]!tbl_raw_data[analyst_name],flt_analyst,[1]!tbl_raw_data[updated outcome],"DECLINE"),
IF(flt_analyst="ALL",COUNTIFS([1]!tbl_raw_data[Updated_date],M25,[1]!tbl_raw_data[updated_queue],flt_queue,[1]!tbl_raw_data[updated outcome],"DECLINE"),
IF(flt_queue="ALL",COUNTIFS([1]!tbl_raw_data[Updated_date],M25,[1]!tbl_raw_data[analyst_name],flt_analyst,[1]!tbl_raw_data[updated outcome],"DECLINE")))))
/
IF(AND(flt_analyst="ALL",flt_queue="ALL"),COUNTIFS([1]!tbl_raw_data[Updated_date],M25),
IF(AND(flt_analyst&lt;&gt;"ALL",flt_queue&lt;&gt;"ALL"),COUNTIFS([1]!tbl_raw_data[Updated_date],M25,[1]!tbl_raw_data[updated_queue],flt_queue,[1]!tbl_raw_data[analyst_name],flt_analyst),
IF(flt_analyst="ALL",COUNTIFS([1]!tbl_raw_data[Updated_date],M25,[1]!tbl_raw_data[updated_queue],flt_queue),
IF(flt_queue="ALL",COUNTIFS([1]!tbl_raw_data[Updated_date],M25,[1]!tbl_raw_data[analyst_name],flt_analyst))))),"-")</f>
        <v>8.6206896551724144E-2</v>
      </c>
      <c r="R25" s="3">
        <f>AVERAGE(Q25:Q29)</f>
        <v>0.10810922503045295</v>
      </c>
      <c r="S25" s="3">
        <f>IFERROR(IF(AND(flt_analyst="ALL",flt_queue="ALL"),COUNTIFS([1]!tbl_raw_data[Updated_date],M25,[1]!tbl_raw_data[updated outcome],"WITHDRAW"),
IF(AND(flt_analyst&lt;&gt;"ALL",flt_queue&lt;&gt;"ALL"),COUNTIFS([1]!tbl_raw_data[Updated_date],M25,[1]!tbl_raw_data[updated_queue],flt_queue,[1]!tbl_raw_data[analyst_name],flt_analyst,[1]!tbl_raw_data[updated outcome],"WITHDRAW"),
IF(flt_analyst="ALL",COUNTIFS([1]!tbl_raw_data[Updated_date],M25,[1]!tbl_raw_data[updated_queue],flt_queue,[1]!tbl_raw_data[updated outcome],"WITHDRAW"),
IF(flt_queue="ALL",COUNTIFS([1]!tbl_raw_data[Updated_date],M25,[1]!tbl_raw_data[analyst_name],flt_analyst,[1]!tbl_raw_data[updated outcome],"WITHDRAW")))))
/
IF(AND(flt_analyst="ALL",flt_queue="ALL"),COUNTIFS([1]!tbl_raw_data[Updated_date],M25),
IF(AND(flt_analyst&lt;&gt;"ALL",flt_queue&lt;&gt;"ALL"),COUNTIFS([1]!tbl_raw_data[Updated_date],M25,[1]!tbl_raw_data[updated_queue],flt_queue,[1]!tbl_raw_data[analyst_name],flt_analyst),
IF(flt_analyst="ALL",COUNTIFS([1]!tbl_raw_data[Updated_date],M25,[1]!tbl_raw_data[updated_queue],flt_queue),
IF(flt_queue="ALL",COUNTIFS([1]!tbl_raw_data[Updated_date],M25,[1]!tbl_raw_data[analyst_name],flt_analyst))))),"-")</f>
        <v>0.34482758620689657</v>
      </c>
      <c r="T25" s="3">
        <f>AVERAGE(S25:S29)</f>
        <v>0.33234993067497193</v>
      </c>
      <c r="U25" s="4">
        <v>0.9</v>
      </c>
      <c r="V25" s="3">
        <f>IFERROR(IF(AND(flt_queue="All",flt_analyst="All"),COUNTIFS([1]!tbl_raw_data[sla_met_sla_not_met],"SLA_MET",[1]!tbl_raw_data[Updated_date],M25),
IF(AND(flt_queue&lt;&gt;"All",flt_analyst&lt;&gt;"All"),COUNTIFS([1]!tbl_raw_data[updated_queue],flt_queue,[1]!tbl_raw_data[analyst_name],flt_analyst,[1]!tbl_raw_data[sla_met_sla_not_met],"SLA_MET",[1]!tbl_raw_data[Updated_date],M25),
IF(flt_queue="All",COUNTIFS([1]!tbl_raw_data[analyst_name],flt_analyst,[1]!tbl_raw_data[sla_met_sla_not_met],"SLA_MET",[1]!tbl_raw_data[Updated_date],M25),
IF(flt_analyst="All",COUNTIFS([1]!tbl_raw_data[updated_queue],flt_queue,[1]!tbl_raw_data[sla_met_sla_not_met],"SLA_MET",[1]!tbl_raw_data[Updated_date],M25)))))
/
IF(AND(flt_queue="All",flt_analyst="All"),COUNTIFS([1]!tbl_raw_data[Updated_date],M25),
IF(AND(flt_queue&lt;&gt;"All",flt_analyst&lt;&gt;"All"),COUNTIFS([1]!tbl_raw_data[updated_queue],flt_queue,[1]!tbl_raw_data[analyst_name],flt_analyst,[1]!tbl_raw_data[Updated_date],M25),
IF(flt_queue="All",COUNTIFS([1]!tbl_raw_data[analyst_name],flt_analyst,[1]!tbl_raw_data[Updated_date],M25),
IF(flt_analyst="All",COUNTIFS([1]!tbl_raw_data[updated_queue],flt_queue,[1]!tbl_raw_data[Updated_date],M25))))),"-")</f>
        <v>0.90086206896551724</v>
      </c>
      <c r="W25" s="3">
        <f>AVERAGE(V25:V29)</f>
        <v>0.9341906303842562</v>
      </c>
      <c r="X25" s="3">
        <f>IFERROR(IF(AND(flt_analyst="ALL",flt_queue="ALL"),COUNTIFS([1]!tbl_raw_data[Updated_date],M25,[1]!tbl_raw_data[sla_met_sla_not_met],"SLA_MET"),
IF(AND(flt_analyst&lt;&gt;"ALL",flt_queue&lt;&gt;"ALL"),COUNTIFS([1]!tbl_raw_data[Updated_date],M25,[1]!tbl_raw_data[updated_queue],flt_queue,[1]!tbl_raw_data[analyst_name],flt_analyst,[1]!tbl_raw_data[sla_met_sla_not_met],"SLA_MET"),
IF(flt_analyst="ALL",COUNTIFS([1]!tbl_raw_data[Updated_date],M25,[1]!tbl_raw_data[updated_queue],flt_queue,[1]!tbl_raw_data[sla_met_sla_not_met],"SLA_MET"),
IF(flt_queue="ALL",COUNTIFS([1]!tbl_raw_data[Updated_date],M25,[1]!tbl_raw_data[analyst_name],flt_analyst,[1]!tbl_raw_data[sla_met_sla_not_met],"SLA_MET")))))/
IF(AND(flt_analyst="ALL",flt_queue="ALL"),COUNTIFS([1]!tbl_raw_data[Updated_date],M25),
IF(AND(flt_analyst&lt;&gt;"ALL",flt_queue&lt;&gt;"ALL"),COUNTIFS([1]!tbl_raw_data[Updated_date],M25,[1]!tbl_raw_data[updated_queue],flt_queue,[1]!tbl_raw_data[analyst_name],flt_analyst),
IF(flt_analyst="ALL",COUNTIFS([1]!tbl_raw_data[Updated_date],M25,[1]!tbl_raw_data[updated_queue],flt_queue),
IF(flt_queue="ALL",COUNTIFS([1]!tbl_raw_data[Updated_date],M25,[1]!tbl_raw_data[analyst_name],flt_analyst))))),"-")</f>
        <v>0.90086206896551724</v>
      </c>
      <c r="Y25" s="3">
        <f>AVERAGE(X25:X29)</f>
        <v>0.9341906303842562</v>
      </c>
      <c r="Z25" s="2">
        <f>IFERROR(IF(AND(flt_analyst="ALL",flt_queue="ALL"),SUMIFS([1]!tbl_raw_data[time_taken_in_mins],[1]!tbl_raw_data[Updated_date],M25),
IF(AND(flt_analyst&lt;&gt;"ALL",flt_queue&lt;&gt;"ALL"),SUMIFS([1]!tbl_raw_data[time_taken_in_mins],[1]!tbl_raw_data[Updated_date],M25,[1]!tbl_raw_data[analyst_name],flt_analyst,[1]!tbl_raw_data[updated_queue],flt_queue),
IF(flt_analyst="ALL",SUMIFS([1]!tbl_raw_data[time_taken_in_mins],[1]!tbl_raw_data[Updated_date],M25,[1]!tbl_raw_data[updated_queue],flt_queue),IF(flt_queue="ALL",SUMIFS([1]!tbl_raw_data[time_taken_in_mins],[1]!tbl_raw_data[Updated_date],M25,[1]!tbl_raw_data[analyst_name],flt_analyst)))))/
IF(AND(flt_analyst="ALL",flt_queue="ALL"),COUNTIFS([1]!tbl_raw_data[Updated_date],M25),
IF(AND(flt_analyst&lt;&gt;"ALL",flt_queue&lt;&gt;"ALL"),COUNTIFS([1]!tbl_raw_data[Updated_date],M25,[1]!tbl_raw_data[updated_queue],flt_queue,[1]!tbl_raw_data[analyst_name],flt_analyst),
IF(flt_analyst="ALL",COUNTIFS([1]!tbl_raw_data[Updated_date],M25,[1]!tbl_raw_data[updated_queue],flt_queue),
IF(flt_queue="ALL",COUNTIFS([1]!tbl_raw_data[Updated_date],M25,[1]!tbl_raw_data[analyst_name],flt_analyst))))),"-")</f>
        <v>34.055244252873557</v>
      </c>
      <c r="AA25" s="2">
        <f>AVERAGE(Z25:Z29)</f>
        <v>24.679280477531844</v>
      </c>
      <c r="AB25">
        <f>IF(AND(flt_analyst="ALL",flt_queue="ALL"),COUNTIFS([1]!tbl_raw_data[Updated_date],M25),
IF(AND(flt_analyst&lt;&gt;"ALL",flt_queue&lt;&gt;"ALL"),COUNTIFS([1]!tbl_raw_data[Updated_date],M25,[1]!tbl_raw_data[updated_queue],flt_queue,[1]!tbl_raw_data[analyst_name],flt_analyst),
IF(flt_analyst="ALL",COUNTIFS([1]!tbl_raw_data[Updated_date],M25,[1]!tbl_raw_data[updated_queue],flt_queue),
IF(flt_queue="ALL",COUNTIFS([1]!tbl_raw_data[Updated_date],M25,[1]!tbl_raw_data[analyst_name],flt_analyst)))))</f>
        <v>232</v>
      </c>
      <c r="AC25">
        <f>AVERAGE(AB25:AB29)</f>
        <v>188.4</v>
      </c>
      <c r="AD25" s="1">
        <f>IF(AND('[1]KPI dashbo'!$I$8="ALL",'[1]KPI dashbo'!$K$8="ALL"),COUNTIFS([1]!tbl_raw_data[Updated_date],M25,[1]!tbl_raw_data[Updated Reason],$AD$3),
IF(AND('[1]KPI dashbo'!$I$8&lt;&gt;"ALL",'[1]KPI dashbo'!$K$8&lt;&gt;"ALL"),COUNTIFS([1]!tbl_raw_data[updated_queue],'[1]KPI dashbo'!$I$8,
[1]!tbl_raw_data[analyst_name],'[1]KPI dashbo'!$K$8,[1]!tbl_raw_data[Updated_date],M25,[1]!tbl_raw_data[Updated Reason],$AD$3),
IF('[1]KPI dashbo'!$I$8="ALL",COUNTIFS([1]!tbl_raw_data[analyst_name],'[1]KPI dashbo'!$K$8,[1]!tbl_raw_data[Updated_date],M25,[1]!tbl_raw_data[Updated Reason],$AD$3),
IF('[1]KPI dashbo'!$K$8="ALL",COUNTIFS([1]!tbl_raw_data[updated_queue],'[1]KPI dashbo'!$I$8,[1]!tbl_raw_data[Updated_date],M25,[1]!tbl_raw_data[Updated Reason],$AD$3)))))</f>
        <v>61</v>
      </c>
      <c r="AE25" s="1">
        <f>IF(AND('[1]KPI dashbo'!$I$8="ALL",'[1]KPI dashbo'!$K$8="ALL"),COUNTIFS([1]!tbl_raw_data[Updated_date],M25,[1]!tbl_raw_data[Updated Reason],$AE$3),
IF(AND('[1]KPI dashbo'!$I$8&lt;&gt;"ALL",'[1]KPI dashbo'!$K$8&lt;&gt;"ALL"),COUNTIFS([1]!tbl_raw_data[updated_queue],'[1]KPI dashbo'!$I$8,
[1]!tbl_raw_data[analyst_name],'[1]KPI dashbo'!$K$8,[1]!tbl_raw_data[Updated_date],M25,[1]!tbl_raw_data[Updated Reason],$AE$3),
IF('[1]KPI dashbo'!$I$8="ALL",COUNTIFS([1]!tbl_raw_data[analyst_name],'[1]KPI dashbo'!$K$8,[1]!tbl_raw_data[Updated_date],M25,[1]!tbl_raw_data[Updated Reason],$AE$3),
IF('[1]KPI dashbo'!$K$8="ALL",COUNTIFS([1]!tbl_raw_data[updated_queue],'[1]KPI dashbo'!$I$8,[1]!tbl_raw_data[Updated_date],M25,[1]!tbl_raw_data[Updated Reason],$AE$3)))))</f>
        <v>67</v>
      </c>
      <c r="AF25" s="1">
        <f>IF(AND('[1]KPI dashbo'!$I$8="ALL",'[1]KPI dashbo'!$K$8="ALL"),COUNTIFS([1]!tbl_raw_data[Updated_date],M25,[1]!tbl_raw_data[Updated Reason],$AF$3),
IF(AND('[1]KPI dashbo'!$I$8&lt;&gt;"ALL",'[1]KPI dashbo'!$K$8&lt;&gt;"ALL"),COUNTIFS([1]!tbl_raw_data[updated_queue],'[1]KPI dashbo'!$I$8,
[1]!tbl_raw_data[analyst_name],'[1]KPI dashbo'!$K$8,[1]!tbl_raw_data[Updated_date],M25,[1]!tbl_raw_data[Updated Reason],$AF$3),
IF('[1]KPI dashbo'!$I$8="ALL",COUNTIFS([1]!tbl_raw_data[analyst_name],'[1]KPI dashbo'!$K$8,[1]!tbl_raw_data[Updated_date],M25,[1]!tbl_raw_data[Updated Reason],$AF$3),
IF('[1]KPI dashbo'!$K$8="ALL",COUNTIFS([1]!tbl_raw_data[updated_queue],'[1]KPI dashbo'!$I$8,[1]!tbl_raw_data[Updated_date],M25,[1]!tbl_raw_data[Updated Reason],$AF$3)))))</f>
        <v>7</v>
      </c>
      <c r="AG25" s="1">
        <f>IF(AND('[1]KPI dashbo'!$I$8="ALL",'[1]KPI dashbo'!$K$8="ALL"),COUNTIFS([1]!tbl_raw_data[Updated_date],M25,[1]!tbl_raw_data[Updated Reason],$AG$3),
IF(AND('[1]KPI dashbo'!$I$8&lt;&gt;"ALL",'[1]KPI dashbo'!$K$8&lt;&gt;"ALL"),COUNTIFS([1]!tbl_raw_data[updated_queue],'[1]KPI dashbo'!$I$8,
[1]!tbl_raw_data[analyst_name],'[1]KPI dashbo'!$K$8,[1]!tbl_raw_data[Updated_date],M25,[1]!tbl_raw_data[Updated Reason],$AG$3),
IF('[1]KPI dashbo'!$I$8="ALL",COUNTIFS([1]!tbl_raw_data[analyst_name],'[1]KPI dashbo'!$K$8,[1]!tbl_raw_data[Updated_date],M25,[1]!tbl_raw_data[Updated Reason],$AG$3),
IF('[1]KPI dashbo'!$K$8="ALL",COUNTIFS([1]!tbl_raw_data[updated_queue],'[1]KPI dashbo'!$I$8,[1]!tbl_raw_data[Updated_date],M25,[1]!tbl_raw_data[Updated Reason],$AG$3)))))</f>
        <v>2</v>
      </c>
      <c r="AH25" s="1">
        <f>IF(AND('[1]KPI dashbo'!$I$8="ALL",'[1]KPI dashbo'!$K$8="ALL"),COUNTIFS([1]!tbl_raw_data[Updated_date],M25,[1]!tbl_raw_data[Updated Reason],$AH$3),
IF(AND('[1]KPI dashbo'!$I$8&lt;&gt;"ALL",'[1]KPI dashbo'!$K$8&lt;&gt;"ALL"),COUNTIFS([1]!tbl_raw_data[updated_queue],'[1]KPI dashbo'!$I$8,
[1]!tbl_raw_data[analyst_name],'[1]KPI dashbo'!$K$8,[1]!tbl_raw_data[Updated_date],M25,[1]!tbl_raw_data[Updated Reason],$AH$3),
IF('[1]KPI dashbo'!$I$8="ALL",COUNTIFS([1]!tbl_raw_data[analyst_name],'[1]KPI dashbo'!$K$8,[1]!tbl_raw_data[Updated_date],M25,[1]!tbl_raw_data[Updated Reason],$AH$3),
IF('[1]KPI dashbo'!$K$8="ALL",COUNTIFS([1]!tbl_raw_data[updated_queue],'[1]KPI dashbo'!$I$8,[1]!tbl_raw_data[Updated_date],M25,[1]!tbl_raw_data[Updated Reason],$AH$3)))))</f>
        <v>91</v>
      </c>
      <c r="AI25" s="1">
        <f>IF(AND('[1]KPI dashbo'!$I$8="ALL",'[1]KPI dashbo'!$K$8="ALL"),COUNTIFS([1]!tbl_raw_data[Updated_date],M25,[1]!tbl_raw_data[Updated Reason],$AI$3),
IF(AND('[1]KPI dashbo'!$I$8&lt;&gt;"ALL",'[1]KPI dashbo'!$K$8&lt;&gt;"ALL"),COUNTIFS([1]!tbl_raw_data[updated_queue],'[1]KPI dashbo'!$I$8,
[1]!tbl_raw_data[analyst_name],'[1]KPI dashbo'!$K$8,[1]!tbl_raw_data[Updated_date],M25,[1]!tbl_raw_data[Updated Reason],$AI$3),
IF('[1]KPI dashbo'!$I$8="ALL",COUNTIFS([1]!tbl_raw_data[analyst_name],'[1]KPI dashbo'!$K$8,[1]!tbl_raw_data[Updated_date],M25,[1]!tbl_raw_data[Updated Reason],$AI$3),
IF('[1]KPI dashbo'!$K$8="ALL",COUNTIFS([1]!tbl_raw_data[updated_queue],'[1]KPI dashbo'!$I$8,[1]!tbl_raw_data[Updated_date],M25,[1]!tbl_raw_data[Updated Reason],$AI$3)))))</f>
        <v>1</v>
      </c>
      <c r="AJ25" s="1">
        <f>IF(AND('[1]KPI dashbo'!$I$8="ALL",'[1]KPI dashbo'!$K$8="ALL"),COUNTIFS([1]!tbl_raw_data[Updated_date],M25,[1]!tbl_raw_data[Updated Reason],$AJ$3),
IF(AND('[1]KPI dashbo'!$I$8&lt;&gt;"ALL",'[1]KPI dashbo'!$K$8&lt;&gt;"ALL"),COUNTIFS([1]!tbl_raw_data[updated_queue],'[1]KPI dashbo'!$I$8,
[1]!tbl_raw_data[analyst_name],'[1]KPI dashbo'!$K$8,[1]!tbl_raw_data[Updated_date],M25,[1]!tbl_raw_data[Updated Reason],$AJ$3),
IF('[1]KPI dashbo'!$I$8="ALL",COUNTIFS([1]!tbl_raw_data[analyst_name],'[1]KPI dashbo'!$K$8,[1]!tbl_raw_data[Updated_date],M25,[1]!tbl_raw_data[Updated Reason],$AJ$3),
IF('[1]KPI dashbo'!$K$8="ALL",COUNTIFS([1]!tbl_raw_data[updated_queue],'[1]KPI dashbo'!$I$8,[1]!tbl_raw_data[Updated_date],M25,[1]!tbl_raw_data[Updated Reason],$AJ$3)))))</f>
        <v>3</v>
      </c>
    </row>
    <row r="26" spans="13:36" x14ac:dyDescent="0.25">
      <c r="M26" s="6">
        <v>45146</v>
      </c>
      <c r="N26" s="5">
        <f>setting!$L$2</f>
        <v>0.85</v>
      </c>
      <c r="O26" s="3">
        <f>IFERROR(IF(AND(flt_analyst="ALL",flt_queue="ALL"),COUNTIFS([1]!tbl_raw_data[Updated_date],M26,[1]!tbl_raw_data[updated outcome],"APPROVE"),
IF(AND(flt_analyst&lt;&gt;"ALL",flt_queue&lt;&gt;"ALL"),COUNTIFS([1]!tbl_raw_data[Updated_date],M26,[1]!tbl_raw_data[updated_queue],flt_queue,[1]!tbl_raw_data[analyst_name],flt_analyst,[1]!tbl_raw_data[updated outcome],"APPROVE"),
IF(flt_analyst="ALL",COUNTIFS([1]!tbl_raw_data[Updated_date],M26,[1]!tbl_raw_data[updated_queue],flt_queue,[1]!tbl_raw_data[updated outcome],"APPROVE"),
IF(flt_queue="ALL",COUNTIFS([1]!tbl_raw_data[Updated_date],M26,[1]!tbl_raw_data[analyst_name],flt_analyst,[1]!tbl_raw_data[updated outcome],"APPROVE")))))
/
IF(AND(flt_analyst="ALL",flt_queue="ALL"),COUNTIFS([1]!tbl_raw_data[Updated_date],M26),
IF(AND(flt_analyst&lt;&gt;"ALL",flt_queue&lt;&gt;"ALL"),COUNTIFS([1]!tbl_raw_data[Updated_date],M26,[1]!tbl_raw_data[updated_queue],flt_queue,[1]!tbl_raw_data[analyst_name],flt_analyst),
IF(flt_analyst="ALL",COUNTIFS([1]!tbl_raw_data[Updated_date],M26,[1]!tbl_raw_data[updated_queue],flt_queue),
IF(flt_queue="ALL",COUNTIFS([1]!tbl_raw_data[Updated_date],M26,[1]!tbl_raw_data[analyst_name],flt_analyst))))),"-")</f>
        <v>0.50761421319796951</v>
      </c>
      <c r="P26" s="3">
        <f>AVERAGE(O26:O30)</f>
        <v>0.57563279831756364</v>
      </c>
      <c r="Q26" s="3">
        <f>IFERROR(IF(AND(flt_analyst="ALL",flt_queue="ALL"),COUNTIFS([1]!tbl_raw_data[Updated_date],M26,[1]!tbl_raw_data[updated outcome],"DECLINE"),
IF(AND(flt_analyst&lt;&gt;"ALL",flt_queue&lt;&gt;"ALL"),COUNTIFS([1]!tbl_raw_data[Updated_date],M26,[1]!tbl_raw_data[updated_queue],flt_queue,[1]!tbl_raw_data[analyst_name],flt_analyst,[1]!tbl_raw_data[updated outcome],"DECLINE"),
IF(flt_analyst="ALL",COUNTIFS([1]!tbl_raw_data[Updated_date],M26,[1]!tbl_raw_data[updated_queue],flt_queue,[1]!tbl_raw_data[updated outcome],"DECLINE"),
IF(flt_queue="ALL",COUNTIFS([1]!tbl_raw_data[Updated_date],M26,[1]!tbl_raw_data[analyst_name],flt_analyst,[1]!tbl_raw_data[updated outcome],"DECLINE")))))
/
IF(AND(flt_analyst="ALL",flt_queue="ALL"),COUNTIFS([1]!tbl_raw_data[Updated_date],M26),
IF(AND(flt_analyst&lt;&gt;"ALL",flt_queue&lt;&gt;"ALL"),COUNTIFS([1]!tbl_raw_data[Updated_date],M26,[1]!tbl_raw_data[updated_queue],flt_queue,[1]!tbl_raw_data[analyst_name],flt_analyst),
IF(flt_analyst="ALL",COUNTIFS([1]!tbl_raw_data[Updated_date],M26,[1]!tbl_raw_data[updated_queue],flt_queue),
IF(flt_queue="ALL",COUNTIFS([1]!tbl_raw_data[Updated_date],M26,[1]!tbl_raw_data[analyst_name],flt_analyst))))),"-")</f>
        <v>0.12690355329949238</v>
      </c>
      <c r="R26" s="3">
        <f>AVERAGE(Q26:Q30)</f>
        <v>0.11040807560516561</v>
      </c>
      <c r="S26" s="3">
        <f>IFERROR(IF(AND(flt_analyst="ALL",flt_queue="ALL"),COUNTIFS([1]!tbl_raw_data[Updated_date],M26,[1]!tbl_raw_data[updated outcome],"WITHDRAW"),
IF(AND(flt_analyst&lt;&gt;"ALL",flt_queue&lt;&gt;"ALL"),COUNTIFS([1]!tbl_raw_data[Updated_date],M26,[1]!tbl_raw_data[updated_queue],flt_queue,[1]!tbl_raw_data[analyst_name],flt_analyst,[1]!tbl_raw_data[updated outcome],"WITHDRAW"),
IF(flt_analyst="ALL",COUNTIFS([1]!tbl_raw_data[Updated_date],M26,[1]!tbl_raw_data[updated_queue],flt_queue,[1]!tbl_raw_data[updated outcome],"WITHDRAW"),
IF(flt_queue="ALL",COUNTIFS([1]!tbl_raw_data[Updated_date],M26,[1]!tbl_raw_data[analyst_name],flt_analyst,[1]!tbl_raw_data[updated outcome],"WITHDRAW")))))
/
IF(AND(flt_analyst="ALL",flt_queue="ALL"),COUNTIFS([1]!tbl_raw_data[Updated_date],M26),
IF(AND(flt_analyst&lt;&gt;"ALL",flt_queue&lt;&gt;"ALL"),COUNTIFS([1]!tbl_raw_data[Updated_date],M26,[1]!tbl_raw_data[updated_queue],flt_queue,[1]!tbl_raw_data[analyst_name],flt_analyst),
IF(flt_analyst="ALL",COUNTIFS([1]!tbl_raw_data[Updated_date],M26,[1]!tbl_raw_data[updated_queue],flt_queue),
IF(flt_queue="ALL",COUNTIFS([1]!tbl_raw_data[Updated_date],M26,[1]!tbl_raw_data[analyst_name],flt_analyst))))),"-")</f>
        <v>0.36548223350253806</v>
      </c>
      <c r="T26" s="3">
        <f>AVERAGE(S26:S30)</f>
        <v>0.31395912607727078</v>
      </c>
      <c r="U26" s="4">
        <v>0.9</v>
      </c>
      <c r="V26" s="3">
        <f>IFERROR(IF(AND(flt_queue="All",flt_analyst="All"),COUNTIFS([1]!tbl_raw_data[sla_met_sla_not_met],"SLA_MET",[1]!tbl_raw_data[Updated_date],M26),
IF(AND(flt_queue&lt;&gt;"All",flt_analyst&lt;&gt;"All"),COUNTIFS([1]!tbl_raw_data[updated_queue],flt_queue,[1]!tbl_raw_data[analyst_name],flt_analyst,[1]!tbl_raw_data[sla_met_sla_not_met],"SLA_MET",[1]!tbl_raw_data[Updated_date],M26),
IF(flt_queue="All",COUNTIFS([1]!tbl_raw_data[analyst_name],flt_analyst,[1]!tbl_raw_data[sla_met_sla_not_met],"SLA_MET",[1]!tbl_raw_data[Updated_date],M26),
IF(flt_analyst="All",COUNTIFS([1]!tbl_raw_data[updated_queue],flt_queue,[1]!tbl_raw_data[sla_met_sla_not_met],"SLA_MET",[1]!tbl_raw_data[Updated_date],M26)))))
/
IF(AND(flt_queue="All",flt_analyst="All"),COUNTIFS([1]!tbl_raw_data[Updated_date],M26),
IF(AND(flt_queue&lt;&gt;"All",flt_analyst&lt;&gt;"All"),COUNTIFS([1]!tbl_raw_data[updated_queue],flt_queue,[1]!tbl_raw_data[analyst_name],flt_analyst,[1]!tbl_raw_data[Updated_date],M26),
IF(flt_queue="All",COUNTIFS([1]!tbl_raw_data[analyst_name],flt_analyst,[1]!tbl_raw_data[Updated_date],M26),
IF(flt_analyst="All",COUNTIFS([1]!tbl_raw_data[updated_queue],flt_queue,[1]!tbl_raw_data[Updated_date],M26))))),"-")</f>
        <v>0.92385786802030456</v>
      </c>
      <c r="W26" s="3">
        <f>AVERAGE(V26:V30)</f>
        <v>0.92988028555666991</v>
      </c>
      <c r="X26" s="3">
        <f>IFERROR(IF(AND(flt_analyst="ALL",flt_queue="ALL"),COUNTIFS([1]!tbl_raw_data[Updated_date],M26,[1]!tbl_raw_data[sla_met_sla_not_met],"SLA_MET"),
IF(AND(flt_analyst&lt;&gt;"ALL",flt_queue&lt;&gt;"ALL"),COUNTIFS([1]!tbl_raw_data[Updated_date],M26,[1]!tbl_raw_data[updated_queue],flt_queue,[1]!tbl_raw_data[analyst_name],flt_analyst,[1]!tbl_raw_data[sla_met_sla_not_met],"SLA_MET"),
IF(flt_analyst="ALL",COUNTIFS([1]!tbl_raw_data[Updated_date],M26,[1]!tbl_raw_data[updated_queue],flt_queue,[1]!tbl_raw_data[sla_met_sla_not_met],"SLA_MET"),
IF(flt_queue="ALL",COUNTIFS([1]!tbl_raw_data[Updated_date],M26,[1]!tbl_raw_data[analyst_name],flt_analyst,[1]!tbl_raw_data[sla_met_sla_not_met],"SLA_MET")))))/
IF(AND(flt_analyst="ALL",flt_queue="ALL"),COUNTIFS([1]!tbl_raw_data[Updated_date],M26),
IF(AND(flt_analyst&lt;&gt;"ALL",flt_queue&lt;&gt;"ALL"),COUNTIFS([1]!tbl_raw_data[Updated_date],M26,[1]!tbl_raw_data[updated_queue],flt_queue,[1]!tbl_raw_data[analyst_name],flt_analyst),
IF(flt_analyst="ALL",COUNTIFS([1]!tbl_raw_data[Updated_date],M26,[1]!tbl_raw_data[updated_queue],flt_queue),
IF(flt_queue="ALL",COUNTIFS([1]!tbl_raw_data[Updated_date],M26,[1]!tbl_raw_data[analyst_name],flt_analyst))))),"-")</f>
        <v>0.92385786802030456</v>
      </c>
      <c r="Y26" s="3">
        <f>AVERAGE(X26:X30)</f>
        <v>0.92988028555666991</v>
      </c>
      <c r="Z26" s="2">
        <f>IFERROR(IF(AND(flt_analyst="ALL",flt_queue="ALL"),SUMIFS([1]!tbl_raw_data[time_taken_in_mins],[1]!tbl_raw_data[Updated_date],M26),
IF(AND(flt_analyst&lt;&gt;"ALL",flt_queue&lt;&gt;"ALL"),SUMIFS([1]!tbl_raw_data[time_taken_in_mins],[1]!tbl_raw_data[Updated_date],M26,[1]!tbl_raw_data[analyst_name],flt_analyst,[1]!tbl_raw_data[updated_queue],flt_queue),
IF(flt_analyst="ALL",SUMIFS([1]!tbl_raw_data[time_taken_in_mins],[1]!tbl_raw_data[Updated_date],M26,[1]!tbl_raw_data[updated_queue],flt_queue),IF(flt_queue="ALL",SUMIFS([1]!tbl_raw_data[time_taken_in_mins],[1]!tbl_raw_data[Updated_date],M26,[1]!tbl_raw_data[analyst_name],flt_analyst)))))/
IF(AND(flt_analyst="ALL",flt_queue="ALL"),COUNTIFS([1]!tbl_raw_data[Updated_date],M26),
IF(AND(flt_analyst&lt;&gt;"ALL",flt_queue&lt;&gt;"ALL"),COUNTIFS([1]!tbl_raw_data[Updated_date],M26,[1]!tbl_raw_data[updated_queue],flt_queue,[1]!tbl_raw_data[analyst_name],flt_analyst),
IF(flt_analyst="ALL",COUNTIFS([1]!tbl_raw_data[Updated_date],M26,[1]!tbl_raw_data[updated_queue],flt_queue),
IF(flt_queue="ALL",COUNTIFS([1]!tbl_raw_data[Updated_date],M26,[1]!tbl_raw_data[analyst_name],flt_analyst))))),"-")</f>
        <v>27.851861252115079</v>
      </c>
      <c r="AA26" s="2">
        <f>AVERAGE(Z26:Z30)</f>
        <v>20.082484500520355</v>
      </c>
      <c r="AB26">
        <f>IF(AND(flt_analyst="ALL",flt_queue="ALL"),COUNTIFS([1]!tbl_raw_data[Updated_date],M26),
IF(AND(flt_analyst&lt;&gt;"ALL",flt_queue&lt;&gt;"ALL"),COUNTIFS([1]!tbl_raw_data[Updated_date],M26,[1]!tbl_raw_data[updated_queue],flt_queue,[1]!tbl_raw_data[analyst_name],flt_analyst),
IF(flt_analyst="ALL",COUNTIFS([1]!tbl_raw_data[Updated_date],M26,[1]!tbl_raw_data[updated_queue],flt_queue),
IF(flt_queue="ALL",COUNTIFS([1]!tbl_raw_data[Updated_date],M26,[1]!tbl_raw_data[analyst_name],flt_analyst)))))</f>
        <v>197</v>
      </c>
      <c r="AC26">
        <f>AVERAGE(AB26:AB30)</f>
        <v>176.8</v>
      </c>
      <c r="AD26" s="1">
        <f>IF(AND('[1]KPI dashbo'!$I$8="ALL",'[1]KPI dashbo'!$K$8="ALL"),COUNTIFS([1]!tbl_raw_data[Updated_date],M26,[1]!tbl_raw_data[Updated Reason],$AD$3),
IF(AND('[1]KPI dashbo'!$I$8&lt;&gt;"ALL",'[1]KPI dashbo'!$K$8&lt;&gt;"ALL"),COUNTIFS([1]!tbl_raw_data[updated_queue],'[1]KPI dashbo'!$I$8,
[1]!tbl_raw_data[analyst_name],'[1]KPI dashbo'!$K$8,[1]!tbl_raw_data[Updated_date],M26,[1]!tbl_raw_data[Updated Reason],$AD$3),
IF('[1]KPI dashbo'!$I$8="ALL",COUNTIFS([1]!tbl_raw_data[analyst_name],'[1]KPI dashbo'!$K$8,[1]!tbl_raw_data[Updated_date],M26,[1]!tbl_raw_data[Updated Reason],$AD$3),
IF('[1]KPI dashbo'!$K$8="ALL",COUNTIFS([1]!tbl_raw_data[updated_queue],'[1]KPI dashbo'!$I$8,[1]!tbl_raw_data[Updated_date],M26,[1]!tbl_raw_data[Updated Reason],$AD$3)))))</f>
        <v>49</v>
      </c>
      <c r="AE26" s="1">
        <f>IF(AND('[1]KPI dashbo'!$I$8="ALL",'[1]KPI dashbo'!$K$8="ALL"),COUNTIFS([1]!tbl_raw_data[Updated_date],M26,[1]!tbl_raw_data[Updated Reason],$AE$3),
IF(AND('[1]KPI dashbo'!$I$8&lt;&gt;"ALL",'[1]KPI dashbo'!$K$8&lt;&gt;"ALL"),COUNTIFS([1]!tbl_raw_data[updated_queue],'[1]KPI dashbo'!$I$8,
[1]!tbl_raw_data[analyst_name],'[1]KPI dashbo'!$K$8,[1]!tbl_raw_data[Updated_date],M26,[1]!tbl_raw_data[Updated Reason],$AE$3),
IF('[1]KPI dashbo'!$I$8="ALL",COUNTIFS([1]!tbl_raw_data[analyst_name],'[1]KPI dashbo'!$K$8,[1]!tbl_raw_data[Updated_date],M26,[1]!tbl_raw_data[Updated Reason],$AE$3),
IF('[1]KPI dashbo'!$K$8="ALL",COUNTIFS([1]!tbl_raw_data[updated_queue],'[1]KPI dashbo'!$I$8,[1]!tbl_raw_data[Updated_date],M26,[1]!tbl_raw_data[Updated Reason],$AE$3)))))</f>
        <v>56</v>
      </c>
      <c r="AF26" s="1">
        <f>IF(AND('[1]KPI dashbo'!$I$8="ALL",'[1]KPI dashbo'!$K$8="ALL"),COUNTIFS([1]!tbl_raw_data[Updated_date],M26,[1]!tbl_raw_data[Updated Reason],$AF$3),
IF(AND('[1]KPI dashbo'!$I$8&lt;&gt;"ALL",'[1]KPI dashbo'!$K$8&lt;&gt;"ALL"),COUNTIFS([1]!tbl_raw_data[updated_queue],'[1]KPI dashbo'!$I$8,
[1]!tbl_raw_data[analyst_name],'[1]KPI dashbo'!$K$8,[1]!tbl_raw_data[Updated_date],M26,[1]!tbl_raw_data[Updated Reason],$AF$3),
IF('[1]KPI dashbo'!$I$8="ALL",COUNTIFS([1]!tbl_raw_data[analyst_name],'[1]KPI dashbo'!$K$8,[1]!tbl_raw_data[Updated_date],M26,[1]!tbl_raw_data[Updated Reason],$AF$3),
IF('[1]KPI dashbo'!$K$8="ALL",COUNTIFS([1]!tbl_raw_data[updated_queue],'[1]KPI dashbo'!$I$8,[1]!tbl_raw_data[Updated_date],M26,[1]!tbl_raw_data[Updated Reason],$AF$3)))))</f>
        <v>9</v>
      </c>
      <c r="AG26" s="1">
        <f>IF(AND('[1]KPI dashbo'!$I$8="ALL",'[1]KPI dashbo'!$K$8="ALL"),COUNTIFS([1]!tbl_raw_data[Updated_date],M26,[1]!tbl_raw_data[Updated Reason],$AG$3),
IF(AND('[1]KPI dashbo'!$I$8&lt;&gt;"ALL",'[1]KPI dashbo'!$K$8&lt;&gt;"ALL"),COUNTIFS([1]!tbl_raw_data[updated_queue],'[1]KPI dashbo'!$I$8,
[1]!tbl_raw_data[analyst_name],'[1]KPI dashbo'!$K$8,[1]!tbl_raw_data[Updated_date],M26,[1]!tbl_raw_data[Updated Reason],$AG$3),
IF('[1]KPI dashbo'!$I$8="ALL",COUNTIFS([1]!tbl_raw_data[analyst_name],'[1]KPI dashbo'!$K$8,[1]!tbl_raw_data[Updated_date],M26,[1]!tbl_raw_data[Updated Reason],$AG$3),
IF('[1]KPI dashbo'!$K$8="ALL",COUNTIFS([1]!tbl_raw_data[updated_queue],'[1]KPI dashbo'!$I$8,[1]!tbl_raw_data[Updated_date],M26,[1]!tbl_raw_data[Updated Reason],$AG$3)))))</f>
        <v>5</v>
      </c>
      <c r="AH26" s="1">
        <f>IF(AND('[1]KPI dashbo'!$I$8="ALL",'[1]KPI dashbo'!$K$8="ALL"),COUNTIFS([1]!tbl_raw_data[Updated_date],M26,[1]!tbl_raw_data[Updated Reason],$AH$3),
IF(AND('[1]KPI dashbo'!$I$8&lt;&gt;"ALL",'[1]KPI dashbo'!$K$8&lt;&gt;"ALL"),COUNTIFS([1]!tbl_raw_data[updated_queue],'[1]KPI dashbo'!$I$8,
[1]!tbl_raw_data[analyst_name],'[1]KPI dashbo'!$K$8,[1]!tbl_raw_data[Updated_date],M26,[1]!tbl_raw_data[Updated Reason],$AH$3),
IF('[1]KPI dashbo'!$I$8="ALL",COUNTIFS([1]!tbl_raw_data[analyst_name],'[1]KPI dashbo'!$K$8,[1]!tbl_raw_data[Updated_date],M26,[1]!tbl_raw_data[Updated Reason],$AH$3),
IF('[1]KPI dashbo'!$K$8="ALL",COUNTIFS([1]!tbl_raw_data[updated_queue],'[1]KPI dashbo'!$I$8,[1]!tbl_raw_data[Updated_date],M26,[1]!tbl_raw_data[Updated Reason],$AH$3)))))</f>
        <v>77</v>
      </c>
      <c r="AI26" s="1">
        <f>IF(AND('[1]KPI dashbo'!$I$8="ALL",'[1]KPI dashbo'!$K$8="ALL"),COUNTIFS([1]!tbl_raw_data[Updated_date],M26,[1]!tbl_raw_data[Updated Reason],$AI$3),
IF(AND('[1]KPI dashbo'!$I$8&lt;&gt;"ALL",'[1]KPI dashbo'!$K$8&lt;&gt;"ALL"),COUNTIFS([1]!tbl_raw_data[updated_queue],'[1]KPI dashbo'!$I$8,
[1]!tbl_raw_data[analyst_name],'[1]KPI dashbo'!$K$8,[1]!tbl_raw_data[Updated_date],M26,[1]!tbl_raw_data[Updated Reason],$AI$3),
IF('[1]KPI dashbo'!$I$8="ALL",COUNTIFS([1]!tbl_raw_data[analyst_name],'[1]KPI dashbo'!$K$8,[1]!tbl_raw_data[Updated_date],M26,[1]!tbl_raw_data[Updated Reason],$AI$3),
IF('[1]KPI dashbo'!$K$8="ALL",COUNTIFS([1]!tbl_raw_data[updated_queue],'[1]KPI dashbo'!$I$8,[1]!tbl_raw_data[Updated_date],M26,[1]!tbl_raw_data[Updated Reason],$AI$3)))))</f>
        <v>1</v>
      </c>
      <c r="AJ26" s="1">
        <f>IF(AND('[1]KPI dashbo'!$I$8="ALL",'[1]KPI dashbo'!$K$8="ALL"),COUNTIFS([1]!tbl_raw_data[Updated_date],M26,[1]!tbl_raw_data[Updated Reason],$AJ$3),
IF(AND('[1]KPI dashbo'!$I$8&lt;&gt;"ALL",'[1]KPI dashbo'!$K$8&lt;&gt;"ALL"),COUNTIFS([1]!tbl_raw_data[updated_queue],'[1]KPI dashbo'!$I$8,
[1]!tbl_raw_data[analyst_name],'[1]KPI dashbo'!$K$8,[1]!tbl_raw_data[Updated_date],M26,[1]!tbl_raw_data[Updated Reason],$AJ$3),
IF('[1]KPI dashbo'!$I$8="ALL",COUNTIFS([1]!tbl_raw_data[analyst_name],'[1]KPI dashbo'!$K$8,[1]!tbl_raw_data[Updated_date],M26,[1]!tbl_raw_data[Updated Reason],$AJ$3),
IF('[1]KPI dashbo'!$K$8="ALL",COUNTIFS([1]!tbl_raw_data[updated_queue],'[1]KPI dashbo'!$I$8,[1]!tbl_raw_data[Updated_date],M26,[1]!tbl_raw_data[Updated Reason],$AJ$3)))))</f>
        <v>0</v>
      </c>
    </row>
    <row r="27" spans="13:36" x14ac:dyDescent="0.25">
      <c r="M27" s="6">
        <v>45145</v>
      </c>
      <c r="N27" s="5">
        <f>setting!$L$2</f>
        <v>0.85</v>
      </c>
      <c r="O27" s="3">
        <f>IFERROR(IF(AND(flt_analyst="ALL",flt_queue="ALL"),COUNTIFS([1]!tbl_raw_data[Updated_date],M27,[1]!tbl_raw_data[updated outcome],"APPROVE"),
IF(AND(flt_analyst&lt;&gt;"ALL",flt_queue&lt;&gt;"ALL"),COUNTIFS([1]!tbl_raw_data[Updated_date],M27,[1]!tbl_raw_data[updated_queue],flt_queue,[1]!tbl_raw_data[analyst_name],flt_analyst,[1]!tbl_raw_data[updated outcome],"APPROVE"),
IF(flt_analyst="ALL",COUNTIFS([1]!tbl_raw_data[Updated_date],M27,[1]!tbl_raw_data[updated_queue],flt_queue,[1]!tbl_raw_data[updated outcome],"APPROVE"),
IF(flt_queue="ALL",COUNTIFS([1]!tbl_raw_data[Updated_date],M27,[1]!tbl_raw_data[analyst_name],flt_analyst,[1]!tbl_raw_data[updated outcome],"APPROVE")))))
/
IF(AND(flt_analyst="ALL",flt_queue="ALL"),COUNTIFS([1]!tbl_raw_data[Updated_date],M27),
IF(AND(flt_analyst&lt;&gt;"ALL",flt_queue&lt;&gt;"ALL"),COUNTIFS([1]!tbl_raw_data[Updated_date],M27,[1]!tbl_raw_data[updated_queue],flt_queue,[1]!tbl_raw_data[analyst_name],flt_analyst),
IF(flt_analyst="ALL",COUNTIFS([1]!tbl_raw_data[Updated_date],M27,[1]!tbl_raw_data[updated_queue],flt_queue),
IF(flt_queue="ALL",COUNTIFS([1]!tbl_raw_data[Updated_date],M27,[1]!tbl_raw_data[analyst_name],flt_analyst))))),"-")</f>
        <v>0.53608247422680411</v>
      </c>
      <c r="P27" s="3">
        <f>AVERAGE(O27:O31)</f>
        <v>0.58552548079212496</v>
      </c>
      <c r="Q27" s="3">
        <f>IFERROR(IF(AND(flt_analyst="ALL",flt_queue="ALL"),COUNTIFS([1]!tbl_raw_data[Updated_date],M27,[1]!tbl_raw_data[updated outcome],"DECLINE"),
IF(AND(flt_analyst&lt;&gt;"ALL",flt_queue&lt;&gt;"ALL"),COUNTIFS([1]!tbl_raw_data[Updated_date],M27,[1]!tbl_raw_data[updated_queue],flt_queue,[1]!tbl_raw_data[analyst_name],flt_analyst,[1]!tbl_raw_data[updated outcome],"DECLINE"),
IF(flt_analyst="ALL",COUNTIFS([1]!tbl_raw_data[Updated_date],M27,[1]!tbl_raw_data[updated_queue],flt_queue,[1]!tbl_raw_data[updated outcome],"DECLINE"),
IF(flt_queue="ALL",COUNTIFS([1]!tbl_raw_data[Updated_date],M27,[1]!tbl_raw_data[analyst_name],flt_analyst,[1]!tbl_raw_data[updated outcome],"DECLINE")))))
/
IF(AND(flt_analyst="ALL",flt_queue="ALL"),COUNTIFS([1]!tbl_raw_data[Updated_date],M27),
IF(AND(flt_analyst&lt;&gt;"ALL",flt_queue&lt;&gt;"ALL"),COUNTIFS([1]!tbl_raw_data[Updated_date],M27,[1]!tbl_raw_data[updated_queue],flt_queue,[1]!tbl_raw_data[analyst_name],flt_analyst),
IF(flt_analyst="ALL",COUNTIFS([1]!tbl_raw_data[Updated_date],M27,[1]!tbl_raw_data[updated_queue],flt_queue),
IF(flt_queue="ALL",COUNTIFS([1]!tbl_raw_data[Updated_date],M27,[1]!tbl_raw_data[analyst_name],flt_analyst))))),"-")</f>
        <v>0.1134020618556701</v>
      </c>
      <c r="R27" s="3">
        <f>AVERAGE(Q27:Q31)</f>
        <v>0.10329220512791552</v>
      </c>
      <c r="S27" s="3">
        <f>IFERROR(IF(AND(flt_analyst="ALL",flt_queue="ALL"),COUNTIFS([1]!tbl_raw_data[Updated_date],M27,[1]!tbl_raw_data[updated outcome],"WITHDRAW"),
IF(AND(flt_analyst&lt;&gt;"ALL",flt_queue&lt;&gt;"ALL"),COUNTIFS([1]!tbl_raw_data[Updated_date],M27,[1]!tbl_raw_data[updated_queue],flt_queue,[1]!tbl_raw_data[analyst_name],flt_analyst,[1]!tbl_raw_data[updated outcome],"WITHDRAW"),
IF(flt_analyst="ALL",COUNTIFS([1]!tbl_raw_data[Updated_date],M27,[1]!tbl_raw_data[updated_queue],flt_queue,[1]!tbl_raw_data[updated outcome],"WITHDRAW"),
IF(flt_queue="ALL",COUNTIFS([1]!tbl_raw_data[Updated_date],M27,[1]!tbl_raw_data[analyst_name],flt_analyst,[1]!tbl_raw_data[updated outcome],"WITHDRAW")))))
/
IF(AND(flt_analyst="ALL",flt_queue="ALL"),COUNTIFS([1]!tbl_raw_data[Updated_date],M27),
IF(AND(flt_analyst&lt;&gt;"ALL",flt_queue&lt;&gt;"ALL"),COUNTIFS([1]!tbl_raw_data[Updated_date],M27,[1]!tbl_raw_data[updated_queue],flt_queue,[1]!tbl_raw_data[analyst_name],flt_analyst),
IF(flt_analyst="ALL",COUNTIFS([1]!tbl_raw_data[Updated_date],M27,[1]!tbl_raw_data[updated_queue],flt_queue),
IF(flt_queue="ALL",COUNTIFS([1]!tbl_raw_data[Updated_date],M27,[1]!tbl_raw_data[analyst_name],flt_analyst))))),"-")</f>
        <v>0.35051546391752575</v>
      </c>
      <c r="T27" s="3">
        <f>AVERAGE(S27:S31)</f>
        <v>0.31118231407995944</v>
      </c>
      <c r="U27" s="4">
        <v>0.9</v>
      </c>
      <c r="V27" s="3">
        <f>IFERROR(IF(AND(flt_queue="All",flt_analyst="All"),COUNTIFS([1]!tbl_raw_data[sla_met_sla_not_met],"SLA_MET",[1]!tbl_raw_data[Updated_date],M27),
IF(AND(flt_queue&lt;&gt;"All",flt_analyst&lt;&gt;"All"),COUNTIFS([1]!tbl_raw_data[updated_queue],flt_queue,[1]!tbl_raw_data[analyst_name],flt_analyst,[1]!tbl_raw_data[sla_met_sla_not_met],"SLA_MET",[1]!tbl_raw_data[Updated_date],M27),
IF(flt_queue="All",COUNTIFS([1]!tbl_raw_data[analyst_name],flt_analyst,[1]!tbl_raw_data[sla_met_sla_not_met],"SLA_MET",[1]!tbl_raw_data[Updated_date],M27),
IF(flt_analyst="All",COUNTIFS([1]!tbl_raw_data[updated_queue],flt_queue,[1]!tbl_raw_data[sla_met_sla_not_met],"SLA_MET",[1]!tbl_raw_data[Updated_date],M27)))))
/
IF(AND(flt_queue="All",flt_analyst="All"),COUNTIFS([1]!tbl_raw_data[Updated_date],M27),
IF(AND(flt_queue&lt;&gt;"All",flt_analyst&lt;&gt;"All"),COUNTIFS([1]!tbl_raw_data[updated_queue],flt_queue,[1]!tbl_raw_data[analyst_name],flt_analyst,[1]!tbl_raw_data[Updated_date],M27),
IF(flt_queue="All",COUNTIFS([1]!tbl_raw_data[analyst_name],flt_analyst,[1]!tbl_raw_data[Updated_date],M27),
IF(flt_analyst="All",COUNTIFS([1]!tbl_raw_data[updated_queue],flt_queue,[1]!tbl_raw_data[Updated_date],M27))))),"-")</f>
        <v>0.88144329896907214</v>
      </c>
      <c r="W27" s="3">
        <f>AVERAGE(V27:V31)</f>
        <v>0.93506304985215238</v>
      </c>
      <c r="X27" s="3">
        <f>IFERROR(IF(AND(flt_analyst="ALL",flt_queue="ALL"),COUNTIFS([1]!tbl_raw_data[Updated_date],M27,[1]!tbl_raw_data[sla_met_sla_not_met],"SLA_MET"),
IF(AND(flt_analyst&lt;&gt;"ALL",flt_queue&lt;&gt;"ALL"),COUNTIFS([1]!tbl_raw_data[Updated_date],M27,[1]!tbl_raw_data[updated_queue],flt_queue,[1]!tbl_raw_data[analyst_name],flt_analyst,[1]!tbl_raw_data[sla_met_sla_not_met],"SLA_MET"),
IF(flt_analyst="ALL",COUNTIFS([1]!tbl_raw_data[Updated_date],M27,[1]!tbl_raw_data[updated_queue],flt_queue,[1]!tbl_raw_data[sla_met_sla_not_met],"SLA_MET"),
IF(flt_queue="ALL",COUNTIFS([1]!tbl_raw_data[Updated_date],M27,[1]!tbl_raw_data[analyst_name],flt_analyst,[1]!tbl_raw_data[sla_met_sla_not_met],"SLA_MET")))))/
IF(AND(flt_analyst="ALL",flt_queue="ALL"),COUNTIFS([1]!tbl_raw_data[Updated_date],M27),
IF(AND(flt_analyst&lt;&gt;"ALL",flt_queue&lt;&gt;"ALL"),COUNTIFS([1]!tbl_raw_data[Updated_date],M27,[1]!tbl_raw_data[updated_queue],flt_queue,[1]!tbl_raw_data[analyst_name],flt_analyst),
IF(flt_analyst="ALL",COUNTIFS([1]!tbl_raw_data[Updated_date],M27,[1]!tbl_raw_data[updated_queue],flt_queue),
IF(flt_queue="ALL",COUNTIFS([1]!tbl_raw_data[Updated_date],M27,[1]!tbl_raw_data[analyst_name],flt_analyst))))),"-")</f>
        <v>0.88144329896907214</v>
      </c>
      <c r="Y27" s="3">
        <f>AVERAGE(X27:X31)</f>
        <v>0.93506304985215238</v>
      </c>
      <c r="Z27" s="2">
        <f>IFERROR(IF(AND(flt_analyst="ALL",flt_queue="ALL"),SUMIFS([1]!tbl_raw_data[time_taken_in_mins],[1]!tbl_raw_data[Updated_date],M27),
IF(AND(flt_analyst&lt;&gt;"ALL",flt_queue&lt;&gt;"ALL"),SUMIFS([1]!tbl_raw_data[time_taken_in_mins],[1]!tbl_raw_data[Updated_date],M27,[1]!tbl_raw_data[analyst_name],flt_analyst,[1]!tbl_raw_data[updated_queue],flt_queue),
IF(flt_analyst="ALL",SUMIFS([1]!tbl_raw_data[time_taken_in_mins],[1]!tbl_raw_data[Updated_date],M27,[1]!tbl_raw_data[updated_queue],flt_queue),IF(flt_queue="ALL",SUMIFS([1]!tbl_raw_data[time_taken_in_mins],[1]!tbl_raw_data[Updated_date],M27,[1]!tbl_raw_data[analyst_name],flt_analyst)))))/
IF(AND(flt_analyst="ALL",flt_queue="ALL"),COUNTIFS([1]!tbl_raw_data[Updated_date],M27),
IF(AND(flt_analyst&lt;&gt;"ALL",flt_queue&lt;&gt;"ALL"),COUNTIFS([1]!tbl_raw_data[Updated_date],M27,[1]!tbl_raw_data[updated_queue],flt_queue,[1]!tbl_raw_data[analyst_name],flt_analyst),
IF(flt_analyst="ALL",COUNTIFS([1]!tbl_raw_data[Updated_date],M27,[1]!tbl_raw_data[updated_queue],flt_queue),
IF(flt_queue="ALL",COUNTIFS([1]!tbl_raw_data[Updated_date],M27,[1]!tbl_raw_data[analyst_name],flt_analyst))))),"-")</f>
        <v>40.214261168384873</v>
      </c>
      <c r="AA27" s="2">
        <f>AVERAGE(Z27:Z31)</f>
        <v>16.922279677799015</v>
      </c>
      <c r="AB27">
        <f>IF(AND(flt_analyst="ALL",flt_queue="ALL"),COUNTIFS([1]!tbl_raw_data[Updated_date],M27),
IF(AND(flt_analyst&lt;&gt;"ALL",flt_queue&lt;&gt;"ALL"),COUNTIFS([1]!tbl_raw_data[Updated_date],M27,[1]!tbl_raw_data[updated_queue],flt_queue,[1]!tbl_raw_data[analyst_name],flt_analyst),
IF(flt_analyst="ALL",COUNTIFS([1]!tbl_raw_data[Updated_date],M27,[1]!tbl_raw_data[updated_queue],flt_queue),
IF(flt_queue="ALL",COUNTIFS([1]!tbl_raw_data[Updated_date],M27,[1]!tbl_raw_data[analyst_name],flt_analyst)))))</f>
        <v>194</v>
      </c>
      <c r="AC27">
        <f>AVERAGE(AB27:AB31)</f>
        <v>181.2</v>
      </c>
      <c r="AD27" s="1">
        <f>IF(AND('[1]KPI dashbo'!$I$8="ALL",'[1]KPI dashbo'!$K$8="ALL"),COUNTIFS([1]!tbl_raw_data[Updated_date],M27,[1]!tbl_raw_data[Updated Reason],$AD$3),
IF(AND('[1]KPI dashbo'!$I$8&lt;&gt;"ALL",'[1]KPI dashbo'!$K$8&lt;&gt;"ALL"),COUNTIFS([1]!tbl_raw_data[updated_queue],'[1]KPI dashbo'!$I$8,
[1]!tbl_raw_data[analyst_name],'[1]KPI dashbo'!$K$8,[1]!tbl_raw_data[Updated_date],M27,[1]!tbl_raw_data[Updated Reason],$AD$3),
IF('[1]KPI dashbo'!$I$8="ALL",COUNTIFS([1]!tbl_raw_data[analyst_name],'[1]KPI dashbo'!$K$8,[1]!tbl_raw_data[Updated_date],M27,[1]!tbl_raw_data[Updated Reason],$AD$3),
IF('[1]KPI dashbo'!$K$8="ALL",COUNTIFS([1]!tbl_raw_data[updated_queue],'[1]KPI dashbo'!$I$8,[1]!tbl_raw_data[Updated_date],M27,[1]!tbl_raw_data[Updated Reason],$AD$3)))))</f>
        <v>44</v>
      </c>
      <c r="AE27" s="1">
        <f>IF(AND('[1]KPI dashbo'!$I$8="ALL",'[1]KPI dashbo'!$K$8="ALL"),COUNTIFS([1]!tbl_raw_data[Updated_date],M27,[1]!tbl_raw_data[Updated Reason],$AE$3),
IF(AND('[1]KPI dashbo'!$I$8&lt;&gt;"ALL",'[1]KPI dashbo'!$K$8&lt;&gt;"ALL"),COUNTIFS([1]!tbl_raw_data[updated_queue],'[1]KPI dashbo'!$I$8,
[1]!tbl_raw_data[analyst_name],'[1]KPI dashbo'!$K$8,[1]!tbl_raw_data[Updated_date],M27,[1]!tbl_raw_data[Updated Reason],$AE$3),
IF('[1]KPI dashbo'!$I$8="ALL",COUNTIFS([1]!tbl_raw_data[analyst_name],'[1]KPI dashbo'!$K$8,[1]!tbl_raw_data[Updated_date],M27,[1]!tbl_raw_data[Updated Reason],$AE$3),
IF('[1]KPI dashbo'!$K$8="ALL",COUNTIFS([1]!tbl_raw_data[updated_queue],'[1]KPI dashbo'!$I$8,[1]!tbl_raw_data[Updated_date],M27,[1]!tbl_raw_data[Updated Reason],$AE$3)))))</f>
        <v>59</v>
      </c>
      <c r="AF27" s="1">
        <f>IF(AND('[1]KPI dashbo'!$I$8="ALL",'[1]KPI dashbo'!$K$8="ALL"),COUNTIFS([1]!tbl_raw_data[Updated_date],M27,[1]!tbl_raw_data[Updated Reason],$AF$3),
IF(AND('[1]KPI dashbo'!$I$8&lt;&gt;"ALL",'[1]KPI dashbo'!$K$8&lt;&gt;"ALL"),COUNTIFS([1]!tbl_raw_data[updated_queue],'[1]KPI dashbo'!$I$8,
[1]!tbl_raw_data[analyst_name],'[1]KPI dashbo'!$K$8,[1]!tbl_raw_data[Updated_date],M27,[1]!tbl_raw_data[Updated Reason],$AF$3),
IF('[1]KPI dashbo'!$I$8="ALL",COUNTIFS([1]!tbl_raw_data[analyst_name],'[1]KPI dashbo'!$K$8,[1]!tbl_raw_data[Updated_date],M27,[1]!tbl_raw_data[Updated Reason],$AF$3),
IF('[1]KPI dashbo'!$K$8="ALL",COUNTIFS([1]!tbl_raw_data[updated_queue],'[1]KPI dashbo'!$I$8,[1]!tbl_raw_data[Updated_date],M27,[1]!tbl_raw_data[Updated Reason],$AF$3)))))</f>
        <v>3</v>
      </c>
      <c r="AG27" s="1">
        <f>IF(AND('[1]KPI dashbo'!$I$8="ALL",'[1]KPI dashbo'!$K$8="ALL"),COUNTIFS([1]!tbl_raw_data[Updated_date],M27,[1]!tbl_raw_data[Updated Reason],$AG$3),
IF(AND('[1]KPI dashbo'!$I$8&lt;&gt;"ALL",'[1]KPI dashbo'!$K$8&lt;&gt;"ALL"),COUNTIFS([1]!tbl_raw_data[updated_queue],'[1]KPI dashbo'!$I$8,
[1]!tbl_raw_data[analyst_name],'[1]KPI dashbo'!$K$8,[1]!tbl_raw_data[Updated_date],M27,[1]!tbl_raw_data[Updated Reason],$AG$3),
IF('[1]KPI dashbo'!$I$8="ALL",COUNTIFS([1]!tbl_raw_data[analyst_name],'[1]KPI dashbo'!$K$8,[1]!tbl_raw_data[Updated_date],M27,[1]!tbl_raw_data[Updated Reason],$AG$3),
IF('[1]KPI dashbo'!$K$8="ALL",COUNTIFS([1]!tbl_raw_data[updated_queue],'[1]KPI dashbo'!$I$8,[1]!tbl_raw_data[Updated_date],M27,[1]!tbl_raw_data[Updated Reason],$AG$3)))))</f>
        <v>6</v>
      </c>
      <c r="AH27" s="1">
        <f>IF(AND('[1]KPI dashbo'!$I$8="ALL",'[1]KPI dashbo'!$K$8="ALL"),COUNTIFS([1]!tbl_raw_data[Updated_date],M27,[1]!tbl_raw_data[Updated Reason],$AH$3),
IF(AND('[1]KPI dashbo'!$I$8&lt;&gt;"ALL",'[1]KPI dashbo'!$K$8&lt;&gt;"ALL"),COUNTIFS([1]!tbl_raw_data[updated_queue],'[1]KPI dashbo'!$I$8,
[1]!tbl_raw_data[analyst_name],'[1]KPI dashbo'!$K$8,[1]!tbl_raw_data[Updated_date],M27,[1]!tbl_raw_data[Updated Reason],$AH$3),
IF('[1]KPI dashbo'!$I$8="ALL",COUNTIFS([1]!tbl_raw_data[analyst_name],'[1]KPI dashbo'!$K$8,[1]!tbl_raw_data[Updated_date],M27,[1]!tbl_raw_data[Updated Reason],$AH$3),
IF('[1]KPI dashbo'!$K$8="ALL",COUNTIFS([1]!tbl_raw_data[updated_queue],'[1]KPI dashbo'!$I$8,[1]!tbl_raw_data[Updated_date],M27,[1]!tbl_raw_data[Updated Reason],$AH$3)))))</f>
        <v>79</v>
      </c>
      <c r="AI27" s="1">
        <f>IF(AND('[1]KPI dashbo'!$I$8="ALL",'[1]KPI dashbo'!$K$8="ALL"),COUNTIFS([1]!tbl_raw_data[Updated_date],M27,[1]!tbl_raw_data[Updated Reason],$AI$3),
IF(AND('[1]KPI dashbo'!$I$8&lt;&gt;"ALL",'[1]KPI dashbo'!$K$8&lt;&gt;"ALL"),COUNTIFS([1]!tbl_raw_data[updated_queue],'[1]KPI dashbo'!$I$8,
[1]!tbl_raw_data[analyst_name],'[1]KPI dashbo'!$K$8,[1]!tbl_raw_data[Updated_date],M27,[1]!tbl_raw_data[Updated Reason],$AI$3),
IF('[1]KPI dashbo'!$I$8="ALL",COUNTIFS([1]!tbl_raw_data[analyst_name],'[1]KPI dashbo'!$K$8,[1]!tbl_raw_data[Updated_date],M27,[1]!tbl_raw_data[Updated Reason],$AI$3),
IF('[1]KPI dashbo'!$K$8="ALL",COUNTIFS([1]!tbl_raw_data[updated_queue],'[1]KPI dashbo'!$I$8,[1]!tbl_raw_data[Updated_date],M27,[1]!tbl_raw_data[Updated Reason],$AI$3)))))</f>
        <v>1</v>
      </c>
      <c r="AJ27" s="1">
        <f>IF(AND('[1]KPI dashbo'!$I$8="ALL",'[1]KPI dashbo'!$K$8="ALL"),COUNTIFS([1]!tbl_raw_data[Updated_date],M27,[1]!tbl_raw_data[Updated Reason],$AJ$3),
IF(AND('[1]KPI dashbo'!$I$8&lt;&gt;"ALL",'[1]KPI dashbo'!$K$8&lt;&gt;"ALL"),COUNTIFS([1]!tbl_raw_data[updated_queue],'[1]KPI dashbo'!$I$8,
[1]!tbl_raw_data[analyst_name],'[1]KPI dashbo'!$K$8,[1]!tbl_raw_data[Updated_date],M27,[1]!tbl_raw_data[Updated Reason],$AJ$3),
IF('[1]KPI dashbo'!$I$8="ALL",COUNTIFS([1]!tbl_raw_data[analyst_name],'[1]KPI dashbo'!$K$8,[1]!tbl_raw_data[Updated_date],M27,[1]!tbl_raw_data[Updated Reason],$AJ$3),
IF('[1]KPI dashbo'!$K$8="ALL",COUNTIFS([1]!tbl_raw_data[updated_queue],'[1]KPI dashbo'!$I$8,[1]!tbl_raw_data[Updated_date],M27,[1]!tbl_raw_data[Updated Reason],$AJ$3)))))</f>
        <v>2</v>
      </c>
    </row>
    <row r="28" spans="13:36" x14ac:dyDescent="0.25">
      <c r="M28" s="6">
        <v>45144</v>
      </c>
      <c r="N28" s="5">
        <f>setting!$L$2</f>
        <v>0.85</v>
      </c>
      <c r="O28" s="3">
        <f>IFERROR(IF(AND(flt_analyst="ALL",flt_queue="ALL"),COUNTIFS([1]!tbl_raw_data[Updated_date],M28,[1]!tbl_raw_data[updated outcome],"APPROVE"),
IF(AND(flt_analyst&lt;&gt;"ALL",flt_queue&lt;&gt;"ALL"),COUNTIFS([1]!tbl_raw_data[Updated_date],M28,[1]!tbl_raw_data[updated_queue],flt_queue,[1]!tbl_raw_data[analyst_name],flt_analyst,[1]!tbl_raw_data[updated outcome],"APPROVE"),
IF(flt_analyst="ALL",COUNTIFS([1]!tbl_raw_data[Updated_date],M28,[1]!tbl_raw_data[updated_queue],flt_queue,[1]!tbl_raw_data[updated outcome],"APPROVE"),
IF(flt_queue="ALL",COUNTIFS([1]!tbl_raw_data[Updated_date],M28,[1]!tbl_raw_data[analyst_name],flt_analyst,[1]!tbl_raw_data[updated outcome],"APPROVE")))))
/
IF(AND(flt_analyst="ALL",flt_queue="ALL"),COUNTIFS([1]!tbl_raw_data[Updated_date],M28),
IF(AND(flt_analyst&lt;&gt;"ALL",flt_queue&lt;&gt;"ALL"),COUNTIFS([1]!tbl_raw_data[Updated_date],M28,[1]!tbl_raw_data[updated_queue],flt_queue,[1]!tbl_raw_data[analyst_name],flt_analyst),
IF(flt_analyst="ALL",COUNTIFS([1]!tbl_raw_data[Updated_date],M28,[1]!tbl_raw_data[updated_queue],flt_queue),
IF(flt_queue="ALL",COUNTIFS([1]!tbl_raw_data[Updated_date],M28,[1]!tbl_raw_data[analyst_name],flt_analyst))))),"-")</f>
        <v>0.57999999999999996</v>
      </c>
      <c r="P28" s="3">
        <f>AVERAGE(O28:O32)</f>
        <v>0.60624420861882888</v>
      </c>
      <c r="Q28" s="3">
        <f>IFERROR(IF(AND(flt_analyst="ALL",flt_queue="ALL"),COUNTIFS([1]!tbl_raw_data[Updated_date],M28,[1]!tbl_raw_data[updated outcome],"DECLINE"),
IF(AND(flt_analyst&lt;&gt;"ALL",flt_queue&lt;&gt;"ALL"),COUNTIFS([1]!tbl_raw_data[Updated_date],M28,[1]!tbl_raw_data[updated_queue],flt_queue,[1]!tbl_raw_data[analyst_name],flt_analyst,[1]!tbl_raw_data[updated outcome],"DECLINE"),
IF(flt_analyst="ALL",COUNTIFS([1]!tbl_raw_data[Updated_date],M28,[1]!tbl_raw_data[updated_queue],flt_queue,[1]!tbl_raw_data[updated outcome],"DECLINE"),
IF(flt_queue="ALL",COUNTIFS([1]!tbl_raw_data[Updated_date],M28,[1]!tbl_raw_data[analyst_name],flt_analyst,[1]!tbl_raw_data[updated outcome],"DECLINE")))))
/
IF(AND(flt_analyst="ALL",flt_queue="ALL"),COUNTIFS([1]!tbl_raw_data[Updated_date],M28),
IF(AND(flt_analyst&lt;&gt;"ALL",flt_queue&lt;&gt;"ALL"),COUNTIFS([1]!tbl_raw_data[Updated_date],M28,[1]!tbl_raw_data[updated_queue],flt_queue,[1]!tbl_raw_data[analyst_name],flt_analyst),
IF(flt_analyst="ALL",COUNTIFS([1]!tbl_raw_data[Updated_date],M28,[1]!tbl_raw_data[updated_queue],flt_queue),
IF(flt_queue="ALL",COUNTIFS([1]!tbl_raw_data[Updated_date],M28,[1]!tbl_raw_data[analyst_name],flt_analyst))))),"-")</f>
        <v>0.13</v>
      </c>
      <c r="R28" s="3">
        <f>AVERAGE(Q28:Q32)</f>
        <v>0.10409357413329974</v>
      </c>
      <c r="S28" s="3">
        <f>IFERROR(IF(AND(flt_analyst="ALL",flt_queue="ALL"),COUNTIFS([1]!tbl_raw_data[Updated_date],M28,[1]!tbl_raw_data[updated outcome],"WITHDRAW"),
IF(AND(flt_analyst&lt;&gt;"ALL",flt_queue&lt;&gt;"ALL"),COUNTIFS([1]!tbl_raw_data[Updated_date],M28,[1]!tbl_raw_data[updated_queue],flt_queue,[1]!tbl_raw_data[analyst_name],flt_analyst,[1]!tbl_raw_data[updated outcome],"WITHDRAW"),
IF(flt_analyst="ALL",COUNTIFS([1]!tbl_raw_data[Updated_date],M28,[1]!tbl_raw_data[updated_queue],flt_queue,[1]!tbl_raw_data[updated outcome],"WITHDRAW"),
IF(flt_queue="ALL",COUNTIFS([1]!tbl_raw_data[Updated_date],M28,[1]!tbl_raw_data[analyst_name],flt_analyst,[1]!tbl_raw_data[updated outcome],"WITHDRAW")))))
/
IF(AND(flt_analyst="ALL",flt_queue="ALL"),COUNTIFS([1]!tbl_raw_data[Updated_date],M28),
IF(AND(flt_analyst&lt;&gt;"ALL",flt_queue&lt;&gt;"ALL"),COUNTIFS([1]!tbl_raw_data[Updated_date],M28,[1]!tbl_raw_data[updated_queue],flt_queue,[1]!tbl_raw_data[analyst_name],flt_analyst),
IF(flt_analyst="ALL",COUNTIFS([1]!tbl_raw_data[Updated_date],M28,[1]!tbl_raw_data[updated_queue],flt_queue),
IF(flt_queue="ALL",COUNTIFS([1]!tbl_raw_data[Updated_date],M28,[1]!tbl_raw_data[analyst_name],flt_analyst))))),"-")</f>
        <v>0.28999999999999998</v>
      </c>
      <c r="T28" s="3">
        <f>AVERAGE(S28:S32)</f>
        <v>0.28966221724787139</v>
      </c>
      <c r="U28" s="4">
        <v>0.9</v>
      </c>
      <c r="V28" s="3">
        <f>IFERROR(IF(AND(flt_queue="All",flt_analyst="All"),COUNTIFS([1]!tbl_raw_data[sla_met_sla_not_met],"SLA_MET",[1]!tbl_raw_data[Updated_date],M28),
IF(AND(flt_queue&lt;&gt;"All",flt_analyst&lt;&gt;"All"),COUNTIFS([1]!tbl_raw_data[updated_queue],flt_queue,[1]!tbl_raw_data[analyst_name],flt_analyst,[1]!tbl_raw_data[sla_met_sla_not_met],"SLA_MET",[1]!tbl_raw_data[Updated_date],M28),
IF(flt_queue="All",COUNTIFS([1]!tbl_raw_data[analyst_name],flt_analyst,[1]!tbl_raw_data[sla_met_sla_not_met],"SLA_MET",[1]!tbl_raw_data[Updated_date],M28),
IF(flt_analyst="All",COUNTIFS([1]!tbl_raw_data[updated_queue],flt_queue,[1]!tbl_raw_data[sla_met_sla_not_met],"SLA_MET",[1]!tbl_raw_data[Updated_date],M28)))))
/
IF(AND(flt_queue="All",flt_analyst="All"),COUNTIFS([1]!tbl_raw_data[Updated_date],M28),
IF(AND(flt_queue&lt;&gt;"All",flt_analyst&lt;&gt;"All"),COUNTIFS([1]!tbl_raw_data[updated_queue],flt_queue,[1]!tbl_raw_data[analyst_name],flt_analyst,[1]!tbl_raw_data[Updated_date],M28),
IF(flt_queue="All",COUNTIFS([1]!tbl_raw_data[analyst_name],flt_analyst,[1]!tbl_raw_data[Updated_date],M28),
IF(flt_analyst="All",COUNTIFS([1]!tbl_raw_data[updated_queue],flt_queue,[1]!tbl_raw_data[Updated_date],M28))))),"-")</f>
        <v>0.99</v>
      </c>
      <c r="W28" s="3">
        <f>AVERAGE(V28:V32)</f>
        <v>0.93610232528100989</v>
      </c>
      <c r="X28" s="3">
        <f>IFERROR(IF(AND(flt_analyst="ALL",flt_queue="ALL"),COUNTIFS([1]!tbl_raw_data[Updated_date],M28,[1]!tbl_raw_data[sla_met_sla_not_met],"SLA_MET"),
IF(AND(flt_analyst&lt;&gt;"ALL",flt_queue&lt;&gt;"ALL"),COUNTIFS([1]!tbl_raw_data[Updated_date],M28,[1]!tbl_raw_data[updated_queue],flt_queue,[1]!tbl_raw_data[analyst_name],flt_analyst,[1]!tbl_raw_data[sla_met_sla_not_met],"SLA_MET"),
IF(flt_analyst="ALL",COUNTIFS([1]!tbl_raw_data[Updated_date],M28,[1]!tbl_raw_data[updated_queue],flt_queue,[1]!tbl_raw_data[sla_met_sla_not_met],"SLA_MET"),
IF(flt_queue="ALL",COUNTIFS([1]!tbl_raw_data[Updated_date],M28,[1]!tbl_raw_data[analyst_name],flt_analyst,[1]!tbl_raw_data[sla_met_sla_not_met],"SLA_MET")))))/
IF(AND(flt_analyst="ALL",flt_queue="ALL"),COUNTIFS([1]!tbl_raw_data[Updated_date],M28),
IF(AND(flt_analyst&lt;&gt;"ALL",flt_queue&lt;&gt;"ALL"),COUNTIFS([1]!tbl_raw_data[Updated_date],M28,[1]!tbl_raw_data[updated_queue],flt_queue,[1]!tbl_raw_data[analyst_name],flt_analyst),
IF(flt_analyst="ALL",COUNTIFS([1]!tbl_raw_data[Updated_date],M28,[1]!tbl_raw_data[updated_queue],flt_queue),
IF(flt_queue="ALL",COUNTIFS([1]!tbl_raw_data[Updated_date],M28,[1]!tbl_raw_data[analyst_name],flt_analyst))))),"-")</f>
        <v>0.99</v>
      </c>
      <c r="Y28" s="3">
        <f>AVERAGE(X28:X32)</f>
        <v>0.93610232528100989</v>
      </c>
      <c r="Z28" s="2">
        <f>IFERROR(IF(AND(flt_analyst="ALL",flt_queue="ALL"),SUMIFS([1]!tbl_raw_data[time_taken_in_mins],[1]!tbl_raw_data[Updated_date],M28),
IF(AND(flt_analyst&lt;&gt;"ALL",flt_queue&lt;&gt;"ALL"),SUMIFS([1]!tbl_raw_data[time_taken_in_mins],[1]!tbl_raw_data[Updated_date],M28,[1]!tbl_raw_data[analyst_name],flt_analyst,[1]!tbl_raw_data[updated_queue],flt_queue),
IF(flt_analyst="ALL",SUMIFS([1]!tbl_raw_data[time_taken_in_mins],[1]!tbl_raw_data[Updated_date],M28,[1]!tbl_raw_data[updated_queue],flt_queue),IF(flt_queue="ALL",SUMIFS([1]!tbl_raw_data[time_taken_in_mins],[1]!tbl_raw_data[Updated_date],M28,[1]!tbl_raw_data[analyst_name],flt_analyst)))))/
IF(AND(flt_analyst="ALL",flt_queue="ALL"),COUNTIFS([1]!tbl_raw_data[Updated_date],M28),
IF(AND(flt_analyst&lt;&gt;"ALL",flt_queue&lt;&gt;"ALL"),COUNTIFS([1]!tbl_raw_data[Updated_date],M28,[1]!tbl_raw_data[updated_queue],flt_queue,[1]!tbl_raw_data[analyst_name],flt_analyst),
IF(flt_analyst="ALL",COUNTIFS([1]!tbl_raw_data[Updated_date],M28,[1]!tbl_raw_data[updated_queue],flt_queue),
IF(flt_queue="ALL",COUNTIFS([1]!tbl_raw_data[Updated_date],M28,[1]!tbl_raw_data[analyst_name],flt_analyst))))),"-")</f>
        <v>8.2940833333333277</v>
      </c>
      <c r="AA28" s="2">
        <f>AVERAGE(Z28:Z32)</f>
        <v>13.290048226848077</v>
      </c>
      <c r="AB28">
        <f>IF(AND(flt_analyst="ALL",flt_queue="ALL"),COUNTIFS([1]!tbl_raw_data[Updated_date],M28),
IF(AND(flt_analyst&lt;&gt;"ALL",flt_queue&lt;&gt;"ALL"),COUNTIFS([1]!tbl_raw_data[Updated_date],M28,[1]!tbl_raw_data[updated_queue],flt_queue,[1]!tbl_raw_data[analyst_name],flt_analyst),
IF(flt_analyst="ALL",COUNTIFS([1]!tbl_raw_data[Updated_date],M28,[1]!tbl_raw_data[updated_queue],flt_queue),
IF(flt_queue="ALL",COUNTIFS([1]!tbl_raw_data[Updated_date],M28,[1]!tbl_raw_data[analyst_name],flt_analyst)))))</f>
        <v>200</v>
      </c>
      <c r="AC28">
        <f>AVERAGE(AB28:AB32)</f>
        <v>191.8</v>
      </c>
      <c r="AD28" s="1">
        <f>IF(AND('[1]KPI dashbo'!$I$8="ALL",'[1]KPI dashbo'!$K$8="ALL"),COUNTIFS([1]!tbl_raw_data[Updated_date],M28,[1]!tbl_raw_data[Updated Reason],$AD$3),
IF(AND('[1]KPI dashbo'!$I$8&lt;&gt;"ALL",'[1]KPI dashbo'!$K$8&lt;&gt;"ALL"),COUNTIFS([1]!tbl_raw_data[updated_queue],'[1]KPI dashbo'!$I$8,
[1]!tbl_raw_data[analyst_name],'[1]KPI dashbo'!$K$8,[1]!tbl_raw_data[Updated_date],M28,[1]!tbl_raw_data[Updated Reason],$AD$3),
IF('[1]KPI dashbo'!$I$8="ALL",COUNTIFS([1]!tbl_raw_data[analyst_name],'[1]KPI dashbo'!$K$8,[1]!tbl_raw_data[Updated_date],M28,[1]!tbl_raw_data[Updated Reason],$AD$3),
IF('[1]KPI dashbo'!$K$8="ALL",COUNTIFS([1]!tbl_raw_data[updated_queue],'[1]KPI dashbo'!$I$8,[1]!tbl_raw_data[Updated_date],M28,[1]!tbl_raw_data[Updated Reason],$AD$3)))))</f>
        <v>44</v>
      </c>
      <c r="AE28" s="1">
        <f>IF(AND('[1]KPI dashbo'!$I$8="ALL",'[1]KPI dashbo'!$K$8="ALL"),COUNTIFS([1]!tbl_raw_data[Updated_date],M28,[1]!tbl_raw_data[Updated Reason],$AE$3),
IF(AND('[1]KPI dashbo'!$I$8&lt;&gt;"ALL",'[1]KPI dashbo'!$K$8&lt;&gt;"ALL"),COUNTIFS([1]!tbl_raw_data[updated_queue],'[1]KPI dashbo'!$I$8,
[1]!tbl_raw_data[analyst_name],'[1]KPI dashbo'!$K$8,[1]!tbl_raw_data[Updated_date],M28,[1]!tbl_raw_data[Updated Reason],$AE$3),
IF('[1]KPI dashbo'!$I$8="ALL",COUNTIFS([1]!tbl_raw_data[analyst_name],'[1]KPI dashbo'!$K$8,[1]!tbl_raw_data[Updated_date],M28,[1]!tbl_raw_data[Updated Reason],$AE$3),
IF('[1]KPI dashbo'!$K$8="ALL",COUNTIFS([1]!tbl_raw_data[updated_queue],'[1]KPI dashbo'!$I$8,[1]!tbl_raw_data[Updated_date],M28,[1]!tbl_raw_data[Updated Reason],$AE$3)))))</f>
        <v>40</v>
      </c>
      <c r="AF28" s="1">
        <f>IF(AND('[1]KPI dashbo'!$I$8="ALL",'[1]KPI dashbo'!$K$8="ALL"),COUNTIFS([1]!tbl_raw_data[Updated_date],M28,[1]!tbl_raw_data[Updated Reason],$AF$3),
IF(AND('[1]KPI dashbo'!$I$8&lt;&gt;"ALL",'[1]KPI dashbo'!$K$8&lt;&gt;"ALL"),COUNTIFS([1]!tbl_raw_data[updated_queue],'[1]KPI dashbo'!$I$8,
[1]!tbl_raw_data[analyst_name],'[1]KPI dashbo'!$K$8,[1]!tbl_raw_data[Updated_date],M28,[1]!tbl_raw_data[Updated Reason],$AF$3),
IF('[1]KPI dashbo'!$I$8="ALL",COUNTIFS([1]!tbl_raw_data[analyst_name],'[1]KPI dashbo'!$K$8,[1]!tbl_raw_data[Updated_date],M28,[1]!tbl_raw_data[Updated Reason],$AF$3),
IF('[1]KPI dashbo'!$K$8="ALL",COUNTIFS([1]!tbl_raw_data[updated_queue],'[1]KPI dashbo'!$I$8,[1]!tbl_raw_data[Updated_date],M28,[1]!tbl_raw_data[Updated Reason],$AF$3)))))</f>
        <v>9</v>
      </c>
      <c r="AG28" s="1">
        <f>IF(AND('[1]KPI dashbo'!$I$8="ALL",'[1]KPI dashbo'!$K$8="ALL"),COUNTIFS([1]!tbl_raw_data[Updated_date],M28,[1]!tbl_raw_data[Updated Reason],$AG$3),
IF(AND('[1]KPI dashbo'!$I$8&lt;&gt;"ALL",'[1]KPI dashbo'!$K$8&lt;&gt;"ALL"),COUNTIFS([1]!tbl_raw_data[updated_queue],'[1]KPI dashbo'!$I$8,
[1]!tbl_raw_data[analyst_name],'[1]KPI dashbo'!$K$8,[1]!tbl_raw_data[Updated_date],M28,[1]!tbl_raw_data[Updated Reason],$AG$3),
IF('[1]KPI dashbo'!$I$8="ALL",COUNTIFS([1]!tbl_raw_data[analyst_name],'[1]KPI dashbo'!$K$8,[1]!tbl_raw_data[Updated_date],M28,[1]!tbl_raw_data[Updated Reason],$AG$3),
IF('[1]KPI dashbo'!$K$8="ALL",COUNTIFS([1]!tbl_raw_data[updated_queue],'[1]KPI dashbo'!$I$8,[1]!tbl_raw_data[Updated_date],M28,[1]!tbl_raw_data[Updated Reason],$AG$3)))))</f>
        <v>5</v>
      </c>
      <c r="AH28" s="1">
        <f>IF(AND('[1]KPI dashbo'!$I$8="ALL",'[1]KPI dashbo'!$K$8="ALL"),COUNTIFS([1]!tbl_raw_data[Updated_date],M28,[1]!tbl_raw_data[Updated Reason],$AH$3),
IF(AND('[1]KPI dashbo'!$I$8&lt;&gt;"ALL",'[1]KPI dashbo'!$K$8&lt;&gt;"ALL"),COUNTIFS([1]!tbl_raw_data[updated_queue],'[1]KPI dashbo'!$I$8,
[1]!tbl_raw_data[analyst_name],'[1]KPI dashbo'!$K$8,[1]!tbl_raw_data[Updated_date],M28,[1]!tbl_raw_data[Updated Reason],$AH$3),
IF('[1]KPI dashbo'!$I$8="ALL",COUNTIFS([1]!tbl_raw_data[analyst_name],'[1]KPI dashbo'!$K$8,[1]!tbl_raw_data[Updated_date],M28,[1]!tbl_raw_data[Updated Reason],$AH$3),
IF('[1]KPI dashbo'!$K$8="ALL",COUNTIFS([1]!tbl_raw_data[updated_queue],'[1]KPI dashbo'!$I$8,[1]!tbl_raw_data[Updated_date],M28,[1]!tbl_raw_data[Updated Reason],$AH$3)))))</f>
        <v>98</v>
      </c>
      <c r="AI28" s="1">
        <f>IF(AND('[1]KPI dashbo'!$I$8="ALL",'[1]KPI dashbo'!$K$8="ALL"),COUNTIFS([1]!tbl_raw_data[Updated_date],M28,[1]!tbl_raw_data[Updated Reason],$AI$3),
IF(AND('[1]KPI dashbo'!$I$8&lt;&gt;"ALL",'[1]KPI dashbo'!$K$8&lt;&gt;"ALL"),COUNTIFS([1]!tbl_raw_data[updated_queue],'[1]KPI dashbo'!$I$8,
[1]!tbl_raw_data[analyst_name],'[1]KPI dashbo'!$K$8,[1]!tbl_raw_data[Updated_date],M28,[1]!tbl_raw_data[Updated Reason],$AI$3),
IF('[1]KPI dashbo'!$I$8="ALL",COUNTIFS([1]!tbl_raw_data[analyst_name],'[1]KPI dashbo'!$K$8,[1]!tbl_raw_data[Updated_date],M28,[1]!tbl_raw_data[Updated Reason],$AI$3),
IF('[1]KPI dashbo'!$K$8="ALL",COUNTIFS([1]!tbl_raw_data[updated_queue],'[1]KPI dashbo'!$I$8,[1]!tbl_raw_data[Updated_date],M28,[1]!tbl_raw_data[Updated Reason],$AI$3)))))</f>
        <v>4</v>
      </c>
      <c r="AJ28" s="1">
        <f>IF(AND('[1]KPI dashbo'!$I$8="ALL",'[1]KPI dashbo'!$K$8="ALL"),COUNTIFS([1]!tbl_raw_data[Updated_date],M28,[1]!tbl_raw_data[Updated Reason],$AJ$3),
IF(AND('[1]KPI dashbo'!$I$8&lt;&gt;"ALL",'[1]KPI dashbo'!$K$8&lt;&gt;"ALL"),COUNTIFS([1]!tbl_raw_data[updated_queue],'[1]KPI dashbo'!$I$8,
[1]!tbl_raw_data[analyst_name],'[1]KPI dashbo'!$K$8,[1]!tbl_raw_data[Updated_date],M28,[1]!tbl_raw_data[Updated Reason],$AJ$3),
IF('[1]KPI dashbo'!$I$8="ALL",COUNTIFS([1]!tbl_raw_data[analyst_name],'[1]KPI dashbo'!$K$8,[1]!tbl_raw_data[Updated_date],M28,[1]!tbl_raw_data[Updated Reason],$AJ$3),
IF('[1]KPI dashbo'!$K$8="ALL",COUNTIFS([1]!tbl_raw_data[updated_queue],'[1]KPI dashbo'!$I$8,[1]!tbl_raw_data[Updated_date],M28,[1]!tbl_raw_data[Updated Reason],$AJ$3)))))</f>
        <v>0</v>
      </c>
    </row>
    <row r="29" spans="13:36" x14ac:dyDescent="0.25">
      <c r="M29" s="6">
        <v>45143</v>
      </c>
      <c r="N29" s="5">
        <f>setting!$L$2</f>
        <v>0.85</v>
      </c>
      <c r="O29" s="3">
        <f>IFERROR(IF(AND(flt_analyst="ALL",flt_queue="ALL"),COUNTIFS([1]!tbl_raw_data[Updated_date],M29,[1]!tbl_raw_data[updated outcome],"APPROVE"),
IF(AND(flt_analyst&lt;&gt;"ALL",flt_queue&lt;&gt;"ALL"),COUNTIFS([1]!tbl_raw_data[Updated_date],M29,[1]!tbl_raw_data[updated_queue],flt_queue,[1]!tbl_raw_data[analyst_name],flt_analyst,[1]!tbl_raw_data[updated outcome],"APPROVE"),
IF(flt_analyst="ALL",COUNTIFS([1]!tbl_raw_data[Updated_date],M29,[1]!tbl_raw_data[updated_queue],flt_queue,[1]!tbl_raw_data[updated outcome],"APPROVE"),
IF(flt_queue="ALL",COUNTIFS([1]!tbl_raw_data[Updated_date],M29,[1]!tbl_raw_data[analyst_name],flt_analyst,[1]!tbl_raw_data[updated outcome],"APPROVE")))))
/
IF(AND(flt_analyst="ALL",flt_queue="ALL"),COUNTIFS([1]!tbl_raw_data[Updated_date],M29),
IF(AND(flt_analyst&lt;&gt;"ALL",flt_queue&lt;&gt;"ALL"),COUNTIFS([1]!tbl_raw_data[Updated_date],M29,[1]!tbl_raw_data[updated_queue],flt_queue,[1]!tbl_raw_data[analyst_name],flt_analyst),
IF(flt_analyst="ALL",COUNTIFS([1]!tbl_raw_data[Updated_date],M29,[1]!tbl_raw_data[updated_queue],flt_queue),
IF(flt_queue="ALL",COUNTIFS([1]!tbl_raw_data[Updated_date],M29,[1]!tbl_raw_data[analyst_name],flt_analyst))))),"-")</f>
        <v>0.60504201680672265</v>
      </c>
      <c r="P29" s="3">
        <f>AVERAGE(O29:O33)</f>
        <v>0.6139436305841468</v>
      </c>
      <c r="Q29" s="3">
        <f>IFERROR(IF(AND(flt_analyst="ALL",flt_queue="ALL"),COUNTIFS([1]!tbl_raw_data[Updated_date],M29,[1]!tbl_raw_data[updated outcome],"DECLINE"),
IF(AND(flt_analyst&lt;&gt;"ALL",flt_queue&lt;&gt;"ALL"),COUNTIFS([1]!tbl_raw_data[Updated_date],M29,[1]!tbl_raw_data[updated_queue],flt_queue,[1]!tbl_raw_data[analyst_name],flt_analyst,[1]!tbl_raw_data[updated outcome],"DECLINE"),
IF(flt_analyst="ALL",COUNTIFS([1]!tbl_raw_data[Updated_date],M29,[1]!tbl_raw_data[updated_queue],flt_queue,[1]!tbl_raw_data[updated outcome],"DECLINE"),
IF(flt_queue="ALL",COUNTIFS([1]!tbl_raw_data[Updated_date],M29,[1]!tbl_raw_data[analyst_name],flt_analyst,[1]!tbl_raw_data[updated outcome],"DECLINE")))))
/
IF(AND(flt_analyst="ALL",flt_queue="ALL"),COUNTIFS([1]!tbl_raw_data[Updated_date],M29),
IF(AND(flt_analyst&lt;&gt;"ALL",flt_queue&lt;&gt;"ALL"),COUNTIFS([1]!tbl_raw_data[Updated_date],M29,[1]!tbl_raw_data[updated_queue],flt_queue,[1]!tbl_raw_data[analyst_name],flt_analyst),
IF(flt_analyst="ALL",COUNTIFS([1]!tbl_raw_data[Updated_date],M29,[1]!tbl_raw_data[updated_queue],flt_queue),
IF(flt_queue="ALL",COUNTIFS([1]!tbl_raw_data[Updated_date],M29,[1]!tbl_raw_data[analyst_name],flt_analyst))))),"-")</f>
        <v>8.4033613445378158E-2</v>
      </c>
      <c r="R29" s="3">
        <f>AVERAGE(Q29:Q33)</f>
        <v>9.8902822688213016E-2</v>
      </c>
      <c r="S29" s="3">
        <f>IFERROR(IF(AND(flt_analyst="ALL",flt_queue="ALL"),COUNTIFS([1]!tbl_raw_data[Updated_date],M29,[1]!tbl_raw_data[updated outcome],"WITHDRAW"),
IF(AND(flt_analyst&lt;&gt;"ALL",flt_queue&lt;&gt;"ALL"),COUNTIFS([1]!tbl_raw_data[Updated_date],M29,[1]!tbl_raw_data[updated_queue],flt_queue,[1]!tbl_raw_data[analyst_name],flt_analyst,[1]!tbl_raw_data[updated outcome],"WITHDRAW"),
IF(flt_analyst="ALL",COUNTIFS([1]!tbl_raw_data[Updated_date],M29,[1]!tbl_raw_data[updated_queue],flt_queue,[1]!tbl_raw_data[updated outcome],"WITHDRAW"),
IF(flt_queue="ALL",COUNTIFS([1]!tbl_raw_data[Updated_date],M29,[1]!tbl_raw_data[analyst_name],flt_analyst,[1]!tbl_raw_data[updated outcome],"WITHDRAW")))))
/
IF(AND(flt_analyst="ALL",flt_queue="ALL"),COUNTIFS([1]!tbl_raw_data[Updated_date],M29),
IF(AND(flt_analyst&lt;&gt;"ALL",flt_queue&lt;&gt;"ALL"),COUNTIFS([1]!tbl_raw_data[Updated_date],M29,[1]!tbl_raw_data[updated_queue],flt_queue,[1]!tbl_raw_data[analyst_name],flt_analyst),
IF(flt_analyst="ALL",COUNTIFS([1]!tbl_raw_data[Updated_date],M29,[1]!tbl_raw_data[updated_queue],flt_queue),
IF(flt_queue="ALL",COUNTIFS([1]!tbl_raw_data[Updated_date],M29,[1]!tbl_raw_data[analyst_name],flt_analyst))))),"-")</f>
        <v>0.31092436974789917</v>
      </c>
      <c r="T29" s="3">
        <f>AVERAGE(S29:S33)</f>
        <v>0.28715354672764015</v>
      </c>
      <c r="U29" s="4">
        <v>0.9</v>
      </c>
      <c r="V29" s="3">
        <f>IFERROR(IF(AND(flt_queue="All",flt_analyst="All"),COUNTIFS([1]!tbl_raw_data[sla_met_sla_not_met],"SLA_MET",[1]!tbl_raw_data[Updated_date],M29),
IF(AND(flt_queue&lt;&gt;"All",flt_analyst&lt;&gt;"All"),COUNTIFS([1]!tbl_raw_data[updated_queue],flt_queue,[1]!tbl_raw_data[analyst_name],flt_analyst,[1]!tbl_raw_data[sla_met_sla_not_met],"SLA_MET",[1]!tbl_raw_data[Updated_date],M29),
IF(flt_queue="All",COUNTIFS([1]!tbl_raw_data[analyst_name],flt_analyst,[1]!tbl_raw_data[sla_met_sla_not_met],"SLA_MET",[1]!tbl_raw_data[Updated_date],M29),
IF(flt_analyst="All",COUNTIFS([1]!tbl_raw_data[updated_queue],flt_queue,[1]!tbl_raw_data[sla_met_sla_not_met],"SLA_MET",[1]!tbl_raw_data[Updated_date],M29)))))
/
IF(AND(flt_queue="All",flt_analyst="All"),COUNTIFS([1]!tbl_raw_data[Updated_date],M29),
IF(AND(flt_queue&lt;&gt;"All",flt_analyst&lt;&gt;"All"),COUNTIFS([1]!tbl_raw_data[updated_queue],flt_queue,[1]!tbl_raw_data[analyst_name],flt_analyst,[1]!tbl_raw_data[Updated_date],M29),
IF(flt_queue="All",COUNTIFS([1]!tbl_raw_data[analyst_name],flt_analyst,[1]!tbl_raw_data[Updated_date],M29),
IF(flt_analyst="All",COUNTIFS([1]!tbl_raw_data[updated_queue],flt_queue,[1]!tbl_raw_data[Updated_date],M29))))),"-")</f>
        <v>0.97478991596638653</v>
      </c>
      <c r="W29" s="3">
        <f>AVERAGE(V29:V33)</f>
        <v>0.89301562007869784</v>
      </c>
      <c r="X29" s="3">
        <f>IFERROR(IF(AND(flt_analyst="ALL",flt_queue="ALL"),COUNTIFS([1]!tbl_raw_data[Updated_date],M29,[1]!tbl_raw_data[sla_met_sla_not_met],"SLA_MET"),
IF(AND(flt_analyst&lt;&gt;"ALL",flt_queue&lt;&gt;"ALL"),COUNTIFS([1]!tbl_raw_data[Updated_date],M29,[1]!tbl_raw_data[updated_queue],flt_queue,[1]!tbl_raw_data[analyst_name],flt_analyst,[1]!tbl_raw_data[sla_met_sla_not_met],"SLA_MET"),
IF(flt_analyst="ALL",COUNTIFS([1]!tbl_raw_data[Updated_date],M29,[1]!tbl_raw_data[updated_queue],flt_queue,[1]!tbl_raw_data[sla_met_sla_not_met],"SLA_MET"),
IF(flt_queue="ALL",COUNTIFS([1]!tbl_raw_data[Updated_date],M29,[1]!tbl_raw_data[analyst_name],flt_analyst,[1]!tbl_raw_data[sla_met_sla_not_met],"SLA_MET")))))/
IF(AND(flt_analyst="ALL",flt_queue="ALL"),COUNTIFS([1]!tbl_raw_data[Updated_date],M29),
IF(AND(flt_analyst&lt;&gt;"ALL",flt_queue&lt;&gt;"ALL"),COUNTIFS([1]!tbl_raw_data[Updated_date],M29,[1]!tbl_raw_data[updated_queue],flt_queue,[1]!tbl_raw_data[analyst_name],flt_analyst),
IF(flt_analyst="ALL",COUNTIFS([1]!tbl_raw_data[Updated_date],M29,[1]!tbl_raw_data[updated_queue],flt_queue),
IF(flt_queue="ALL",COUNTIFS([1]!tbl_raw_data[Updated_date],M29,[1]!tbl_raw_data[analyst_name],flt_analyst))))),"-")</f>
        <v>0.97478991596638653</v>
      </c>
      <c r="Y29" s="3">
        <f>AVERAGE(X29:X33)</f>
        <v>0.89301562007869784</v>
      </c>
      <c r="Z29" s="2">
        <f>IFERROR(IF(AND(flt_analyst="ALL",flt_queue="ALL"),SUMIFS([1]!tbl_raw_data[time_taken_in_mins],[1]!tbl_raw_data[Updated_date],M29),
IF(AND(flt_analyst&lt;&gt;"ALL",flt_queue&lt;&gt;"ALL"),SUMIFS([1]!tbl_raw_data[time_taken_in_mins],[1]!tbl_raw_data[Updated_date],M29,[1]!tbl_raw_data[analyst_name],flt_analyst,[1]!tbl_raw_data[updated_queue],flt_queue),
IF(flt_analyst="ALL",SUMIFS([1]!tbl_raw_data[time_taken_in_mins],[1]!tbl_raw_data[Updated_date],M29,[1]!tbl_raw_data[updated_queue],flt_queue),IF(flt_queue="ALL",SUMIFS([1]!tbl_raw_data[time_taken_in_mins],[1]!tbl_raw_data[Updated_date],M29,[1]!tbl_raw_data[analyst_name],flt_analyst)))))/
IF(AND(flt_analyst="ALL",flt_queue="ALL"),COUNTIFS([1]!tbl_raw_data[Updated_date],M29),
IF(AND(flt_analyst&lt;&gt;"ALL",flt_queue&lt;&gt;"ALL"),COUNTIFS([1]!tbl_raw_data[Updated_date],M29,[1]!tbl_raw_data[updated_queue],flt_queue,[1]!tbl_raw_data[analyst_name],flt_analyst),
IF(flt_analyst="ALL",COUNTIFS([1]!tbl_raw_data[Updated_date],M29,[1]!tbl_raw_data[updated_queue],flt_queue),
IF(flt_queue="ALL",COUNTIFS([1]!tbl_raw_data[Updated_date],M29,[1]!tbl_raw_data[analyst_name],flt_analyst))))),"-")</f>
        <v>12.980952380952386</v>
      </c>
      <c r="AA29" s="2">
        <f>AVERAGE(Z29:Z33)</f>
        <v>16.713794180605312</v>
      </c>
      <c r="AB29">
        <f>IF(AND(flt_analyst="ALL",flt_queue="ALL"),COUNTIFS([1]!tbl_raw_data[Updated_date],M29),
IF(AND(flt_analyst&lt;&gt;"ALL",flt_queue&lt;&gt;"ALL"),COUNTIFS([1]!tbl_raw_data[Updated_date],M29,[1]!tbl_raw_data[updated_queue],flt_queue,[1]!tbl_raw_data[analyst_name],flt_analyst),
IF(flt_analyst="ALL",COUNTIFS([1]!tbl_raw_data[Updated_date],M29,[1]!tbl_raw_data[updated_queue],flt_queue),
IF(flt_queue="ALL",COUNTIFS([1]!tbl_raw_data[Updated_date],M29,[1]!tbl_raw_data[analyst_name],flt_analyst)))))</f>
        <v>119</v>
      </c>
      <c r="AC29">
        <f>AVERAGE(AB29:AB33)</f>
        <v>186.4</v>
      </c>
      <c r="AD29" s="1">
        <f>IF(AND('[1]KPI dashbo'!$I$8="ALL",'[1]KPI dashbo'!$K$8="ALL"),COUNTIFS([1]!tbl_raw_data[Updated_date],M29,[1]!tbl_raw_data[Updated Reason],$AD$3),
IF(AND('[1]KPI dashbo'!$I$8&lt;&gt;"ALL",'[1]KPI dashbo'!$K$8&lt;&gt;"ALL"),COUNTIFS([1]!tbl_raw_data[updated_queue],'[1]KPI dashbo'!$I$8,
[1]!tbl_raw_data[analyst_name],'[1]KPI dashbo'!$K$8,[1]!tbl_raw_data[Updated_date],M29,[1]!tbl_raw_data[Updated Reason],$AD$3),
IF('[1]KPI dashbo'!$I$8="ALL",COUNTIFS([1]!tbl_raw_data[analyst_name],'[1]KPI dashbo'!$K$8,[1]!tbl_raw_data[Updated_date],M29,[1]!tbl_raw_data[Updated Reason],$AD$3),
IF('[1]KPI dashbo'!$K$8="ALL",COUNTIFS([1]!tbl_raw_data[updated_queue],'[1]KPI dashbo'!$I$8,[1]!tbl_raw_data[Updated_date],M29,[1]!tbl_raw_data[Updated Reason],$AD$3)))))</f>
        <v>30</v>
      </c>
      <c r="AE29" s="1">
        <f>IF(AND('[1]KPI dashbo'!$I$8="ALL",'[1]KPI dashbo'!$K$8="ALL"),COUNTIFS([1]!tbl_raw_data[Updated_date],M29,[1]!tbl_raw_data[Updated Reason],$AE$3),
IF(AND('[1]KPI dashbo'!$I$8&lt;&gt;"ALL",'[1]KPI dashbo'!$K$8&lt;&gt;"ALL"),COUNTIFS([1]!tbl_raw_data[updated_queue],'[1]KPI dashbo'!$I$8,
[1]!tbl_raw_data[analyst_name],'[1]KPI dashbo'!$K$8,[1]!tbl_raw_data[Updated_date],M29,[1]!tbl_raw_data[Updated Reason],$AE$3),
IF('[1]KPI dashbo'!$I$8="ALL",COUNTIFS([1]!tbl_raw_data[analyst_name],'[1]KPI dashbo'!$K$8,[1]!tbl_raw_data[Updated_date],M29,[1]!tbl_raw_data[Updated Reason],$AE$3),
IF('[1]KPI dashbo'!$K$8="ALL",COUNTIFS([1]!tbl_raw_data[updated_queue],'[1]KPI dashbo'!$I$8,[1]!tbl_raw_data[Updated_date],M29,[1]!tbl_raw_data[Updated Reason],$AE$3)))))</f>
        <v>32</v>
      </c>
      <c r="AF29" s="1">
        <f>IF(AND('[1]KPI dashbo'!$I$8="ALL",'[1]KPI dashbo'!$K$8="ALL"),COUNTIFS([1]!tbl_raw_data[Updated_date],M29,[1]!tbl_raw_data[Updated Reason],$AF$3),
IF(AND('[1]KPI dashbo'!$I$8&lt;&gt;"ALL",'[1]KPI dashbo'!$K$8&lt;&gt;"ALL"),COUNTIFS([1]!tbl_raw_data[updated_queue],'[1]KPI dashbo'!$I$8,
[1]!tbl_raw_data[analyst_name],'[1]KPI dashbo'!$K$8,[1]!tbl_raw_data[Updated_date],M29,[1]!tbl_raw_data[Updated Reason],$AF$3),
IF('[1]KPI dashbo'!$I$8="ALL",COUNTIFS([1]!tbl_raw_data[analyst_name],'[1]KPI dashbo'!$K$8,[1]!tbl_raw_data[Updated_date],M29,[1]!tbl_raw_data[Updated Reason],$AF$3),
IF('[1]KPI dashbo'!$K$8="ALL",COUNTIFS([1]!tbl_raw_data[updated_queue],'[1]KPI dashbo'!$I$8,[1]!tbl_raw_data[Updated_date],M29,[1]!tbl_raw_data[Updated Reason],$AF$3)))))</f>
        <v>4</v>
      </c>
      <c r="AG29" s="1">
        <f>IF(AND('[1]KPI dashbo'!$I$8="ALL",'[1]KPI dashbo'!$K$8="ALL"),COUNTIFS([1]!tbl_raw_data[Updated_date],M29,[1]!tbl_raw_data[Updated Reason],$AG$3),
IF(AND('[1]KPI dashbo'!$I$8&lt;&gt;"ALL",'[1]KPI dashbo'!$K$8&lt;&gt;"ALL"),COUNTIFS([1]!tbl_raw_data[updated_queue],'[1]KPI dashbo'!$I$8,
[1]!tbl_raw_data[analyst_name],'[1]KPI dashbo'!$K$8,[1]!tbl_raw_data[Updated_date],M29,[1]!tbl_raw_data[Updated Reason],$AG$3),
IF('[1]KPI dashbo'!$I$8="ALL",COUNTIFS([1]!tbl_raw_data[analyst_name],'[1]KPI dashbo'!$K$8,[1]!tbl_raw_data[Updated_date],M29,[1]!tbl_raw_data[Updated Reason],$AG$3),
IF('[1]KPI dashbo'!$K$8="ALL",COUNTIFS([1]!tbl_raw_data[updated_queue],'[1]KPI dashbo'!$I$8,[1]!tbl_raw_data[Updated_date],M29,[1]!tbl_raw_data[Updated Reason],$AG$3)))))</f>
        <v>2</v>
      </c>
      <c r="AH29" s="1">
        <f>IF(AND('[1]KPI dashbo'!$I$8="ALL",'[1]KPI dashbo'!$K$8="ALL"),COUNTIFS([1]!tbl_raw_data[Updated_date],M29,[1]!tbl_raw_data[Updated Reason],$AH$3),
IF(AND('[1]KPI dashbo'!$I$8&lt;&gt;"ALL",'[1]KPI dashbo'!$K$8&lt;&gt;"ALL"),COUNTIFS([1]!tbl_raw_data[updated_queue],'[1]KPI dashbo'!$I$8,
[1]!tbl_raw_data[analyst_name],'[1]KPI dashbo'!$K$8,[1]!tbl_raw_data[Updated_date],M29,[1]!tbl_raw_data[Updated Reason],$AH$3),
IF('[1]KPI dashbo'!$I$8="ALL",COUNTIFS([1]!tbl_raw_data[analyst_name],'[1]KPI dashbo'!$K$8,[1]!tbl_raw_data[Updated_date],M29,[1]!tbl_raw_data[Updated Reason],$AH$3),
IF('[1]KPI dashbo'!$K$8="ALL",COUNTIFS([1]!tbl_raw_data[updated_queue],'[1]KPI dashbo'!$I$8,[1]!tbl_raw_data[Updated_date],M29,[1]!tbl_raw_data[Updated Reason],$AH$3)))))</f>
        <v>49</v>
      </c>
      <c r="AI29" s="1">
        <f>IF(AND('[1]KPI dashbo'!$I$8="ALL",'[1]KPI dashbo'!$K$8="ALL"),COUNTIFS([1]!tbl_raw_data[Updated_date],M29,[1]!tbl_raw_data[Updated Reason],$AI$3),
IF(AND('[1]KPI dashbo'!$I$8&lt;&gt;"ALL",'[1]KPI dashbo'!$K$8&lt;&gt;"ALL"),COUNTIFS([1]!tbl_raw_data[updated_queue],'[1]KPI dashbo'!$I$8,
[1]!tbl_raw_data[analyst_name],'[1]KPI dashbo'!$K$8,[1]!tbl_raw_data[Updated_date],M29,[1]!tbl_raw_data[Updated Reason],$AI$3),
IF('[1]KPI dashbo'!$I$8="ALL",COUNTIFS([1]!tbl_raw_data[analyst_name],'[1]KPI dashbo'!$K$8,[1]!tbl_raw_data[Updated_date],M29,[1]!tbl_raw_data[Updated Reason],$AI$3),
IF('[1]KPI dashbo'!$K$8="ALL",COUNTIFS([1]!tbl_raw_data[updated_queue],'[1]KPI dashbo'!$I$8,[1]!tbl_raw_data[Updated_date],M29,[1]!tbl_raw_data[Updated Reason],$AI$3)))))</f>
        <v>1</v>
      </c>
      <c r="AJ29" s="1">
        <f>IF(AND('[1]KPI dashbo'!$I$8="ALL",'[1]KPI dashbo'!$K$8="ALL"),COUNTIFS([1]!tbl_raw_data[Updated_date],M29,[1]!tbl_raw_data[Updated Reason],$AJ$3),
IF(AND('[1]KPI dashbo'!$I$8&lt;&gt;"ALL",'[1]KPI dashbo'!$K$8&lt;&gt;"ALL"),COUNTIFS([1]!tbl_raw_data[updated_queue],'[1]KPI dashbo'!$I$8,
[1]!tbl_raw_data[analyst_name],'[1]KPI dashbo'!$K$8,[1]!tbl_raw_data[Updated_date],M29,[1]!tbl_raw_data[Updated Reason],$AJ$3),
IF('[1]KPI dashbo'!$I$8="ALL",COUNTIFS([1]!tbl_raw_data[analyst_name],'[1]KPI dashbo'!$K$8,[1]!tbl_raw_data[Updated_date],M29,[1]!tbl_raw_data[Updated Reason],$AJ$3),
IF('[1]KPI dashbo'!$K$8="ALL",COUNTIFS([1]!tbl_raw_data[updated_queue],'[1]KPI dashbo'!$I$8,[1]!tbl_raw_data[Updated_date],M29,[1]!tbl_raw_data[Updated Reason],$AJ$3)))))</f>
        <v>1</v>
      </c>
    </row>
    <row r="30" spans="13:36" x14ac:dyDescent="0.25">
      <c r="M30" s="6">
        <v>45142</v>
      </c>
      <c r="N30" s="5">
        <f>setting!$L$2</f>
        <v>0.85</v>
      </c>
      <c r="O30" s="3">
        <f>IFERROR(IF(AND(flt_analyst="ALL",flt_queue="ALL"),COUNTIFS([1]!tbl_raw_data[Updated_date],M30,[1]!tbl_raw_data[updated outcome],"APPROVE"),
IF(AND(flt_analyst&lt;&gt;"ALL",flt_queue&lt;&gt;"ALL"),COUNTIFS([1]!tbl_raw_data[Updated_date],M30,[1]!tbl_raw_data[updated_queue],flt_queue,[1]!tbl_raw_data[analyst_name],flt_analyst,[1]!tbl_raw_data[updated outcome],"APPROVE"),
IF(flt_analyst="ALL",COUNTIFS([1]!tbl_raw_data[Updated_date],M30,[1]!tbl_raw_data[updated_queue],flt_queue,[1]!tbl_raw_data[updated outcome],"APPROVE"),
IF(flt_queue="ALL",COUNTIFS([1]!tbl_raw_data[Updated_date],M30,[1]!tbl_raw_data[analyst_name],flt_analyst,[1]!tbl_raw_data[updated outcome],"APPROVE")))))
/
IF(AND(flt_analyst="ALL",flt_queue="ALL"),COUNTIFS([1]!tbl_raw_data[Updated_date],M30),
IF(AND(flt_analyst&lt;&gt;"ALL",flt_queue&lt;&gt;"ALL"),COUNTIFS([1]!tbl_raw_data[Updated_date],M30,[1]!tbl_raw_data[updated_queue],flt_queue,[1]!tbl_raw_data[analyst_name],flt_analyst),
IF(flt_analyst="ALL",COUNTIFS([1]!tbl_raw_data[Updated_date],M30,[1]!tbl_raw_data[updated_queue],flt_queue),
IF(flt_queue="ALL",COUNTIFS([1]!tbl_raw_data[Updated_date],M30,[1]!tbl_raw_data[analyst_name],flt_analyst))))),"-")</f>
        <v>0.64942528735632188</v>
      </c>
      <c r="P30" s="3">
        <f>AVERAGE(O30:O34)</f>
        <v>0.62301041519272715</v>
      </c>
      <c r="Q30" s="3">
        <f>IFERROR(IF(AND(flt_analyst="ALL",flt_queue="ALL"),COUNTIFS([1]!tbl_raw_data[Updated_date],M30,[1]!tbl_raw_data[updated outcome],"DECLINE"),
IF(AND(flt_analyst&lt;&gt;"ALL",flt_queue&lt;&gt;"ALL"),COUNTIFS([1]!tbl_raw_data[Updated_date],M30,[1]!tbl_raw_data[updated_queue],flt_queue,[1]!tbl_raw_data[analyst_name],flt_analyst,[1]!tbl_raw_data[updated outcome],"DECLINE"),
IF(flt_analyst="ALL",COUNTIFS([1]!tbl_raw_data[Updated_date],M30,[1]!tbl_raw_data[updated_queue],flt_queue,[1]!tbl_raw_data[updated outcome],"DECLINE"),
IF(flt_queue="ALL",COUNTIFS([1]!tbl_raw_data[Updated_date],M30,[1]!tbl_raw_data[analyst_name],flt_analyst,[1]!tbl_raw_data[updated outcome],"DECLINE")))))
/
IF(AND(flt_analyst="ALL",flt_queue="ALL"),COUNTIFS([1]!tbl_raw_data[Updated_date],M30),
IF(AND(flt_analyst&lt;&gt;"ALL",flt_queue&lt;&gt;"ALL"),COUNTIFS([1]!tbl_raw_data[Updated_date],M30,[1]!tbl_raw_data[updated_queue],flt_queue,[1]!tbl_raw_data[analyst_name],flt_analyst),
IF(flt_analyst="ALL",COUNTIFS([1]!tbl_raw_data[Updated_date],M30,[1]!tbl_raw_data[updated_queue],flt_queue),
IF(flt_queue="ALL",COUNTIFS([1]!tbl_raw_data[Updated_date],M30,[1]!tbl_raw_data[analyst_name],flt_analyst))))),"-")</f>
        <v>9.7701149425287362E-2</v>
      </c>
      <c r="R30" s="3">
        <f>AVERAGE(Q30:Q34)</f>
        <v>9.4878054886355437E-2</v>
      </c>
      <c r="S30" s="3">
        <f>IFERROR(IF(AND(flt_analyst="ALL",flt_queue="ALL"),COUNTIFS([1]!tbl_raw_data[Updated_date],M30,[1]!tbl_raw_data[updated outcome],"WITHDRAW"),
IF(AND(flt_analyst&lt;&gt;"ALL",flt_queue&lt;&gt;"ALL"),COUNTIFS([1]!tbl_raw_data[Updated_date],M30,[1]!tbl_raw_data[updated_queue],flt_queue,[1]!tbl_raw_data[analyst_name],flt_analyst,[1]!tbl_raw_data[updated outcome],"WITHDRAW"),
IF(flt_analyst="ALL",COUNTIFS([1]!tbl_raw_data[Updated_date],M30,[1]!tbl_raw_data[updated_queue],flt_queue,[1]!tbl_raw_data[updated outcome],"WITHDRAW"),
IF(flt_queue="ALL",COUNTIFS([1]!tbl_raw_data[Updated_date],M30,[1]!tbl_raw_data[analyst_name],flt_analyst,[1]!tbl_raw_data[updated outcome],"WITHDRAW")))))
/
IF(AND(flt_analyst="ALL",flt_queue="ALL"),COUNTIFS([1]!tbl_raw_data[Updated_date],M30),
IF(AND(flt_analyst&lt;&gt;"ALL",flt_queue&lt;&gt;"ALL"),COUNTIFS([1]!tbl_raw_data[Updated_date],M30,[1]!tbl_raw_data[updated_queue],flt_queue,[1]!tbl_raw_data[analyst_name],flt_analyst),
IF(flt_analyst="ALL",COUNTIFS([1]!tbl_raw_data[Updated_date],M30,[1]!tbl_raw_data[updated_queue],flt_queue),
IF(flt_queue="ALL",COUNTIFS([1]!tbl_raw_data[Updated_date],M30,[1]!tbl_raw_data[analyst_name],flt_analyst))))),"-")</f>
        <v>0.25287356321839083</v>
      </c>
      <c r="T30" s="3">
        <f>AVERAGE(S30:S34)</f>
        <v>0.28211152992091748</v>
      </c>
      <c r="U30" s="4">
        <v>0.9</v>
      </c>
      <c r="V30" s="3">
        <f>IFERROR(IF(AND(flt_queue="All",flt_analyst="All"),COUNTIFS([1]!tbl_raw_data[sla_met_sla_not_met],"SLA_MET",[1]!tbl_raw_data[Updated_date],M30),
IF(AND(flt_queue&lt;&gt;"All",flt_analyst&lt;&gt;"All"),COUNTIFS([1]!tbl_raw_data[updated_queue],flt_queue,[1]!tbl_raw_data[analyst_name],flt_analyst,[1]!tbl_raw_data[sla_met_sla_not_met],"SLA_MET",[1]!tbl_raw_data[Updated_date],M30),
IF(flt_queue="All",COUNTIFS([1]!tbl_raw_data[analyst_name],flt_analyst,[1]!tbl_raw_data[sla_met_sla_not_met],"SLA_MET",[1]!tbl_raw_data[Updated_date],M30),
IF(flt_analyst="All",COUNTIFS([1]!tbl_raw_data[updated_queue],flt_queue,[1]!tbl_raw_data[sla_met_sla_not_met],"SLA_MET",[1]!tbl_raw_data[Updated_date],M30)))))
/
IF(AND(flt_queue="All",flt_analyst="All"),COUNTIFS([1]!tbl_raw_data[Updated_date],M30),
IF(AND(flt_queue&lt;&gt;"All",flt_analyst&lt;&gt;"All"),COUNTIFS([1]!tbl_raw_data[updated_queue],flt_queue,[1]!tbl_raw_data[analyst_name],flt_analyst,[1]!tbl_raw_data[Updated_date],M30),
IF(flt_queue="All",COUNTIFS([1]!tbl_raw_data[analyst_name],flt_analyst,[1]!tbl_raw_data[Updated_date],M30),
IF(flt_analyst="All",COUNTIFS([1]!tbl_raw_data[updated_queue],flt_queue,[1]!tbl_raw_data[Updated_date],M30))))),"-")</f>
        <v>0.87931034482758619</v>
      </c>
      <c r="W30" s="3">
        <f>AVERAGE(V30:V34)</f>
        <v>0.8770050053064733</v>
      </c>
      <c r="X30" s="3">
        <f>IFERROR(IF(AND(flt_analyst="ALL",flt_queue="ALL"),COUNTIFS([1]!tbl_raw_data[Updated_date],M30,[1]!tbl_raw_data[sla_met_sla_not_met],"SLA_MET"),
IF(AND(flt_analyst&lt;&gt;"ALL",flt_queue&lt;&gt;"ALL"),COUNTIFS([1]!tbl_raw_data[Updated_date],M30,[1]!tbl_raw_data[updated_queue],flt_queue,[1]!tbl_raw_data[analyst_name],flt_analyst,[1]!tbl_raw_data[sla_met_sla_not_met],"SLA_MET"),
IF(flt_analyst="ALL",COUNTIFS([1]!tbl_raw_data[Updated_date],M30,[1]!tbl_raw_data[updated_queue],flt_queue,[1]!tbl_raw_data[sla_met_sla_not_met],"SLA_MET"),
IF(flt_queue="ALL",COUNTIFS([1]!tbl_raw_data[Updated_date],M30,[1]!tbl_raw_data[analyst_name],flt_analyst,[1]!tbl_raw_data[sla_met_sla_not_met],"SLA_MET")))))/
IF(AND(flt_analyst="ALL",flt_queue="ALL"),COUNTIFS([1]!tbl_raw_data[Updated_date],M30),
IF(AND(flt_analyst&lt;&gt;"ALL",flt_queue&lt;&gt;"ALL"),COUNTIFS([1]!tbl_raw_data[Updated_date],M30,[1]!tbl_raw_data[updated_queue],flt_queue,[1]!tbl_raw_data[analyst_name],flt_analyst),
IF(flt_analyst="ALL",COUNTIFS([1]!tbl_raw_data[Updated_date],M30,[1]!tbl_raw_data[updated_queue],flt_queue),
IF(flt_queue="ALL",COUNTIFS([1]!tbl_raw_data[Updated_date],M30,[1]!tbl_raw_data[analyst_name],flt_analyst))))),"-")</f>
        <v>0.87931034482758619</v>
      </c>
      <c r="Y30" s="3">
        <f>AVERAGE(X30:X34)</f>
        <v>0.8770050053064733</v>
      </c>
      <c r="Z30" s="2">
        <f>IFERROR(IF(AND(flt_analyst="ALL",flt_queue="ALL"),SUMIFS([1]!tbl_raw_data[time_taken_in_mins],[1]!tbl_raw_data[Updated_date],M30),
IF(AND(flt_analyst&lt;&gt;"ALL",flt_queue&lt;&gt;"ALL"),SUMIFS([1]!tbl_raw_data[time_taken_in_mins],[1]!tbl_raw_data[Updated_date],M30,[1]!tbl_raw_data[analyst_name],flt_analyst,[1]!tbl_raw_data[updated_queue],flt_queue),
IF(flt_analyst="ALL",SUMIFS([1]!tbl_raw_data[time_taken_in_mins],[1]!tbl_raw_data[Updated_date],M30,[1]!tbl_raw_data[updated_queue],flt_queue),IF(flt_queue="ALL",SUMIFS([1]!tbl_raw_data[time_taken_in_mins],[1]!tbl_raw_data[Updated_date],M30,[1]!tbl_raw_data[analyst_name],flt_analyst)))))/
IF(AND(flt_analyst="ALL",flt_queue="ALL"),COUNTIFS([1]!tbl_raw_data[Updated_date],M30),
IF(AND(flt_analyst&lt;&gt;"ALL",flt_queue&lt;&gt;"ALL"),COUNTIFS([1]!tbl_raw_data[Updated_date],M30,[1]!tbl_raw_data[updated_queue],flt_queue,[1]!tbl_raw_data[analyst_name],flt_analyst),
IF(flt_analyst="ALL",COUNTIFS([1]!tbl_raw_data[Updated_date],M30,[1]!tbl_raw_data[updated_queue],flt_queue),
IF(flt_queue="ALL",COUNTIFS([1]!tbl_raw_data[Updated_date],M30,[1]!tbl_raw_data[analyst_name],flt_analyst))))),"-")</f>
        <v>11.071264367816095</v>
      </c>
      <c r="AA30" s="2">
        <f>AVERAGE(Z30:Z34)</f>
        <v>16.999495934991273</v>
      </c>
      <c r="AB30">
        <f>IF(AND(flt_analyst="ALL",flt_queue="ALL"),COUNTIFS([1]!tbl_raw_data[Updated_date],M30),
IF(AND(flt_analyst&lt;&gt;"ALL",flt_queue&lt;&gt;"ALL"),COUNTIFS([1]!tbl_raw_data[Updated_date],M30,[1]!tbl_raw_data[updated_queue],flt_queue,[1]!tbl_raw_data[analyst_name],flt_analyst),
IF(flt_analyst="ALL",COUNTIFS([1]!tbl_raw_data[Updated_date],M30,[1]!tbl_raw_data[updated_queue],flt_queue),
IF(flt_queue="ALL",COUNTIFS([1]!tbl_raw_data[Updated_date],M30,[1]!tbl_raw_data[analyst_name],flt_analyst)))))</f>
        <v>174</v>
      </c>
      <c r="AC30">
        <f>AVERAGE(AB30:AB34)</f>
        <v>215.8</v>
      </c>
      <c r="AD30" s="1">
        <f>IF(AND('[1]KPI dashbo'!$I$8="ALL",'[1]KPI dashbo'!$K$8="ALL"),COUNTIFS([1]!tbl_raw_data[Updated_date],M30,[1]!tbl_raw_data[Updated Reason],$AD$3),
IF(AND('[1]KPI dashbo'!$I$8&lt;&gt;"ALL",'[1]KPI dashbo'!$K$8&lt;&gt;"ALL"),COUNTIFS([1]!tbl_raw_data[updated_queue],'[1]KPI dashbo'!$I$8,
[1]!tbl_raw_data[analyst_name],'[1]KPI dashbo'!$K$8,[1]!tbl_raw_data[Updated_date],M30,[1]!tbl_raw_data[Updated Reason],$AD$3),
IF('[1]KPI dashbo'!$I$8="ALL",COUNTIFS([1]!tbl_raw_data[analyst_name],'[1]KPI dashbo'!$K$8,[1]!tbl_raw_data[Updated_date],M30,[1]!tbl_raw_data[Updated Reason],$AD$3),
IF('[1]KPI dashbo'!$K$8="ALL",COUNTIFS([1]!tbl_raw_data[updated_queue],'[1]KPI dashbo'!$I$8,[1]!tbl_raw_data[Updated_date],M30,[1]!tbl_raw_data[Updated Reason],$AD$3)))))</f>
        <v>35</v>
      </c>
      <c r="AE30" s="1">
        <f>IF(AND('[1]KPI dashbo'!$I$8="ALL",'[1]KPI dashbo'!$K$8="ALL"),COUNTIFS([1]!tbl_raw_data[Updated_date],M30,[1]!tbl_raw_data[Updated Reason],$AE$3),
IF(AND('[1]KPI dashbo'!$I$8&lt;&gt;"ALL",'[1]KPI dashbo'!$K$8&lt;&gt;"ALL"),COUNTIFS([1]!tbl_raw_data[updated_queue],'[1]KPI dashbo'!$I$8,
[1]!tbl_raw_data[analyst_name],'[1]KPI dashbo'!$K$8,[1]!tbl_raw_data[Updated_date],M30,[1]!tbl_raw_data[Updated Reason],$AE$3),
IF('[1]KPI dashbo'!$I$8="ALL",COUNTIFS([1]!tbl_raw_data[analyst_name],'[1]KPI dashbo'!$K$8,[1]!tbl_raw_data[Updated_date],M30,[1]!tbl_raw_data[Updated Reason],$AE$3),
IF('[1]KPI dashbo'!$K$8="ALL",COUNTIFS([1]!tbl_raw_data[updated_queue],'[1]KPI dashbo'!$I$8,[1]!tbl_raw_data[Updated_date],M30,[1]!tbl_raw_data[Updated Reason],$AE$3)))))</f>
        <v>44</v>
      </c>
      <c r="AF30" s="1">
        <f>IF(AND('[1]KPI dashbo'!$I$8="ALL",'[1]KPI dashbo'!$K$8="ALL"),COUNTIFS([1]!tbl_raw_data[Updated_date],M30,[1]!tbl_raw_data[Updated Reason],$AF$3),
IF(AND('[1]KPI dashbo'!$I$8&lt;&gt;"ALL",'[1]KPI dashbo'!$K$8&lt;&gt;"ALL"),COUNTIFS([1]!tbl_raw_data[updated_queue],'[1]KPI dashbo'!$I$8,
[1]!tbl_raw_data[analyst_name],'[1]KPI dashbo'!$K$8,[1]!tbl_raw_data[Updated_date],M30,[1]!tbl_raw_data[Updated Reason],$AF$3),
IF('[1]KPI dashbo'!$I$8="ALL",COUNTIFS([1]!tbl_raw_data[analyst_name],'[1]KPI dashbo'!$K$8,[1]!tbl_raw_data[Updated_date],M30,[1]!tbl_raw_data[Updated Reason],$AF$3),
IF('[1]KPI dashbo'!$K$8="ALL",COUNTIFS([1]!tbl_raw_data[updated_queue],'[1]KPI dashbo'!$I$8,[1]!tbl_raw_data[Updated_date],M30,[1]!tbl_raw_data[Updated Reason],$AF$3)))))</f>
        <v>4</v>
      </c>
      <c r="AG30" s="1">
        <f>IF(AND('[1]KPI dashbo'!$I$8="ALL",'[1]KPI dashbo'!$K$8="ALL"),COUNTIFS([1]!tbl_raw_data[Updated_date],M30,[1]!tbl_raw_data[Updated Reason],$AG$3),
IF(AND('[1]KPI dashbo'!$I$8&lt;&gt;"ALL",'[1]KPI dashbo'!$K$8&lt;&gt;"ALL"),COUNTIFS([1]!tbl_raw_data[updated_queue],'[1]KPI dashbo'!$I$8,
[1]!tbl_raw_data[analyst_name],'[1]KPI dashbo'!$K$8,[1]!tbl_raw_data[Updated_date],M30,[1]!tbl_raw_data[Updated Reason],$AG$3),
IF('[1]KPI dashbo'!$I$8="ALL",COUNTIFS([1]!tbl_raw_data[analyst_name],'[1]KPI dashbo'!$K$8,[1]!tbl_raw_data[Updated_date],M30,[1]!tbl_raw_data[Updated Reason],$AG$3),
IF('[1]KPI dashbo'!$K$8="ALL",COUNTIFS([1]!tbl_raw_data[updated_queue],'[1]KPI dashbo'!$I$8,[1]!tbl_raw_data[Updated_date],M30,[1]!tbl_raw_data[Updated Reason],$AG$3)))))</f>
        <v>4</v>
      </c>
      <c r="AH30" s="1">
        <f>IF(AND('[1]KPI dashbo'!$I$8="ALL",'[1]KPI dashbo'!$K$8="ALL"),COUNTIFS([1]!tbl_raw_data[Updated_date],M30,[1]!tbl_raw_data[Updated Reason],$AH$3),
IF(AND('[1]KPI dashbo'!$I$8&lt;&gt;"ALL",'[1]KPI dashbo'!$K$8&lt;&gt;"ALL"),COUNTIFS([1]!tbl_raw_data[updated_queue],'[1]KPI dashbo'!$I$8,
[1]!tbl_raw_data[analyst_name],'[1]KPI dashbo'!$K$8,[1]!tbl_raw_data[Updated_date],M30,[1]!tbl_raw_data[Updated Reason],$AH$3),
IF('[1]KPI dashbo'!$I$8="ALL",COUNTIFS([1]!tbl_raw_data[analyst_name],'[1]KPI dashbo'!$K$8,[1]!tbl_raw_data[Updated_date],M30,[1]!tbl_raw_data[Updated Reason],$AH$3),
IF('[1]KPI dashbo'!$K$8="ALL",COUNTIFS([1]!tbl_raw_data[updated_queue],'[1]KPI dashbo'!$I$8,[1]!tbl_raw_data[Updated_date],M30,[1]!tbl_raw_data[Updated Reason],$AH$3)))))</f>
        <v>85</v>
      </c>
      <c r="AI30" s="1">
        <f>IF(AND('[1]KPI dashbo'!$I$8="ALL",'[1]KPI dashbo'!$K$8="ALL"),COUNTIFS([1]!tbl_raw_data[Updated_date],M30,[1]!tbl_raw_data[Updated Reason],$AI$3),
IF(AND('[1]KPI dashbo'!$I$8&lt;&gt;"ALL",'[1]KPI dashbo'!$K$8&lt;&gt;"ALL"),COUNTIFS([1]!tbl_raw_data[updated_queue],'[1]KPI dashbo'!$I$8,
[1]!tbl_raw_data[analyst_name],'[1]KPI dashbo'!$K$8,[1]!tbl_raw_data[Updated_date],M30,[1]!tbl_raw_data[Updated Reason],$AI$3),
IF('[1]KPI dashbo'!$I$8="ALL",COUNTIFS([1]!tbl_raw_data[analyst_name],'[1]KPI dashbo'!$K$8,[1]!tbl_raw_data[Updated_date],M30,[1]!tbl_raw_data[Updated Reason],$AI$3),
IF('[1]KPI dashbo'!$K$8="ALL",COUNTIFS([1]!tbl_raw_data[updated_queue],'[1]KPI dashbo'!$I$8,[1]!tbl_raw_data[Updated_date],M30,[1]!tbl_raw_data[Updated Reason],$AI$3)))))</f>
        <v>1</v>
      </c>
      <c r="AJ30" s="1">
        <f>IF(AND('[1]KPI dashbo'!$I$8="ALL",'[1]KPI dashbo'!$K$8="ALL"),COUNTIFS([1]!tbl_raw_data[Updated_date],M30,[1]!tbl_raw_data[Updated Reason],$AJ$3),
IF(AND('[1]KPI dashbo'!$I$8&lt;&gt;"ALL",'[1]KPI dashbo'!$K$8&lt;&gt;"ALL"),COUNTIFS([1]!tbl_raw_data[updated_queue],'[1]KPI dashbo'!$I$8,
[1]!tbl_raw_data[analyst_name],'[1]KPI dashbo'!$K$8,[1]!tbl_raw_data[Updated_date],M30,[1]!tbl_raw_data[Updated Reason],$AJ$3),
IF('[1]KPI dashbo'!$I$8="ALL",COUNTIFS([1]!tbl_raw_data[analyst_name],'[1]KPI dashbo'!$K$8,[1]!tbl_raw_data[Updated_date],M30,[1]!tbl_raw_data[Updated Reason],$AJ$3),
IF('[1]KPI dashbo'!$K$8="ALL",COUNTIFS([1]!tbl_raw_data[updated_queue],'[1]KPI dashbo'!$I$8,[1]!tbl_raw_data[Updated_date],M30,[1]!tbl_raw_data[Updated Reason],$AJ$3)))))</f>
        <v>1</v>
      </c>
    </row>
    <row r="31" spans="13:36" x14ac:dyDescent="0.25">
      <c r="M31" s="6">
        <v>45141</v>
      </c>
      <c r="N31" s="5">
        <f>setting!$L$2</f>
        <v>0.85</v>
      </c>
      <c r="O31" s="3">
        <f>IFERROR(IF(AND(flt_analyst="ALL",flt_queue="ALL"),COUNTIFS([1]!tbl_raw_data[Updated_date],M31,[1]!tbl_raw_data[updated outcome],"APPROVE"),
IF(AND(flt_analyst&lt;&gt;"ALL",flt_queue&lt;&gt;"ALL"),COUNTIFS([1]!tbl_raw_data[Updated_date],M31,[1]!tbl_raw_data[updated_queue],flt_queue,[1]!tbl_raw_data[analyst_name],flt_analyst,[1]!tbl_raw_data[updated outcome],"APPROVE"),
IF(flt_analyst="ALL",COUNTIFS([1]!tbl_raw_data[Updated_date],M31,[1]!tbl_raw_data[updated_queue],flt_queue,[1]!tbl_raw_data[updated outcome],"APPROVE"),
IF(flt_queue="ALL",COUNTIFS([1]!tbl_raw_data[Updated_date],M31,[1]!tbl_raw_data[analyst_name],flt_analyst,[1]!tbl_raw_data[updated outcome],"APPROVE")))))
/
IF(AND(flt_analyst="ALL",flt_queue="ALL"),COUNTIFS([1]!tbl_raw_data[Updated_date],M31),
IF(AND(flt_analyst&lt;&gt;"ALL",flt_queue&lt;&gt;"ALL"),COUNTIFS([1]!tbl_raw_data[Updated_date],M31,[1]!tbl_raw_data[updated_queue],flt_queue,[1]!tbl_raw_data[analyst_name],flt_analyst),
IF(flt_analyst="ALL",COUNTIFS([1]!tbl_raw_data[Updated_date],M31,[1]!tbl_raw_data[updated_queue],flt_queue),
IF(flt_queue="ALL",COUNTIFS([1]!tbl_raw_data[Updated_date],M31,[1]!tbl_raw_data[analyst_name],flt_analyst))))),"-")</f>
        <v>0.55707762557077622</v>
      </c>
      <c r="P31" s="3">
        <f>AVERAGE(O31:O35)</f>
        <v>0.61200647660258167</v>
      </c>
      <c r="Q31" s="3">
        <f>IFERROR(IF(AND(flt_analyst="ALL",flt_queue="ALL"),COUNTIFS([1]!tbl_raw_data[Updated_date],M31,[1]!tbl_raw_data[updated outcome],"DECLINE"),
IF(AND(flt_analyst&lt;&gt;"ALL",flt_queue&lt;&gt;"ALL"),COUNTIFS([1]!tbl_raw_data[Updated_date],M31,[1]!tbl_raw_data[updated_queue],flt_queue,[1]!tbl_raw_data[analyst_name],flt_analyst,[1]!tbl_raw_data[updated outcome],"DECLINE"),
IF(flt_analyst="ALL",COUNTIFS([1]!tbl_raw_data[Updated_date],M31,[1]!tbl_raw_data[updated_queue],flt_queue,[1]!tbl_raw_data[updated outcome],"DECLINE"),
IF(flt_queue="ALL",COUNTIFS([1]!tbl_raw_data[Updated_date],M31,[1]!tbl_raw_data[analyst_name],flt_analyst,[1]!tbl_raw_data[updated outcome],"DECLINE")))))
/
IF(AND(flt_analyst="ALL",flt_queue="ALL"),COUNTIFS([1]!tbl_raw_data[Updated_date],M31),
IF(AND(flt_analyst&lt;&gt;"ALL",flt_queue&lt;&gt;"ALL"),COUNTIFS([1]!tbl_raw_data[Updated_date],M31,[1]!tbl_raw_data[updated_queue],flt_queue,[1]!tbl_raw_data[analyst_name],flt_analyst),
IF(flt_analyst="ALL",COUNTIFS([1]!tbl_raw_data[Updated_date],M31,[1]!tbl_raw_data[updated_queue],flt_queue),
IF(flt_queue="ALL",COUNTIFS([1]!tbl_raw_data[Updated_date],M31,[1]!tbl_raw_data[analyst_name],flt_analyst))))),"-")</f>
        <v>9.1324200913242004E-2</v>
      </c>
      <c r="R31" s="3">
        <f>AVERAGE(Q31:Q35)</f>
        <v>8.8624538288011243E-2</v>
      </c>
      <c r="S31" s="3">
        <f>IFERROR(IF(AND(flt_analyst="ALL",flt_queue="ALL"),COUNTIFS([1]!tbl_raw_data[Updated_date],M31,[1]!tbl_raw_data[updated outcome],"WITHDRAW"),
IF(AND(flt_analyst&lt;&gt;"ALL",flt_queue&lt;&gt;"ALL"),COUNTIFS([1]!tbl_raw_data[Updated_date],M31,[1]!tbl_raw_data[updated_queue],flt_queue,[1]!tbl_raw_data[analyst_name],flt_analyst,[1]!tbl_raw_data[updated outcome],"WITHDRAW"),
IF(flt_analyst="ALL",COUNTIFS([1]!tbl_raw_data[Updated_date],M31,[1]!tbl_raw_data[updated_queue],flt_queue,[1]!tbl_raw_data[updated outcome],"WITHDRAW"),
IF(flt_queue="ALL",COUNTIFS([1]!tbl_raw_data[Updated_date],M31,[1]!tbl_raw_data[analyst_name],flt_analyst,[1]!tbl_raw_data[updated outcome],"WITHDRAW")))))
/
IF(AND(flt_analyst="ALL",flt_queue="ALL"),COUNTIFS([1]!tbl_raw_data[Updated_date],M31),
IF(AND(flt_analyst&lt;&gt;"ALL",flt_queue&lt;&gt;"ALL"),COUNTIFS([1]!tbl_raw_data[Updated_date],M31,[1]!tbl_raw_data[updated_queue],flt_queue,[1]!tbl_raw_data[analyst_name],flt_analyst),
IF(flt_analyst="ALL",COUNTIFS([1]!tbl_raw_data[Updated_date],M31,[1]!tbl_raw_data[updated_queue],flt_queue),
IF(flt_queue="ALL",COUNTIFS([1]!tbl_raw_data[Updated_date],M31,[1]!tbl_raw_data[analyst_name],flt_analyst))))),"-")</f>
        <v>0.35159817351598172</v>
      </c>
      <c r="T31" s="3">
        <f>AVERAGE(S31:S35)</f>
        <v>0.29866968441010638</v>
      </c>
      <c r="U31" s="4">
        <v>0.9</v>
      </c>
      <c r="V31" s="3">
        <f>IFERROR(IF(AND(flt_queue="All",flt_analyst="All"),COUNTIFS([1]!tbl_raw_data[sla_met_sla_not_met],"SLA_MET",[1]!tbl_raw_data[Updated_date],M31),
IF(AND(flt_queue&lt;&gt;"All",flt_analyst&lt;&gt;"All"),COUNTIFS([1]!tbl_raw_data[updated_queue],flt_queue,[1]!tbl_raw_data[analyst_name],flt_analyst,[1]!tbl_raw_data[sla_met_sla_not_met],"SLA_MET",[1]!tbl_raw_data[Updated_date],M31),
IF(flt_queue="All",COUNTIFS([1]!tbl_raw_data[analyst_name],flt_analyst,[1]!tbl_raw_data[sla_met_sla_not_met],"SLA_MET",[1]!tbl_raw_data[Updated_date],M31),
IF(flt_analyst="All",COUNTIFS([1]!tbl_raw_data[updated_queue],flt_queue,[1]!tbl_raw_data[sla_met_sla_not_met],"SLA_MET",[1]!tbl_raw_data[Updated_date],M31)))))
/
IF(AND(flt_queue="All",flt_analyst="All"),COUNTIFS([1]!tbl_raw_data[Updated_date],M31),
IF(AND(flt_queue&lt;&gt;"All",flt_analyst&lt;&gt;"All"),COUNTIFS([1]!tbl_raw_data[updated_queue],flt_queue,[1]!tbl_raw_data[analyst_name],flt_analyst,[1]!tbl_raw_data[Updated_date],M31),
IF(flt_queue="All",COUNTIFS([1]!tbl_raw_data[analyst_name],flt_analyst,[1]!tbl_raw_data[Updated_date],M31),
IF(flt_analyst="All",COUNTIFS([1]!tbl_raw_data[updated_queue],flt_queue,[1]!tbl_raw_data[Updated_date],M31))))),"-")</f>
        <v>0.94977168949771684</v>
      </c>
      <c r="W31" s="3">
        <f>AVERAGE(V31:V35)</f>
        <v>0.87247160766962717</v>
      </c>
      <c r="X31" s="3">
        <f>IFERROR(IF(AND(flt_analyst="ALL",flt_queue="ALL"),COUNTIFS([1]!tbl_raw_data[Updated_date],M31,[1]!tbl_raw_data[sla_met_sla_not_met],"SLA_MET"),
IF(AND(flt_analyst&lt;&gt;"ALL",flt_queue&lt;&gt;"ALL"),COUNTIFS([1]!tbl_raw_data[Updated_date],M31,[1]!tbl_raw_data[updated_queue],flt_queue,[1]!tbl_raw_data[analyst_name],flt_analyst,[1]!tbl_raw_data[sla_met_sla_not_met],"SLA_MET"),
IF(flt_analyst="ALL",COUNTIFS([1]!tbl_raw_data[Updated_date],M31,[1]!tbl_raw_data[updated_queue],flt_queue,[1]!tbl_raw_data[sla_met_sla_not_met],"SLA_MET"),
IF(flt_queue="ALL",COUNTIFS([1]!tbl_raw_data[Updated_date],M31,[1]!tbl_raw_data[analyst_name],flt_analyst,[1]!tbl_raw_data[sla_met_sla_not_met],"SLA_MET")))))/
IF(AND(flt_analyst="ALL",flt_queue="ALL"),COUNTIFS([1]!tbl_raw_data[Updated_date],M31),
IF(AND(flt_analyst&lt;&gt;"ALL",flt_queue&lt;&gt;"ALL"),COUNTIFS([1]!tbl_raw_data[Updated_date],M31,[1]!tbl_raw_data[updated_queue],flt_queue,[1]!tbl_raw_data[analyst_name],flt_analyst),
IF(flt_analyst="ALL",COUNTIFS([1]!tbl_raw_data[Updated_date],M31,[1]!tbl_raw_data[updated_queue],flt_queue),
IF(flt_queue="ALL",COUNTIFS([1]!tbl_raw_data[Updated_date],M31,[1]!tbl_raw_data[analyst_name],flt_analyst))))),"-")</f>
        <v>0.94977168949771684</v>
      </c>
      <c r="Y31" s="3">
        <f>AVERAGE(X31:X35)</f>
        <v>0.87247160766962717</v>
      </c>
      <c r="Z31" s="2">
        <f>IFERROR(IF(AND(flt_analyst="ALL",flt_queue="ALL"),SUMIFS([1]!tbl_raw_data[time_taken_in_mins],[1]!tbl_raw_data[Updated_date],M31),
IF(AND(flt_analyst&lt;&gt;"ALL",flt_queue&lt;&gt;"ALL"),SUMIFS([1]!tbl_raw_data[time_taken_in_mins],[1]!tbl_raw_data[Updated_date],M31,[1]!tbl_raw_data[analyst_name],flt_analyst,[1]!tbl_raw_data[updated_queue],flt_queue),
IF(flt_analyst="ALL",SUMIFS([1]!tbl_raw_data[time_taken_in_mins],[1]!tbl_raw_data[Updated_date],M31,[1]!tbl_raw_data[updated_queue],flt_queue),IF(flt_queue="ALL",SUMIFS([1]!tbl_raw_data[time_taken_in_mins],[1]!tbl_raw_data[Updated_date],M31,[1]!tbl_raw_data[analyst_name],flt_analyst)))))/
IF(AND(flt_analyst="ALL",flt_queue="ALL"),COUNTIFS([1]!tbl_raw_data[Updated_date],M31),
IF(AND(flt_analyst&lt;&gt;"ALL",flt_queue&lt;&gt;"ALL"),COUNTIFS([1]!tbl_raw_data[Updated_date],M31,[1]!tbl_raw_data[updated_queue],flt_queue,[1]!tbl_raw_data[analyst_name],flt_analyst),
IF(flt_analyst="ALL",COUNTIFS([1]!tbl_raw_data[Updated_date],M31,[1]!tbl_raw_data[updated_queue],flt_queue),
IF(flt_queue="ALL",COUNTIFS([1]!tbl_raw_data[Updated_date],M31,[1]!tbl_raw_data[analyst_name],flt_analyst))))),"-")</f>
        <v>12.050837138508378</v>
      </c>
      <c r="AA31" s="2">
        <f>AVERAGE(Z31:Z35)</f>
        <v>17.809252385437382</v>
      </c>
      <c r="AB31">
        <f>IF(AND(flt_analyst="ALL",flt_queue="ALL"),COUNTIFS([1]!tbl_raw_data[Updated_date],M31),
IF(AND(flt_analyst&lt;&gt;"ALL",flt_queue&lt;&gt;"ALL"),COUNTIFS([1]!tbl_raw_data[Updated_date],M31,[1]!tbl_raw_data[updated_queue],flt_queue,[1]!tbl_raw_data[analyst_name],flt_analyst),
IF(flt_analyst="ALL",COUNTIFS([1]!tbl_raw_data[Updated_date],M31,[1]!tbl_raw_data[updated_queue],flt_queue),
IF(flt_queue="ALL",COUNTIFS([1]!tbl_raw_data[Updated_date],M31,[1]!tbl_raw_data[analyst_name],flt_analyst)))))</f>
        <v>219</v>
      </c>
      <c r="AC31">
        <f>AVERAGE(AB31:AB35)</f>
        <v>238.2</v>
      </c>
      <c r="AD31" s="1">
        <f>IF(AND('[1]KPI dashbo'!$I$8="ALL",'[1]KPI dashbo'!$K$8="ALL"),COUNTIFS([1]!tbl_raw_data[Updated_date],M31,[1]!tbl_raw_data[Updated Reason],$AD$3),
IF(AND('[1]KPI dashbo'!$I$8&lt;&gt;"ALL",'[1]KPI dashbo'!$K$8&lt;&gt;"ALL"),COUNTIFS([1]!tbl_raw_data[updated_queue],'[1]KPI dashbo'!$I$8,
[1]!tbl_raw_data[analyst_name],'[1]KPI dashbo'!$K$8,[1]!tbl_raw_data[Updated_date],M31,[1]!tbl_raw_data[Updated Reason],$AD$3),
IF('[1]KPI dashbo'!$I$8="ALL",COUNTIFS([1]!tbl_raw_data[analyst_name],'[1]KPI dashbo'!$K$8,[1]!tbl_raw_data[Updated_date],M31,[1]!tbl_raw_data[Updated Reason],$AD$3),
IF('[1]KPI dashbo'!$K$8="ALL",COUNTIFS([1]!tbl_raw_data[updated_queue],'[1]KPI dashbo'!$I$8,[1]!tbl_raw_data[Updated_date],M31,[1]!tbl_raw_data[Updated Reason],$AD$3)))))</f>
        <v>61</v>
      </c>
      <c r="AE31" s="1">
        <f>IF(AND('[1]KPI dashbo'!$I$8="ALL",'[1]KPI dashbo'!$K$8="ALL"),COUNTIFS([1]!tbl_raw_data[Updated_date],M31,[1]!tbl_raw_data[Updated Reason],$AE$3),
IF(AND('[1]KPI dashbo'!$I$8&lt;&gt;"ALL",'[1]KPI dashbo'!$K$8&lt;&gt;"ALL"),COUNTIFS([1]!tbl_raw_data[updated_queue],'[1]KPI dashbo'!$I$8,
[1]!tbl_raw_data[analyst_name],'[1]KPI dashbo'!$K$8,[1]!tbl_raw_data[Updated_date],M31,[1]!tbl_raw_data[Updated Reason],$AE$3),
IF('[1]KPI dashbo'!$I$8="ALL",COUNTIFS([1]!tbl_raw_data[analyst_name],'[1]KPI dashbo'!$K$8,[1]!tbl_raw_data[Updated_date],M31,[1]!tbl_raw_data[Updated Reason],$AE$3),
IF('[1]KPI dashbo'!$K$8="ALL",COUNTIFS([1]!tbl_raw_data[updated_queue],'[1]KPI dashbo'!$I$8,[1]!tbl_raw_data[Updated_date],M31,[1]!tbl_raw_data[Updated Reason],$AE$3)))))</f>
        <v>62</v>
      </c>
      <c r="AF31" s="1">
        <f>IF(AND('[1]KPI dashbo'!$I$8="ALL",'[1]KPI dashbo'!$K$8="ALL"),COUNTIFS([1]!tbl_raw_data[Updated_date],M31,[1]!tbl_raw_data[Updated Reason],$AF$3),
IF(AND('[1]KPI dashbo'!$I$8&lt;&gt;"ALL",'[1]KPI dashbo'!$K$8&lt;&gt;"ALL"),COUNTIFS([1]!tbl_raw_data[updated_queue],'[1]KPI dashbo'!$I$8,
[1]!tbl_raw_data[analyst_name],'[1]KPI dashbo'!$K$8,[1]!tbl_raw_data[Updated_date],M31,[1]!tbl_raw_data[Updated Reason],$AF$3),
IF('[1]KPI dashbo'!$I$8="ALL",COUNTIFS([1]!tbl_raw_data[analyst_name],'[1]KPI dashbo'!$K$8,[1]!tbl_raw_data[Updated_date],M31,[1]!tbl_raw_data[Updated Reason],$AF$3),
IF('[1]KPI dashbo'!$K$8="ALL",COUNTIFS([1]!tbl_raw_data[updated_queue],'[1]KPI dashbo'!$I$8,[1]!tbl_raw_data[Updated_date],M31,[1]!tbl_raw_data[Updated Reason],$AF$3)))))</f>
        <v>7</v>
      </c>
      <c r="AG31" s="1">
        <f>IF(AND('[1]KPI dashbo'!$I$8="ALL",'[1]KPI dashbo'!$K$8="ALL"),COUNTIFS([1]!tbl_raw_data[Updated_date],M31,[1]!tbl_raw_data[Updated Reason],$AG$3),
IF(AND('[1]KPI dashbo'!$I$8&lt;&gt;"ALL",'[1]KPI dashbo'!$K$8&lt;&gt;"ALL"),COUNTIFS([1]!tbl_raw_data[updated_queue],'[1]KPI dashbo'!$I$8,
[1]!tbl_raw_data[analyst_name],'[1]KPI dashbo'!$K$8,[1]!tbl_raw_data[Updated_date],M31,[1]!tbl_raw_data[Updated Reason],$AG$3),
IF('[1]KPI dashbo'!$I$8="ALL",COUNTIFS([1]!tbl_raw_data[analyst_name],'[1]KPI dashbo'!$K$8,[1]!tbl_raw_data[Updated_date],M31,[1]!tbl_raw_data[Updated Reason],$AG$3),
IF('[1]KPI dashbo'!$K$8="ALL",COUNTIFS([1]!tbl_raw_data[updated_queue],'[1]KPI dashbo'!$I$8,[1]!tbl_raw_data[Updated_date],M31,[1]!tbl_raw_data[Updated Reason],$AG$3)))))</f>
        <v>6</v>
      </c>
      <c r="AH31" s="1">
        <f>IF(AND('[1]KPI dashbo'!$I$8="ALL",'[1]KPI dashbo'!$K$8="ALL"),COUNTIFS([1]!tbl_raw_data[Updated_date],M31,[1]!tbl_raw_data[Updated Reason],$AH$3),
IF(AND('[1]KPI dashbo'!$I$8&lt;&gt;"ALL",'[1]KPI dashbo'!$K$8&lt;&gt;"ALL"),COUNTIFS([1]!tbl_raw_data[updated_queue],'[1]KPI dashbo'!$I$8,
[1]!tbl_raw_data[analyst_name],'[1]KPI dashbo'!$K$8,[1]!tbl_raw_data[Updated_date],M31,[1]!tbl_raw_data[Updated Reason],$AH$3),
IF('[1]KPI dashbo'!$I$8="ALL",COUNTIFS([1]!tbl_raw_data[analyst_name],'[1]KPI dashbo'!$K$8,[1]!tbl_raw_data[Updated_date],M31,[1]!tbl_raw_data[Updated Reason],$AH$3),
IF('[1]KPI dashbo'!$K$8="ALL",COUNTIFS([1]!tbl_raw_data[updated_queue],'[1]KPI dashbo'!$I$8,[1]!tbl_raw_data[Updated_date],M31,[1]!tbl_raw_data[Updated Reason],$AH$3)))))</f>
        <v>81</v>
      </c>
      <c r="AI31" s="1">
        <f>IF(AND('[1]KPI dashbo'!$I$8="ALL",'[1]KPI dashbo'!$K$8="ALL"),COUNTIFS([1]!tbl_raw_data[Updated_date],M31,[1]!tbl_raw_data[Updated Reason],$AI$3),
IF(AND('[1]KPI dashbo'!$I$8&lt;&gt;"ALL",'[1]KPI dashbo'!$K$8&lt;&gt;"ALL"),COUNTIFS([1]!tbl_raw_data[updated_queue],'[1]KPI dashbo'!$I$8,
[1]!tbl_raw_data[analyst_name],'[1]KPI dashbo'!$K$8,[1]!tbl_raw_data[Updated_date],M31,[1]!tbl_raw_data[Updated Reason],$AI$3),
IF('[1]KPI dashbo'!$I$8="ALL",COUNTIFS([1]!tbl_raw_data[analyst_name],'[1]KPI dashbo'!$K$8,[1]!tbl_raw_data[Updated_date],M31,[1]!tbl_raw_data[Updated Reason],$AI$3),
IF('[1]KPI dashbo'!$K$8="ALL",COUNTIFS([1]!tbl_raw_data[updated_queue],'[1]KPI dashbo'!$I$8,[1]!tbl_raw_data[Updated_date],M31,[1]!tbl_raw_data[Updated Reason],$AI$3)))))</f>
        <v>2</v>
      </c>
      <c r="AJ31" s="1">
        <f>IF(AND('[1]KPI dashbo'!$I$8="ALL",'[1]KPI dashbo'!$K$8="ALL"),COUNTIFS([1]!tbl_raw_data[Updated_date],M31,[1]!tbl_raw_data[Updated Reason],$AJ$3),
IF(AND('[1]KPI dashbo'!$I$8&lt;&gt;"ALL",'[1]KPI dashbo'!$K$8&lt;&gt;"ALL"),COUNTIFS([1]!tbl_raw_data[updated_queue],'[1]KPI dashbo'!$I$8,
[1]!tbl_raw_data[analyst_name],'[1]KPI dashbo'!$K$8,[1]!tbl_raw_data[Updated_date],M31,[1]!tbl_raw_data[Updated Reason],$AJ$3),
IF('[1]KPI dashbo'!$I$8="ALL",COUNTIFS([1]!tbl_raw_data[analyst_name],'[1]KPI dashbo'!$K$8,[1]!tbl_raw_data[Updated_date],M31,[1]!tbl_raw_data[Updated Reason],$AJ$3),
IF('[1]KPI dashbo'!$K$8="ALL",COUNTIFS([1]!tbl_raw_data[updated_queue],'[1]KPI dashbo'!$I$8,[1]!tbl_raw_data[Updated_date],M31,[1]!tbl_raw_data[Updated Reason],$AJ$3)))))</f>
        <v>0</v>
      </c>
    </row>
    <row r="32" spans="13:36" x14ac:dyDescent="0.25">
      <c r="M32" s="6">
        <v>45140</v>
      </c>
      <c r="N32" s="5">
        <f>setting!$L$2</f>
        <v>0.85</v>
      </c>
      <c r="O32" s="3">
        <f>IFERROR(IF(AND(flt_analyst="ALL",flt_queue="ALL"),COUNTIFS([1]!tbl_raw_data[Updated_date],M32,[1]!tbl_raw_data[updated outcome],"APPROVE"),
IF(AND(flt_analyst&lt;&gt;"ALL",flt_queue&lt;&gt;"ALL"),COUNTIFS([1]!tbl_raw_data[Updated_date],M32,[1]!tbl_raw_data[updated_queue],flt_queue,[1]!tbl_raw_data[analyst_name],flt_analyst,[1]!tbl_raw_data[updated outcome],"APPROVE"),
IF(flt_analyst="ALL",COUNTIFS([1]!tbl_raw_data[Updated_date],M32,[1]!tbl_raw_data[updated_queue],flt_queue,[1]!tbl_raw_data[updated outcome],"APPROVE"),
IF(flt_queue="ALL",COUNTIFS([1]!tbl_raw_data[Updated_date],M32,[1]!tbl_raw_data[analyst_name],flt_analyst,[1]!tbl_raw_data[updated outcome],"APPROVE")))))
/
IF(AND(flt_analyst="ALL",flt_queue="ALL"),COUNTIFS([1]!tbl_raw_data[Updated_date],M32),
IF(AND(flt_analyst&lt;&gt;"ALL",flt_queue&lt;&gt;"ALL"),COUNTIFS([1]!tbl_raw_data[Updated_date],M32,[1]!tbl_raw_data[updated_queue],flt_queue,[1]!tbl_raw_data[analyst_name],flt_analyst),
IF(flt_analyst="ALL",COUNTIFS([1]!tbl_raw_data[Updated_date],M32,[1]!tbl_raw_data[updated_queue],flt_queue),
IF(flt_queue="ALL",COUNTIFS([1]!tbl_raw_data[Updated_date],M32,[1]!tbl_raw_data[analyst_name],flt_analyst))))),"-")</f>
        <v>0.63967611336032393</v>
      </c>
      <c r="P32" s="3">
        <f>AVERAGE(O32:O36)</f>
        <v>0.61988919710246149</v>
      </c>
      <c r="Q32" s="3">
        <f>IFERROR(IF(AND(flt_analyst="ALL",flt_queue="ALL"),COUNTIFS([1]!tbl_raw_data[Updated_date],M32,[1]!tbl_raw_data[updated outcome],"DECLINE"),
IF(AND(flt_analyst&lt;&gt;"ALL",flt_queue&lt;&gt;"ALL"),COUNTIFS([1]!tbl_raw_data[Updated_date],M32,[1]!tbl_raw_data[updated_queue],flt_queue,[1]!tbl_raw_data[analyst_name],flt_analyst,[1]!tbl_raw_data[updated outcome],"DECLINE"),
IF(flt_analyst="ALL",COUNTIFS([1]!tbl_raw_data[Updated_date],M32,[1]!tbl_raw_data[updated_queue],flt_queue,[1]!tbl_raw_data[updated outcome],"DECLINE"),
IF(flt_queue="ALL",COUNTIFS([1]!tbl_raw_data[Updated_date],M32,[1]!tbl_raw_data[analyst_name],flt_analyst,[1]!tbl_raw_data[updated outcome],"DECLINE")))))
/
IF(AND(flt_analyst="ALL",flt_queue="ALL"),COUNTIFS([1]!tbl_raw_data[Updated_date],M32),
IF(AND(flt_analyst&lt;&gt;"ALL",flt_queue&lt;&gt;"ALL"),COUNTIFS([1]!tbl_raw_data[Updated_date],M32,[1]!tbl_raw_data[updated_queue],flt_queue,[1]!tbl_raw_data[analyst_name],flt_analyst),
IF(flt_analyst="ALL",COUNTIFS([1]!tbl_raw_data[Updated_date],M32,[1]!tbl_raw_data[updated_queue],flt_queue),
IF(flt_queue="ALL",COUNTIFS([1]!tbl_raw_data[Updated_date],M32,[1]!tbl_raw_data[analyst_name],flt_analyst))))),"-")</f>
        <v>0.11740890688259109</v>
      </c>
      <c r="R32" s="3">
        <f>AVERAGE(Q32:Q36)</f>
        <v>8.3693031438696178E-2</v>
      </c>
      <c r="S32" s="3">
        <f>IFERROR(IF(AND(flt_analyst="ALL",flt_queue="ALL"),COUNTIFS([1]!tbl_raw_data[Updated_date],M32,[1]!tbl_raw_data[updated outcome],"WITHDRAW"),
IF(AND(flt_analyst&lt;&gt;"ALL",flt_queue&lt;&gt;"ALL"),COUNTIFS([1]!tbl_raw_data[Updated_date],M32,[1]!tbl_raw_data[updated_queue],flt_queue,[1]!tbl_raw_data[analyst_name],flt_analyst,[1]!tbl_raw_data[updated outcome],"WITHDRAW"),
IF(flt_analyst="ALL",COUNTIFS([1]!tbl_raw_data[Updated_date],M32,[1]!tbl_raw_data[updated_queue],flt_queue,[1]!tbl_raw_data[updated outcome],"WITHDRAW"),
IF(flt_queue="ALL",COUNTIFS([1]!tbl_raw_data[Updated_date],M32,[1]!tbl_raw_data[analyst_name],flt_analyst,[1]!tbl_raw_data[updated outcome],"WITHDRAW")))))
/
IF(AND(flt_analyst="ALL",flt_queue="ALL"),COUNTIFS([1]!tbl_raw_data[Updated_date],M32),
IF(AND(flt_analyst&lt;&gt;"ALL",flt_queue&lt;&gt;"ALL"),COUNTIFS([1]!tbl_raw_data[Updated_date],M32,[1]!tbl_raw_data[updated_queue],flt_queue,[1]!tbl_raw_data[analyst_name],flt_analyst),
IF(flt_analyst="ALL",COUNTIFS([1]!tbl_raw_data[Updated_date],M32,[1]!tbl_raw_data[updated_queue],flt_queue),
IF(flt_queue="ALL",COUNTIFS([1]!tbl_raw_data[Updated_date],M32,[1]!tbl_raw_data[analyst_name],flt_analyst))))),"-")</f>
        <v>0.24291497975708501</v>
      </c>
      <c r="T32" s="3">
        <f>AVERAGE(S32:S36)</f>
        <v>0.29571847075954161</v>
      </c>
      <c r="U32" s="4">
        <v>0.9</v>
      </c>
      <c r="V32" s="3">
        <f>IFERROR(IF(AND(flt_queue="All",flt_analyst="All"),COUNTIFS([1]!tbl_raw_data[sla_met_sla_not_met],"SLA_MET",[1]!tbl_raw_data[Updated_date],M32),
IF(AND(flt_queue&lt;&gt;"All",flt_analyst&lt;&gt;"All"),COUNTIFS([1]!tbl_raw_data[updated_queue],flt_queue,[1]!tbl_raw_data[analyst_name],flt_analyst,[1]!tbl_raw_data[sla_met_sla_not_met],"SLA_MET",[1]!tbl_raw_data[Updated_date],M32),
IF(flt_queue="All",COUNTIFS([1]!tbl_raw_data[analyst_name],flt_analyst,[1]!tbl_raw_data[sla_met_sla_not_met],"SLA_MET",[1]!tbl_raw_data[Updated_date],M32),
IF(flt_analyst="All",COUNTIFS([1]!tbl_raw_data[updated_queue],flt_queue,[1]!tbl_raw_data[sla_met_sla_not_met],"SLA_MET",[1]!tbl_raw_data[Updated_date],M32)))))
/
IF(AND(flt_queue="All",flt_analyst="All"),COUNTIFS([1]!tbl_raw_data[Updated_date],M32),
IF(AND(flt_queue&lt;&gt;"All",flt_analyst&lt;&gt;"All"),COUNTIFS([1]!tbl_raw_data[updated_queue],flt_queue,[1]!tbl_raw_data[analyst_name],flt_analyst,[1]!tbl_raw_data[Updated_date],M32),
IF(flt_queue="All",COUNTIFS([1]!tbl_raw_data[analyst_name],flt_analyst,[1]!tbl_raw_data[Updated_date],M32),
IF(flt_analyst="All",COUNTIFS([1]!tbl_raw_data[updated_queue],flt_queue,[1]!tbl_raw_data[Updated_date],M32))))),"-")</f>
        <v>0.88663967611336036</v>
      </c>
      <c r="W32" s="3">
        <f>AVERAGE(V32:V36)</f>
        <v>0.85444709433148736</v>
      </c>
      <c r="X32" s="3">
        <f>IFERROR(IF(AND(flt_analyst="ALL",flt_queue="ALL"),COUNTIFS([1]!tbl_raw_data[Updated_date],M32,[1]!tbl_raw_data[sla_met_sla_not_met],"SLA_MET"),
IF(AND(flt_analyst&lt;&gt;"ALL",flt_queue&lt;&gt;"ALL"),COUNTIFS([1]!tbl_raw_data[Updated_date],M32,[1]!tbl_raw_data[updated_queue],flt_queue,[1]!tbl_raw_data[analyst_name],flt_analyst,[1]!tbl_raw_data[sla_met_sla_not_met],"SLA_MET"),
IF(flt_analyst="ALL",COUNTIFS([1]!tbl_raw_data[Updated_date],M32,[1]!tbl_raw_data[updated_queue],flt_queue,[1]!tbl_raw_data[sla_met_sla_not_met],"SLA_MET"),
IF(flt_queue="ALL",COUNTIFS([1]!tbl_raw_data[Updated_date],M32,[1]!tbl_raw_data[analyst_name],flt_analyst,[1]!tbl_raw_data[sla_met_sla_not_met],"SLA_MET")))))/
IF(AND(flt_analyst="ALL",flt_queue="ALL"),COUNTIFS([1]!tbl_raw_data[Updated_date],M32),
IF(AND(flt_analyst&lt;&gt;"ALL",flt_queue&lt;&gt;"ALL"),COUNTIFS([1]!tbl_raw_data[Updated_date],M32,[1]!tbl_raw_data[updated_queue],flt_queue,[1]!tbl_raw_data[analyst_name],flt_analyst),
IF(flt_analyst="ALL",COUNTIFS([1]!tbl_raw_data[Updated_date],M32,[1]!tbl_raw_data[updated_queue],flt_queue),
IF(flt_queue="ALL",COUNTIFS([1]!tbl_raw_data[Updated_date],M32,[1]!tbl_raw_data[analyst_name],flt_analyst))))),"-")</f>
        <v>0.88663967611336036</v>
      </c>
      <c r="Y32" s="3">
        <f>AVERAGE(X32:X36)</f>
        <v>0.85444709433148736</v>
      </c>
      <c r="Z32" s="2">
        <f>IFERROR(IF(AND(flt_analyst="ALL",flt_queue="ALL"),SUMIFS([1]!tbl_raw_data[time_taken_in_mins],[1]!tbl_raw_data[Updated_date],M32),
IF(AND(flt_analyst&lt;&gt;"ALL",flt_queue&lt;&gt;"ALL"),SUMIFS([1]!tbl_raw_data[time_taken_in_mins],[1]!tbl_raw_data[Updated_date],M32,[1]!tbl_raw_data[analyst_name],flt_analyst,[1]!tbl_raw_data[updated_queue],flt_queue),
IF(flt_analyst="ALL",SUMIFS([1]!tbl_raw_data[time_taken_in_mins],[1]!tbl_raw_data[Updated_date],M32,[1]!tbl_raw_data[updated_queue],flt_queue),IF(flt_queue="ALL",SUMIFS([1]!tbl_raw_data[time_taken_in_mins],[1]!tbl_raw_data[Updated_date],M32,[1]!tbl_raw_data[analyst_name],flt_analyst)))))/
IF(AND(flt_analyst="ALL",flt_queue="ALL"),COUNTIFS([1]!tbl_raw_data[Updated_date],M32),
IF(AND(flt_analyst&lt;&gt;"ALL",flt_queue&lt;&gt;"ALL"),COUNTIFS([1]!tbl_raw_data[Updated_date],M32,[1]!tbl_raw_data[updated_queue],flt_queue,[1]!tbl_raw_data[analyst_name],flt_analyst),
IF(flt_analyst="ALL",COUNTIFS([1]!tbl_raw_data[Updated_date],M32,[1]!tbl_raw_data[updated_queue],flt_queue),
IF(flt_queue="ALL",COUNTIFS([1]!tbl_raw_data[Updated_date],M32,[1]!tbl_raw_data[analyst_name],flt_analyst))))),"-")</f>
        <v>22.053103913630206</v>
      </c>
      <c r="AA32" s="2">
        <f>AVERAGE(Z32:Z36)</f>
        <v>18.041494314460856</v>
      </c>
      <c r="AB32">
        <f>IF(AND(flt_analyst="ALL",flt_queue="ALL"),COUNTIFS([1]!tbl_raw_data[Updated_date],M32),
IF(AND(flt_analyst&lt;&gt;"ALL",flt_queue&lt;&gt;"ALL"),COUNTIFS([1]!tbl_raw_data[Updated_date],M32,[1]!tbl_raw_data[updated_queue],flt_queue,[1]!tbl_raw_data[analyst_name],flt_analyst),
IF(flt_analyst="ALL",COUNTIFS([1]!tbl_raw_data[Updated_date],M32,[1]!tbl_raw_data[updated_queue],flt_queue),
IF(flt_queue="ALL",COUNTIFS([1]!tbl_raw_data[Updated_date],M32,[1]!tbl_raw_data[analyst_name],flt_analyst)))))</f>
        <v>247</v>
      </c>
      <c r="AC32">
        <f>AVERAGE(AB32:AB36)</f>
        <v>251.4</v>
      </c>
      <c r="AD32" s="1">
        <f>IF(AND('[1]KPI dashbo'!$I$8="ALL",'[1]KPI dashbo'!$K$8="ALL"),COUNTIFS([1]!tbl_raw_data[Updated_date],M32,[1]!tbl_raw_data[Updated Reason],$AD$3),
IF(AND('[1]KPI dashbo'!$I$8&lt;&gt;"ALL",'[1]KPI dashbo'!$K$8&lt;&gt;"ALL"),COUNTIFS([1]!tbl_raw_data[updated_queue],'[1]KPI dashbo'!$I$8,
[1]!tbl_raw_data[analyst_name],'[1]KPI dashbo'!$K$8,[1]!tbl_raw_data[Updated_date],M32,[1]!tbl_raw_data[Updated Reason],$AD$3),
IF('[1]KPI dashbo'!$I$8="ALL",COUNTIFS([1]!tbl_raw_data[analyst_name],'[1]KPI dashbo'!$K$8,[1]!tbl_raw_data[Updated_date],M32,[1]!tbl_raw_data[Updated Reason],$AD$3),
IF('[1]KPI dashbo'!$K$8="ALL",COUNTIFS([1]!tbl_raw_data[updated_queue],'[1]KPI dashbo'!$I$8,[1]!tbl_raw_data[Updated_date],M32,[1]!tbl_raw_data[Updated Reason],$AD$3)))))</f>
        <v>52</v>
      </c>
      <c r="AE32" s="1">
        <f>IF(AND('[1]KPI dashbo'!$I$8="ALL",'[1]KPI dashbo'!$K$8="ALL"),COUNTIFS([1]!tbl_raw_data[Updated_date],M32,[1]!tbl_raw_data[Updated Reason],$AE$3),
IF(AND('[1]KPI dashbo'!$I$8&lt;&gt;"ALL",'[1]KPI dashbo'!$K$8&lt;&gt;"ALL"),COUNTIFS([1]!tbl_raw_data[updated_queue],'[1]KPI dashbo'!$I$8,
[1]!tbl_raw_data[analyst_name],'[1]KPI dashbo'!$K$8,[1]!tbl_raw_data[Updated_date],M32,[1]!tbl_raw_data[Updated Reason],$AE$3),
IF('[1]KPI dashbo'!$I$8="ALL",COUNTIFS([1]!tbl_raw_data[analyst_name],'[1]KPI dashbo'!$K$8,[1]!tbl_raw_data[Updated_date],M32,[1]!tbl_raw_data[Updated Reason],$AE$3),
IF('[1]KPI dashbo'!$K$8="ALL",COUNTIFS([1]!tbl_raw_data[updated_queue],'[1]KPI dashbo'!$I$8,[1]!tbl_raw_data[Updated_date],M32,[1]!tbl_raw_data[Updated Reason],$AE$3)))))</f>
        <v>75</v>
      </c>
      <c r="AF32" s="1">
        <f>IF(AND('[1]KPI dashbo'!$I$8="ALL",'[1]KPI dashbo'!$K$8="ALL"),COUNTIFS([1]!tbl_raw_data[Updated_date],M32,[1]!tbl_raw_data[Updated Reason],$AF$3),
IF(AND('[1]KPI dashbo'!$I$8&lt;&gt;"ALL",'[1]KPI dashbo'!$K$8&lt;&gt;"ALL"),COUNTIFS([1]!tbl_raw_data[updated_queue],'[1]KPI dashbo'!$I$8,
[1]!tbl_raw_data[analyst_name],'[1]KPI dashbo'!$K$8,[1]!tbl_raw_data[Updated_date],M32,[1]!tbl_raw_data[Updated Reason],$AF$3),
IF('[1]KPI dashbo'!$I$8="ALL",COUNTIFS([1]!tbl_raw_data[analyst_name],'[1]KPI dashbo'!$K$8,[1]!tbl_raw_data[Updated_date],M32,[1]!tbl_raw_data[Updated Reason],$AF$3),
IF('[1]KPI dashbo'!$K$8="ALL",COUNTIFS([1]!tbl_raw_data[updated_queue],'[1]KPI dashbo'!$I$8,[1]!tbl_raw_data[Updated_date],M32,[1]!tbl_raw_data[Updated Reason],$AF$3)))))</f>
        <v>3</v>
      </c>
      <c r="AG32" s="1">
        <f>IF(AND('[1]KPI dashbo'!$I$8="ALL",'[1]KPI dashbo'!$K$8="ALL"),COUNTIFS([1]!tbl_raw_data[Updated_date],M32,[1]!tbl_raw_data[Updated Reason],$AG$3),
IF(AND('[1]KPI dashbo'!$I$8&lt;&gt;"ALL",'[1]KPI dashbo'!$K$8&lt;&gt;"ALL"),COUNTIFS([1]!tbl_raw_data[updated_queue],'[1]KPI dashbo'!$I$8,
[1]!tbl_raw_data[analyst_name],'[1]KPI dashbo'!$K$8,[1]!tbl_raw_data[Updated_date],M32,[1]!tbl_raw_data[Updated Reason],$AG$3),
IF('[1]KPI dashbo'!$I$8="ALL",COUNTIFS([1]!tbl_raw_data[analyst_name],'[1]KPI dashbo'!$K$8,[1]!tbl_raw_data[Updated_date],M32,[1]!tbl_raw_data[Updated Reason],$AG$3),
IF('[1]KPI dashbo'!$K$8="ALL",COUNTIFS([1]!tbl_raw_data[updated_queue],'[1]KPI dashbo'!$I$8,[1]!tbl_raw_data[Updated_date],M32,[1]!tbl_raw_data[Updated Reason],$AG$3)))))</f>
        <v>6</v>
      </c>
      <c r="AH32" s="1">
        <f>IF(AND('[1]KPI dashbo'!$I$8="ALL",'[1]KPI dashbo'!$K$8="ALL"),COUNTIFS([1]!tbl_raw_data[Updated_date],M32,[1]!tbl_raw_data[Updated Reason],$AH$3),
IF(AND('[1]KPI dashbo'!$I$8&lt;&gt;"ALL",'[1]KPI dashbo'!$K$8&lt;&gt;"ALL"),COUNTIFS([1]!tbl_raw_data[updated_queue],'[1]KPI dashbo'!$I$8,
[1]!tbl_raw_data[analyst_name],'[1]KPI dashbo'!$K$8,[1]!tbl_raw_data[Updated_date],M32,[1]!tbl_raw_data[Updated Reason],$AH$3),
IF('[1]KPI dashbo'!$I$8="ALL",COUNTIFS([1]!tbl_raw_data[analyst_name],'[1]KPI dashbo'!$K$8,[1]!tbl_raw_data[Updated_date],M32,[1]!tbl_raw_data[Updated Reason],$AH$3),
IF('[1]KPI dashbo'!$K$8="ALL",COUNTIFS([1]!tbl_raw_data[updated_queue],'[1]KPI dashbo'!$I$8,[1]!tbl_raw_data[Updated_date],M32,[1]!tbl_raw_data[Updated Reason],$AH$3)))))</f>
        <v>108</v>
      </c>
      <c r="AI32" s="1">
        <f>IF(AND('[1]KPI dashbo'!$I$8="ALL",'[1]KPI dashbo'!$K$8="ALL"),COUNTIFS([1]!tbl_raw_data[Updated_date],M32,[1]!tbl_raw_data[Updated Reason],$AI$3),
IF(AND('[1]KPI dashbo'!$I$8&lt;&gt;"ALL",'[1]KPI dashbo'!$K$8&lt;&gt;"ALL"),COUNTIFS([1]!tbl_raw_data[updated_queue],'[1]KPI dashbo'!$I$8,
[1]!tbl_raw_data[analyst_name],'[1]KPI dashbo'!$K$8,[1]!tbl_raw_data[Updated_date],M32,[1]!tbl_raw_data[Updated Reason],$AI$3),
IF('[1]KPI dashbo'!$I$8="ALL",COUNTIFS([1]!tbl_raw_data[analyst_name],'[1]KPI dashbo'!$K$8,[1]!tbl_raw_data[Updated_date],M32,[1]!tbl_raw_data[Updated Reason],$AI$3),
IF('[1]KPI dashbo'!$K$8="ALL",COUNTIFS([1]!tbl_raw_data[updated_queue],'[1]KPI dashbo'!$I$8,[1]!tbl_raw_data[Updated_date],M32,[1]!tbl_raw_data[Updated Reason],$AI$3)))))</f>
        <v>2</v>
      </c>
      <c r="AJ32" s="1">
        <f>IF(AND('[1]KPI dashbo'!$I$8="ALL",'[1]KPI dashbo'!$K$8="ALL"),COUNTIFS([1]!tbl_raw_data[Updated_date],M32,[1]!tbl_raw_data[Updated Reason],$AJ$3),
IF(AND('[1]KPI dashbo'!$I$8&lt;&gt;"ALL",'[1]KPI dashbo'!$K$8&lt;&gt;"ALL"),COUNTIFS([1]!tbl_raw_data[updated_queue],'[1]KPI dashbo'!$I$8,
[1]!tbl_raw_data[analyst_name],'[1]KPI dashbo'!$K$8,[1]!tbl_raw_data[Updated_date],M32,[1]!tbl_raw_data[Updated Reason],$AJ$3),
IF('[1]KPI dashbo'!$I$8="ALL",COUNTIFS([1]!tbl_raw_data[analyst_name],'[1]KPI dashbo'!$K$8,[1]!tbl_raw_data[Updated_date],M32,[1]!tbl_raw_data[Updated Reason],$AJ$3),
IF('[1]KPI dashbo'!$K$8="ALL",COUNTIFS([1]!tbl_raw_data[updated_queue],'[1]KPI dashbo'!$I$8,[1]!tbl_raw_data[Updated_date],M32,[1]!tbl_raw_data[Updated Reason],$AJ$3)))))</f>
        <v>1</v>
      </c>
    </row>
    <row r="33" spans="13:36" x14ac:dyDescent="0.25">
      <c r="M33" s="6">
        <v>45139</v>
      </c>
      <c r="N33" s="5">
        <f>setting!$L$2</f>
        <v>0.85</v>
      </c>
      <c r="O33" s="3">
        <f>IFERROR(IF(AND(flt_analyst="ALL",flt_queue="ALL"),COUNTIFS([1]!tbl_raw_data[Updated_date],M33,[1]!tbl_raw_data[updated outcome],"APPROVE"),
IF(AND(flt_analyst&lt;&gt;"ALL",flt_queue&lt;&gt;"ALL"),COUNTIFS([1]!tbl_raw_data[Updated_date],M33,[1]!tbl_raw_data[updated_queue],flt_queue,[1]!tbl_raw_data[analyst_name],flt_analyst,[1]!tbl_raw_data[updated outcome],"APPROVE"),
IF(flt_analyst="ALL",COUNTIFS([1]!tbl_raw_data[Updated_date],M33,[1]!tbl_raw_data[updated_queue],flt_queue,[1]!tbl_raw_data[updated outcome],"APPROVE"),
IF(flt_queue="ALL",COUNTIFS([1]!tbl_raw_data[Updated_date],M33,[1]!tbl_raw_data[analyst_name],flt_analyst,[1]!tbl_raw_data[updated outcome],"APPROVE")))))
/
IF(AND(flt_analyst="ALL",flt_queue="ALL"),COUNTIFS([1]!tbl_raw_data[Updated_date],M33),
IF(AND(flt_analyst&lt;&gt;"ALL",flt_queue&lt;&gt;"ALL"),COUNTIFS([1]!tbl_raw_data[Updated_date],M33,[1]!tbl_raw_data[updated_queue],flt_queue,[1]!tbl_raw_data[analyst_name],flt_analyst),
IF(flt_analyst="ALL",COUNTIFS([1]!tbl_raw_data[Updated_date],M33,[1]!tbl_raw_data[updated_queue],flt_queue),
IF(flt_queue="ALL",COUNTIFS([1]!tbl_raw_data[Updated_date],M33,[1]!tbl_raw_data[analyst_name],flt_analyst))))),"-")</f>
        <v>0.61849710982658956</v>
      </c>
      <c r="P33" s="3">
        <f>AVERAGE(O33:O37)</f>
        <v>0.61494246803799579</v>
      </c>
      <c r="Q33" s="3">
        <f>IFERROR(IF(AND(flt_analyst="ALL",flt_queue="ALL"),COUNTIFS([1]!tbl_raw_data[Updated_date],M33,[1]!tbl_raw_data[updated outcome],"DECLINE"),
IF(AND(flt_analyst&lt;&gt;"ALL",flt_queue&lt;&gt;"ALL"),COUNTIFS([1]!tbl_raw_data[Updated_date],M33,[1]!tbl_raw_data[updated_queue],flt_queue,[1]!tbl_raw_data[analyst_name],flt_analyst,[1]!tbl_raw_data[updated outcome],"DECLINE"),
IF(flt_analyst="ALL",COUNTIFS([1]!tbl_raw_data[Updated_date],M33,[1]!tbl_raw_data[updated_queue],flt_queue,[1]!tbl_raw_data[updated outcome],"DECLINE"),
IF(flt_queue="ALL",COUNTIFS([1]!tbl_raw_data[Updated_date],M33,[1]!tbl_raw_data[analyst_name],flt_analyst,[1]!tbl_raw_data[updated outcome],"DECLINE")))))
/
IF(AND(flt_analyst="ALL",flt_queue="ALL"),COUNTIFS([1]!tbl_raw_data[Updated_date],M33),
IF(AND(flt_analyst&lt;&gt;"ALL",flt_queue&lt;&gt;"ALL"),COUNTIFS([1]!tbl_raw_data[Updated_date],M33,[1]!tbl_raw_data[updated_queue],flt_queue,[1]!tbl_raw_data[analyst_name],flt_analyst),
IF(flt_analyst="ALL",COUNTIFS([1]!tbl_raw_data[Updated_date],M33,[1]!tbl_raw_data[updated_queue],flt_queue),
IF(flt_queue="ALL",COUNTIFS([1]!tbl_raw_data[Updated_date],M33,[1]!tbl_raw_data[analyst_name],flt_analyst))))),"-")</f>
        <v>0.10404624277456648</v>
      </c>
      <c r="R33" s="3">
        <f>AVERAGE(Q33:Q37)</f>
        <v>7.5264062577722446E-2</v>
      </c>
      <c r="S33" s="3">
        <f>IFERROR(IF(AND(flt_analyst="ALL",flt_queue="ALL"),COUNTIFS([1]!tbl_raw_data[Updated_date],M33,[1]!tbl_raw_data[updated outcome],"WITHDRAW"),
IF(AND(flt_analyst&lt;&gt;"ALL",flt_queue&lt;&gt;"ALL"),COUNTIFS([1]!tbl_raw_data[Updated_date],M33,[1]!tbl_raw_data[updated_queue],flt_queue,[1]!tbl_raw_data[analyst_name],flt_analyst,[1]!tbl_raw_data[updated outcome],"WITHDRAW"),
IF(flt_analyst="ALL",COUNTIFS([1]!tbl_raw_data[Updated_date],M33,[1]!tbl_raw_data[updated_queue],flt_queue,[1]!tbl_raw_data[updated outcome],"WITHDRAW"),
IF(flt_queue="ALL",COUNTIFS([1]!tbl_raw_data[Updated_date],M33,[1]!tbl_raw_data[analyst_name],flt_analyst,[1]!tbl_raw_data[updated outcome],"WITHDRAW")))))
/
IF(AND(flt_analyst="ALL",flt_queue="ALL"),COUNTIFS([1]!tbl_raw_data[Updated_date],M33),
IF(AND(flt_analyst&lt;&gt;"ALL",flt_queue&lt;&gt;"ALL"),COUNTIFS([1]!tbl_raw_data[Updated_date],M33,[1]!tbl_raw_data[updated_queue],flt_queue,[1]!tbl_raw_data[analyst_name],flt_analyst),
IF(flt_analyst="ALL",COUNTIFS([1]!tbl_raw_data[Updated_date],M33,[1]!tbl_raw_data[updated_queue],flt_queue),
IF(flt_queue="ALL",COUNTIFS([1]!tbl_raw_data[Updated_date],M33,[1]!tbl_raw_data[analyst_name],flt_analyst))))),"-")</f>
        <v>0.2774566473988439</v>
      </c>
      <c r="T33" s="3">
        <f>AVERAGE(S33:S37)</f>
        <v>0.30891934351015576</v>
      </c>
      <c r="U33" s="4">
        <v>0.9</v>
      </c>
      <c r="V33" s="3">
        <f>IFERROR(IF(AND(flt_queue="All",flt_analyst="All"),COUNTIFS([1]!tbl_raw_data[sla_met_sla_not_met],"SLA_MET",[1]!tbl_raw_data[Updated_date],M33),
IF(AND(flt_queue&lt;&gt;"All",flt_analyst&lt;&gt;"All"),COUNTIFS([1]!tbl_raw_data[updated_queue],flt_queue,[1]!tbl_raw_data[analyst_name],flt_analyst,[1]!tbl_raw_data[sla_met_sla_not_met],"SLA_MET",[1]!tbl_raw_data[Updated_date],M33),
IF(flt_queue="All",COUNTIFS([1]!tbl_raw_data[analyst_name],flt_analyst,[1]!tbl_raw_data[sla_met_sla_not_met],"SLA_MET",[1]!tbl_raw_data[Updated_date],M33),
IF(flt_analyst="All",COUNTIFS([1]!tbl_raw_data[updated_queue],flt_queue,[1]!tbl_raw_data[sla_met_sla_not_met],"SLA_MET",[1]!tbl_raw_data[Updated_date],M33)))))
/
IF(AND(flt_queue="All",flt_analyst="All"),COUNTIFS([1]!tbl_raw_data[Updated_date],M33),
IF(AND(flt_queue&lt;&gt;"All",flt_analyst&lt;&gt;"All"),COUNTIFS([1]!tbl_raw_data[updated_queue],flt_queue,[1]!tbl_raw_data[analyst_name],flt_analyst,[1]!tbl_raw_data[Updated_date],M33),
IF(flt_queue="All",COUNTIFS([1]!tbl_raw_data[analyst_name],flt_analyst,[1]!tbl_raw_data[Updated_date],M33),
IF(flt_analyst="All",COUNTIFS([1]!tbl_raw_data[updated_queue],flt_queue,[1]!tbl_raw_data[Updated_date],M33))))),"-")</f>
        <v>0.77456647398843925</v>
      </c>
      <c r="W33" s="3">
        <f>AVERAGE(V33:V37)</f>
        <v>0.84639894888601919</v>
      </c>
      <c r="X33" s="3">
        <f>IFERROR(IF(AND(flt_analyst="ALL",flt_queue="ALL"),COUNTIFS([1]!tbl_raw_data[Updated_date],M33,[1]!tbl_raw_data[sla_met_sla_not_met],"SLA_MET"),
IF(AND(flt_analyst&lt;&gt;"ALL",flt_queue&lt;&gt;"ALL"),COUNTIFS([1]!tbl_raw_data[Updated_date],M33,[1]!tbl_raw_data[updated_queue],flt_queue,[1]!tbl_raw_data[analyst_name],flt_analyst,[1]!tbl_raw_data[sla_met_sla_not_met],"SLA_MET"),
IF(flt_analyst="ALL",COUNTIFS([1]!tbl_raw_data[Updated_date],M33,[1]!tbl_raw_data[updated_queue],flt_queue,[1]!tbl_raw_data[sla_met_sla_not_met],"SLA_MET"),
IF(flt_queue="ALL",COUNTIFS([1]!tbl_raw_data[Updated_date],M33,[1]!tbl_raw_data[analyst_name],flt_analyst,[1]!tbl_raw_data[sla_met_sla_not_met],"SLA_MET")))))/
IF(AND(flt_analyst="ALL",flt_queue="ALL"),COUNTIFS([1]!tbl_raw_data[Updated_date],M33),
IF(AND(flt_analyst&lt;&gt;"ALL",flt_queue&lt;&gt;"ALL"),COUNTIFS([1]!tbl_raw_data[Updated_date],M33,[1]!tbl_raw_data[updated_queue],flt_queue,[1]!tbl_raw_data[analyst_name],flt_analyst),
IF(flt_analyst="ALL",COUNTIFS([1]!tbl_raw_data[Updated_date],M33,[1]!tbl_raw_data[updated_queue],flt_queue),
IF(flt_queue="ALL",COUNTIFS([1]!tbl_raw_data[Updated_date],M33,[1]!tbl_raw_data[analyst_name],flt_analyst))))),"-")</f>
        <v>0.77456647398843925</v>
      </c>
      <c r="Y33" s="3">
        <f>AVERAGE(X33:X37)</f>
        <v>0.84639894888601919</v>
      </c>
      <c r="Z33" s="2">
        <f>IFERROR(IF(AND(flt_analyst="ALL",flt_queue="ALL"),SUMIFS([1]!tbl_raw_data[time_taken_in_mins],[1]!tbl_raw_data[Updated_date],M33),
IF(AND(flt_analyst&lt;&gt;"ALL",flt_queue&lt;&gt;"ALL"),SUMIFS([1]!tbl_raw_data[time_taken_in_mins],[1]!tbl_raw_data[Updated_date],M33,[1]!tbl_raw_data[analyst_name],flt_analyst,[1]!tbl_raw_data[updated_queue],flt_queue),
IF(flt_analyst="ALL",SUMIFS([1]!tbl_raw_data[time_taken_in_mins],[1]!tbl_raw_data[Updated_date],M33,[1]!tbl_raw_data[updated_queue],flt_queue),IF(flt_queue="ALL",SUMIFS([1]!tbl_raw_data[time_taken_in_mins],[1]!tbl_raw_data[Updated_date],M33,[1]!tbl_raw_data[analyst_name],flt_analyst)))))/
IF(AND(flt_analyst="ALL",flt_queue="ALL"),COUNTIFS([1]!tbl_raw_data[Updated_date],M33),
IF(AND(flt_analyst&lt;&gt;"ALL",flt_queue&lt;&gt;"ALL"),COUNTIFS([1]!tbl_raw_data[Updated_date],M33,[1]!tbl_raw_data[updated_queue],flt_queue,[1]!tbl_raw_data[analyst_name],flt_analyst),
IF(flt_analyst="ALL",COUNTIFS([1]!tbl_raw_data[Updated_date],M33,[1]!tbl_raw_data[updated_queue],flt_queue),
IF(flt_queue="ALL",COUNTIFS([1]!tbl_raw_data[Updated_date],M33,[1]!tbl_raw_data[analyst_name],flt_analyst))))),"-")</f>
        <v>25.412813102119479</v>
      </c>
      <c r="AA33" s="2">
        <f>AVERAGE(Z33:Z37)</f>
        <v>17.038591914668519</v>
      </c>
      <c r="AB33">
        <f>IF(AND(flt_analyst="ALL",flt_queue="ALL"),COUNTIFS([1]!tbl_raw_data[Updated_date],M33),
IF(AND(flt_analyst&lt;&gt;"ALL",flt_queue&lt;&gt;"ALL"),COUNTIFS([1]!tbl_raw_data[Updated_date],M33,[1]!tbl_raw_data[updated_queue],flt_queue,[1]!tbl_raw_data[analyst_name],flt_analyst),
IF(flt_analyst="ALL",COUNTIFS([1]!tbl_raw_data[Updated_date],M33,[1]!tbl_raw_data[updated_queue],flt_queue),
IF(flt_queue="ALL",COUNTIFS([1]!tbl_raw_data[Updated_date],M33,[1]!tbl_raw_data[analyst_name],flt_analyst)))))</f>
        <v>173</v>
      </c>
      <c r="AC33">
        <f>AVERAGE(AB33:AB37)</f>
        <v>252.5</v>
      </c>
      <c r="AD33" s="1">
        <f>IF(AND('[1]KPI dashbo'!$I$8="ALL",'[1]KPI dashbo'!$K$8="ALL"),COUNTIFS([1]!tbl_raw_data[Updated_date],M33,[1]!tbl_raw_data[Updated Reason],$AD$3),
IF(AND('[1]KPI dashbo'!$I$8&lt;&gt;"ALL",'[1]KPI dashbo'!$K$8&lt;&gt;"ALL"),COUNTIFS([1]!tbl_raw_data[updated_queue],'[1]KPI dashbo'!$I$8,
[1]!tbl_raw_data[analyst_name],'[1]KPI dashbo'!$K$8,[1]!tbl_raw_data[Updated_date],M33,[1]!tbl_raw_data[Updated Reason],$AD$3),
IF('[1]KPI dashbo'!$I$8="ALL",COUNTIFS([1]!tbl_raw_data[analyst_name],'[1]KPI dashbo'!$K$8,[1]!tbl_raw_data[Updated_date],M33,[1]!tbl_raw_data[Updated Reason],$AD$3),
IF('[1]KPI dashbo'!$K$8="ALL",COUNTIFS([1]!tbl_raw_data[updated_queue],'[1]KPI dashbo'!$I$8,[1]!tbl_raw_data[Updated_date],M33,[1]!tbl_raw_data[Updated Reason],$AD$3)))))</f>
        <v>31</v>
      </c>
      <c r="AE33" s="1">
        <f>IF(AND('[1]KPI dashbo'!$I$8="ALL",'[1]KPI dashbo'!$K$8="ALL"),COUNTIFS([1]!tbl_raw_data[Updated_date],M33,[1]!tbl_raw_data[Updated Reason],$AE$3),
IF(AND('[1]KPI dashbo'!$I$8&lt;&gt;"ALL",'[1]KPI dashbo'!$K$8&lt;&gt;"ALL"),COUNTIFS([1]!tbl_raw_data[updated_queue],'[1]KPI dashbo'!$I$8,
[1]!tbl_raw_data[analyst_name],'[1]KPI dashbo'!$K$8,[1]!tbl_raw_data[Updated_date],M33,[1]!tbl_raw_data[Updated Reason],$AE$3),
IF('[1]KPI dashbo'!$I$8="ALL",COUNTIFS([1]!tbl_raw_data[analyst_name],'[1]KPI dashbo'!$K$8,[1]!tbl_raw_data[Updated_date],M33,[1]!tbl_raw_data[Updated Reason],$AE$3),
IF('[1]KPI dashbo'!$K$8="ALL",COUNTIFS([1]!tbl_raw_data[updated_queue],'[1]KPI dashbo'!$I$8,[1]!tbl_raw_data[Updated_date],M33,[1]!tbl_raw_data[Updated Reason],$AE$3)))))</f>
        <v>45</v>
      </c>
      <c r="AF33" s="1">
        <f>IF(AND('[1]KPI dashbo'!$I$8="ALL",'[1]KPI dashbo'!$K$8="ALL"),COUNTIFS([1]!tbl_raw_data[Updated_date],M33,[1]!tbl_raw_data[Updated Reason],$AF$3),
IF(AND('[1]KPI dashbo'!$I$8&lt;&gt;"ALL",'[1]KPI dashbo'!$K$8&lt;&gt;"ALL"),COUNTIFS([1]!tbl_raw_data[updated_queue],'[1]KPI dashbo'!$I$8,
[1]!tbl_raw_data[analyst_name],'[1]KPI dashbo'!$K$8,[1]!tbl_raw_data[Updated_date],M33,[1]!tbl_raw_data[Updated Reason],$AF$3),
IF('[1]KPI dashbo'!$I$8="ALL",COUNTIFS([1]!tbl_raw_data[analyst_name],'[1]KPI dashbo'!$K$8,[1]!tbl_raw_data[Updated_date],M33,[1]!tbl_raw_data[Updated Reason],$AF$3),
IF('[1]KPI dashbo'!$K$8="ALL",COUNTIFS([1]!tbl_raw_data[updated_queue],'[1]KPI dashbo'!$I$8,[1]!tbl_raw_data[Updated_date],M33,[1]!tbl_raw_data[Updated Reason],$AF$3)))))</f>
        <v>6</v>
      </c>
      <c r="AG33" s="1">
        <f>IF(AND('[1]KPI dashbo'!$I$8="ALL",'[1]KPI dashbo'!$K$8="ALL"),COUNTIFS([1]!tbl_raw_data[Updated_date],M33,[1]!tbl_raw_data[Updated Reason],$AG$3),
IF(AND('[1]KPI dashbo'!$I$8&lt;&gt;"ALL",'[1]KPI dashbo'!$K$8&lt;&gt;"ALL"),COUNTIFS([1]!tbl_raw_data[updated_queue],'[1]KPI dashbo'!$I$8,
[1]!tbl_raw_data[analyst_name],'[1]KPI dashbo'!$K$8,[1]!tbl_raw_data[Updated_date],M33,[1]!tbl_raw_data[Updated Reason],$AG$3),
IF('[1]KPI dashbo'!$I$8="ALL",COUNTIFS([1]!tbl_raw_data[analyst_name],'[1]KPI dashbo'!$K$8,[1]!tbl_raw_data[Updated_date],M33,[1]!tbl_raw_data[Updated Reason],$AG$3),
IF('[1]KPI dashbo'!$K$8="ALL",COUNTIFS([1]!tbl_raw_data[updated_queue],'[1]KPI dashbo'!$I$8,[1]!tbl_raw_data[Updated_date],M33,[1]!tbl_raw_data[Updated Reason],$AG$3)))))</f>
        <v>5</v>
      </c>
      <c r="AH33" s="1">
        <f>IF(AND('[1]KPI dashbo'!$I$8="ALL",'[1]KPI dashbo'!$K$8="ALL"),COUNTIFS([1]!tbl_raw_data[Updated_date],M33,[1]!tbl_raw_data[Updated Reason],$AH$3),
IF(AND('[1]KPI dashbo'!$I$8&lt;&gt;"ALL",'[1]KPI dashbo'!$K$8&lt;&gt;"ALL"),COUNTIFS([1]!tbl_raw_data[updated_queue],'[1]KPI dashbo'!$I$8,
[1]!tbl_raw_data[analyst_name],'[1]KPI dashbo'!$K$8,[1]!tbl_raw_data[Updated_date],M33,[1]!tbl_raw_data[Updated Reason],$AH$3),
IF('[1]KPI dashbo'!$I$8="ALL",COUNTIFS([1]!tbl_raw_data[analyst_name],'[1]KPI dashbo'!$K$8,[1]!tbl_raw_data[Updated_date],M33,[1]!tbl_raw_data[Updated Reason],$AH$3),
IF('[1]KPI dashbo'!$K$8="ALL",COUNTIFS([1]!tbl_raw_data[updated_queue],'[1]KPI dashbo'!$I$8,[1]!tbl_raw_data[Updated_date],M33,[1]!tbl_raw_data[Updated Reason],$AH$3)))))</f>
        <v>84</v>
      </c>
      <c r="AI33" s="1">
        <f>IF(AND('[1]KPI dashbo'!$I$8="ALL",'[1]KPI dashbo'!$K$8="ALL"),COUNTIFS([1]!tbl_raw_data[Updated_date],M33,[1]!tbl_raw_data[Updated Reason],$AI$3),
IF(AND('[1]KPI dashbo'!$I$8&lt;&gt;"ALL",'[1]KPI dashbo'!$K$8&lt;&gt;"ALL"),COUNTIFS([1]!tbl_raw_data[updated_queue],'[1]KPI dashbo'!$I$8,
[1]!tbl_raw_data[analyst_name],'[1]KPI dashbo'!$K$8,[1]!tbl_raw_data[Updated_date],M33,[1]!tbl_raw_data[Updated Reason],$AI$3),
IF('[1]KPI dashbo'!$I$8="ALL",COUNTIFS([1]!tbl_raw_data[analyst_name],'[1]KPI dashbo'!$K$8,[1]!tbl_raw_data[Updated_date],M33,[1]!tbl_raw_data[Updated Reason],$AI$3),
IF('[1]KPI dashbo'!$K$8="ALL",COUNTIFS([1]!tbl_raw_data[updated_queue],'[1]KPI dashbo'!$I$8,[1]!tbl_raw_data[Updated_date],M33,[1]!tbl_raw_data[Updated Reason],$AI$3)))))</f>
        <v>2</v>
      </c>
      <c r="AJ33" s="1">
        <f>IF(AND('[1]KPI dashbo'!$I$8="ALL",'[1]KPI dashbo'!$K$8="ALL"),COUNTIFS([1]!tbl_raw_data[Updated_date],M33,[1]!tbl_raw_data[Updated Reason],$AJ$3),
IF(AND('[1]KPI dashbo'!$I$8&lt;&gt;"ALL",'[1]KPI dashbo'!$K$8&lt;&gt;"ALL"),COUNTIFS([1]!tbl_raw_data[updated_queue],'[1]KPI dashbo'!$I$8,
[1]!tbl_raw_data[analyst_name],'[1]KPI dashbo'!$K$8,[1]!tbl_raw_data[Updated_date],M33,[1]!tbl_raw_data[Updated Reason],$AJ$3),
IF('[1]KPI dashbo'!$I$8="ALL",COUNTIFS([1]!tbl_raw_data[analyst_name],'[1]KPI dashbo'!$K$8,[1]!tbl_raw_data[Updated_date],M33,[1]!tbl_raw_data[Updated Reason],$AJ$3),
IF('[1]KPI dashbo'!$K$8="ALL",COUNTIFS([1]!tbl_raw_data[updated_queue],'[1]KPI dashbo'!$I$8,[1]!tbl_raw_data[Updated_date],M33,[1]!tbl_raw_data[Updated Reason],$AJ$3)))))</f>
        <v>0</v>
      </c>
    </row>
    <row r="34" spans="13:36" x14ac:dyDescent="0.25">
      <c r="M34" s="6">
        <v>45138</v>
      </c>
      <c r="N34" s="5">
        <f>setting!$L$2</f>
        <v>0.85</v>
      </c>
      <c r="O34" s="3">
        <f>IFERROR(IF(AND(flt_analyst="ALL",flt_queue="ALL"),COUNTIFS([1]!tbl_raw_data[Updated_date],M34,[1]!tbl_raw_data[updated outcome],"APPROVE"),
IF(AND(flt_analyst&lt;&gt;"ALL",flt_queue&lt;&gt;"ALL"),COUNTIFS([1]!tbl_raw_data[Updated_date],M34,[1]!tbl_raw_data[updated_queue],flt_queue,[1]!tbl_raw_data[analyst_name],flt_analyst,[1]!tbl_raw_data[updated outcome],"APPROVE"),
IF(flt_analyst="ALL",COUNTIFS([1]!tbl_raw_data[Updated_date],M34,[1]!tbl_raw_data[updated_queue],flt_queue,[1]!tbl_raw_data[updated outcome],"APPROVE"),
IF(flt_queue="ALL",COUNTIFS([1]!tbl_raw_data[Updated_date],M34,[1]!tbl_raw_data[analyst_name],flt_analyst,[1]!tbl_raw_data[updated outcome],"APPROVE")))))
/
IF(AND(flt_analyst="ALL",flt_queue="ALL"),COUNTIFS([1]!tbl_raw_data[Updated_date],M34),
IF(AND(flt_analyst&lt;&gt;"ALL",flt_queue&lt;&gt;"ALL"),COUNTIFS([1]!tbl_raw_data[Updated_date],M34,[1]!tbl_raw_data[updated_queue],flt_queue,[1]!tbl_raw_data[analyst_name],flt_analyst),
IF(flt_analyst="ALL",COUNTIFS([1]!tbl_raw_data[Updated_date],M34,[1]!tbl_raw_data[updated_queue],flt_queue),
IF(flt_queue="ALL",COUNTIFS([1]!tbl_raw_data[Updated_date],M34,[1]!tbl_raw_data[analyst_name],flt_analyst))))),"-")</f>
        <v>0.65037593984962405</v>
      </c>
      <c r="P34" s="3">
        <f>AVERAGE(O34:O38)</f>
        <v>0.61375758744179798</v>
      </c>
      <c r="Q34" s="3">
        <f>IFERROR(IF(AND(flt_analyst="ALL",flt_queue="ALL"),COUNTIFS([1]!tbl_raw_data[Updated_date],M34,[1]!tbl_raw_data[updated outcome],"DECLINE"),
IF(AND(flt_analyst&lt;&gt;"ALL",flt_queue&lt;&gt;"ALL"),COUNTIFS([1]!tbl_raw_data[Updated_date],M34,[1]!tbl_raw_data[updated_queue],flt_queue,[1]!tbl_raw_data[analyst_name],flt_analyst,[1]!tbl_raw_data[updated outcome],"DECLINE"),
IF(flt_analyst="ALL",COUNTIFS([1]!tbl_raw_data[Updated_date],M34,[1]!tbl_raw_data[updated_queue],flt_queue,[1]!tbl_raw_data[updated outcome],"DECLINE"),
IF(flt_queue="ALL",COUNTIFS([1]!tbl_raw_data[Updated_date],M34,[1]!tbl_raw_data[analyst_name],flt_analyst,[1]!tbl_raw_data[updated outcome],"DECLINE")))))
/
IF(AND(flt_analyst="ALL",flt_queue="ALL"),COUNTIFS([1]!tbl_raw_data[Updated_date],M34),
IF(AND(flt_analyst&lt;&gt;"ALL",flt_queue&lt;&gt;"ALL"),COUNTIFS([1]!tbl_raw_data[Updated_date],M34,[1]!tbl_raw_data[updated_queue],flt_queue,[1]!tbl_raw_data[analyst_name],flt_analyst),
IF(flt_analyst="ALL",COUNTIFS([1]!tbl_raw_data[Updated_date],M34,[1]!tbl_raw_data[updated_queue],flt_queue),
IF(flt_queue="ALL",COUNTIFS([1]!tbl_raw_data[Updated_date],M34,[1]!tbl_raw_data[analyst_name],flt_analyst))))),"-")</f>
        <v>6.3909774436090222E-2</v>
      </c>
      <c r="R34" s="3">
        <f>AVERAGE(Q34:Q38)</f>
        <v>6.5670002512107764E-2</v>
      </c>
      <c r="S34" s="3">
        <f>IFERROR(IF(AND(flt_analyst="ALL",flt_queue="ALL"),COUNTIFS([1]!tbl_raw_data[Updated_date],M34,[1]!tbl_raw_data[updated outcome],"WITHDRAW"),
IF(AND(flt_analyst&lt;&gt;"ALL",flt_queue&lt;&gt;"ALL"),COUNTIFS([1]!tbl_raw_data[Updated_date],M34,[1]!tbl_raw_data[updated_queue],flt_queue,[1]!tbl_raw_data[analyst_name],flt_analyst,[1]!tbl_raw_data[updated outcome],"WITHDRAW"),
IF(flt_analyst="ALL",COUNTIFS([1]!tbl_raw_data[Updated_date],M34,[1]!tbl_raw_data[updated_queue],flt_queue,[1]!tbl_raw_data[updated outcome],"WITHDRAW"),
IF(flt_queue="ALL",COUNTIFS([1]!tbl_raw_data[Updated_date],M34,[1]!tbl_raw_data[analyst_name],flt_analyst,[1]!tbl_raw_data[updated outcome],"WITHDRAW")))))
/
IF(AND(flt_analyst="ALL",flt_queue="ALL"),COUNTIFS([1]!tbl_raw_data[Updated_date],M34),
IF(AND(flt_analyst&lt;&gt;"ALL",flt_queue&lt;&gt;"ALL"),COUNTIFS([1]!tbl_raw_data[Updated_date],M34,[1]!tbl_raw_data[updated_queue],flt_queue,[1]!tbl_raw_data[analyst_name],flt_analyst),
IF(flt_analyst="ALL",COUNTIFS([1]!tbl_raw_data[Updated_date],M34,[1]!tbl_raw_data[updated_queue],flt_queue),
IF(flt_queue="ALL",COUNTIFS([1]!tbl_raw_data[Updated_date],M34,[1]!tbl_raw_data[analyst_name],flt_analyst))))),"-")</f>
        <v>0.2857142857142857</v>
      </c>
      <c r="T34" s="3">
        <f>AVERAGE(S34:S38)</f>
        <v>0.31940690888059309</v>
      </c>
      <c r="U34" s="4">
        <v>0.9</v>
      </c>
      <c r="V34" s="3">
        <f>IFERROR(IF(AND(flt_queue="All",flt_analyst="All"),COUNTIFS([1]!tbl_raw_data[sla_met_sla_not_met],"SLA_MET",[1]!tbl_raw_data[Updated_date],M34),
IF(AND(flt_queue&lt;&gt;"All",flt_analyst&lt;&gt;"All"),COUNTIFS([1]!tbl_raw_data[updated_queue],flt_queue,[1]!tbl_raw_data[analyst_name],flt_analyst,[1]!tbl_raw_data[sla_met_sla_not_met],"SLA_MET",[1]!tbl_raw_data[Updated_date],M34),
IF(flt_queue="All",COUNTIFS([1]!tbl_raw_data[analyst_name],flt_analyst,[1]!tbl_raw_data[sla_met_sla_not_met],"SLA_MET",[1]!tbl_raw_data[Updated_date],M34),
IF(flt_analyst="All",COUNTIFS([1]!tbl_raw_data[updated_queue],flt_queue,[1]!tbl_raw_data[sla_met_sla_not_met],"SLA_MET",[1]!tbl_raw_data[Updated_date],M34)))))
/
IF(AND(flt_queue="All",flt_analyst="All"),COUNTIFS([1]!tbl_raw_data[Updated_date],M34),
IF(AND(flt_queue&lt;&gt;"All",flt_analyst&lt;&gt;"All"),COUNTIFS([1]!tbl_raw_data[updated_queue],flt_queue,[1]!tbl_raw_data[analyst_name],flt_analyst,[1]!tbl_raw_data[Updated_date],M34),
IF(flt_queue="All",COUNTIFS([1]!tbl_raw_data[analyst_name],flt_analyst,[1]!tbl_raw_data[Updated_date],M34),
IF(flt_analyst="All",COUNTIFS([1]!tbl_raw_data[updated_queue],flt_queue,[1]!tbl_raw_data[Updated_date],M34))))),"-")</f>
        <v>0.89473684210526316</v>
      </c>
      <c r="W34" s="3">
        <f>AVERAGE(V34:V38)</f>
        <v>0.87034310718521246</v>
      </c>
      <c r="X34" s="3">
        <f>IFERROR(IF(AND(flt_analyst="ALL",flt_queue="ALL"),COUNTIFS([1]!tbl_raw_data[Updated_date],M34,[1]!tbl_raw_data[sla_met_sla_not_met],"SLA_MET"),
IF(AND(flt_analyst&lt;&gt;"ALL",flt_queue&lt;&gt;"ALL"),COUNTIFS([1]!tbl_raw_data[Updated_date],M34,[1]!tbl_raw_data[updated_queue],flt_queue,[1]!tbl_raw_data[analyst_name],flt_analyst,[1]!tbl_raw_data[sla_met_sla_not_met],"SLA_MET"),
IF(flt_analyst="ALL",COUNTIFS([1]!tbl_raw_data[Updated_date],M34,[1]!tbl_raw_data[updated_queue],flt_queue,[1]!tbl_raw_data[sla_met_sla_not_met],"SLA_MET"),
IF(flt_queue="ALL",COUNTIFS([1]!tbl_raw_data[Updated_date],M34,[1]!tbl_raw_data[analyst_name],flt_analyst,[1]!tbl_raw_data[sla_met_sla_not_met],"SLA_MET")))))/
IF(AND(flt_analyst="ALL",flt_queue="ALL"),COUNTIFS([1]!tbl_raw_data[Updated_date],M34),
IF(AND(flt_analyst&lt;&gt;"ALL",flt_queue&lt;&gt;"ALL"),COUNTIFS([1]!tbl_raw_data[Updated_date],M34,[1]!tbl_raw_data[updated_queue],flt_queue,[1]!tbl_raw_data[analyst_name],flt_analyst),
IF(flt_analyst="ALL",COUNTIFS([1]!tbl_raw_data[Updated_date],M34,[1]!tbl_raw_data[updated_queue],flt_queue),
IF(flt_queue="ALL",COUNTIFS([1]!tbl_raw_data[Updated_date],M34,[1]!tbl_raw_data[analyst_name],flt_analyst))))),"-")</f>
        <v>0.89473684210526316</v>
      </c>
      <c r="Y34" s="3">
        <f>AVERAGE(X34:X38)</f>
        <v>0.87034310718521246</v>
      </c>
      <c r="Z34" s="2">
        <f>IFERROR(IF(AND(flt_analyst="ALL",flt_queue="ALL"),SUMIFS([1]!tbl_raw_data[time_taken_in_mins],[1]!tbl_raw_data[Updated_date],M34),
IF(AND(flt_analyst&lt;&gt;"ALL",flt_queue&lt;&gt;"ALL"),SUMIFS([1]!tbl_raw_data[time_taken_in_mins],[1]!tbl_raw_data[Updated_date],M34,[1]!tbl_raw_data[analyst_name],flt_analyst,[1]!tbl_raw_data[updated_queue],flt_queue),
IF(flt_analyst="ALL",SUMIFS([1]!tbl_raw_data[time_taken_in_mins],[1]!tbl_raw_data[Updated_date],M34,[1]!tbl_raw_data[updated_queue],flt_queue),IF(flt_queue="ALL",SUMIFS([1]!tbl_raw_data[time_taken_in_mins],[1]!tbl_raw_data[Updated_date],M34,[1]!tbl_raw_data[analyst_name],flt_analyst)))))/
IF(AND(flt_analyst="ALL",flt_queue="ALL"),COUNTIFS([1]!tbl_raw_data[Updated_date],M34),
IF(AND(flt_analyst&lt;&gt;"ALL",flt_queue&lt;&gt;"ALL"),COUNTIFS([1]!tbl_raw_data[Updated_date],M34,[1]!tbl_raw_data[updated_queue],flt_queue,[1]!tbl_raw_data[analyst_name],flt_analyst),
IF(flt_analyst="ALL",COUNTIFS([1]!tbl_raw_data[Updated_date],M34,[1]!tbl_raw_data[updated_queue],flt_queue),
IF(flt_queue="ALL",COUNTIFS([1]!tbl_raw_data[Updated_date],M34,[1]!tbl_raw_data[analyst_name],flt_analyst))))),"-")</f>
        <v>14.409461152882214</v>
      </c>
      <c r="AA34" s="2">
        <f>AVERAGE(Z34:Z38)</f>
        <v>14.247184852184864</v>
      </c>
      <c r="AB34">
        <f>IF(AND(flt_analyst="ALL",flt_queue="ALL"),COUNTIFS([1]!tbl_raw_data[Updated_date],M34),
IF(AND(flt_analyst&lt;&gt;"ALL",flt_queue&lt;&gt;"ALL"),COUNTIFS([1]!tbl_raw_data[Updated_date],M34,[1]!tbl_raw_data[updated_queue],flt_queue,[1]!tbl_raw_data[analyst_name],flt_analyst),
IF(flt_analyst="ALL",COUNTIFS([1]!tbl_raw_data[Updated_date],M34,[1]!tbl_raw_data[updated_queue],flt_queue),
IF(flt_queue="ALL",COUNTIFS([1]!tbl_raw_data[Updated_date],M34,[1]!tbl_raw_data[analyst_name],flt_analyst)))))</f>
        <v>266</v>
      </c>
      <c r="AC34">
        <f>AVERAGE(AB34:AB38)</f>
        <v>279</v>
      </c>
      <c r="AD34" s="1">
        <f>IF(AND('[1]KPI dashbo'!$I$8="ALL",'[1]KPI dashbo'!$K$8="ALL"),COUNTIFS([1]!tbl_raw_data[Updated_date],M34,[1]!tbl_raw_data[Updated Reason],$AD$3),
IF(AND('[1]KPI dashbo'!$I$8&lt;&gt;"ALL",'[1]KPI dashbo'!$K$8&lt;&gt;"ALL"),COUNTIFS([1]!tbl_raw_data[updated_queue],'[1]KPI dashbo'!$I$8,
[1]!tbl_raw_data[analyst_name],'[1]KPI dashbo'!$K$8,[1]!tbl_raw_data[Updated_date],M34,[1]!tbl_raw_data[Updated Reason],$AD$3),
IF('[1]KPI dashbo'!$I$8="ALL",COUNTIFS([1]!tbl_raw_data[analyst_name],'[1]KPI dashbo'!$K$8,[1]!tbl_raw_data[Updated_date],M34,[1]!tbl_raw_data[Updated Reason],$AD$3),
IF('[1]KPI dashbo'!$K$8="ALL",COUNTIFS([1]!tbl_raw_data[updated_queue],'[1]KPI dashbo'!$I$8,[1]!tbl_raw_data[Updated_date],M34,[1]!tbl_raw_data[Updated Reason],$AD$3)))))</f>
        <v>55</v>
      </c>
      <c r="AE34" s="1">
        <f>IF(AND('[1]KPI dashbo'!$I$8="ALL",'[1]KPI dashbo'!$K$8="ALL"),COUNTIFS([1]!tbl_raw_data[Updated_date],M34,[1]!tbl_raw_data[Updated Reason],$AE$3),
IF(AND('[1]KPI dashbo'!$I$8&lt;&gt;"ALL",'[1]KPI dashbo'!$K$8&lt;&gt;"ALL"),COUNTIFS([1]!tbl_raw_data[updated_queue],'[1]KPI dashbo'!$I$8,
[1]!tbl_raw_data[analyst_name],'[1]KPI dashbo'!$K$8,[1]!tbl_raw_data[Updated_date],M34,[1]!tbl_raw_data[Updated Reason],$AE$3),
IF('[1]KPI dashbo'!$I$8="ALL",COUNTIFS([1]!tbl_raw_data[analyst_name],'[1]KPI dashbo'!$K$8,[1]!tbl_raw_data[Updated_date],M34,[1]!tbl_raw_data[Updated Reason],$AE$3),
IF('[1]KPI dashbo'!$K$8="ALL",COUNTIFS([1]!tbl_raw_data[updated_queue],'[1]KPI dashbo'!$I$8,[1]!tbl_raw_data[Updated_date],M34,[1]!tbl_raw_data[Updated Reason],$AE$3)))))</f>
        <v>56</v>
      </c>
      <c r="AF34" s="1">
        <f>IF(AND('[1]KPI dashbo'!$I$8="ALL",'[1]KPI dashbo'!$K$8="ALL"),COUNTIFS([1]!tbl_raw_data[Updated_date],M34,[1]!tbl_raw_data[Updated Reason],$AF$3),
IF(AND('[1]KPI dashbo'!$I$8&lt;&gt;"ALL",'[1]KPI dashbo'!$K$8&lt;&gt;"ALL"),COUNTIFS([1]!tbl_raw_data[updated_queue],'[1]KPI dashbo'!$I$8,
[1]!tbl_raw_data[analyst_name],'[1]KPI dashbo'!$K$8,[1]!tbl_raw_data[Updated_date],M34,[1]!tbl_raw_data[Updated Reason],$AF$3),
IF('[1]KPI dashbo'!$I$8="ALL",COUNTIFS([1]!tbl_raw_data[analyst_name],'[1]KPI dashbo'!$K$8,[1]!tbl_raw_data[Updated_date],M34,[1]!tbl_raw_data[Updated Reason],$AF$3),
IF('[1]KPI dashbo'!$K$8="ALL",COUNTIFS([1]!tbl_raw_data[updated_queue],'[1]KPI dashbo'!$I$8,[1]!tbl_raw_data[Updated_date],M34,[1]!tbl_raw_data[Updated Reason],$AF$3)))))</f>
        <v>7</v>
      </c>
      <c r="AG34" s="1">
        <f>IF(AND('[1]KPI dashbo'!$I$8="ALL",'[1]KPI dashbo'!$K$8="ALL"),COUNTIFS([1]!tbl_raw_data[Updated_date],M34,[1]!tbl_raw_data[Updated Reason],$AG$3),
IF(AND('[1]KPI dashbo'!$I$8&lt;&gt;"ALL",'[1]KPI dashbo'!$K$8&lt;&gt;"ALL"),COUNTIFS([1]!tbl_raw_data[updated_queue],'[1]KPI dashbo'!$I$8,
[1]!tbl_raw_data[analyst_name],'[1]KPI dashbo'!$K$8,[1]!tbl_raw_data[Updated_date],M34,[1]!tbl_raw_data[Updated Reason],$AG$3),
IF('[1]KPI dashbo'!$I$8="ALL",COUNTIFS([1]!tbl_raw_data[analyst_name],'[1]KPI dashbo'!$K$8,[1]!tbl_raw_data[Updated_date],M34,[1]!tbl_raw_data[Updated Reason],$AG$3),
IF('[1]KPI dashbo'!$K$8="ALL",COUNTIFS([1]!tbl_raw_data[updated_queue],'[1]KPI dashbo'!$I$8,[1]!tbl_raw_data[Updated_date],M34,[1]!tbl_raw_data[Updated Reason],$AG$3)))))</f>
        <v>7</v>
      </c>
      <c r="AH34" s="1">
        <f>IF(AND('[1]KPI dashbo'!$I$8="ALL",'[1]KPI dashbo'!$K$8="ALL"),COUNTIFS([1]!tbl_raw_data[Updated_date],M34,[1]!tbl_raw_data[Updated Reason],$AH$3),
IF(AND('[1]KPI dashbo'!$I$8&lt;&gt;"ALL",'[1]KPI dashbo'!$K$8&lt;&gt;"ALL"),COUNTIFS([1]!tbl_raw_data[updated_queue],'[1]KPI dashbo'!$I$8,
[1]!tbl_raw_data[analyst_name],'[1]KPI dashbo'!$K$8,[1]!tbl_raw_data[Updated_date],M34,[1]!tbl_raw_data[Updated Reason],$AH$3),
IF('[1]KPI dashbo'!$I$8="ALL",COUNTIFS([1]!tbl_raw_data[analyst_name],'[1]KPI dashbo'!$K$8,[1]!tbl_raw_data[Updated_date],M34,[1]!tbl_raw_data[Updated Reason],$AH$3),
IF('[1]KPI dashbo'!$K$8="ALL",COUNTIFS([1]!tbl_raw_data[updated_queue],'[1]KPI dashbo'!$I$8,[1]!tbl_raw_data[Updated_date],M34,[1]!tbl_raw_data[Updated Reason],$AH$3)))))</f>
        <v>138</v>
      </c>
      <c r="AI34" s="1">
        <f>IF(AND('[1]KPI dashbo'!$I$8="ALL",'[1]KPI dashbo'!$K$8="ALL"),COUNTIFS([1]!tbl_raw_data[Updated_date],M34,[1]!tbl_raw_data[Updated Reason],$AI$3),
IF(AND('[1]KPI dashbo'!$I$8&lt;&gt;"ALL",'[1]KPI dashbo'!$K$8&lt;&gt;"ALL"),COUNTIFS([1]!tbl_raw_data[updated_queue],'[1]KPI dashbo'!$I$8,
[1]!tbl_raw_data[analyst_name],'[1]KPI dashbo'!$K$8,[1]!tbl_raw_data[Updated_date],M34,[1]!tbl_raw_data[Updated Reason],$AI$3),
IF('[1]KPI dashbo'!$I$8="ALL",COUNTIFS([1]!tbl_raw_data[analyst_name],'[1]KPI dashbo'!$K$8,[1]!tbl_raw_data[Updated_date],M34,[1]!tbl_raw_data[Updated Reason],$AI$3),
IF('[1]KPI dashbo'!$K$8="ALL",COUNTIFS([1]!tbl_raw_data[updated_queue],'[1]KPI dashbo'!$I$8,[1]!tbl_raw_data[Updated_date],M34,[1]!tbl_raw_data[Updated Reason],$AI$3)))))</f>
        <v>3</v>
      </c>
      <c r="AJ34" s="1">
        <f>IF(AND('[1]KPI dashbo'!$I$8="ALL",'[1]KPI dashbo'!$K$8="ALL"),COUNTIFS([1]!tbl_raw_data[Updated_date],M34,[1]!tbl_raw_data[Updated Reason],$AJ$3),
IF(AND('[1]KPI dashbo'!$I$8&lt;&gt;"ALL",'[1]KPI dashbo'!$K$8&lt;&gt;"ALL"),COUNTIFS([1]!tbl_raw_data[updated_queue],'[1]KPI dashbo'!$I$8,
[1]!tbl_raw_data[analyst_name],'[1]KPI dashbo'!$K$8,[1]!tbl_raw_data[Updated_date],M34,[1]!tbl_raw_data[Updated Reason],$AJ$3),
IF('[1]KPI dashbo'!$I$8="ALL",COUNTIFS([1]!tbl_raw_data[analyst_name],'[1]KPI dashbo'!$K$8,[1]!tbl_raw_data[Updated_date],M34,[1]!tbl_raw_data[Updated Reason],$AJ$3),
IF('[1]KPI dashbo'!$K$8="ALL",COUNTIFS([1]!tbl_raw_data[updated_queue],'[1]KPI dashbo'!$I$8,[1]!tbl_raw_data[Updated_date],M34,[1]!tbl_raw_data[Updated Reason],$AJ$3)))))</f>
        <v>0</v>
      </c>
    </row>
    <row r="35" spans="13:36" x14ac:dyDescent="0.25">
      <c r="M35" s="6">
        <v>45137</v>
      </c>
      <c r="N35" s="5">
        <f>setting!$L$2</f>
        <v>0.85</v>
      </c>
      <c r="O35" s="3">
        <f>IFERROR(IF(AND(flt_analyst="ALL",flt_queue="ALL"),COUNTIFS([1]!tbl_raw_data[Updated_date],M35,[1]!tbl_raw_data[updated outcome],"APPROVE"),
IF(AND(flt_analyst&lt;&gt;"ALL",flt_queue&lt;&gt;"ALL"),COUNTIFS([1]!tbl_raw_data[Updated_date],M35,[1]!tbl_raw_data[updated_queue],flt_queue,[1]!tbl_raw_data[analyst_name],flt_analyst,[1]!tbl_raw_data[updated outcome],"APPROVE"),
IF(flt_analyst="ALL",COUNTIFS([1]!tbl_raw_data[Updated_date],M35,[1]!tbl_raw_data[updated_queue],flt_queue,[1]!tbl_raw_data[updated outcome],"APPROVE"),
IF(flt_queue="ALL",COUNTIFS([1]!tbl_raw_data[Updated_date],M35,[1]!tbl_raw_data[analyst_name],flt_analyst,[1]!tbl_raw_data[updated outcome],"APPROVE")))))
/
IF(AND(flt_analyst="ALL",flt_queue="ALL"),COUNTIFS([1]!tbl_raw_data[Updated_date],M35),
IF(AND(flt_analyst&lt;&gt;"ALL",flt_queue&lt;&gt;"ALL"),COUNTIFS([1]!tbl_raw_data[Updated_date],M35,[1]!tbl_raw_data[updated_queue],flt_queue,[1]!tbl_raw_data[analyst_name],flt_analyst),
IF(flt_analyst="ALL",COUNTIFS([1]!tbl_raw_data[Updated_date],M35,[1]!tbl_raw_data[updated_queue],flt_queue),
IF(flt_queue="ALL",COUNTIFS([1]!tbl_raw_data[Updated_date],M35,[1]!tbl_raw_data[analyst_name],flt_analyst))))),"-")</f>
        <v>0.59440559440559437</v>
      </c>
      <c r="P35" s="3">
        <f>AVERAGE(O35:O39)</f>
        <v>0.59544841123788483</v>
      </c>
      <c r="Q35" s="3">
        <f>IFERROR(IF(AND(flt_analyst="ALL",flt_queue="ALL"),COUNTIFS([1]!tbl_raw_data[Updated_date],M35,[1]!tbl_raw_data[updated outcome],"DECLINE"),
IF(AND(flt_analyst&lt;&gt;"ALL",flt_queue&lt;&gt;"ALL"),COUNTIFS([1]!tbl_raw_data[Updated_date],M35,[1]!tbl_raw_data[updated_queue],flt_queue,[1]!tbl_raw_data[analyst_name],flt_analyst,[1]!tbl_raw_data[updated outcome],"DECLINE"),
IF(flt_analyst="ALL",COUNTIFS([1]!tbl_raw_data[Updated_date],M35,[1]!tbl_raw_data[updated_queue],flt_queue,[1]!tbl_raw_data[updated outcome],"DECLINE"),
IF(flt_queue="ALL",COUNTIFS([1]!tbl_raw_data[Updated_date],M35,[1]!tbl_raw_data[analyst_name],flt_analyst,[1]!tbl_raw_data[updated outcome],"DECLINE")))))
/
IF(AND(flt_analyst="ALL",flt_queue="ALL"),COUNTIFS([1]!tbl_raw_data[Updated_date],M35),
IF(AND(flt_analyst&lt;&gt;"ALL",flt_queue&lt;&gt;"ALL"),COUNTIFS([1]!tbl_raw_data[Updated_date],M35,[1]!tbl_raw_data[updated_queue],flt_queue,[1]!tbl_raw_data[analyst_name],flt_analyst),
IF(flt_analyst="ALL",COUNTIFS([1]!tbl_raw_data[Updated_date],M35,[1]!tbl_raw_data[updated_queue],flt_queue),
IF(flt_queue="ALL",COUNTIFS([1]!tbl_raw_data[Updated_date],M35,[1]!tbl_raw_data[analyst_name],flt_analyst))))),"-")</f>
        <v>6.6433566433566432E-2</v>
      </c>
      <c r="R35" s="3">
        <f>AVERAGE(Q35:Q39)</f>
        <v>6.6550116550116556E-2</v>
      </c>
      <c r="S35" s="3">
        <f>IFERROR(IF(AND(flt_analyst="ALL",flt_queue="ALL"),COUNTIFS([1]!tbl_raw_data[Updated_date],M35,[1]!tbl_raw_data[updated outcome],"WITHDRAW"),
IF(AND(flt_analyst&lt;&gt;"ALL",flt_queue&lt;&gt;"ALL"),COUNTIFS([1]!tbl_raw_data[Updated_date],M35,[1]!tbl_raw_data[updated_queue],flt_queue,[1]!tbl_raw_data[analyst_name],flt_analyst,[1]!tbl_raw_data[updated outcome],"WITHDRAW"),
IF(flt_analyst="ALL",COUNTIFS([1]!tbl_raw_data[Updated_date],M35,[1]!tbl_raw_data[updated_queue],flt_queue,[1]!tbl_raw_data[updated outcome],"WITHDRAW"),
IF(flt_queue="ALL",COUNTIFS([1]!tbl_raw_data[Updated_date],M35,[1]!tbl_raw_data[analyst_name],flt_analyst,[1]!tbl_raw_data[updated outcome],"WITHDRAW")))))
/
IF(AND(flt_analyst="ALL",flt_queue="ALL"),COUNTIFS([1]!tbl_raw_data[Updated_date],M35),
IF(AND(flt_analyst&lt;&gt;"ALL",flt_queue&lt;&gt;"ALL"),COUNTIFS([1]!tbl_raw_data[Updated_date],M35,[1]!tbl_raw_data[updated_queue],flt_queue,[1]!tbl_raw_data[analyst_name],flt_analyst),
IF(flt_analyst="ALL",COUNTIFS([1]!tbl_raw_data[Updated_date],M35,[1]!tbl_raw_data[updated_queue],flt_queue),
IF(flt_queue="ALL",COUNTIFS([1]!tbl_raw_data[Updated_date],M35,[1]!tbl_raw_data[analyst_name],flt_analyst))))),"-")</f>
        <v>0.33566433566433568</v>
      </c>
      <c r="T35" s="3">
        <f>AVERAGE(S35:S39)</f>
        <v>0.33625322046374678</v>
      </c>
      <c r="U35" s="4">
        <v>0.9</v>
      </c>
      <c r="V35" s="3">
        <f>IFERROR(IF(AND(flt_queue="All",flt_analyst="All"),COUNTIFS([1]!tbl_raw_data[sla_met_sla_not_met],"SLA_MET",[1]!tbl_raw_data[Updated_date],M35),
IF(AND(flt_queue&lt;&gt;"All",flt_analyst&lt;&gt;"All"),COUNTIFS([1]!tbl_raw_data[updated_queue],flt_queue,[1]!tbl_raw_data[analyst_name],flt_analyst,[1]!tbl_raw_data[sla_met_sla_not_met],"SLA_MET",[1]!tbl_raw_data[Updated_date],M35),
IF(flt_queue="All",COUNTIFS([1]!tbl_raw_data[analyst_name],flt_analyst,[1]!tbl_raw_data[sla_met_sla_not_met],"SLA_MET",[1]!tbl_raw_data[Updated_date],M35),
IF(flt_analyst="All",COUNTIFS([1]!tbl_raw_data[updated_queue],flt_queue,[1]!tbl_raw_data[sla_met_sla_not_met],"SLA_MET",[1]!tbl_raw_data[Updated_date],M35)))))
/
IF(AND(flt_queue="All",flt_analyst="All"),COUNTIFS([1]!tbl_raw_data[Updated_date],M35),
IF(AND(flt_queue&lt;&gt;"All",flt_analyst&lt;&gt;"All"),COUNTIFS([1]!tbl_raw_data[updated_queue],flt_queue,[1]!tbl_raw_data[analyst_name],flt_analyst,[1]!tbl_raw_data[Updated_date],M35),
IF(flt_queue="All",COUNTIFS([1]!tbl_raw_data[analyst_name],flt_analyst,[1]!tbl_raw_data[Updated_date],M35),
IF(flt_analyst="All",COUNTIFS([1]!tbl_raw_data[updated_queue],flt_queue,[1]!tbl_raw_data[Updated_date],M35))))),"-")</f>
        <v>0.85664335664335667</v>
      </c>
      <c r="W35" s="3">
        <f>AVERAGE(V35:V39)</f>
        <v>0.85814623972518711</v>
      </c>
      <c r="X35" s="3">
        <f>IFERROR(IF(AND(flt_analyst="ALL",flt_queue="ALL"),COUNTIFS([1]!tbl_raw_data[Updated_date],M35,[1]!tbl_raw_data[sla_met_sla_not_met],"SLA_MET"),
IF(AND(flt_analyst&lt;&gt;"ALL",flt_queue&lt;&gt;"ALL"),COUNTIFS([1]!tbl_raw_data[Updated_date],M35,[1]!tbl_raw_data[updated_queue],flt_queue,[1]!tbl_raw_data[analyst_name],flt_analyst,[1]!tbl_raw_data[sla_met_sla_not_met],"SLA_MET"),
IF(flt_analyst="ALL",COUNTIFS([1]!tbl_raw_data[Updated_date],M35,[1]!tbl_raw_data[updated_queue],flt_queue,[1]!tbl_raw_data[sla_met_sla_not_met],"SLA_MET"),
IF(flt_queue="ALL",COUNTIFS([1]!tbl_raw_data[Updated_date],M35,[1]!tbl_raw_data[analyst_name],flt_analyst,[1]!tbl_raw_data[sla_met_sla_not_met],"SLA_MET")))))/
IF(AND(flt_analyst="ALL",flt_queue="ALL"),COUNTIFS([1]!tbl_raw_data[Updated_date],M35),
IF(AND(flt_analyst&lt;&gt;"ALL",flt_queue&lt;&gt;"ALL"),COUNTIFS([1]!tbl_raw_data[Updated_date],M35,[1]!tbl_raw_data[updated_queue],flt_queue,[1]!tbl_raw_data[analyst_name],flt_analyst),
IF(flt_analyst="ALL",COUNTIFS([1]!tbl_raw_data[Updated_date],M35,[1]!tbl_raw_data[updated_queue],flt_queue),
IF(flt_queue="ALL",COUNTIFS([1]!tbl_raw_data[Updated_date],M35,[1]!tbl_raw_data[analyst_name],flt_analyst))))),"-")</f>
        <v>0.85664335664335667</v>
      </c>
      <c r="Y35" s="3">
        <f>AVERAGE(X35:X39)</f>
        <v>0.85814623972518711</v>
      </c>
      <c r="Z35" s="2">
        <f>IFERROR(IF(AND(flt_analyst="ALL",flt_queue="ALL"),SUMIFS([1]!tbl_raw_data[time_taken_in_mins],[1]!tbl_raw_data[Updated_date],M35),
IF(AND(flt_analyst&lt;&gt;"ALL",flt_queue&lt;&gt;"ALL"),SUMIFS([1]!tbl_raw_data[time_taken_in_mins],[1]!tbl_raw_data[Updated_date],M35,[1]!tbl_raw_data[analyst_name],flt_analyst,[1]!tbl_raw_data[updated_queue],flt_queue),
IF(flt_analyst="ALL",SUMIFS([1]!tbl_raw_data[time_taken_in_mins],[1]!tbl_raw_data[Updated_date],M35,[1]!tbl_raw_data[updated_queue],flt_queue),IF(flt_queue="ALL",SUMIFS([1]!tbl_raw_data[time_taken_in_mins],[1]!tbl_raw_data[Updated_date],M35,[1]!tbl_raw_data[analyst_name],flt_analyst)))))/
IF(AND(flt_analyst="ALL",flt_queue="ALL"),COUNTIFS([1]!tbl_raw_data[Updated_date],M35),
IF(AND(flt_analyst&lt;&gt;"ALL",flt_queue&lt;&gt;"ALL"),COUNTIFS([1]!tbl_raw_data[Updated_date],M35,[1]!tbl_raw_data[updated_queue],flt_queue,[1]!tbl_raw_data[analyst_name],flt_analyst),
IF(flt_analyst="ALL",COUNTIFS([1]!tbl_raw_data[Updated_date],M35,[1]!tbl_raw_data[updated_queue],flt_queue),
IF(flt_queue="ALL",COUNTIFS([1]!tbl_raw_data[Updated_date],M35,[1]!tbl_raw_data[analyst_name],flt_analyst))))),"-")</f>
        <v>15.120046620046638</v>
      </c>
      <c r="AA35" s="2">
        <f>AVERAGE(Z35:Z39)</f>
        <v>14.166046701836189</v>
      </c>
      <c r="AB35">
        <f>IF(AND(flt_analyst="ALL",flt_queue="ALL"),COUNTIFS([1]!tbl_raw_data[Updated_date],M35),
IF(AND(flt_analyst&lt;&gt;"ALL",flt_queue&lt;&gt;"ALL"),COUNTIFS([1]!tbl_raw_data[Updated_date],M35,[1]!tbl_raw_data[updated_queue],flt_queue,[1]!tbl_raw_data[analyst_name],flt_analyst),
IF(flt_analyst="ALL",COUNTIFS([1]!tbl_raw_data[Updated_date],M35,[1]!tbl_raw_data[updated_queue],flt_queue),
IF(flt_queue="ALL",COUNTIFS([1]!tbl_raw_data[Updated_date],M35,[1]!tbl_raw_data[analyst_name],flt_analyst)))))</f>
        <v>286</v>
      </c>
      <c r="AC35">
        <f>AVERAGE(AB35:AB39)</f>
        <v>285.5</v>
      </c>
      <c r="AD35" s="1">
        <f>IF(AND('[1]KPI dashbo'!$I$8="ALL",'[1]KPI dashbo'!$K$8="ALL"),COUNTIFS([1]!tbl_raw_data[Updated_date],M35,[1]!tbl_raw_data[Updated Reason],$AD$3),
IF(AND('[1]KPI dashbo'!$I$8&lt;&gt;"ALL",'[1]KPI dashbo'!$K$8&lt;&gt;"ALL"),COUNTIFS([1]!tbl_raw_data[updated_queue],'[1]KPI dashbo'!$I$8,
[1]!tbl_raw_data[analyst_name],'[1]KPI dashbo'!$K$8,[1]!tbl_raw_data[Updated_date],M35,[1]!tbl_raw_data[Updated Reason],$AD$3),
IF('[1]KPI dashbo'!$I$8="ALL",COUNTIFS([1]!tbl_raw_data[analyst_name],'[1]KPI dashbo'!$K$8,[1]!tbl_raw_data[Updated_date],M35,[1]!tbl_raw_data[Updated Reason],$AD$3),
IF('[1]KPI dashbo'!$K$8="ALL",COUNTIFS([1]!tbl_raw_data[updated_queue],'[1]KPI dashbo'!$I$8,[1]!tbl_raw_data[Updated_date],M35,[1]!tbl_raw_data[Updated Reason],$AD$3)))))</f>
        <v>75</v>
      </c>
      <c r="AE35" s="1">
        <f>IF(AND('[1]KPI dashbo'!$I$8="ALL",'[1]KPI dashbo'!$K$8="ALL"),COUNTIFS([1]!tbl_raw_data[Updated_date],M35,[1]!tbl_raw_data[Updated Reason],$AE$3),
IF(AND('[1]KPI dashbo'!$I$8&lt;&gt;"ALL",'[1]KPI dashbo'!$K$8&lt;&gt;"ALL"),COUNTIFS([1]!tbl_raw_data[updated_queue],'[1]KPI dashbo'!$I$8,
[1]!tbl_raw_data[analyst_name],'[1]KPI dashbo'!$K$8,[1]!tbl_raw_data[Updated_date],M35,[1]!tbl_raw_data[Updated Reason],$AE$3),
IF('[1]KPI dashbo'!$I$8="ALL",COUNTIFS([1]!tbl_raw_data[analyst_name],'[1]KPI dashbo'!$K$8,[1]!tbl_raw_data[Updated_date],M35,[1]!tbl_raw_data[Updated Reason],$AE$3),
IF('[1]KPI dashbo'!$K$8="ALL",COUNTIFS([1]!tbl_raw_data[updated_queue],'[1]KPI dashbo'!$I$8,[1]!tbl_raw_data[Updated_date],M35,[1]!tbl_raw_data[Updated Reason],$AE$3)))))</f>
        <v>46</v>
      </c>
      <c r="AF35" s="1">
        <f>IF(AND('[1]KPI dashbo'!$I$8="ALL",'[1]KPI dashbo'!$K$8="ALL"),COUNTIFS([1]!tbl_raw_data[Updated_date],M35,[1]!tbl_raw_data[Updated Reason],$AF$3),
IF(AND('[1]KPI dashbo'!$I$8&lt;&gt;"ALL",'[1]KPI dashbo'!$K$8&lt;&gt;"ALL"),COUNTIFS([1]!tbl_raw_data[updated_queue],'[1]KPI dashbo'!$I$8,
[1]!tbl_raw_data[analyst_name],'[1]KPI dashbo'!$K$8,[1]!tbl_raw_data[Updated_date],M35,[1]!tbl_raw_data[Updated Reason],$AF$3),
IF('[1]KPI dashbo'!$I$8="ALL",COUNTIFS([1]!tbl_raw_data[analyst_name],'[1]KPI dashbo'!$K$8,[1]!tbl_raw_data[Updated_date],M35,[1]!tbl_raw_data[Updated Reason],$AF$3),
IF('[1]KPI dashbo'!$K$8="ALL",COUNTIFS([1]!tbl_raw_data[updated_queue],'[1]KPI dashbo'!$I$8,[1]!tbl_raw_data[Updated_date],M35,[1]!tbl_raw_data[Updated Reason],$AF$3)))))</f>
        <v>7</v>
      </c>
      <c r="AG35" s="1">
        <f>IF(AND('[1]KPI dashbo'!$I$8="ALL",'[1]KPI dashbo'!$K$8="ALL"),COUNTIFS([1]!tbl_raw_data[Updated_date],M35,[1]!tbl_raw_data[Updated Reason],$AG$3),
IF(AND('[1]KPI dashbo'!$I$8&lt;&gt;"ALL",'[1]KPI dashbo'!$K$8&lt;&gt;"ALL"),COUNTIFS([1]!tbl_raw_data[updated_queue],'[1]KPI dashbo'!$I$8,
[1]!tbl_raw_data[analyst_name],'[1]KPI dashbo'!$K$8,[1]!tbl_raw_data[Updated_date],M35,[1]!tbl_raw_data[Updated Reason],$AG$3),
IF('[1]KPI dashbo'!$I$8="ALL",COUNTIFS([1]!tbl_raw_data[analyst_name],'[1]KPI dashbo'!$K$8,[1]!tbl_raw_data[Updated_date],M35,[1]!tbl_raw_data[Updated Reason],$AG$3),
IF('[1]KPI dashbo'!$K$8="ALL",COUNTIFS([1]!tbl_raw_data[updated_queue],'[1]KPI dashbo'!$I$8,[1]!tbl_raw_data[Updated_date],M35,[1]!tbl_raw_data[Updated Reason],$AG$3)))))</f>
        <v>9</v>
      </c>
      <c r="AH35" s="1">
        <f>IF(AND('[1]KPI dashbo'!$I$8="ALL",'[1]KPI dashbo'!$K$8="ALL"),COUNTIFS([1]!tbl_raw_data[Updated_date],M35,[1]!tbl_raw_data[Updated Reason],$AH$3),
IF(AND('[1]KPI dashbo'!$I$8&lt;&gt;"ALL",'[1]KPI dashbo'!$K$8&lt;&gt;"ALL"),COUNTIFS([1]!tbl_raw_data[updated_queue],'[1]KPI dashbo'!$I$8,
[1]!tbl_raw_data[analyst_name],'[1]KPI dashbo'!$K$8,[1]!tbl_raw_data[Updated_date],M35,[1]!tbl_raw_data[Updated Reason],$AH$3),
IF('[1]KPI dashbo'!$I$8="ALL",COUNTIFS([1]!tbl_raw_data[analyst_name],'[1]KPI dashbo'!$K$8,[1]!tbl_raw_data[Updated_date],M35,[1]!tbl_raw_data[Updated Reason],$AH$3),
IF('[1]KPI dashbo'!$K$8="ALL",COUNTIFS([1]!tbl_raw_data[updated_queue],'[1]KPI dashbo'!$I$8,[1]!tbl_raw_data[Updated_date],M35,[1]!tbl_raw_data[Updated Reason],$AH$3)))))</f>
        <v>149</v>
      </c>
      <c r="AI35" s="1">
        <f>IF(AND('[1]KPI dashbo'!$I$8="ALL",'[1]KPI dashbo'!$K$8="ALL"),COUNTIFS([1]!tbl_raw_data[Updated_date],M35,[1]!tbl_raw_data[Updated Reason],$AI$3),
IF(AND('[1]KPI dashbo'!$I$8&lt;&gt;"ALL",'[1]KPI dashbo'!$K$8&lt;&gt;"ALL"),COUNTIFS([1]!tbl_raw_data[updated_queue],'[1]KPI dashbo'!$I$8,
[1]!tbl_raw_data[analyst_name],'[1]KPI dashbo'!$K$8,[1]!tbl_raw_data[Updated_date],M35,[1]!tbl_raw_data[Updated Reason],$AI$3),
IF('[1]KPI dashbo'!$I$8="ALL",COUNTIFS([1]!tbl_raw_data[analyst_name],'[1]KPI dashbo'!$K$8,[1]!tbl_raw_data[Updated_date],M35,[1]!tbl_raw_data[Updated Reason],$AI$3),
IF('[1]KPI dashbo'!$K$8="ALL",COUNTIFS([1]!tbl_raw_data[updated_queue],'[1]KPI dashbo'!$I$8,[1]!tbl_raw_data[Updated_date],M35,[1]!tbl_raw_data[Updated Reason],$AI$3)))))</f>
        <v>0</v>
      </c>
      <c r="AJ35" s="1">
        <f>IF(AND('[1]KPI dashbo'!$I$8="ALL",'[1]KPI dashbo'!$K$8="ALL"),COUNTIFS([1]!tbl_raw_data[Updated_date],M35,[1]!tbl_raw_data[Updated Reason],$AJ$3),
IF(AND('[1]KPI dashbo'!$I$8&lt;&gt;"ALL",'[1]KPI dashbo'!$K$8&lt;&gt;"ALL"),COUNTIFS([1]!tbl_raw_data[updated_queue],'[1]KPI dashbo'!$I$8,
[1]!tbl_raw_data[analyst_name],'[1]KPI dashbo'!$K$8,[1]!tbl_raw_data[Updated_date],M35,[1]!tbl_raw_data[Updated Reason],$AJ$3),
IF('[1]KPI dashbo'!$I$8="ALL",COUNTIFS([1]!tbl_raw_data[analyst_name],'[1]KPI dashbo'!$K$8,[1]!tbl_raw_data[Updated_date],M35,[1]!tbl_raw_data[Updated Reason],$AJ$3),
IF('[1]KPI dashbo'!$K$8="ALL",COUNTIFS([1]!tbl_raw_data[updated_queue],'[1]KPI dashbo'!$I$8,[1]!tbl_raw_data[Updated_date],M35,[1]!tbl_raw_data[Updated Reason],$AJ$3)))))</f>
        <v>0</v>
      </c>
    </row>
    <row r="36" spans="13:36" x14ac:dyDescent="0.25">
      <c r="M36" s="6">
        <v>45136</v>
      </c>
      <c r="N36" s="5">
        <f>setting!$L$2</f>
        <v>0.85</v>
      </c>
      <c r="O36" s="3">
        <f>IFERROR(IF(AND(flt_analyst="ALL",flt_queue="ALL"),COUNTIFS([1]!tbl_raw_data[Updated_date],M36,[1]!tbl_raw_data[updated outcome],"APPROVE"),
IF(AND(flt_analyst&lt;&gt;"ALL",flt_queue&lt;&gt;"ALL"),COUNTIFS([1]!tbl_raw_data[Updated_date],M36,[1]!tbl_raw_data[updated_queue],flt_queue,[1]!tbl_raw_data[analyst_name],flt_analyst,[1]!tbl_raw_data[updated outcome],"APPROVE"),
IF(flt_analyst="ALL",COUNTIFS([1]!tbl_raw_data[Updated_date],M36,[1]!tbl_raw_data[updated_queue],flt_queue,[1]!tbl_raw_data[updated outcome],"APPROVE"),
IF(flt_queue="ALL",COUNTIFS([1]!tbl_raw_data[Updated_date],M36,[1]!tbl_raw_data[analyst_name],flt_analyst,[1]!tbl_raw_data[updated outcome],"APPROVE")))))
/
IF(AND(flt_analyst="ALL",flt_queue="ALL"),COUNTIFS([1]!tbl_raw_data[Updated_date],M36),
IF(AND(flt_analyst&lt;&gt;"ALL",flt_queue&lt;&gt;"ALL"),COUNTIFS([1]!tbl_raw_data[Updated_date],M36,[1]!tbl_raw_data[updated_queue],flt_queue,[1]!tbl_raw_data[analyst_name],flt_analyst),
IF(flt_analyst="ALL",COUNTIFS([1]!tbl_raw_data[Updated_date],M36,[1]!tbl_raw_data[updated_queue],flt_queue),
IF(flt_queue="ALL",COUNTIFS([1]!tbl_raw_data[Updated_date],M36,[1]!tbl_raw_data[analyst_name],flt_analyst))))),"-")</f>
        <v>0.59649122807017541</v>
      </c>
      <c r="P36" s="3">
        <f>AVERAGE(O36:O40)</f>
        <v>0.59649122807017541</v>
      </c>
      <c r="Q36" s="3">
        <f>IFERROR(IF(AND(flt_analyst="ALL",flt_queue="ALL"),COUNTIFS([1]!tbl_raw_data[Updated_date],M36,[1]!tbl_raw_data[updated outcome],"DECLINE"),
IF(AND(flt_analyst&lt;&gt;"ALL",flt_queue&lt;&gt;"ALL"),COUNTIFS([1]!tbl_raw_data[Updated_date],M36,[1]!tbl_raw_data[updated_queue],flt_queue,[1]!tbl_raw_data[analyst_name],flt_analyst,[1]!tbl_raw_data[updated outcome],"DECLINE"),
IF(flt_analyst="ALL",COUNTIFS([1]!tbl_raw_data[Updated_date],M36,[1]!tbl_raw_data[updated_queue],flt_queue,[1]!tbl_raw_data[updated outcome],"DECLINE"),
IF(flt_queue="ALL",COUNTIFS([1]!tbl_raw_data[Updated_date],M36,[1]!tbl_raw_data[analyst_name],flt_analyst,[1]!tbl_raw_data[updated outcome],"DECLINE")))))
/
IF(AND(flt_analyst="ALL",flt_queue="ALL"),COUNTIFS([1]!tbl_raw_data[Updated_date],M36),
IF(AND(flt_analyst&lt;&gt;"ALL",flt_queue&lt;&gt;"ALL"),COUNTIFS([1]!tbl_raw_data[Updated_date],M36,[1]!tbl_raw_data[updated_queue],flt_queue,[1]!tbl_raw_data[analyst_name],flt_analyst),
IF(flt_analyst="ALL",COUNTIFS([1]!tbl_raw_data[Updated_date],M36,[1]!tbl_raw_data[updated_queue],flt_queue),
IF(flt_queue="ALL",COUNTIFS([1]!tbl_raw_data[Updated_date],M36,[1]!tbl_raw_data[analyst_name],flt_analyst))))),"-")</f>
        <v>6.6666666666666666E-2</v>
      </c>
      <c r="R36" s="3">
        <f>AVERAGE(Q36:Q40)</f>
        <v>6.6666666666666666E-2</v>
      </c>
      <c r="S36" s="3">
        <f>IFERROR(IF(AND(flt_analyst="ALL",flt_queue="ALL"),COUNTIFS([1]!tbl_raw_data[Updated_date],M36,[1]!tbl_raw_data[updated outcome],"WITHDRAW"),
IF(AND(flt_analyst&lt;&gt;"ALL",flt_queue&lt;&gt;"ALL"),COUNTIFS([1]!tbl_raw_data[Updated_date],M36,[1]!tbl_raw_data[updated_queue],flt_queue,[1]!tbl_raw_data[analyst_name],flt_analyst,[1]!tbl_raw_data[updated outcome],"WITHDRAW"),
IF(flt_analyst="ALL",COUNTIFS([1]!tbl_raw_data[Updated_date],M36,[1]!tbl_raw_data[updated_queue],flt_queue,[1]!tbl_raw_data[updated outcome],"WITHDRAW"),
IF(flt_queue="ALL",COUNTIFS([1]!tbl_raw_data[Updated_date],M36,[1]!tbl_raw_data[analyst_name],flt_analyst,[1]!tbl_raw_data[updated outcome],"WITHDRAW")))))
/
IF(AND(flt_analyst="ALL",flt_queue="ALL"),COUNTIFS([1]!tbl_raw_data[Updated_date],M36),
IF(AND(flt_analyst&lt;&gt;"ALL",flt_queue&lt;&gt;"ALL"),COUNTIFS([1]!tbl_raw_data[Updated_date],M36,[1]!tbl_raw_data[updated_queue],flt_queue,[1]!tbl_raw_data[analyst_name],flt_analyst),
IF(flt_analyst="ALL",COUNTIFS([1]!tbl_raw_data[Updated_date],M36,[1]!tbl_raw_data[updated_queue],flt_queue),
IF(flt_queue="ALL",COUNTIFS([1]!tbl_raw_data[Updated_date],M36,[1]!tbl_raw_data[analyst_name],flt_analyst))))),"-")</f>
        <v>0.33684210526315789</v>
      </c>
      <c r="T36" s="3">
        <f>AVERAGE(S36:S40)</f>
        <v>0.33684210526315789</v>
      </c>
      <c r="U36" s="4">
        <v>0.9</v>
      </c>
      <c r="V36" s="3">
        <f>IFERROR(IF(AND(flt_queue="All",flt_analyst="All"),COUNTIFS([1]!tbl_raw_data[sla_met_sla_not_met],"SLA_MET",[1]!tbl_raw_data[Updated_date],M36),
IF(AND(flt_queue&lt;&gt;"All",flt_analyst&lt;&gt;"All"),COUNTIFS([1]!tbl_raw_data[updated_queue],flt_queue,[1]!tbl_raw_data[analyst_name],flt_analyst,[1]!tbl_raw_data[sla_met_sla_not_met],"SLA_MET",[1]!tbl_raw_data[Updated_date],M36),
IF(flt_queue="All",COUNTIFS([1]!tbl_raw_data[analyst_name],flt_analyst,[1]!tbl_raw_data[sla_met_sla_not_met],"SLA_MET",[1]!tbl_raw_data[Updated_date],M36),
IF(flt_analyst="All",COUNTIFS([1]!tbl_raw_data[updated_queue],flt_queue,[1]!tbl_raw_data[sla_met_sla_not_met],"SLA_MET",[1]!tbl_raw_data[Updated_date],M36)))))
/
IF(AND(flt_queue="All",flt_analyst="All"),COUNTIFS([1]!tbl_raw_data[Updated_date],M36),
IF(AND(flt_queue&lt;&gt;"All",flt_analyst&lt;&gt;"All"),COUNTIFS([1]!tbl_raw_data[updated_queue],flt_queue,[1]!tbl_raw_data[analyst_name],flt_analyst,[1]!tbl_raw_data[Updated_date],M36),
IF(flt_queue="All",COUNTIFS([1]!tbl_raw_data[analyst_name],flt_analyst,[1]!tbl_raw_data[Updated_date],M36),
IF(flt_analyst="All",COUNTIFS([1]!tbl_raw_data[updated_queue],flt_queue,[1]!tbl_raw_data[Updated_date],M36))))),"-")</f>
        <v>0.85964912280701755</v>
      </c>
      <c r="W36" s="3">
        <f>AVERAGE(V36:V40)</f>
        <v>0.85964912280701755</v>
      </c>
      <c r="X36" s="3">
        <f>IFERROR(IF(AND(flt_analyst="ALL",flt_queue="ALL"),COUNTIFS([1]!tbl_raw_data[Updated_date],M36,[1]!tbl_raw_data[sla_met_sla_not_met],"SLA_MET"),
IF(AND(flt_analyst&lt;&gt;"ALL",flt_queue&lt;&gt;"ALL"),COUNTIFS([1]!tbl_raw_data[Updated_date],M36,[1]!tbl_raw_data[updated_queue],flt_queue,[1]!tbl_raw_data[analyst_name],flt_analyst,[1]!tbl_raw_data[sla_met_sla_not_met],"SLA_MET"),
IF(flt_analyst="ALL",COUNTIFS([1]!tbl_raw_data[Updated_date],M36,[1]!tbl_raw_data[updated_queue],flt_queue,[1]!tbl_raw_data[sla_met_sla_not_met],"SLA_MET"),
IF(flt_queue="ALL",COUNTIFS([1]!tbl_raw_data[Updated_date],M36,[1]!tbl_raw_data[analyst_name],flt_analyst,[1]!tbl_raw_data[sla_met_sla_not_met],"SLA_MET")))))/
IF(AND(flt_analyst="ALL",flt_queue="ALL"),COUNTIFS([1]!tbl_raw_data[Updated_date],M36),
IF(AND(flt_analyst&lt;&gt;"ALL",flt_queue&lt;&gt;"ALL"),COUNTIFS([1]!tbl_raw_data[Updated_date],M36,[1]!tbl_raw_data[updated_queue],flt_queue,[1]!tbl_raw_data[analyst_name],flt_analyst),
IF(flt_analyst="ALL",COUNTIFS([1]!tbl_raw_data[Updated_date],M36,[1]!tbl_raw_data[updated_queue],flt_queue),
IF(flt_queue="ALL",COUNTIFS([1]!tbl_raw_data[Updated_date],M36,[1]!tbl_raw_data[analyst_name],flt_analyst))))),"-")</f>
        <v>0.85964912280701755</v>
      </c>
      <c r="Y36" s="3">
        <f>AVERAGE(X36:X40)</f>
        <v>0.85964912280701755</v>
      </c>
      <c r="Z36" s="2">
        <f>IFERROR(IF(AND(flt_analyst="ALL",flt_queue="ALL"),SUMIFS([1]!tbl_raw_data[time_taken_in_mins],[1]!tbl_raw_data[Updated_date],M36),
IF(AND(flt_analyst&lt;&gt;"ALL",flt_queue&lt;&gt;"ALL"),SUMIFS([1]!tbl_raw_data[time_taken_in_mins],[1]!tbl_raw_data[Updated_date],M36,[1]!tbl_raw_data[analyst_name],flt_analyst,[1]!tbl_raw_data[updated_queue],flt_queue),
IF(flt_analyst="ALL",SUMIFS([1]!tbl_raw_data[time_taken_in_mins],[1]!tbl_raw_data[Updated_date],M36,[1]!tbl_raw_data[updated_queue],flt_queue),IF(flt_queue="ALL",SUMIFS([1]!tbl_raw_data[time_taken_in_mins],[1]!tbl_raw_data[Updated_date],M36,[1]!tbl_raw_data[analyst_name],flt_analyst)))))/
IF(AND(flt_analyst="ALL",flt_queue="ALL"),COUNTIFS([1]!tbl_raw_data[Updated_date],M36),
IF(AND(flt_analyst&lt;&gt;"ALL",flt_queue&lt;&gt;"ALL"),COUNTIFS([1]!tbl_raw_data[Updated_date],M36,[1]!tbl_raw_data[updated_queue],flt_queue,[1]!tbl_raw_data[analyst_name],flt_analyst),
IF(flt_analyst="ALL",COUNTIFS([1]!tbl_raw_data[Updated_date],M36,[1]!tbl_raw_data[updated_queue],flt_queue),
IF(flt_queue="ALL",COUNTIFS([1]!tbl_raw_data[Updated_date],M36,[1]!tbl_raw_data[analyst_name],flt_analyst))))),"-")</f>
        <v>13.212046783625739</v>
      </c>
      <c r="AA36" s="2">
        <f>AVERAGE(Z36:Z40)</f>
        <v>13.212046783625739</v>
      </c>
      <c r="AB36">
        <f>IF(AND(flt_analyst="ALL",flt_queue="ALL"),COUNTIFS([1]!tbl_raw_data[Updated_date],M36),
IF(AND(flt_analyst&lt;&gt;"ALL",flt_queue&lt;&gt;"ALL"),COUNTIFS([1]!tbl_raw_data[Updated_date],M36,[1]!tbl_raw_data[updated_queue],flt_queue,[1]!tbl_raw_data[analyst_name],flt_analyst),
IF(flt_analyst="ALL",COUNTIFS([1]!tbl_raw_data[Updated_date],M36,[1]!tbl_raw_data[updated_queue],flt_queue),
IF(flt_queue="ALL",COUNTIFS([1]!tbl_raw_data[Updated_date],M36,[1]!tbl_raw_data[analyst_name],flt_analyst)))))</f>
        <v>285</v>
      </c>
      <c r="AC36">
        <f>AVERAGE(AB36:AB40)</f>
        <v>285</v>
      </c>
      <c r="AD36" s="1">
        <f>IF(AND('[1]KPI dashbo'!$I$8="ALL",'[1]KPI dashbo'!$K$8="ALL"),COUNTIFS([1]!tbl_raw_data[Updated_date],M36,[1]!tbl_raw_data[Updated Reason],$AD$3),
IF(AND('[1]KPI dashbo'!$I$8&lt;&gt;"ALL",'[1]KPI dashbo'!$K$8&lt;&gt;"ALL"),COUNTIFS([1]!tbl_raw_data[updated_queue],'[1]KPI dashbo'!$I$8,
[1]!tbl_raw_data[analyst_name],'[1]KPI dashbo'!$K$8,[1]!tbl_raw_data[Updated_date],M36,[1]!tbl_raw_data[Updated Reason],$AD$3),
IF('[1]KPI dashbo'!$I$8="ALL",COUNTIFS([1]!tbl_raw_data[analyst_name],'[1]KPI dashbo'!$K$8,[1]!tbl_raw_data[Updated_date],M36,[1]!tbl_raw_data[Updated Reason],$AD$3),
IF('[1]KPI dashbo'!$K$8="ALL",COUNTIFS([1]!tbl_raw_data[updated_queue],'[1]KPI dashbo'!$I$8,[1]!tbl_raw_data[Updated_date],M36,[1]!tbl_raw_data[Updated Reason],$AD$3)))))</f>
        <v>75</v>
      </c>
      <c r="AE36" s="1">
        <f>IF(AND('[1]KPI dashbo'!$I$8="ALL",'[1]KPI dashbo'!$K$8="ALL"),COUNTIFS([1]!tbl_raw_data[Updated_date],M36,[1]!tbl_raw_data[Updated Reason],$AE$3),
IF(AND('[1]KPI dashbo'!$I$8&lt;&gt;"ALL",'[1]KPI dashbo'!$K$8&lt;&gt;"ALL"),COUNTIFS([1]!tbl_raw_data[updated_queue],'[1]KPI dashbo'!$I$8,
[1]!tbl_raw_data[analyst_name],'[1]KPI dashbo'!$K$8,[1]!tbl_raw_data[Updated_date],M36,[1]!tbl_raw_data[Updated Reason],$AE$3),
IF('[1]KPI dashbo'!$I$8="ALL",COUNTIFS([1]!tbl_raw_data[analyst_name],'[1]KPI dashbo'!$K$8,[1]!tbl_raw_data[Updated_date],M36,[1]!tbl_raw_data[Updated Reason],$AE$3),
IF('[1]KPI dashbo'!$K$8="ALL",COUNTIFS([1]!tbl_raw_data[updated_queue],'[1]KPI dashbo'!$I$8,[1]!tbl_raw_data[Updated_date],M36,[1]!tbl_raw_data[Updated Reason],$AE$3)))))</f>
        <v>45</v>
      </c>
      <c r="AF36" s="1">
        <f>IF(AND('[1]KPI dashbo'!$I$8="ALL",'[1]KPI dashbo'!$K$8="ALL"),COUNTIFS([1]!tbl_raw_data[Updated_date],M36,[1]!tbl_raw_data[Updated Reason],$AF$3),
IF(AND('[1]KPI dashbo'!$I$8&lt;&gt;"ALL",'[1]KPI dashbo'!$K$8&lt;&gt;"ALL"),COUNTIFS([1]!tbl_raw_data[updated_queue],'[1]KPI dashbo'!$I$8,
[1]!tbl_raw_data[analyst_name],'[1]KPI dashbo'!$K$8,[1]!tbl_raw_data[Updated_date],M36,[1]!tbl_raw_data[Updated Reason],$AF$3),
IF('[1]KPI dashbo'!$I$8="ALL",COUNTIFS([1]!tbl_raw_data[analyst_name],'[1]KPI dashbo'!$K$8,[1]!tbl_raw_data[Updated_date],M36,[1]!tbl_raw_data[Updated Reason],$AF$3),
IF('[1]KPI dashbo'!$K$8="ALL",COUNTIFS([1]!tbl_raw_data[updated_queue],'[1]KPI dashbo'!$I$8,[1]!tbl_raw_data[Updated_date],M36,[1]!tbl_raw_data[Updated Reason],$AF$3)))))</f>
        <v>7</v>
      </c>
      <c r="AG36" s="1">
        <f>IF(AND('[1]KPI dashbo'!$I$8="ALL",'[1]KPI dashbo'!$K$8="ALL"),COUNTIFS([1]!tbl_raw_data[Updated_date],M36,[1]!tbl_raw_data[Updated Reason],$AG$3),
IF(AND('[1]KPI dashbo'!$I$8&lt;&gt;"ALL",'[1]KPI dashbo'!$K$8&lt;&gt;"ALL"),COUNTIFS([1]!tbl_raw_data[updated_queue],'[1]KPI dashbo'!$I$8,
[1]!tbl_raw_data[analyst_name],'[1]KPI dashbo'!$K$8,[1]!tbl_raw_data[Updated_date],M36,[1]!tbl_raw_data[Updated Reason],$AG$3),
IF('[1]KPI dashbo'!$I$8="ALL",COUNTIFS([1]!tbl_raw_data[analyst_name],'[1]KPI dashbo'!$K$8,[1]!tbl_raw_data[Updated_date],M36,[1]!tbl_raw_data[Updated Reason],$AG$3),
IF('[1]KPI dashbo'!$K$8="ALL",COUNTIFS([1]!tbl_raw_data[updated_queue],'[1]KPI dashbo'!$I$8,[1]!tbl_raw_data[Updated_date],M36,[1]!tbl_raw_data[Updated Reason],$AG$3)))))</f>
        <v>9</v>
      </c>
      <c r="AH36" s="1">
        <f>IF(AND('[1]KPI dashbo'!$I$8="ALL",'[1]KPI dashbo'!$K$8="ALL"),COUNTIFS([1]!tbl_raw_data[Updated_date],M36,[1]!tbl_raw_data[Updated Reason],$AH$3),
IF(AND('[1]KPI dashbo'!$I$8&lt;&gt;"ALL",'[1]KPI dashbo'!$K$8&lt;&gt;"ALL"),COUNTIFS([1]!tbl_raw_data[updated_queue],'[1]KPI dashbo'!$I$8,
[1]!tbl_raw_data[analyst_name],'[1]KPI dashbo'!$K$8,[1]!tbl_raw_data[Updated_date],M36,[1]!tbl_raw_data[Updated Reason],$AH$3),
IF('[1]KPI dashbo'!$I$8="ALL",COUNTIFS([1]!tbl_raw_data[analyst_name],'[1]KPI dashbo'!$K$8,[1]!tbl_raw_data[Updated_date],M36,[1]!tbl_raw_data[Updated Reason],$AH$3),
IF('[1]KPI dashbo'!$K$8="ALL",COUNTIFS([1]!tbl_raw_data[updated_queue],'[1]KPI dashbo'!$I$8,[1]!tbl_raw_data[Updated_date],M36,[1]!tbl_raw_data[Updated Reason],$AH$3)))))</f>
        <v>149</v>
      </c>
      <c r="AI36" s="1">
        <f>IF(AND('[1]KPI dashbo'!$I$8="ALL",'[1]KPI dashbo'!$K$8="ALL"),COUNTIFS([1]!tbl_raw_data[Updated_date],M36,[1]!tbl_raw_data[Updated Reason],$AI$3),
IF(AND('[1]KPI dashbo'!$I$8&lt;&gt;"ALL",'[1]KPI dashbo'!$K$8&lt;&gt;"ALL"),COUNTIFS([1]!tbl_raw_data[updated_queue],'[1]KPI dashbo'!$I$8,
[1]!tbl_raw_data[analyst_name],'[1]KPI dashbo'!$K$8,[1]!tbl_raw_data[Updated_date],M36,[1]!tbl_raw_data[Updated Reason],$AI$3),
IF('[1]KPI dashbo'!$I$8="ALL",COUNTIFS([1]!tbl_raw_data[analyst_name],'[1]KPI dashbo'!$K$8,[1]!tbl_raw_data[Updated_date],M36,[1]!tbl_raw_data[Updated Reason],$AI$3),
IF('[1]KPI dashbo'!$K$8="ALL",COUNTIFS([1]!tbl_raw_data[updated_queue],'[1]KPI dashbo'!$I$8,[1]!tbl_raw_data[Updated_date],M36,[1]!tbl_raw_data[Updated Reason],$AI$3)))))</f>
        <v>0</v>
      </c>
      <c r="AJ36" s="1">
        <f>IF(AND('[1]KPI dashbo'!$I$8="ALL",'[1]KPI dashbo'!$K$8="ALL"),COUNTIFS([1]!tbl_raw_data[Updated_date],M36,[1]!tbl_raw_data[Updated Reason],$AJ$3),
IF(AND('[1]KPI dashbo'!$I$8&lt;&gt;"ALL",'[1]KPI dashbo'!$K$8&lt;&gt;"ALL"),COUNTIFS([1]!tbl_raw_data[updated_queue],'[1]KPI dashbo'!$I$8,
[1]!tbl_raw_data[analyst_name],'[1]KPI dashbo'!$K$8,[1]!tbl_raw_data[Updated_date],M36,[1]!tbl_raw_data[Updated Reason],$AJ$3),
IF('[1]KPI dashbo'!$I$8="ALL",COUNTIFS([1]!tbl_raw_data[analyst_name],'[1]KPI dashbo'!$K$8,[1]!tbl_raw_data[Updated_date],M36,[1]!tbl_raw_data[Updated Reason],$AJ$3),
IF('[1]KPI dashbo'!$K$8="ALL",COUNTIFS([1]!tbl_raw_data[updated_queue],'[1]KPI dashbo'!$I$8,[1]!tbl_raw_data[Updated_date],M36,[1]!tbl_raw_data[Updated Reason],$AJ$3)))))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F067-4E00-4DFC-87A8-E0C916461F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</dc:creator>
  <cp:lastModifiedBy>Atharv</cp:lastModifiedBy>
  <dcterms:created xsi:type="dcterms:W3CDTF">2024-12-01T02:57:13Z</dcterms:created>
  <dcterms:modified xsi:type="dcterms:W3CDTF">2024-12-01T03:03:37Z</dcterms:modified>
</cp:coreProperties>
</file>