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581366E7-3923-4CA5-B086-BC8538EAEE94}" xr6:coauthVersionLast="47" xr6:coauthVersionMax="47" xr10:uidLastSave="{00000000-0000-0000-0000-000000000000}"/>
  <bookViews>
    <workbookView xWindow="-108" yWindow="-108" windowWidth="23256" windowHeight="12576" activeTab="3" xr2:uid="{951194C4-9D61-46BE-B0AE-7170A8ED2BCE}"/>
  </bookViews>
  <sheets>
    <sheet name="Glossary" sheetId="2" r:id="rId1"/>
    <sheet name="Forecast Assumptions" sheetId="1" r:id="rId2"/>
    <sheet name="P&amp;L Forecast" sheetId="3" r:id="rId3"/>
    <sheet name="Cash Flow Forecast" sheetId="4" r:id="rId4"/>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8" i="3" l="1"/>
  <c r="E28" i="3"/>
  <c r="E9" i="4"/>
  <c r="E21" i="4"/>
  <c r="E15" i="4"/>
  <c r="E10" i="4"/>
  <c r="F10" i="4"/>
  <c r="G10" i="4"/>
  <c r="H10" i="4"/>
  <c r="I10" i="4"/>
  <c r="E8" i="4"/>
  <c r="F8" i="4"/>
  <c r="G8" i="4"/>
  <c r="H8" i="4"/>
  <c r="I8" i="4"/>
  <c r="E5" i="4"/>
  <c r="F5" i="4"/>
  <c r="G5" i="4"/>
  <c r="H5" i="4"/>
  <c r="I5" i="4"/>
  <c r="F24" i="3"/>
  <c r="G24" i="3"/>
  <c r="H24" i="3"/>
  <c r="I24" i="3"/>
  <c r="E24" i="3"/>
  <c r="G33" i="1"/>
  <c r="H33" i="1" s="1"/>
  <c r="I33" i="1" s="1"/>
  <c r="F33" i="1"/>
  <c r="E3" i="4" l="1"/>
  <c r="F3" i="4" s="1"/>
  <c r="G3" i="4" s="1"/>
  <c r="H3" i="4" s="1"/>
  <c r="I3" i="4" s="1"/>
  <c r="F36" i="3" l="1"/>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H37" i="1" l="1"/>
  <c r="G37" i="1"/>
  <c r="F37" i="1"/>
  <c r="E3" i="1"/>
  <c r="F3" i="1" l="1"/>
  <c r="G3" i="1" l="1"/>
  <c r="H3" i="1" l="1"/>
  <c r="I3" i="1" l="1"/>
  <c r="E8" i="3" l="1"/>
  <c r="E14" i="3" l="1"/>
  <c r="G8" i="3" l="1"/>
  <c r="E21" i="3"/>
  <c r="E15" i="3"/>
  <c r="G14" i="3" l="1"/>
  <c r="E25" i="3"/>
  <c r="E22" i="3"/>
  <c r="F8" i="3"/>
  <c r="G9" i="3" l="1"/>
  <c r="H8" i="3"/>
  <c r="E26" i="3"/>
  <c r="I8" i="3"/>
  <c r="F14" i="3"/>
  <c r="F9" i="3"/>
  <c r="G21" i="3"/>
  <c r="G15" i="3"/>
  <c r="H14" i="3" l="1"/>
  <c r="H15" i="3" s="1"/>
  <c r="H9" i="3"/>
  <c r="F21" i="3"/>
  <c r="F15" i="3"/>
  <c r="I14" i="3"/>
  <c r="I9" i="3"/>
  <c r="G25" i="3"/>
  <c r="G22" i="3"/>
  <c r="H21" i="3" l="1"/>
  <c r="H22" i="3" s="1"/>
  <c r="G26" i="3"/>
  <c r="I15" i="3"/>
  <c r="I21" i="3"/>
  <c r="F25" i="3"/>
  <c r="F22" i="3"/>
  <c r="H25" i="3" l="1"/>
  <c r="F26" i="3"/>
  <c r="F29" i="3"/>
  <c r="F32" i="3" s="1"/>
  <c r="F6" i="4" s="1"/>
  <c r="I22" i="3"/>
  <c r="I25" i="3"/>
  <c r="H26" i="3"/>
  <c r="I26" i="3" l="1"/>
  <c r="F30" i="3"/>
  <c r="F33" i="3" l="1"/>
  <c r="F37" i="3" l="1"/>
  <c r="F7" i="4" s="1"/>
  <c r="F34" i="3"/>
  <c r="E29" i="3" l="1"/>
  <c r="E30" i="3" s="1"/>
  <c r="E32" i="3" l="1"/>
  <c r="E6" i="4" s="1"/>
  <c r="E33" i="3" l="1"/>
  <c r="E37" i="3" l="1"/>
  <c r="E7" i="4" s="1"/>
  <c r="E11" i="4" s="1"/>
  <c r="E12" i="4" s="1"/>
  <c r="E22" i="4" s="1"/>
  <c r="E23" i="4" s="1"/>
  <c r="F21" i="4" s="1"/>
  <c r="E34" i="3"/>
  <c r="E13" i="4" l="1"/>
  <c r="E16" i="4" s="1"/>
  <c r="E17" i="4" s="1"/>
  <c r="F15" i="4" s="1"/>
  <c r="F9" i="4" s="1"/>
  <c r="F11" i="4" s="1"/>
  <c r="F12" i="4" l="1"/>
  <c r="F22" i="4" s="1"/>
  <c r="F23" i="4" s="1"/>
  <c r="G21" i="4" s="1"/>
  <c r="F13" i="4" l="1"/>
  <c r="F16" i="4" s="1"/>
  <c r="F17" i="4" s="1"/>
  <c r="G15" i="4" s="1"/>
  <c r="G9" i="4" l="1"/>
  <c r="G28" i="3" l="1"/>
  <c r="G29" i="3" s="1"/>
  <c r="G32" i="3" l="1"/>
  <c r="G6" i="4" s="1"/>
  <c r="G30" i="3"/>
  <c r="G33" i="3"/>
  <c r="G37" i="3" l="1"/>
  <c r="G7" i="4" s="1"/>
  <c r="G34" i="3"/>
  <c r="G11" i="4"/>
  <c r="G12" i="4" l="1"/>
  <c r="G22" i="4" s="1"/>
  <c r="G23" i="4" s="1"/>
  <c r="H21" i="4" s="1"/>
  <c r="G13" i="4"/>
  <c r="G16" i="4" s="1"/>
  <c r="G17" i="4" s="1"/>
  <c r="H15" i="4" s="1"/>
  <c r="H9" i="4" s="1"/>
  <c r="H28" i="3" l="1"/>
  <c r="H29" i="3" s="1"/>
  <c r="H32" i="3" l="1"/>
  <c r="H6" i="4" s="1"/>
  <c r="H30" i="3"/>
  <c r="H33" i="3"/>
  <c r="H37" i="3" l="1"/>
  <c r="H7" i="4" s="1"/>
  <c r="H11" i="4" s="1"/>
  <c r="H34" i="3"/>
  <c r="H12" i="4" l="1"/>
  <c r="H22" i="4" s="1"/>
  <c r="H23" i="4" s="1"/>
  <c r="I21" i="4" s="1"/>
  <c r="H13" i="4"/>
  <c r="H16" i="4" s="1"/>
  <c r="H17" i="4" s="1"/>
  <c r="I15" i="4" s="1"/>
  <c r="I9" i="4" s="1"/>
  <c r="I28" i="3" l="1"/>
  <c r="I29" i="3" s="1"/>
  <c r="I32" i="3" l="1"/>
  <c r="I6" i="4" s="1"/>
  <c r="I30" i="3"/>
  <c r="I33" i="3"/>
  <c r="I37" i="3" l="1"/>
  <c r="I7" i="4" s="1"/>
  <c r="I11" i="4" s="1"/>
  <c r="I34" i="3"/>
  <c r="I12" i="4" l="1"/>
  <c r="I22" i="4" s="1"/>
  <c r="I23" i="4" s="1"/>
  <c r="I13" i="4" l="1"/>
  <c r="I16" i="4" s="1"/>
  <c r="I17" i="4" s="1"/>
</calcChain>
</file>

<file path=xl/sharedStrings.xml><?xml version="1.0" encoding="utf-8"?>
<sst xmlns="http://schemas.openxmlformats.org/spreadsheetml/2006/main" count="184" uniqueCount="92">
  <si>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</si>
  <si>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</si>
  <si>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</si>
  <si>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</si>
  <si>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</si>
  <si>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</si>
  <si>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</si>
  <si>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</si>
  <si>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</si>
  <si>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</si>
  <si>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</si>
  <si>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</si>
  <si>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</si>
  <si>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</si>
  <si>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</si>
  <si>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</si>
  <si>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</si>
  <si>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</si>
  <si>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</si>
  <si>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</si>
  <si>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</si>
  <si>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</si>
  <si>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</si>
  <si>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</si>
  <si>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</si>
  <si>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</si>
  <si>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</si>
  <si>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</si>
  <si>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</si>
  <si>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</si>
  <si>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</si>
  <si>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</si>
  <si>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</si>
  <si>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</si>
  <si>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</si>
  <si>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</si>
  <si>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</si>
  <si>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</si>
  <si>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</si>
  <si>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</si>
  <si>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</si>
  <si>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</si>
  <si>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</si>
  <si>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</si>
  <si>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</si>
  <si>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</si>
  <si>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</si>
  <si>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</si>
  <si>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</si>
  <si>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</si>
  <si>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</si>
  <si>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</si>
  <si>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</si>
  <si>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</si>
  <si>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</si>
  <si>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</si>
  <si>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</si>
  <si>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</si>
  <si>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</si>
  <si>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</si>
  <si>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</si>
  <si>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</si>
  <si>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</si>
  <si>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</si>
  <si>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</si>
  <si>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</si>
  <si>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</si>
  <si>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</si>
  <si>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</si>
  <si>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</si>
  <si>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</si>
  <si>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</si>
  <si>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</si>
  <si>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</si>
  <si>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</si>
  <si>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</si>
  <si>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Net Cash Flow</t>
  </si>
  <si>
    <t>Supporting Debt Schedule</t>
  </si>
  <si>
    <t>Opening Debt</t>
  </si>
  <si>
    <t>Opening Cash</t>
  </si>
  <si>
    <t>Closing Cash</t>
  </si>
  <si>
    <t>Debt Repayment</t>
  </si>
  <si>
    <t>Net Capital Expenditure (Capex)</t>
  </si>
  <si>
    <t>Cash to Balance Sheet</t>
  </si>
  <si>
    <t>Closing Debt</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</si>
  <si>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</si>
  <si>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</si>
  <si>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</si>
  <si>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Tax</t>
  </si>
  <si>
    <t>Dividends</t>
  </si>
  <si>
    <t>Change in NWC</t>
  </si>
  <si>
    <t>Net CAPEX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</si>
</sst>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44">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Border="1"/>
    <xf numFmtId="164" fontId="4" fillId="0" borderId="3" xfId="0" applyNumberFormat="1" applyFont="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164" fontId="3" fillId="5" borderId="0" xfId="0" applyNumberFormat="1" applyFont="1" applyFill="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258535</xdr:colOff>
      <xdr:row>26</xdr:row>
      <xdr:rowOff>108858</xdr:rowOff>
    </xdr:from>
    <xdr:to>
      <xdr:col>17</xdr:col>
      <xdr:colOff>1325337</xdr:colOff>
      <xdr:row>29</xdr:row>
      <xdr:rowOff>0</xdr:rowOff>
    </xdr:to>
    <xdr:sp macro="" textlink="">
      <xdr:nvSpPr>
        <xdr:cNvPr id="2" name="Rectangle: Rounded Corners 1">
          <a:extLst>
            <a:ext uri="{FF2B5EF4-FFF2-40B4-BE49-F238E27FC236}">
              <a16:creationId xmlns:a16="http://schemas.microsoft.com/office/drawing/2014/main" id="{756441E5-7713-49B3-B9DE-ABEB43F8EFEA}"/>
            </a:ext>
          </a:extLst>
        </xdr:cNvPr>
        <xdr:cNvSpPr/>
      </xdr:nvSpPr>
      <xdr:spPr>
        <a:xfrm>
          <a:off x="12246428" y="5306787"/>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Once the Cash</a:t>
          </a:r>
          <a:r>
            <a:rPr lang="en-GB" sz="1100" b="0" u="none" baseline="0">
              <a:latin typeface="Arial" panose="020B0604020202020204" pitchFamily="34" charset="0"/>
              <a:cs typeface="Arial" panose="020B0604020202020204" pitchFamily="34" charset="0"/>
            </a:rPr>
            <a:t> Flow Forecast tab is complete, link up Net Interest for each year to the calculated figures from the Cash Flow tab.</a:t>
          </a:r>
          <a:endParaRPr lang="en-GB" sz="1100" b="0" u="none">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95250</xdr:colOff>
      <xdr:row>3</xdr:row>
      <xdr:rowOff>122464</xdr:rowOff>
    </xdr:from>
    <xdr:to>
      <xdr:col>17</xdr:col>
      <xdr:colOff>1162052</xdr:colOff>
      <xdr:row>9</xdr:row>
      <xdr:rowOff>176892</xdr:rowOff>
    </xdr:to>
    <xdr:sp macro="" textlink="">
      <xdr:nvSpPr>
        <xdr:cNvPr id="2" name="Rectangle: Rounded Corners 1">
          <a:extLst>
            <a:ext uri="{FF2B5EF4-FFF2-40B4-BE49-F238E27FC236}">
              <a16:creationId xmlns:a16="http://schemas.microsoft.com/office/drawing/2014/main" id="{588FCA84-FCC8-488C-ACA9-DB0C8F3A5FE3}"/>
            </a:ext>
          </a:extLst>
        </xdr:cNvPr>
        <xdr:cNvSpPr/>
      </xdr:nvSpPr>
      <xdr:spPr>
        <a:xfrm>
          <a:off x="13634357" y="938893"/>
          <a:ext cx="10782302" cy="119742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Cash Flow: </a:t>
          </a:r>
          <a:r>
            <a:rPr lang="en-GB" sz="1100" b="0" u="none">
              <a:latin typeface="Arial" panose="020B0604020202020204" pitchFamily="34" charset="0"/>
              <a:cs typeface="Arial" panose="020B0604020202020204" pitchFamily="34" charset="0"/>
            </a:rPr>
            <a:t>Link up EBITDA</a:t>
          </a:r>
          <a:r>
            <a:rPr lang="en-GB" sz="1100" b="0" u="none" baseline="0">
              <a:latin typeface="Arial" panose="020B0604020202020204" pitchFamily="34" charset="0"/>
              <a:cs typeface="Arial" panose="020B0604020202020204" pitchFamily="34" charset="0"/>
            </a:rPr>
            <a:t>, Taxes and Dividends from the P&amp;L (ensure the right sign for dividends given it takes cash away from the business). For Change in NWC, use the % of revenue assumption to calculate the figure for each year. For Net Interest, calculate Interest Expense (opening debt x debt interest rate --&gt; should be negative) and Interest Income (opening cash x cash interest rate), and sum them together. For Net Capex, use the % of revenue assumption to calculate the figure for each year.</a:t>
          </a:r>
          <a:br>
            <a:rPr lang="en-GB" sz="1100" b="0" u="none" baseline="0">
              <a:latin typeface="Arial" panose="020B0604020202020204" pitchFamily="34" charset="0"/>
              <a:cs typeface="Arial" panose="020B0604020202020204" pitchFamily="34" charset="0"/>
            </a:rPr>
          </a:br>
          <a:br>
            <a:rPr lang="en-GB" sz="1100" b="0" u="none" baseline="0">
              <a:latin typeface="Arial" panose="020B0604020202020204" pitchFamily="34" charset="0"/>
              <a:cs typeface="Arial" panose="020B0604020202020204" pitchFamily="34" charset="0"/>
            </a:rPr>
          </a:br>
          <a:r>
            <a:rPr lang="en-GB" sz="1100" b="0" u="none" baseline="0">
              <a:latin typeface="Arial" panose="020B0604020202020204" pitchFamily="34" charset="0"/>
              <a:cs typeface="Arial" panose="020B0604020202020204" pitchFamily="34" charset="0"/>
            </a:rPr>
            <a:t>Thereafter, sum all of the aforementioned line items to calculate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10</xdr:row>
      <xdr:rowOff>68036</xdr:rowOff>
    </xdr:from>
    <xdr:to>
      <xdr:col>17</xdr:col>
      <xdr:colOff>1162052</xdr:colOff>
      <xdr:row>12</xdr:row>
      <xdr:rowOff>149678</xdr:rowOff>
    </xdr:to>
    <xdr:sp macro="" textlink="">
      <xdr:nvSpPr>
        <xdr:cNvPr id="5" name="Rectangle: Rounded Corners 4">
          <a:extLst>
            <a:ext uri="{FF2B5EF4-FFF2-40B4-BE49-F238E27FC236}">
              <a16:creationId xmlns:a16="http://schemas.microsoft.com/office/drawing/2014/main" id="{7585B840-8F01-4223-A933-960F11E94C67}"/>
            </a:ext>
          </a:extLst>
        </xdr:cNvPr>
        <xdr:cNvSpPr/>
      </xdr:nvSpPr>
      <xdr:spPr>
        <a:xfrm>
          <a:off x="13634357" y="2217965"/>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a:t>
          </a:r>
          <a:r>
            <a:rPr lang="en-GB" sz="1100" b="1" u="none" baseline="0">
              <a:latin typeface="Arial" panose="020B0604020202020204" pitchFamily="34" charset="0"/>
              <a:cs typeface="Arial" panose="020B0604020202020204" pitchFamily="34" charset="0"/>
            </a:rPr>
            <a:t> Paydown</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Come up with a formula that takes into account</a:t>
          </a:r>
          <a:r>
            <a:rPr lang="en-GB" sz="1100" b="0" u="none" baseline="0">
              <a:latin typeface="Arial" panose="020B0604020202020204" pitchFamily="34" charset="0"/>
              <a:cs typeface="Arial" panose="020B0604020202020204" pitchFamily="34" charset="0"/>
            </a:rPr>
            <a:t> the client's wishes to use all excess net cash flow to pay down debt. HINT: Use a formula that ensures that the company pays down the entirety of its debt if it has the excess net cash flow to do so, or in the alternative, pays down whatever it can with that net cash flow.</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14</xdr:row>
      <xdr:rowOff>1</xdr:rowOff>
    </xdr:from>
    <xdr:to>
      <xdr:col>17</xdr:col>
      <xdr:colOff>1162052</xdr:colOff>
      <xdr:row>16</xdr:row>
      <xdr:rowOff>81643</xdr:rowOff>
    </xdr:to>
    <xdr:sp macro="" textlink="">
      <xdr:nvSpPr>
        <xdr:cNvPr id="6" name="Rectangle: Rounded Corners 5">
          <a:extLst>
            <a:ext uri="{FF2B5EF4-FFF2-40B4-BE49-F238E27FC236}">
              <a16:creationId xmlns:a16="http://schemas.microsoft.com/office/drawing/2014/main" id="{CD6045E0-4AD1-4C80-BF57-22E9CF060DDD}"/>
            </a:ext>
          </a:extLst>
        </xdr:cNvPr>
        <xdr:cNvSpPr/>
      </xdr:nvSpPr>
      <xdr:spPr>
        <a:xfrm>
          <a:off x="13634357" y="2911930"/>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a:t>
          </a:r>
          <a:r>
            <a:rPr lang="en-GB" sz="1100" b="0" u="none">
              <a:latin typeface="Arial" panose="020B0604020202020204" pitchFamily="34" charset="0"/>
              <a:cs typeface="Arial" panose="020B0604020202020204" pitchFamily="34" charset="0"/>
            </a:rPr>
            <a:t>Ensure closing cash in one period is the opening balance in the next period. Additionally, link up cash to balance sheet</a:t>
          </a:r>
          <a:r>
            <a:rPr lang="en-GB" sz="1100" b="0" u="none" baseline="0">
              <a:latin typeface="Arial" panose="020B0604020202020204" pitchFamily="34" charset="0"/>
              <a:cs typeface="Arial" panose="020B0604020202020204" pitchFamily="34" charset="0"/>
            </a:rPr>
            <a:t> from the schedule above. Lastly, calculate closing cash for each period.</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95250</xdr:colOff>
      <xdr:row>20</xdr:row>
      <xdr:rowOff>27215</xdr:rowOff>
    </xdr:from>
    <xdr:to>
      <xdr:col>17</xdr:col>
      <xdr:colOff>1162052</xdr:colOff>
      <xdr:row>22</xdr:row>
      <xdr:rowOff>108857</xdr:rowOff>
    </xdr:to>
    <xdr:sp macro="" textlink="">
      <xdr:nvSpPr>
        <xdr:cNvPr id="7" name="Rectangle: Rounded Corners 6">
          <a:extLst>
            <a:ext uri="{FF2B5EF4-FFF2-40B4-BE49-F238E27FC236}">
              <a16:creationId xmlns:a16="http://schemas.microsoft.com/office/drawing/2014/main" id="{FB61BEF9-EF76-45E7-B835-F98131A96AB4}"/>
            </a:ext>
          </a:extLst>
        </xdr:cNvPr>
        <xdr:cNvSpPr/>
      </xdr:nvSpPr>
      <xdr:spPr>
        <a:xfrm>
          <a:off x="13634357" y="4082144"/>
          <a:ext cx="10782302" cy="4626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Debt: </a:t>
          </a:r>
          <a:r>
            <a:rPr lang="en-GB" sz="1100" b="0" u="none">
              <a:latin typeface="Arial" panose="020B0604020202020204" pitchFamily="34" charset="0"/>
              <a:cs typeface="Arial" panose="020B0604020202020204" pitchFamily="34" charset="0"/>
            </a:rPr>
            <a:t>Ensure closing debt in one period is the opening balance in the next period. Additionally, link up debt repayment </a:t>
          </a:r>
          <a:r>
            <a:rPr lang="en-GB" sz="1100" b="0" u="none" baseline="0">
              <a:latin typeface="Arial" panose="020B0604020202020204" pitchFamily="34" charset="0"/>
              <a:cs typeface="Arial" panose="020B0604020202020204" pitchFamily="34" charset="0"/>
            </a:rPr>
            <a:t>from the schedule above. Lastly, calculate closing debt for each period.</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6"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42" t="s">
        <v>32</v>
      </c>
      <c r="C4" s="43" t="s">
        <v>47</v>
      </c>
    </row>
    <row r="5" spans="2:3" ht="26.4" x14ac:dyDescent="0.25">
      <c r="B5" s="42" t="s">
        <v>34</v>
      </c>
      <c r="C5" s="43" t="s">
        <v>46</v>
      </c>
    </row>
    <row r="6" spans="2:3" ht="52.8" x14ac:dyDescent="0.25">
      <c r="B6" s="42" t="s">
        <v>13</v>
      </c>
      <c r="C6" s="43" t="s">
        <v>85</v>
      </c>
    </row>
    <row r="7" spans="2:3" ht="26.4" x14ac:dyDescent="0.25">
      <c r="B7" s="42" t="s">
        <v>31</v>
      </c>
      <c r="C7" s="43" t="s">
        <v>48</v>
      </c>
    </row>
    <row r="8" spans="2:3" ht="66" x14ac:dyDescent="0.25">
      <c r="B8" s="42" t="s">
        <v>38</v>
      </c>
      <c r="C8" s="43" t="s">
        <v>40</v>
      </c>
    </row>
    <row r="9" spans="2:3" ht="105.6" x14ac:dyDescent="0.25">
      <c r="B9" s="42" t="s">
        <v>4</v>
      </c>
      <c r="C9" s="43" t="s">
        <v>50</v>
      </c>
    </row>
    <row r="10" spans="2:3" ht="52.8" x14ac:dyDescent="0.25">
      <c r="B10" s="42" t="s">
        <v>5</v>
      </c>
      <c r="C10" s="43" t="s">
        <v>49</v>
      </c>
    </row>
    <row r="11" spans="2:3" ht="52.8" x14ac:dyDescent="0.25">
      <c r="B11" s="42" t="s">
        <v>86</v>
      </c>
      <c r="C11" s="43" t="s">
        <v>41</v>
      </c>
    </row>
    <row r="12" spans="2:3" ht="39.6" x14ac:dyDescent="0.25">
      <c r="B12" s="42" t="s">
        <v>26</v>
      </c>
      <c r="C12" s="43" t="s">
        <v>42</v>
      </c>
    </row>
    <row r="13" spans="2:3" ht="211.2" x14ac:dyDescent="0.25">
      <c r="B13" s="42" t="s">
        <v>35</v>
      </c>
      <c r="C13" s="43" t="s">
        <v>45</v>
      </c>
    </row>
    <row r="14" spans="2:3" ht="52.8" x14ac:dyDescent="0.25">
      <c r="B14" s="42" t="s">
        <v>21</v>
      </c>
      <c r="C14" s="43" t="s">
        <v>87</v>
      </c>
    </row>
    <row r="15" spans="2:3" ht="52.8" x14ac:dyDescent="0.25">
      <c r="B15" s="42" t="s">
        <v>25</v>
      </c>
      <c r="C15" s="43" t="s">
        <v>43</v>
      </c>
    </row>
    <row r="16" spans="2:3" ht="52.8" x14ac:dyDescent="0.25">
      <c r="B16" s="42" t="s">
        <v>39</v>
      </c>
      <c r="C16" s="43"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27" activePane="bottomRight" state="frozenSplit"/>
      <selection pane="topRight" activeCell="C1" sqref="C1"/>
      <selection pane="bottomLeft" activeCell="A3" sqref="A3"/>
      <selection pane="bottomRight" activeCell="E4" sqref="E4"/>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82</v>
      </c>
      <c r="C37" s="15" t="s">
        <v>23</v>
      </c>
      <c r="D37" s="19"/>
      <c r="E37" s="38">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38">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zoomScaleNormal="100" zoomScaleSheetLayoutView="70" workbookViewId="0">
      <pane xSplit="3" ySplit="3" topLeftCell="E12" activePane="bottomRight" state="frozenSplit"/>
      <selection pane="topRight" activeCell="C1" sqref="C1"/>
      <selection pane="bottomLeft" activeCell="A3" sqref="A3"/>
      <selection pane="bottomRight" activeCell="K19" sqref="K19"/>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57</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58</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2" t="s">
        <v>59</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2" t="s">
        <v>60</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61</v>
      </c>
      <c r="C8" s="25" t="s">
        <v>11</v>
      </c>
      <c r="D8" s="26"/>
      <c r="E8" s="39">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62</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25">
      <c r="B11" s="32" t="s">
        <v>63</v>
      </c>
      <c r="C11" s="33"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2" t="s">
        <v>64</v>
      </c>
      <c r="C12" s="33"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2" t="s">
        <v>65</v>
      </c>
      <c r="C13" s="33"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66</v>
      </c>
      <c r="C14" s="25" t="s">
        <v>11</v>
      </c>
      <c r="D14" s="26"/>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5">
      <c r="B22" s="27" t="s">
        <v>67</v>
      </c>
      <c r="C22" s="15" t="s">
        <v>1</v>
      </c>
      <c r="E22" s="29">
        <f>E21/E$8</f>
        <v>0.3219858156028369</v>
      </c>
      <c r="F22" s="29">
        <f t="shared" ref="F22:I22" si="6">F21/F$8</f>
        <v>0.35659872042850765</v>
      </c>
      <c r="G22" s="29">
        <f t="shared" si="6"/>
        <v>0.38621188399582213</v>
      </c>
      <c r="H22" s="29">
        <f t="shared" si="6"/>
        <v>0.41159441440676897</v>
      </c>
      <c r="I22" s="29">
        <f t="shared" si="6"/>
        <v>0.43335260928901498</v>
      </c>
    </row>
    <row r="24" spans="2:10" ht="15" customHeight="1" x14ac:dyDescent="0.25">
      <c r="B24" s="32" t="s">
        <v>68</v>
      </c>
      <c r="C24" s="33"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2"/>
    </row>
    <row r="25" spans="2:10" ht="15" customHeight="1" x14ac:dyDescent="0.2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2"/>
    </row>
    <row r="26" spans="2:10" ht="15" customHeight="1" x14ac:dyDescent="0.25">
      <c r="B26" s="27" t="s">
        <v>67</v>
      </c>
      <c r="C26" s="15" t="s">
        <v>1</v>
      </c>
      <c r="E26" s="29">
        <f>E25/E$8</f>
        <v>0.27198581560283686</v>
      </c>
      <c r="F26" s="29">
        <f t="shared" ref="F26:I26" si="8">F25/F$8</f>
        <v>0.30909872042850767</v>
      </c>
      <c r="G26" s="29">
        <f t="shared" si="8"/>
        <v>0.34121188399582214</v>
      </c>
      <c r="H26" s="29">
        <f t="shared" si="8"/>
        <v>0.36909441440676899</v>
      </c>
      <c r="I26" s="29">
        <f t="shared" si="8"/>
        <v>0.393352609289015</v>
      </c>
      <c r="J26" s="32"/>
    </row>
    <row r="28" spans="2:10" ht="15" customHeight="1" x14ac:dyDescent="0.25">
      <c r="B28" s="4" t="s">
        <v>70</v>
      </c>
      <c r="C28" s="15" t="s">
        <v>11</v>
      </c>
      <c r="E28" s="30">
        <f>'Cash Flow Forecast'!E9</f>
        <v>-15850</v>
      </c>
      <c r="F28" s="30">
        <f>'Cash Flow Forecast'!F9</f>
        <v>-13908.624</v>
      </c>
      <c r="G28" s="30">
        <f>'Cash Flow Forecast'!G9</f>
        <v>-11255.957055359997</v>
      </c>
      <c r="H28" s="30">
        <f>'Cash Flow Forecast'!H9</f>
        <v>-7820.7644226453467</v>
      </c>
      <c r="I28" s="30">
        <f>'Cash Flow Forecast'!I9</f>
        <v>-3539.4879488415172</v>
      </c>
    </row>
    <row r="29" spans="2:10" ht="15" customHeight="1" x14ac:dyDescent="0.25">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2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5">
      <c r="B32" s="32" t="s">
        <v>72</v>
      </c>
      <c r="C32" s="33"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25">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25">
      <c r="B34" s="27" t="s">
        <v>67</v>
      </c>
      <c r="C34" s="15" t="s">
        <v>1</v>
      </c>
      <c r="E34" s="29">
        <f>E33/E$8</f>
        <v>0.19710780141843973</v>
      </c>
      <c r="F34" s="29">
        <f t="shared" ref="F34:I34" si="14">F33/F$8</f>
        <v>0.23056425636066061</v>
      </c>
      <c r="G34" s="29">
        <f t="shared" si="14"/>
        <v>0.25983138220156393</v>
      </c>
      <c r="H34" s="29">
        <f t="shared" si="14"/>
        <v>0.28556808321102362</v>
      </c>
      <c r="I34" s="29">
        <f t="shared" si="14"/>
        <v>0.30830164940577642</v>
      </c>
    </row>
    <row r="36" spans="1:9" ht="15" customHeight="1" x14ac:dyDescent="0.25">
      <c r="B36" s="32" t="s">
        <v>38</v>
      </c>
      <c r="C36" s="33" t="s">
        <v>1</v>
      </c>
      <c r="E36" s="34">
        <f>'Forecast Assumptions'!E39</f>
        <v>0.6</v>
      </c>
      <c r="F36" s="34">
        <f>'Forecast Assumptions'!F39</f>
        <v>0.6</v>
      </c>
      <c r="G36" s="34">
        <f>'Forecast Assumptions'!G39</f>
        <v>0.6</v>
      </c>
      <c r="H36" s="34">
        <f>'Forecast Assumptions'!H39</f>
        <v>0.6</v>
      </c>
      <c r="I36" s="34">
        <f>'Forecast Assumptions'!I39</f>
        <v>0.6</v>
      </c>
    </row>
    <row r="37" spans="1:9" ht="15" customHeight="1" x14ac:dyDescent="0.25">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I25"/>
  <sheetViews>
    <sheetView showGridLines="0" tabSelected="1" zoomScaleNormal="100" zoomScaleSheetLayoutView="70" workbookViewId="0">
      <pane xSplit="3" ySplit="3" topLeftCell="D4" activePane="bottomRight" state="frozenSplit"/>
      <selection pane="topRight" activeCell="C1" sqref="C1"/>
      <selection pane="bottomLeft" activeCell="A3" sqref="A3"/>
      <selection pane="bottomRight" activeCell="I23" sqref="I23"/>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9" s="1" customFormat="1" ht="35.25" customHeight="1" x14ac:dyDescent="0.3">
      <c r="B1" s="6" t="s">
        <v>75</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4</v>
      </c>
      <c r="C5" s="33" t="s">
        <v>11</v>
      </c>
      <c r="E5" s="30">
        <f>'P&amp;L Forecast'!E21</f>
        <v>227000</v>
      </c>
      <c r="F5" s="30">
        <f>'P&amp;L Forecast'!F21</f>
        <v>287604</v>
      </c>
      <c r="G5" s="30">
        <f>'P&amp;L Forecast'!G21</f>
        <v>353102.35320000001</v>
      </c>
      <c r="H5" s="30">
        <f>'P&amp;L Forecast'!H21</f>
        <v>422670.11884032015</v>
      </c>
      <c r="I5" s="30">
        <f>'P&amp;L Forecast'!I21</f>
        <v>495211.36868203245</v>
      </c>
    </row>
    <row r="6" spans="2:9" ht="15" customHeight="1" x14ac:dyDescent="0.25">
      <c r="B6" s="32" t="s">
        <v>88</v>
      </c>
      <c r="C6" s="33" t="s">
        <v>11</v>
      </c>
      <c r="E6" s="30">
        <f>'P&amp;L Forecast'!E32</f>
        <v>-36939</v>
      </c>
      <c r="F6" s="30">
        <f>'P&amp;L Forecast'!F32</f>
        <v>-49430.991959999992</v>
      </c>
      <c r="G6" s="30">
        <f>'P&amp;L Forecast'!G32</f>
        <v>-63147.881559974398</v>
      </c>
      <c r="H6" s="30">
        <f>'P&amp;L Forecast'!H32</f>
        <v>-77953.199210183389</v>
      </c>
      <c r="I6" s="30">
        <f>'P&amp;L Forecast'!I32</f>
        <v>-93652.040032496661</v>
      </c>
    </row>
    <row r="7" spans="2:9" ht="15" customHeight="1" x14ac:dyDescent="0.25">
      <c r="B7" s="32" t="s">
        <v>89</v>
      </c>
      <c r="C7" s="33" t="s">
        <v>11</v>
      </c>
      <c r="E7" s="40">
        <f>'P&amp;L Forecast'!E37*-1</f>
        <v>-83376.599999999991</v>
      </c>
      <c r="F7" s="40">
        <f>'P&amp;L Forecast'!F37*-1</f>
        <v>-111572.810424</v>
      </c>
      <c r="G7" s="40">
        <f>'P&amp;L Forecast'!G37*-1</f>
        <v>-142533.78980679935</v>
      </c>
      <c r="H7" s="40">
        <f>'P&amp;L Forecast'!H37*-1</f>
        <v>-175951.50678869965</v>
      </c>
      <c r="I7" s="40">
        <f>'P&amp;L Forecast'!I37*-1</f>
        <v>-211386.03321620674</v>
      </c>
    </row>
    <row r="8" spans="2:9" ht="15" customHeight="1" x14ac:dyDescent="0.25">
      <c r="B8" s="32" t="s">
        <v>90</v>
      </c>
      <c r="C8" s="33" t="s">
        <v>11</v>
      </c>
      <c r="E8" s="30">
        <f>'Forecast Assumptions'!E38*'P&amp;L Forecast'!E8</f>
        <v>-7050</v>
      </c>
      <c r="F8" s="30">
        <f>'Forecast Assumptions'!F38*'P&amp;L Forecast'!F8</f>
        <v>-8065.2</v>
      </c>
      <c r="G8" s="30">
        <f>'Forecast Assumptions'!G38*'P&amp;L Forecast'!G8</f>
        <v>-9142.7107200000009</v>
      </c>
      <c r="H8" s="30">
        <f>'Forecast Assumptions'!H38*'P&amp;L Forecast'!H8</f>
        <v>-10269.092680704003</v>
      </c>
      <c r="I8" s="30">
        <f>'Forecast Assumptions'!I38*'P&amp;L Forecast'!I8</f>
        <v>-11427.446335087419</v>
      </c>
    </row>
    <row r="9" spans="2:9" ht="15" customHeight="1" x14ac:dyDescent="0.25">
      <c r="B9" s="32" t="s">
        <v>70</v>
      </c>
      <c r="C9" s="33" t="s">
        <v>11</v>
      </c>
      <c r="E9" s="40">
        <f>(E15*'Forecast Assumptions'!E45)-('Forecast Assumptions'!E44*'Cash Flow Forecast'!E21)</f>
        <v>-15850</v>
      </c>
      <c r="F9" s="40">
        <f>(F15*'Forecast Assumptions'!F45)-('Forecast Assumptions'!F44*'Cash Flow Forecast'!F21)</f>
        <v>-13908.624</v>
      </c>
      <c r="G9" s="40">
        <f>(G15*'Forecast Assumptions'!G45)-('Forecast Assumptions'!G44*'Cash Flow Forecast'!G21)</f>
        <v>-11255.957055359997</v>
      </c>
      <c r="H9" s="40">
        <f>(H15*'Forecast Assumptions'!H45)-('Forecast Assumptions'!H44*'Cash Flow Forecast'!H21)</f>
        <v>-7820.7644226453467</v>
      </c>
      <c r="I9" s="40">
        <f>(I15*'Forecast Assumptions'!I45)-('Forecast Assumptions'!I44*'Cash Flow Forecast'!I21)</f>
        <v>-3539.4879488415172</v>
      </c>
    </row>
    <row r="10" spans="2:9" ht="15" customHeight="1" x14ac:dyDescent="0.25">
      <c r="B10" s="32" t="s">
        <v>91</v>
      </c>
      <c r="C10" s="33" t="s">
        <v>11</v>
      </c>
      <c r="E10" s="30">
        <f>'Forecast Assumptions'!E37*'P&amp;L Forecast'!E8</f>
        <v>-35250</v>
      </c>
      <c r="F10" s="30">
        <f>'Forecast Assumptions'!F37*'P&amp;L Forecast'!F8</f>
        <v>-38309.699999999997</v>
      </c>
      <c r="G10" s="30">
        <f>'Forecast Assumptions'!G37*'P&amp;L Forecast'!G8</f>
        <v>-41142.198240000005</v>
      </c>
      <c r="H10" s="30">
        <f>'Forecast Assumptions'!H37*'P&amp;L Forecast'!H8</f>
        <v>-43643.643892992011</v>
      </c>
      <c r="I10" s="30">
        <f>'Forecast Assumptions'!I37*'P&amp;L Forecast'!I8</f>
        <v>-45709.78534034967</v>
      </c>
    </row>
    <row r="11" spans="2:9" ht="15" customHeight="1" x14ac:dyDescent="0.25">
      <c r="B11" s="24" t="s">
        <v>76</v>
      </c>
      <c r="C11" s="25" t="s">
        <v>11</v>
      </c>
      <c r="D11" s="24"/>
      <c r="E11" s="37">
        <f>SUM(E5:E10)</f>
        <v>48534.400000000009</v>
      </c>
      <c r="F11" s="37">
        <f t="shared" ref="F11:I11" si="1">SUM(F5:F10)</f>
        <v>66316.673616000029</v>
      </c>
      <c r="G11" s="37">
        <f t="shared" si="1"/>
        <v>85879.815817866271</v>
      </c>
      <c r="H11" s="37">
        <f t="shared" si="1"/>
        <v>107031.91184509573</v>
      </c>
      <c r="I11" s="37">
        <f t="shared" si="1"/>
        <v>129496.57580905045</v>
      </c>
    </row>
    <row r="12" spans="2:9" ht="15" customHeight="1" x14ac:dyDescent="0.25">
      <c r="B12" s="4" t="s">
        <v>81</v>
      </c>
      <c r="C12" s="15" t="s">
        <v>11</v>
      </c>
      <c r="D12" s="11"/>
      <c r="E12" s="41">
        <f>IF(E21&gt;E11,-E11,-E21)</f>
        <v>-48534.400000000009</v>
      </c>
      <c r="F12" s="41">
        <f t="shared" ref="F12:I12" si="2">IF(F21&gt;F11,-F11,-F21)</f>
        <v>-66316.673616000029</v>
      </c>
      <c r="G12" s="41">
        <f t="shared" si="2"/>
        <v>-85879.815817866271</v>
      </c>
      <c r="H12" s="41">
        <f t="shared" si="2"/>
        <v>-107031.91184509573</v>
      </c>
      <c r="I12" s="41">
        <f t="shared" si="2"/>
        <v>-92237.19872103793</v>
      </c>
    </row>
    <row r="13" spans="2:9" ht="15" customHeight="1" x14ac:dyDescent="0.25">
      <c r="B13" s="24" t="s">
        <v>83</v>
      </c>
      <c r="C13" s="25" t="s">
        <v>11</v>
      </c>
      <c r="D13" s="24"/>
      <c r="E13" s="36">
        <f>SUM(E11:E12)</f>
        <v>0</v>
      </c>
      <c r="F13" s="36">
        <f t="shared" ref="F13:I13" si="3">SUM(F11:F12)</f>
        <v>0</v>
      </c>
      <c r="G13" s="36">
        <f t="shared" si="3"/>
        <v>0</v>
      </c>
      <c r="H13" s="36">
        <f t="shared" si="3"/>
        <v>0</v>
      </c>
      <c r="I13" s="36">
        <f t="shared" si="3"/>
        <v>37259.377088012523</v>
      </c>
    </row>
    <row r="15" spans="2:9" ht="15" customHeight="1" x14ac:dyDescent="0.25">
      <c r="B15" s="4" t="s">
        <v>79</v>
      </c>
      <c r="C15" s="15" t="s">
        <v>11</v>
      </c>
      <c r="E15" s="41">
        <f>D17</f>
        <v>15000</v>
      </c>
      <c r="F15" s="41">
        <f t="shared" ref="F15:I15" si="4">E17</f>
        <v>15000</v>
      </c>
      <c r="G15" s="41">
        <f t="shared" si="4"/>
        <v>15000</v>
      </c>
      <c r="H15" s="41">
        <f t="shared" si="4"/>
        <v>15000</v>
      </c>
      <c r="I15" s="41">
        <f t="shared" si="4"/>
        <v>15000</v>
      </c>
    </row>
    <row r="16" spans="2:9" ht="15" customHeight="1" x14ac:dyDescent="0.25">
      <c r="B16" s="4" t="s">
        <v>83</v>
      </c>
      <c r="C16" s="15" t="s">
        <v>11</v>
      </c>
      <c r="E16" s="41">
        <f>E13</f>
        <v>0</v>
      </c>
      <c r="F16" s="41">
        <f t="shared" ref="F16:I16" si="5">F13</f>
        <v>0</v>
      </c>
      <c r="G16" s="41">
        <f t="shared" si="5"/>
        <v>0</v>
      </c>
      <c r="H16" s="41">
        <f t="shared" si="5"/>
        <v>0</v>
      </c>
      <c r="I16" s="41">
        <f t="shared" si="5"/>
        <v>37259.377088012523</v>
      </c>
    </row>
    <row r="17" spans="1:9" ht="15" customHeight="1" x14ac:dyDescent="0.25">
      <c r="B17" s="24" t="s">
        <v>80</v>
      </c>
      <c r="C17" s="25" t="s">
        <v>11</v>
      </c>
      <c r="D17" s="35">
        <v>15000</v>
      </c>
      <c r="E17" s="37">
        <f>SUM(E15:E16)</f>
        <v>15000</v>
      </c>
      <c r="F17" s="37">
        <f t="shared" ref="F17:I17" si="6">SUM(F15:F16)</f>
        <v>15000</v>
      </c>
      <c r="G17" s="37">
        <f t="shared" si="6"/>
        <v>15000</v>
      </c>
      <c r="H17" s="37">
        <f t="shared" si="6"/>
        <v>15000</v>
      </c>
      <c r="I17" s="37">
        <f t="shared" si="6"/>
        <v>52259.377088012523</v>
      </c>
    </row>
    <row r="18" spans="1:9" ht="15" customHeight="1" x14ac:dyDescent="0.25">
      <c r="D18" s="17"/>
      <c r="E18" s="17"/>
      <c r="F18" s="17"/>
      <c r="G18" s="17"/>
      <c r="H18" s="17"/>
      <c r="I18" s="17"/>
    </row>
    <row r="19" spans="1:9" s="8" customFormat="1" ht="15" customHeight="1" x14ac:dyDescent="0.25">
      <c r="A19" s="7" t="s">
        <v>0</v>
      </c>
      <c r="B19" s="7" t="s">
        <v>77</v>
      </c>
      <c r="D19" s="18"/>
      <c r="E19" s="18"/>
      <c r="F19" s="18"/>
      <c r="G19" s="18"/>
      <c r="H19" s="18"/>
      <c r="I19" s="18"/>
    </row>
    <row r="20" spans="1:9" ht="15" customHeight="1" x14ac:dyDescent="0.25">
      <c r="D20" s="17"/>
      <c r="E20" s="17"/>
      <c r="F20" s="17"/>
      <c r="G20" s="17"/>
      <c r="H20" s="17"/>
      <c r="I20" s="17"/>
    </row>
    <row r="21" spans="1:9" ht="15" customHeight="1" x14ac:dyDescent="0.25">
      <c r="B21" s="4" t="s">
        <v>78</v>
      </c>
      <c r="C21" s="15" t="s">
        <v>11</v>
      </c>
      <c r="E21" s="41">
        <f>D23</f>
        <v>400000</v>
      </c>
      <c r="F21" s="41">
        <f t="shared" ref="F21:I21" si="7">E23</f>
        <v>351465.6</v>
      </c>
      <c r="G21" s="41">
        <f t="shared" si="7"/>
        <v>285148.92638399993</v>
      </c>
      <c r="H21" s="41">
        <f t="shared" si="7"/>
        <v>199269.11056613366</v>
      </c>
      <c r="I21" s="41">
        <f t="shared" si="7"/>
        <v>92237.19872103793</v>
      </c>
    </row>
    <row r="22" spans="1:9" ht="15" customHeight="1" x14ac:dyDescent="0.25">
      <c r="B22" s="4" t="s">
        <v>81</v>
      </c>
      <c r="C22" s="15" t="s">
        <v>11</v>
      </c>
      <c r="E22" s="41">
        <f>E12</f>
        <v>-48534.400000000009</v>
      </c>
      <c r="F22" s="41">
        <f t="shared" ref="F22:I22" si="8">F12</f>
        <v>-66316.673616000029</v>
      </c>
      <c r="G22" s="41">
        <f t="shared" si="8"/>
        <v>-85879.815817866271</v>
      </c>
      <c r="H22" s="41">
        <f t="shared" si="8"/>
        <v>-107031.91184509573</v>
      </c>
      <c r="I22" s="41">
        <f t="shared" si="8"/>
        <v>-92237.19872103793</v>
      </c>
    </row>
    <row r="23" spans="1:9" ht="15" customHeight="1" x14ac:dyDescent="0.25">
      <c r="B23" s="24" t="s">
        <v>84</v>
      </c>
      <c r="C23" s="25" t="s">
        <v>11</v>
      </c>
      <c r="D23" s="35">
        <v>400000</v>
      </c>
      <c r="E23" s="37">
        <f>SUM(E21:E22)</f>
        <v>351465.6</v>
      </c>
      <c r="F23" s="37">
        <f t="shared" ref="F23:I23" si="9">SUM(F21:F22)</f>
        <v>285148.92638399993</v>
      </c>
      <c r="G23" s="37">
        <f t="shared" si="9"/>
        <v>199269.11056613366</v>
      </c>
      <c r="H23" s="37">
        <f t="shared" si="9"/>
        <v>92237.19872103793</v>
      </c>
      <c r="I23" s="37">
        <f t="shared" si="9"/>
        <v>0</v>
      </c>
    </row>
    <row r="24" spans="1:9" ht="15" customHeight="1" x14ac:dyDescent="0.25">
      <c r="D24" s="17"/>
      <c r="E24" s="17"/>
      <c r="F24" s="17"/>
      <c r="G24" s="17"/>
      <c r="H24" s="17"/>
      <c r="I24" s="17"/>
    </row>
    <row r="25" spans="1:9" s="3" customFormat="1" ht="15" customHeight="1" x14ac:dyDescent="0.25">
      <c r="A25" s="2" t="s">
        <v>0</v>
      </c>
      <c r="B25"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Glossary</vt:lpstr>
      <vt:lpstr>Forecast Assumptions</vt:lpstr>
      <vt:lpstr>P&amp;L Forecast</vt:lpstr>
      <vt:lpstr>Cash Flow Forecast</vt:lpstr>
      <vt:lpstr>'Cash Flow Forecast'!Print_Area</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Atharva Shinde</cp:lastModifiedBy>
  <dcterms:created xsi:type="dcterms:W3CDTF">2020-07-20T11:12:49Z</dcterms:created>
  <dcterms:modified xsi:type="dcterms:W3CDTF">2024-02-04T07:07:45Z</dcterms:modified>
</cp:coreProperties>
</file>