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ryantalbot/Desktop/MSDS/Electives-9credits/Finance for Technical Managers Specialization - 3 credits/Product Cost and Investment Cash Flow Analysis /wk5/"/>
    </mc:Choice>
  </mc:AlternateContent>
  <xr:revisionPtr revIDLastSave="0" documentId="13_ncr:1_{597BB6EE-3F91-C443-8296-4F2FB3E868DF}" xr6:coauthVersionLast="47" xr6:coauthVersionMax="47" xr10:uidLastSave="{00000000-0000-0000-0000-000000000000}"/>
  <bookViews>
    <workbookView xWindow="5940" yWindow="500" windowWidth="17300" windowHeight="20500" activeTab="1" xr2:uid="{00000000-000D-0000-FFFF-FFFF00000000}"/>
  </bookViews>
  <sheets>
    <sheet name="401K Templat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FPT9/gl+a96TKNj2+/bGjFFVD4Q=="/>
    </ext>
  </extLst>
</workbook>
</file>

<file path=xl/calcChain.xml><?xml version="1.0" encoding="utf-8"?>
<calcChain xmlns="http://schemas.openxmlformats.org/spreadsheetml/2006/main">
  <c r="F28" i="2" l="1"/>
  <c r="G28" i="2" s="1"/>
  <c r="F29" i="2" s="1"/>
  <c r="G29" i="2" s="1"/>
  <c r="F30" i="2" s="1"/>
  <c r="G30" i="2" s="1"/>
  <c r="F31" i="2" s="1"/>
  <c r="G31" i="2" s="1"/>
  <c r="F32" i="2" s="1"/>
  <c r="G32" i="2" s="1"/>
  <c r="F33" i="2" s="1"/>
  <c r="G33" i="2" s="1"/>
  <c r="F34" i="2" s="1"/>
  <c r="G34" i="2" s="1"/>
  <c r="F35" i="2" s="1"/>
  <c r="G35" i="2" s="1"/>
  <c r="F36" i="2" s="1"/>
  <c r="G36" i="2" s="1"/>
  <c r="F37" i="2" s="1"/>
  <c r="G37" i="2" s="1"/>
  <c r="F38" i="2" s="1"/>
  <c r="G38" i="2" s="1"/>
  <c r="F39" i="2" s="1"/>
  <c r="G39" i="2" s="1"/>
  <c r="F40" i="2" s="1"/>
  <c r="G40" i="2" s="1"/>
  <c r="F41" i="2" s="1"/>
  <c r="G41" i="2" s="1"/>
  <c r="F42" i="2" s="1"/>
  <c r="G42" i="2" s="1"/>
  <c r="F43" i="2" s="1"/>
  <c r="G43" i="2" s="1"/>
  <c r="F44" i="2" s="1"/>
  <c r="G44" i="2" s="1"/>
  <c r="F45" i="2" s="1"/>
  <c r="G45" i="2" s="1"/>
  <c r="F46" i="2" s="1"/>
  <c r="G46" i="2" s="1"/>
  <c r="F47" i="2" s="1"/>
  <c r="G47" i="2" s="1"/>
  <c r="F48" i="2" s="1"/>
  <c r="G48" i="2" s="1"/>
  <c r="F49" i="2" s="1"/>
  <c r="G49" i="2" s="1"/>
  <c r="F50" i="2" s="1"/>
  <c r="G50" i="2" s="1"/>
  <c r="F51" i="2" s="1"/>
  <c r="G51" i="2" s="1"/>
  <c r="G20" i="2"/>
  <c r="F20" i="2"/>
  <c r="F21" i="2"/>
  <c r="G21" i="2" s="1"/>
  <c r="F22" i="2" s="1"/>
  <c r="G22" i="2" s="1"/>
  <c r="F23" i="2" s="1"/>
  <c r="G23" i="2" s="1"/>
  <c r="F24" i="2" s="1"/>
  <c r="G24" i="2" s="1"/>
  <c r="F25" i="2" s="1"/>
  <c r="G25" i="2" s="1"/>
  <c r="F26" i="2" s="1"/>
  <c r="G26" i="2" s="1"/>
  <c r="F27" i="2" s="1"/>
  <c r="G27" i="2" s="1"/>
  <c r="G19" i="2"/>
  <c r="F19" i="2"/>
  <c r="F18" i="2"/>
  <c r="G18" i="2"/>
  <c r="G19" i="1"/>
  <c r="F20" i="1" s="1"/>
  <c r="B18" i="1"/>
  <c r="F18" i="1"/>
  <c r="G18" i="1"/>
  <c r="F19" i="1" s="1"/>
  <c r="F17" i="1"/>
  <c r="E17" i="1"/>
  <c r="D17" i="1"/>
  <c r="C17" i="1"/>
  <c r="A18" i="2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B17" i="2"/>
  <c r="C17" i="2" s="1"/>
  <c r="A18" i="1"/>
  <c r="A19" i="1" s="1"/>
  <c r="A20" i="1" s="1"/>
  <c r="A21" i="1" s="1"/>
  <c r="A22" i="1" s="1"/>
  <c r="A23" i="1" s="1"/>
  <c r="A24" i="1" s="1"/>
  <c r="A25" i="1" s="1"/>
  <c r="A26" i="1" s="1"/>
  <c r="B17" i="1"/>
  <c r="D17" i="2" l="1"/>
  <c r="E17" i="2" s="1"/>
  <c r="B18" i="2"/>
  <c r="G17" i="1"/>
  <c r="D18" i="2" l="1"/>
  <c r="B19" i="2"/>
  <c r="C18" i="2"/>
  <c r="E18" i="2" s="1"/>
  <c r="B19" i="1"/>
  <c r="C18" i="1"/>
  <c r="E18" i="1" s="1"/>
  <c r="D18" i="1"/>
  <c r="B20" i="2" l="1"/>
  <c r="C19" i="2"/>
  <c r="E19" i="2" s="1"/>
  <c r="D19" i="2"/>
  <c r="G17" i="2"/>
  <c r="C19" i="1"/>
  <c r="B20" i="1"/>
  <c r="D19" i="1"/>
  <c r="C20" i="2" l="1"/>
  <c r="B21" i="2"/>
  <c r="D20" i="2"/>
  <c r="D20" i="1"/>
  <c r="C20" i="1"/>
  <c r="E20" i="1" s="1"/>
  <c r="B21" i="1"/>
  <c r="E19" i="1"/>
  <c r="B22" i="2" l="1"/>
  <c r="D21" i="2"/>
  <c r="C21" i="2"/>
  <c r="E21" i="2" s="1"/>
  <c r="E20" i="2"/>
  <c r="B22" i="1"/>
  <c r="D21" i="1"/>
  <c r="C21" i="1"/>
  <c r="G20" i="1"/>
  <c r="F21" i="1" s="1"/>
  <c r="B23" i="2" l="1"/>
  <c r="D22" i="2"/>
  <c r="C22" i="2"/>
  <c r="E22" i="2" s="1"/>
  <c r="E21" i="1"/>
  <c r="G21" i="1" s="1"/>
  <c r="F22" i="1" s="1"/>
  <c r="D22" i="1"/>
  <c r="C22" i="1"/>
  <c r="E22" i="1" s="1"/>
  <c r="B23" i="1"/>
  <c r="D23" i="2" l="1"/>
  <c r="B24" i="2"/>
  <c r="C23" i="2"/>
  <c r="G22" i="1"/>
  <c r="F23" i="1" s="1"/>
  <c r="B24" i="1"/>
  <c r="D23" i="1"/>
  <c r="C23" i="1"/>
  <c r="E23" i="2" l="1"/>
  <c r="B25" i="2"/>
  <c r="C24" i="2"/>
  <c r="D24" i="2"/>
  <c r="E23" i="1"/>
  <c r="G23" i="1" s="1"/>
  <c r="F24" i="1" s="1"/>
  <c r="D24" i="1"/>
  <c r="C24" i="1"/>
  <c r="E24" i="1" s="1"/>
  <c r="B25" i="1"/>
  <c r="D25" i="2" l="1"/>
  <c r="B26" i="2"/>
  <c r="C25" i="2"/>
  <c r="E25" i="2" s="1"/>
  <c r="E24" i="2"/>
  <c r="G24" i="1"/>
  <c r="F25" i="1" s="1"/>
  <c r="B26" i="1"/>
  <c r="D25" i="1"/>
  <c r="C25" i="1"/>
  <c r="E25" i="1" s="1"/>
  <c r="D26" i="2" l="1"/>
  <c r="B27" i="2"/>
  <c r="C26" i="2"/>
  <c r="E26" i="2" s="1"/>
  <c r="G25" i="1"/>
  <c r="F26" i="1" s="1"/>
  <c r="D26" i="1"/>
  <c r="C26" i="1"/>
  <c r="E26" i="1" s="1"/>
  <c r="G26" i="1" l="1"/>
  <c r="C27" i="2"/>
  <c r="D27" i="2"/>
  <c r="B28" i="2"/>
  <c r="C28" i="2" l="1"/>
  <c r="B29" i="2"/>
  <c r="D28" i="2"/>
  <c r="E27" i="2"/>
  <c r="D29" i="2" l="1"/>
  <c r="C29" i="2"/>
  <c r="E29" i="2" s="1"/>
  <c r="B30" i="2"/>
  <c r="E28" i="2"/>
  <c r="D30" i="2" l="1"/>
  <c r="C30" i="2"/>
  <c r="E30" i="2" s="1"/>
  <c r="B31" i="2"/>
  <c r="D31" i="2" l="1"/>
  <c r="C31" i="2"/>
  <c r="E31" i="2" s="1"/>
  <c r="B32" i="2"/>
  <c r="D32" i="2" l="1"/>
  <c r="B33" i="2"/>
  <c r="C32" i="2"/>
  <c r="E32" i="2" s="1"/>
  <c r="D33" i="2" l="1"/>
  <c r="C33" i="2"/>
  <c r="E33" i="2" s="1"/>
  <c r="B34" i="2"/>
  <c r="C34" i="2" l="1"/>
  <c r="B35" i="2"/>
  <c r="D34" i="2"/>
  <c r="D35" i="2" l="1"/>
  <c r="B36" i="2"/>
  <c r="C35" i="2"/>
  <c r="E35" i="2" s="1"/>
  <c r="E34" i="2"/>
  <c r="B37" i="2" l="1"/>
  <c r="C36" i="2"/>
  <c r="D36" i="2"/>
  <c r="E36" i="2" l="1"/>
  <c r="B38" i="2"/>
  <c r="D37" i="2"/>
  <c r="C37" i="2"/>
  <c r="E37" i="2" s="1"/>
  <c r="D38" i="2" l="1"/>
  <c r="C38" i="2"/>
  <c r="E38" i="2" s="1"/>
  <c r="B39" i="2"/>
  <c r="D39" i="2" l="1"/>
  <c r="C39" i="2"/>
  <c r="E39" i="2" s="1"/>
  <c r="B40" i="2"/>
  <c r="B41" i="2" l="1"/>
  <c r="D40" i="2"/>
  <c r="C40" i="2"/>
  <c r="E40" i="2" l="1"/>
  <c r="C41" i="2"/>
  <c r="E41" i="2" s="1"/>
  <c r="D41" i="2"/>
  <c r="B42" i="2"/>
  <c r="B43" i="2" l="1"/>
  <c r="D42" i="2"/>
  <c r="C42" i="2"/>
  <c r="E42" i="2" s="1"/>
  <c r="D43" i="2" l="1"/>
  <c r="C43" i="2"/>
  <c r="E43" i="2" s="1"/>
  <c r="B44" i="2"/>
  <c r="D44" i="2" l="1"/>
  <c r="C44" i="2"/>
  <c r="E44" i="2" s="1"/>
  <c r="B45" i="2"/>
  <c r="B46" i="2" l="1"/>
  <c r="C45" i="2"/>
  <c r="D45" i="2"/>
  <c r="E45" i="2" l="1"/>
  <c r="B47" i="2"/>
  <c r="D46" i="2"/>
  <c r="C46" i="2"/>
  <c r="E46" i="2" s="1"/>
  <c r="C47" i="2" l="1"/>
  <c r="B48" i="2"/>
  <c r="D47" i="2"/>
  <c r="B49" i="2" l="1"/>
  <c r="C48" i="2"/>
  <c r="D48" i="2"/>
  <c r="E47" i="2"/>
  <c r="E48" i="2" l="1"/>
  <c r="B50" i="2"/>
  <c r="D49" i="2"/>
  <c r="C49" i="2"/>
  <c r="E49" i="2" s="1"/>
  <c r="D50" i="2" l="1"/>
  <c r="C50" i="2"/>
  <c r="E50" i="2" s="1"/>
  <c r="B51" i="2"/>
  <c r="D51" i="2" l="1"/>
  <c r="C51" i="2"/>
  <c r="E51" i="2" s="1"/>
</calcChain>
</file>

<file path=xl/sharedStrings.xml><?xml version="1.0" encoding="utf-8"?>
<sst xmlns="http://schemas.openxmlformats.org/spreadsheetml/2006/main" count="63" uniqueCount="30">
  <si>
    <t>Personal Financial Analysis</t>
  </si>
  <si>
    <t>Your Name Here…</t>
  </si>
  <si>
    <t>The Date Here…</t>
  </si>
  <si>
    <t>401K Analysis</t>
  </si>
  <si>
    <t>Starting Salary:</t>
  </si>
  <si>
    <t xml:space="preserve"> this is your starting salary</t>
  </si>
  <si>
    <t>Your Contribution per month:</t>
  </si>
  <si>
    <t xml:space="preserve"> this is a pre-tax contribution as a % of your salary</t>
  </si>
  <si>
    <t>Company Match of Your Contribution:</t>
  </si>
  <si>
    <t xml:space="preserve"> this is your company's matching contribution (as a % of your salary)</t>
  </si>
  <si>
    <t>Annual Salary Increase:</t>
  </si>
  <si>
    <t xml:space="preserve"> this is how much your salary grows each year</t>
  </si>
  <si>
    <t>Anticipated Annual Rate of Return:</t>
  </si>
  <si>
    <t xml:space="preserve"> this is your expected annual rate of return</t>
  </si>
  <si>
    <t>Portfolio Value Today:</t>
  </si>
  <si>
    <t xml:space="preserve"> this is what you have in your retirement fund today</t>
  </si>
  <si>
    <t>PLAN</t>
  </si>
  <si>
    <t>ACTUAL</t>
  </si>
  <si>
    <t>Beginning Year Salary</t>
  </si>
  <si>
    <t>Monthly Personal</t>
  </si>
  <si>
    <t>Monthly Company</t>
  </si>
  <si>
    <t xml:space="preserve">EOY Value from </t>
  </si>
  <si>
    <t>EOY Value</t>
  </si>
  <si>
    <t>Year</t>
  </si>
  <si>
    <t>($/year)</t>
  </si>
  <si>
    <t>Contribution</t>
  </si>
  <si>
    <t>Monthly Contributions</t>
  </si>
  <si>
    <t>from Previous Year</t>
  </si>
  <si>
    <t>of Total Portfolio</t>
  </si>
  <si>
    <t>401K Retirement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</si>
</sst>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8">
    <font>
      <sz val="12"/>
      <color theme="1"/>
      <name val="Calibri"/>
      <scheme val="minor"/>
    </font>
    <font>
      <b/>
      <sz val="12"/>
      <color theme="1"/>
      <name val="Avenir"/>
    </font>
    <font>
      <sz val="12"/>
      <color theme="1"/>
      <name val="Avenir"/>
    </font>
    <font>
      <i/>
      <sz val="12"/>
      <color rgb="FF0070C0"/>
      <name val="Avenir"/>
    </font>
    <font>
      <b/>
      <i/>
      <sz val="12"/>
      <color rgb="FF0070C0"/>
      <name val="Avenir"/>
    </font>
    <font>
      <b/>
      <sz val="12"/>
      <color rgb="FF0070C0"/>
      <name val="Avenir"/>
    </font>
    <font>
      <i/>
      <sz val="12"/>
      <color theme="1"/>
      <name val="Avenir"/>
    </font>
    <font>
      <i/>
      <sz val="12"/>
      <color rgb="FF0070C0"/>
      <name val="Avenir"/>
      <family val="2"/>
    </font>
  </fonts>
  <fills count="7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980000"/>
      </left>
      <right style="thin">
        <color rgb="FF000000"/>
      </right>
      <top style="medium">
        <color rgb="FF98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980000"/>
      </top>
      <bottom style="thin">
        <color rgb="FF000000"/>
      </bottom>
      <diagonal/>
    </border>
    <border>
      <left style="thin">
        <color rgb="FF000000"/>
      </left>
      <right style="medium">
        <color rgb="FF980000"/>
      </right>
      <top style="medium">
        <color rgb="FF98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164" fontId="5" fillId="0" borderId="0" xfId="0" applyNumberFormat="1" applyFont="1"/>
    <xf numFmtId="165" fontId="5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1" fillId="5" borderId="2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1" fillId="5" borderId="8" xfId="0" applyNumberFormat="1" applyFont="1" applyFill="1" applyBorder="1" applyAlignment="1">
      <alignment horizontal="center"/>
    </xf>
    <xf numFmtId="0" fontId="6" fillId="0" borderId="0" xfId="0" quotePrefix="1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+mn-lt"/>
              </a:defRPr>
            </a:pPr>
            <a:r>
              <a:rPr lang="en-US" sz="1600" b="1" i="0">
                <a:solidFill>
                  <a:srgbClr val="757575"/>
                </a:solidFill>
                <a:latin typeface="+mn-lt"/>
              </a:rPr>
              <a:t>My Portfolio Invesment Plan</a:t>
            </a:r>
          </a:p>
        </c:rich>
      </c:tx>
      <c:layout>
        <c:manualLayout>
          <c:xMode val="edge"/>
          <c:yMode val="edge"/>
          <c:x val="0.41113631250639127"/>
          <c:y val="9.2124814264487376E-2"/>
        </c:manualLayout>
      </c:layout>
      <c:overlay val="0"/>
    </c:title>
    <c:autoTitleDeleted val="0"/>
    <c:plotArea>
      <c:layout>
        <c:manualLayout>
          <c:xMode val="edge"/>
          <c:yMode val="edge"/>
          <c:x val="0.10381276204110849"/>
          <c:y val="4.9427993120473607E-2"/>
          <c:w val="0.87531710808876162"/>
          <c:h val="0.79859086707772231"/>
        </c:manualLayout>
      </c:layout>
      <c:scatterChart>
        <c:scatterStyle val="lineMarker"/>
        <c:varyColors val="0"/>
        <c:ser>
          <c:idx val="0"/>
          <c:order val="0"/>
          <c:tx>
            <c:v>Plan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'401K Template'!$A$17:$A$26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'401K Template'!$G$17:$G$26</c:f>
              <c:numCache>
                <c:formatCode>"$"#,##0</c:formatCode>
                <c:ptCount val="10"/>
                <c:pt idx="0">
                  <c:v>11102.00613560957</c:v>
                </c:pt>
                <c:pt idx="1">
                  <c:v>11768.126503746145</c:v>
                </c:pt>
                <c:pt idx="2">
                  <c:v>24252.33240323911</c:v>
                </c:pt>
                <c:pt idx="3">
                  <c:v>37838.934205979698</c:v>
                </c:pt>
                <c:pt idx="4">
                  <c:v>52604.675972641111</c:v>
                </c:pt>
                <c:pt idx="5">
                  <c:v>68631.224416731289</c:v>
                </c:pt>
                <c:pt idx="6">
                  <c:v>86005.473804038833</c:v>
                </c:pt>
                <c:pt idx="7">
                  <c:v>104819.86943225394</c:v>
                </c:pt>
                <c:pt idx="8">
                  <c:v>125172.75081416113</c:v>
                </c:pt>
                <c:pt idx="9">
                  <c:v>147168.71575546192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2-7149-A839-21010511A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73910"/>
        <c:axId val="360178407"/>
      </c:scatterChart>
      <c:valAx>
        <c:axId val="462973910"/>
        <c:scaling>
          <c:orientation val="minMax"/>
          <c:max val="1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Timeframe (years)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0178407"/>
        <c:crosses val="autoZero"/>
        <c:crossBetween val="midCat"/>
      </c:valAx>
      <c:valAx>
        <c:axId val="360178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Portfolio Value ($)</a:t>
                </a:r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297391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26</xdr:row>
      <xdr:rowOff>209550</xdr:rowOff>
    </xdr:from>
    <xdr:ext cx="11163300" cy="4400550"/>
    <xdr:graphicFrame macro="">
      <xdr:nvGraphicFramePr>
        <xdr:cNvPr id="1257070456" name="Chart 1">
          <a:extLst>
            <a:ext uri="{FF2B5EF4-FFF2-40B4-BE49-F238E27FC236}">
              <a16:creationId xmlns:a16="http://schemas.microsoft.com/office/drawing/2014/main" id="{00000000-0008-0000-0000-0000785FE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B1" workbookViewId="0">
      <selection activeCell="F19" sqref="F19"/>
    </sheetView>
  </sheetViews>
  <sheetFormatPr baseColWidth="10" defaultColWidth="11.1640625" defaultRowHeight="15" customHeight="1"/>
  <cols>
    <col min="1" max="1" width="10.83203125" customWidth="1"/>
    <col min="2" max="2" width="25.6640625" customWidth="1"/>
    <col min="3" max="4" width="20.83203125" customWidth="1"/>
    <col min="5" max="5" width="23" customWidth="1"/>
    <col min="6" max="6" width="20.83203125" customWidth="1"/>
    <col min="7" max="7" width="19.1640625" customWidth="1"/>
    <col min="8" max="8" width="18" customWidth="1"/>
    <col min="9" max="26" width="10.5" customWidth="1"/>
  </cols>
  <sheetData>
    <row r="1" spans="1:26" ht="1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>
      <c r="A5" s="4" t="s">
        <v>3</v>
      </c>
      <c r="B5" s="2"/>
      <c r="C5" s="2"/>
      <c r="D5" s="26"/>
      <c r="E5" s="24"/>
      <c r="F5" s="2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>
      <c r="A7" s="25" t="s">
        <v>4</v>
      </c>
      <c r="B7" s="24"/>
      <c r="C7" s="5">
        <v>72000</v>
      </c>
      <c r="D7" s="23" t="s">
        <v>5</v>
      </c>
      <c r="E7" s="24"/>
      <c r="F7" s="2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>
      <c r="A8" s="25" t="s">
        <v>6</v>
      </c>
      <c r="B8" s="24"/>
      <c r="C8" s="6">
        <v>0.1</v>
      </c>
      <c r="D8" s="23" t="s">
        <v>7</v>
      </c>
      <c r="E8" s="24"/>
      <c r="F8" s="2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>
      <c r="A9" s="25" t="s">
        <v>8</v>
      </c>
      <c r="B9" s="24"/>
      <c r="C9" s="6">
        <v>0.05</v>
      </c>
      <c r="D9" s="23" t="s">
        <v>9</v>
      </c>
      <c r="E9" s="24"/>
      <c r="F9" s="2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customHeight="1">
      <c r="A10" s="25" t="s">
        <v>10</v>
      </c>
      <c r="B10" s="24"/>
      <c r="C10" s="6">
        <v>0.03</v>
      </c>
      <c r="D10" s="23" t="s">
        <v>11</v>
      </c>
      <c r="E10" s="24"/>
      <c r="F10" s="24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>
      <c r="A11" s="25" t="s">
        <v>12</v>
      </c>
      <c r="B11" s="24"/>
      <c r="C11" s="6">
        <v>0.06</v>
      </c>
      <c r="D11" s="23" t="s">
        <v>13</v>
      </c>
      <c r="E11" s="24"/>
      <c r="F11" s="24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>
      <c r="A12" s="25" t="s">
        <v>14</v>
      </c>
      <c r="B12" s="24"/>
      <c r="C12" s="5">
        <v>0</v>
      </c>
      <c r="D12" s="23" t="s">
        <v>15</v>
      </c>
      <c r="E12" s="24"/>
      <c r="F12" s="24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>
      <c r="A14" s="2"/>
      <c r="B14" s="2"/>
      <c r="C14" s="2"/>
      <c r="D14" s="2"/>
      <c r="E14" s="2"/>
      <c r="F14" s="2"/>
      <c r="G14" s="7" t="s">
        <v>16</v>
      </c>
      <c r="H14" s="8" t="s">
        <v>17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>
      <c r="A15" s="9"/>
      <c r="B15" s="10" t="s">
        <v>18</v>
      </c>
      <c r="C15" s="10" t="s">
        <v>19</v>
      </c>
      <c r="D15" s="10" t="s">
        <v>20</v>
      </c>
      <c r="E15" s="10" t="s">
        <v>21</v>
      </c>
      <c r="F15" s="11" t="s">
        <v>22</v>
      </c>
      <c r="G15" s="7" t="s">
        <v>22</v>
      </c>
      <c r="H15" s="8" t="s">
        <v>22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>
      <c r="A16" s="10" t="s">
        <v>23</v>
      </c>
      <c r="B16" s="10" t="s">
        <v>24</v>
      </c>
      <c r="C16" s="10" t="s">
        <v>25</v>
      </c>
      <c r="D16" s="10" t="s">
        <v>25</v>
      </c>
      <c r="E16" s="10" t="s">
        <v>26</v>
      </c>
      <c r="F16" s="11" t="s">
        <v>27</v>
      </c>
      <c r="G16" s="7" t="s">
        <v>28</v>
      </c>
      <c r="H16" s="8" t="s">
        <v>28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>
      <c r="A17" s="12">
        <v>1</v>
      </c>
      <c r="B17" s="13">
        <f>+C7</f>
        <v>72000</v>
      </c>
      <c r="C17" s="13">
        <f t="shared" ref="C17:C26" si="0">+(B17/12)*$C$8</f>
        <v>600</v>
      </c>
      <c r="D17" s="13">
        <f>+(B17/12)*$C$9</f>
        <v>300</v>
      </c>
      <c r="E17" s="13">
        <f>FV($C$11/12,12,-(C17+D17),0,0)</f>
        <v>11102.00613560957</v>
      </c>
      <c r="F17" s="13">
        <f>FV($C$11,1,0,-$C$12,0)</f>
        <v>0</v>
      </c>
      <c r="G17" s="14">
        <f t="shared" ref="G17:G26" si="1">+E17+F17</f>
        <v>11102.00613560957</v>
      </c>
      <c r="H17" s="1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>
      <c r="A18" s="12">
        <f t="shared" ref="A18:A26" si="2">+A17+1</f>
        <v>2</v>
      </c>
      <c r="B18" s="13">
        <f>+B17*(1+$C$10)</f>
        <v>74160</v>
      </c>
      <c r="C18" s="13">
        <f t="shared" si="0"/>
        <v>618</v>
      </c>
      <c r="D18" s="13">
        <f t="shared" ref="D17:D26" si="3">+(B18/12)*$C$9</f>
        <v>309</v>
      </c>
      <c r="E18" s="13">
        <f t="shared" ref="E17:E26" si="4">FV($C$11/12,12,-(C18+D18),0,0)</f>
        <v>11435.066319677857</v>
      </c>
      <c r="F18" s="13">
        <f>FV($C$11,1,0,-G17,0)</f>
        <v>11768.126503746145</v>
      </c>
      <c r="G18" s="14">
        <f>'401K Template'!F18</f>
        <v>11768.126503746145</v>
      </c>
      <c r="H18" s="1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>
      <c r="A19" s="12">
        <f t="shared" si="2"/>
        <v>3</v>
      </c>
      <c r="B19" s="13">
        <f t="shared" ref="B18:B26" si="5">+B18*(1+$C$10)</f>
        <v>76384.800000000003</v>
      </c>
      <c r="C19" s="13">
        <f t="shared" si="0"/>
        <v>636.54000000000008</v>
      </c>
      <c r="D19" s="13">
        <f t="shared" si="3"/>
        <v>318.27000000000004</v>
      </c>
      <c r="E19" s="13">
        <f t="shared" si="4"/>
        <v>11778.118309268195</v>
      </c>
      <c r="F19" s="13">
        <f>FV($C$11,1,0,-G18,0)</f>
        <v>12474.214093970915</v>
      </c>
      <c r="G19" s="14">
        <f t="shared" si="1"/>
        <v>24252.33240323911</v>
      </c>
      <c r="H19" s="1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>
      <c r="A20" s="12">
        <f t="shared" si="2"/>
        <v>4</v>
      </c>
      <c r="B20" s="13">
        <f t="shared" si="5"/>
        <v>78676.344000000012</v>
      </c>
      <c r="C20" s="13">
        <f t="shared" si="0"/>
        <v>655.63620000000014</v>
      </c>
      <c r="D20" s="13">
        <f t="shared" si="3"/>
        <v>327.81810000000007</v>
      </c>
      <c r="E20" s="13">
        <f t="shared" si="4"/>
        <v>12131.461858546241</v>
      </c>
      <c r="F20" s="13">
        <f>FV($C$11,1,0,-G19,0)</f>
        <v>25707.472347433457</v>
      </c>
      <c r="G20" s="14">
        <f t="shared" si="1"/>
        <v>37838.934205979698</v>
      </c>
      <c r="H20" s="1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>
      <c r="A21" s="12">
        <f t="shared" si="2"/>
        <v>5</v>
      </c>
      <c r="B21" s="13">
        <f t="shared" si="5"/>
        <v>81036.634320000012</v>
      </c>
      <c r="C21" s="13">
        <f t="shared" si="0"/>
        <v>675.30528600000014</v>
      </c>
      <c r="D21" s="13">
        <f t="shared" si="3"/>
        <v>337.65264300000007</v>
      </c>
      <c r="E21" s="13">
        <f t="shared" si="4"/>
        <v>12495.405714302628</v>
      </c>
      <c r="F21" s="13">
        <f t="shared" ref="F18:F26" si="6">FV($C$11,1,0,-G20,0)</f>
        <v>40109.270258338482</v>
      </c>
      <c r="G21" s="14">
        <f t="shared" si="1"/>
        <v>52604.675972641111</v>
      </c>
      <c r="H21" s="1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>
      <c r="A22" s="12">
        <f t="shared" si="2"/>
        <v>6</v>
      </c>
      <c r="B22" s="13">
        <f t="shared" si="5"/>
        <v>83467.733349600021</v>
      </c>
      <c r="C22" s="13">
        <f t="shared" si="0"/>
        <v>695.56444458000021</v>
      </c>
      <c r="D22" s="13">
        <f t="shared" si="3"/>
        <v>347.78222229000011</v>
      </c>
      <c r="E22" s="13">
        <f t="shared" si="4"/>
        <v>12870.267885731708</v>
      </c>
      <c r="F22" s="13">
        <f t="shared" si="6"/>
        <v>55760.956530999581</v>
      </c>
      <c r="G22" s="14">
        <f t="shared" si="1"/>
        <v>68631.224416731289</v>
      </c>
      <c r="H22" s="1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 customHeight="1">
      <c r="A23" s="12">
        <f t="shared" si="2"/>
        <v>7</v>
      </c>
      <c r="B23" s="13">
        <f t="shared" si="5"/>
        <v>85971.765350088026</v>
      </c>
      <c r="C23" s="13">
        <f t="shared" si="0"/>
        <v>716.43137791740025</v>
      </c>
      <c r="D23" s="13">
        <f t="shared" si="3"/>
        <v>358.21568895870013</v>
      </c>
      <c r="E23" s="13">
        <f t="shared" si="4"/>
        <v>13256.37592230366</v>
      </c>
      <c r="F23" s="13">
        <f t="shared" si="6"/>
        <v>72749.097881735172</v>
      </c>
      <c r="G23" s="14">
        <f t="shared" si="1"/>
        <v>86005.473804038833</v>
      </c>
      <c r="H23" s="1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 customHeight="1">
      <c r="A24" s="12">
        <f t="shared" si="2"/>
        <v>8</v>
      </c>
      <c r="B24" s="13">
        <f t="shared" si="5"/>
        <v>88550.91831059067</v>
      </c>
      <c r="C24" s="13">
        <f t="shared" si="0"/>
        <v>737.92431925492235</v>
      </c>
      <c r="D24" s="13">
        <f t="shared" si="3"/>
        <v>368.96215962746118</v>
      </c>
      <c r="E24" s="13">
        <f t="shared" si="4"/>
        <v>13654.067199972771</v>
      </c>
      <c r="F24" s="13">
        <f t="shared" si="6"/>
        <v>91165.802232281174</v>
      </c>
      <c r="G24" s="14">
        <f t="shared" si="1"/>
        <v>104819.86943225394</v>
      </c>
      <c r="H24" s="1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 customHeight="1">
      <c r="A25" s="12">
        <f t="shared" si="2"/>
        <v>9</v>
      </c>
      <c r="B25" s="13">
        <f t="shared" si="5"/>
        <v>91207.445859908388</v>
      </c>
      <c r="C25" s="13">
        <f t="shared" si="0"/>
        <v>760.06204883256987</v>
      </c>
      <c r="D25" s="13">
        <f t="shared" si="3"/>
        <v>380.03102441628494</v>
      </c>
      <c r="E25" s="13">
        <f t="shared" si="4"/>
        <v>14063.689215971952</v>
      </c>
      <c r="F25" s="13">
        <f t="shared" si="6"/>
        <v>111109.06159818918</v>
      </c>
      <c r="G25" s="14">
        <f t="shared" si="1"/>
        <v>125172.75081416113</v>
      </c>
      <c r="H25" s="1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 customHeight="1">
      <c r="A26" s="12">
        <f t="shared" si="2"/>
        <v>10</v>
      </c>
      <c r="B26" s="13">
        <f t="shared" si="5"/>
        <v>93943.669235705645</v>
      </c>
      <c r="C26" s="13">
        <f t="shared" si="0"/>
        <v>782.86391029754714</v>
      </c>
      <c r="D26" s="13">
        <f t="shared" si="3"/>
        <v>391.43195514877357</v>
      </c>
      <c r="E26" s="13">
        <f t="shared" si="4"/>
        <v>14485.599892451113</v>
      </c>
      <c r="F26" s="13">
        <f t="shared" si="6"/>
        <v>132683.11586301081</v>
      </c>
      <c r="G26" s="14">
        <f t="shared" si="1"/>
        <v>147168.71575546192</v>
      </c>
      <c r="H26" s="1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3">
    <mergeCell ref="D5:F5"/>
    <mergeCell ref="A7:B7"/>
    <mergeCell ref="D7:F7"/>
    <mergeCell ref="A8:B8"/>
    <mergeCell ref="D8:F8"/>
    <mergeCell ref="D9:F9"/>
    <mergeCell ref="D10:F10"/>
    <mergeCell ref="A11:B11"/>
    <mergeCell ref="D11:F11"/>
    <mergeCell ref="A12:B12"/>
    <mergeCell ref="D12:F12"/>
    <mergeCell ref="A9:B9"/>
    <mergeCell ref="A10:B10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18" workbookViewId="0">
      <selection activeCell="C31" sqref="C31"/>
    </sheetView>
  </sheetViews>
  <sheetFormatPr baseColWidth="10" defaultColWidth="11.1640625" defaultRowHeight="15" customHeight="1"/>
  <cols>
    <col min="1" max="1" width="10.83203125" customWidth="1"/>
    <col min="2" max="2" width="25.6640625" customWidth="1"/>
    <col min="3" max="4" width="20.83203125" customWidth="1"/>
    <col min="5" max="5" width="23" customWidth="1"/>
    <col min="6" max="6" width="22.5" customWidth="1"/>
    <col min="7" max="7" width="19.1640625" customWidth="1"/>
    <col min="8" max="26" width="10.5" customWidth="1"/>
  </cols>
  <sheetData>
    <row r="1" spans="1:26" ht="1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>
      <c r="A2" s="27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>
      <c r="A5" s="4" t="s">
        <v>29</v>
      </c>
      <c r="B5" s="2"/>
      <c r="C5" s="2"/>
      <c r="D5" s="26"/>
      <c r="E5" s="24"/>
      <c r="F5" s="2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>
      <c r="A7" s="25" t="s">
        <v>4</v>
      </c>
      <c r="B7" s="24"/>
      <c r="C7" s="5">
        <v>60000</v>
      </c>
      <c r="D7" s="23" t="s">
        <v>5</v>
      </c>
      <c r="E7" s="24"/>
      <c r="F7" s="2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>
      <c r="A8" s="25" t="s">
        <v>6</v>
      </c>
      <c r="B8" s="24"/>
      <c r="C8" s="6">
        <v>0.09</v>
      </c>
      <c r="D8" s="23" t="s">
        <v>7</v>
      </c>
      <c r="E8" s="24"/>
      <c r="F8" s="2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>
      <c r="A9" s="25" t="s">
        <v>8</v>
      </c>
      <c r="B9" s="24"/>
      <c r="C9" s="6">
        <v>0.02</v>
      </c>
      <c r="D9" s="23" t="s">
        <v>9</v>
      </c>
      <c r="E9" s="24"/>
      <c r="F9" s="2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customHeight="1">
      <c r="A10" s="25" t="s">
        <v>10</v>
      </c>
      <c r="B10" s="24"/>
      <c r="C10" s="6">
        <v>0.02</v>
      </c>
      <c r="D10" s="23" t="s">
        <v>11</v>
      </c>
      <c r="E10" s="24"/>
      <c r="F10" s="24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>
      <c r="A11" s="25" t="s">
        <v>12</v>
      </c>
      <c r="B11" s="24"/>
      <c r="C11" s="6">
        <v>0.09</v>
      </c>
      <c r="D11" s="23" t="s">
        <v>13</v>
      </c>
      <c r="E11" s="24"/>
      <c r="F11" s="24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>
      <c r="A12" s="25" t="s">
        <v>14</v>
      </c>
      <c r="B12" s="24"/>
      <c r="C12" s="5">
        <v>25000</v>
      </c>
      <c r="D12" s="23" t="s">
        <v>15</v>
      </c>
      <c r="E12" s="24"/>
      <c r="F12" s="24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>
      <c r="A14" s="2"/>
      <c r="B14" s="2"/>
      <c r="C14" s="2"/>
      <c r="D14" s="2"/>
      <c r="E14" s="2"/>
      <c r="F14" s="2"/>
      <c r="G14" s="7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>
      <c r="A15" s="9"/>
      <c r="B15" s="10" t="s">
        <v>18</v>
      </c>
      <c r="C15" s="10" t="s">
        <v>19</v>
      </c>
      <c r="D15" s="10" t="s">
        <v>20</v>
      </c>
      <c r="E15" s="10" t="s">
        <v>21</v>
      </c>
      <c r="F15" s="11" t="s">
        <v>22</v>
      </c>
      <c r="G15" s="7" t="s">
        <v>22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>
      <c r="A16" s="10" t="s">
        <v>23</v>
      </c>
      <c r="B16" s="10" t="s">
        <v>24</v>
      </c>
      <c r="C16" s="16" t="s">
        <v>25</v>
      </c>
      <c r="D16" s="16" t="s">
        <v>25</v>
      </c>
      <c r="E16" s="16" t="s">
        <v>26</v>
      </c>
      <c r="F16" s="17" t="s">
        <v>27</v>
      </c>
      <c r="G16" s="18" t="s">
        <v>28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 thickBot="1">
      <c r="A17" s="12">
        <v>1</v>
      </c>
      <c r="B17" s="19">
        <f>+C7</f>
        <v>60000</v>
      </c>
      <c r="C17" s="20">
        <f>+(B17/12)*$C$8</f>
        <v>450</v>
      </c>
      <c r="D17" s="21">
        <f>+(B17/12)*$C$9</f>
        <v>100</v>
      </c>
      <c r="E17" s="21">
        <f>FV($C$11/12,12,-(C17+D17),0,0)</f>
        <v>6879.1724958721798</v>
      </c>
      <c r="F17" s="21">
        <v>0</v>
      </c>
      <c r="G17" s="22">
        <f>+E17+F17</f>
        <v>6879.1724958721798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 thickBot="1">
      <c r="A18" s="12">
        <f t="shared" ref="A18:A51" si="0">+A17+1</f>
        <v>2</v>
      </c>
      <c r="B18" s="19">
        <f>+B17*(1+$C$10)</f>
        <v>61200</v>
      </c>
      <c r="C18" s="20">
        <f t="shared" ref="C18:C51" si="1">+(B18/12)*$C$8</f>
        <v>459</v>
      </c>
      <c r="D18" s="21">
        <f t="shared" ref="D18:D51" si="2">+(B18/12)*$C$9</f>
        <v>102</v>
      </c>
      <c r="E18" s="21">
        <f t="shared" ref="E18:E51" si="3">FV($C$11/12,12,-(C18+D18),0,0)</f>
        <v>7016.7559457896232</v>
      </c>
      <c r="F18" s="13">
        <f>FV($C$11,1,0,-G17,0)</f>
        <v>7498.2980205006761</v>
      </c>
      <c r="G18" s="22">
        <f>'401K Template'!F18</f>
        <v>11768.126503746145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 thickBot="1">
      <c r="A19" s="12">
        <f t="shared" si="0"/>
        <v>3</v>
      </c>
      <c r="B19" s="19">
        <f t="shared" ref="B19:B51" si="4">+B18*(1+$C$10)</f>
        <v>62424</v>
      </c>
      <c r="C19" s="20">
        <f t="shared" si="1"/>
        <v>468.18</v>
      </c>
      <c r="D19" s="21">
        <f t="shared" si="2"/>
        <v>104.04</v>
      </c>
      <c r="E19" s="21">
        <f t="shared" si="3"/>
        <v>7157.0910647054161</v>
      </c>
      <c r="F19" s="13">
        <f>FV($C$11,1,0,-G18,0)</f>
        <v>12827.257889083299</v>
      </c>
      <c r="G19" s="22">
        <f>E19+F19</f>
        <v>19984.348953788714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 thickBot="1">
      <c r="A20" s="12">
        <f t="shared" si="0"/>
        <v>4</v>
      </c>
      <c r="B20" s="19">
        <f t="shared" si="4"/>
        <v>63672.480000000003</v>
      </c>
      <c r="C20" s="20">
        <f t="shared" si="1"/>
        <v>477.54359999999997</v>
      </c>
      <c r="D20" s="21">
        <f t="shared" si="2"/>
        <v>106.1208</v>
      </c>
      <c r="E20" s="21">
        <f t="shared" si="3"/>
        <v>7300.2328859995241</v>
      </c>
      <c r="F20" s="13">
        <f t="shared" ref="F20:F51" si="5">FV($C$11,1,0,-G19,0)</f>
        <v>21782.940359629702</v>
      </c>
      <c r="G20" s="22">
        <f t="shared" ref="G20:G51" si="6">E20+F20</f>
        <v>29083.173245629227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 thickBot="1">
      <c r="A21" s="12">
        <f t="shared" si="0"/>
        <v>5</v>
      </c>
      <c r="B21" s="19">
        <f t="shared" si="4"/>
        <v>64945.929600000003</v>
      </c>
      <c r="C21" s="20">
        <f t="shared" si="1"/>
        <v>487.09447200000005</v>
      </c>
      <c r="D21" s="21">
        <f t="shared" si="2"/>
        <v>108.24321600000002</v>
      </c>
      <c r="E21" s="21">
        <f t="shared" si="3"/>
        <v>7446.237543719516</v>
      </c>
      <c r="F21" s="13">
        <f t="shared" si="5"/>
        <v>31700.65883773586</v>
      </c>
      <c r="G21" s="22">
        <f t="shared" si="6"/>
        <v>39146.896381455379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 thickBot="1">
      <c r="A22" s="12">
        <f t="shared" si="0"/>
        <v>6</v>
      </c>
      <c r="B22" s="19">
        <f t="shared" si="4"/>
        <v>66244.848192000005</v>
      </c>
      <c r="C22" s="20">
        <f t="shared" si="1"/>
        <v>496.83636144000002</v>
      </c>
      <c r="D22" s="21">
        <f t="shared" si="2"/>
        <v>110.40808032000001</v>
      </c>
      <c r="E22" s="21">
        <f t="shared" si="3"/>
        <v>7595.1622945939052</v>
      </c>
      <c r="F22" s="13">
        <f t="shared" si="5"/>
        <v>42670.117055786366</v>
      </c>
      <c r="G22" s="22">
        <f t="shared" si="6"/>
        <v>50265.279350380268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 customHeight="1" thickBot="1">
      <c r="A23" s="12">
        <f t="shared" si="0"/>
        <v>7</v>
      </c>
      <c r="B23" s="19">
        <f t="shared" si="4"/>
        <v>67569.745155840006</v>
      </c>
      <c r="C23" s="20">
        <f t="shared" si="1"/>
        <v>506.77308866880003</v>
      </c>
      <c r="D23" s="21">
        <f t="shared" si="2"/>
        <v>112.61624192640002</v>
      </c>
      <c r="E23" s="21">
        <f t="shared" si="3"/>
        <v>7747.0655404857835</v>
      </c>
      <c r="F23" s="13">
        <f t="shared" si="5"/>
        <v>54789.154491914494</v>
      </c>
      <c r="G23" s="22">
        <f t="shared" si="6"/>
        <v>62536.220032400277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 customHeight="1" thickBot="1">
      <c r="A24" s="12">
        <f t="shared" si="0"/>
        <v>8</v>
      </c>
      <c r="B24" s="19">
        <f t="shared" si="4"/>
        <v>68921.140058956807</v>
      </c>
      <c r="C24" s="20">
        <f t="shared" si="1"/>
        <v>516.90855044217608</v>
      </c>
      <c r="D24" s="21">
        <f t="shared" si="2"/>
        <v>114.86856676492802</v>
      </c>
      <c r="E24" s="21">
        <f t="shared" si="3"/>
        <v>7902.0068512955004</v>
      </c>
      <c r="F24" s="13">
        <f t="shared" si="5"/>
        <v>68164.479835316306</v>
      </c>
      <c r="G24" s="22">
        <f t="shared" si="6"/>
        <v>76066.48668661181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 customHeight="1" thickBot="1">
      <c r="A25" s="12">
        <f t="shared" si="0"/>
        <v>9</v>
      </c>
      <c r="B25" s="19">
        <f t="shared" si="4"/>
        <v>70299.562860135949</v>
      </c>
      <c r="C25" s="20">
        <f t="shared" si="1"/>
        <v>527.24672145101954</v>
      </c>
      <c r="D25" s="21">
        <f t="shared" si="2"/>
        <v>117.16593810022658</v>
      </c>
      <c r="E25" s="21">
        <f t="shared" si="3"/>
        <v>8060.04698832141</v>
      </c>
      <c r="F25" s="13">
        <f t="shared" si="5"/>
        <v>82912.470488406878</v>
      </c>
      <c r="G25" s="22">
        <f t="shared" si="6"/>
        <v>90972.517476728288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 customHeight="1" thickBot="1">
      <c r="A26" s="12">
        <f t="shared" si="0"/>
        <v>10</v>
      </c>
      <c r="B26" s="19">
        <f t="shared" si="4"/>
        <v>71705.554117338674</v>
      </c>
      <c r="C26" s="20">
        <f t="shared" si="1"/>
        <v>537.79165588004003</v>
      </c>
      <c r="D26" s="21">
        <f t="shared" si="2"/>
        <v>119.50925686223113</v>
      </c>
      <c r="E26" s="21">
        <f t="shared" si="3"/>
        <v>8221.2479280878397</v>
      </c>
      <c r="F26" s="13">
        <f t="shared" si="5"/>
        <v>99160.044049633841</v>
      </c>
      <c r="G26" s="22">
        <f t="shared" si="6"/>
        <v>107381.29197772167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 customHeight="1" thickBot="1">
      <c r="A27" s="12">
        <f t="shared" si="0"/>
        <v>11</v>
      </c>
      <c r="B27" s="19">
        <f t="shared" si="4"/>
        <v>73139.665199685449</v>
      </c>
      <c r="C27" s="20">
        <f t="shared" si="1"/>
        <v>548.54748899764081</v>
      </c>
      <c r="D27" s="21">
        <f t="shared" si="2"/>
        <v>121.89944199947575</v>
      </c>
      <c r="E27" s="21">
        <f t="shared" si="3"/>
        <v>8385.672886649596</v>
      </c>
      <c r="F27" s="13">
        <f t="shared" si="5"/>
        <v>117045.60825571664</v>
      </c>
      <c r="G27" s="22">
        <f t="shared" si="6"/>
        <v>125431.28114236624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 customHeight="1" thickBot="1">
      <c r="A28" s="12">
        <f t="shared" si="0"/>
        <v>12</v>
      </c>
      <c r="B28" s="19">
        <f t="shared" si="4"/>
        <v>74602.458503679154</v>
      </c>
      <c r="C28" s="20">
        <f t="shared" si="1"/>
        <v>559.51843877759359</v>
      </c>
      <c r="D28" s="21">
        <f t="shared" si="2"/>
        <v>124.33743083946526</v>
      </c>
      <c r="E28" s="21">
        <f t="shared" si="3"/>
        <v>8553.3863443825867</v>
      </c>
      <c r="F28" s="13">
        <f t="shared" si="5"/>
        <v>136720.0964451792</v>
      </c>
      <c r="G28" s="22">
        <f t="shared" si="6"/>
        <v>145273.48278956179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 thickBot="1">
      <c r="A29" s="12">
        <f t="shared" si="0"/>
        <v>13</v>
      </c>
      <c r="B29" s="19">
        <f t="shared" si="4"/>
        <v>76094.507673752742</v>
      </c>
      <c r="C29" s="20">
        <f t="shared" si="1"/>
        <v>570.70880755314556</v>
      </c>
      <c r="D29" s="21">
        <f t="shared" si="2"/>
        <v>126.82417945625457</v>
      </c>
      <c r="E29" s="21">
        <f t="shared" si="3"/>
        <v>8724.4540712702401</v>
      </c>
      <c r="F29" s="13">
        <f t="shared" si="5"/>
        <v>158348.09624062237</v>
      </c>
      <c r="G29" s="22">
        <f t="shared" si="6"/>
        <v>167072.55031189261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 customHeight="1" thickBot="1">
      <c r="A30" s="12">
        <f t="shared" si="0"/>
        <v>14</v>
      </c>
      <c r="B30" s="19">
        <f t="shared" si="4"/>
        <v>77616.397827227804</v>
      </c>
      <c r="C30" s="20">
        <f t="shared" si="1"/>
        <v>582.12298370420854</v>
      </c>
      <c r="D30" s="21">
        <f t="shared" si="2"/>
        <v>129.36066304537968</v>
      </c>
      <c r="E30" s="21">
        <f t="shared" si="3"/>
        <v>8898.943152695645</v>
      </c>
      <c r="F30" s="13">
        <f t="shared" si="5"/>
        <v>182109.07983996297</v>
      </c>
      <c r="G30" s="22">
        <f t="shared" si="6"/>
        <v>191008.0229926586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 customHeight="1" thickBot="1">
      <c r="A31" s="12">
        <f t="shared" si="0"/>
        <v>15</v>
      </c>
      <c r="B31" s="19">
        <f t="shared" si="4"/>
        <v>79168.725783772359</v>
      </c>
      <c r="C31" s="20">
        <f t="shared" si="1"/>
        <v>593.76544337829273</v>
      </c>
      <c r="D31" s="21">
        <f t="shared" si="2"/>
        <v>131.94787630628727</v>
      </c>
      <c r="E31" s="21">
        <f t="shared" si="3"/>
        <v>9076.9220157495602</v>
      </c>
      <c r="F31" s="13">
        <f t="shared" si="5"/>
        <v>208198.74506199791</v>
      </c>
      <c r="G31" s="22">
        <f t="shared" si="6"/>
        <v>217275.66707774746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 customHeight="1" thickBot="1">
      <c r="A32" s="12">
        <f t="shared" si="0"/>
        <v>16</v>
      </c>
      <c r="B32" s="19">
        <f t="shared" si="4"/>
        <v>80752.100299447804</v>
      </c>
      <c r="C32" s="20">
        <f t="shared" si="1"/>
        <v>605.64075224585849</v>
      </c>
      <c r="D32" s="21">
        <f t="shared" si="2"/>
        <v>134.58683383241302</v>
      </c>
      <c r="E32" s="21">
        <f t="shared" si="3"/>
        <v>9258.4604560645494</v>
      </c>
      <c r="F32" s="13">
        <f t="shared" si="5"/>
        <v>236830.47711474475</v>
      </c>
      <c r="G32" s="22">
        <f t="shared" si="6"/>
        <v>246088.9375708093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 customHeight="1" thickBot="1">
      <c r="A33" s="12">
        <f t="shared" si="0"/>
        <v>17</v>
      </c>
      <c r="B33" s="19">
        <f t="shared" si="4"/>
        <v>82367.142305436762</v>
      </c>
      <c r="C33" s="20">
        <f t="shared" si="1"/>
        <v>617.75356729077566</v>
      </c>
      <c r="D33" s="21">
        <f t="shared" si="2"/>
        <v>137.27857050906127</v>
      </c>
      <c r="E33" s="21">
        <f t="shared" si="3"/>
        <v>9443.6296651858411</v>
      </c>
      <c r="F33" s="13">
        <f t="shared" si="5"/>
        <v>268236.94195218215</v>
      </c>
      <c r="G33" s="22">
        <f t="shared" si="6"/>
        <v>277680.57161736797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 customHeight="1" thickBot="1">
      <c r="A34" s="12">
        <f t="shared" si="0"/>
        <v>18</v>
      </c>
      <c r="B34" s="19">
        <f t="shared" si="4"/>
        <v>84014.485151545494</v>
      </c>
      <c r="C34" s="20">
        <f t="shared" si="1"/>
        <v>630.10863863659119</v>
      </c>
      <c r="D34" s="21">
        <f t="shared" si="2"/>
        <v>140.02414191924248</v>
      </c>
      <c r="E34" s="21">
        <f t="shared" si="3"/>
        <v>9632.5022584895578</v>
      </c>
      <c r="F34" s="13">
        <f t="shared" si="5"/>
        <v>302671.82306293113</v>
      </c>
      <c r="G34" s="22">
        <f t="shared" si="6"/>
        <v>312304.32532142068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 customHeight="1" thickBot="1">
      <c r="A35" s="12">
        <f t="shared" si="0"/>
        <v>19</v>
      </c>
      <c r="B35" s="19">
        <f t="shared" si="4"/>
        <v>85694.774854576404</v>
      </c>
      <c r="C35" s="20">
        <f t="shared" si="1"/>
        <v>642.71081140932301</v>
      </c>
      <c r="D35" s="21">
        <f t="shared" si="2"/>
        <v>142.82462475762733</v>
      </c>
      <c r="E35" s="21">
        <f t="shared" si="3"/>
        <v>9825.152303659348</v>
      </c>
      <c r="F35" s="13">
        <f t="shared" si="5"/>
        <v>340411.71460034855</v>
      </c>
      <c r="G35" s="22">
        <f t="shared" si="6"/>
        <v>350236.86690400791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 customHeight="1" thickBot="1">
      <c r="A36" s="12">
        <f t="shared" si="0"/>
        <v>20</v>
      </c>
      <c r="B36" s="19">
        <f t="shared" si="4"/>
        <v>87408.670351667941</v>
      </c>
      <c r="C36" s="20">
        <f t="shared" si="1"/>
        <v>655.5650276375095</v>
      </c>
      <c r="D36" s="21">
        <f t="shared" si="2"/>
        <v>145.6811172527799</v>
      </c>
      <c r="E36" s="21">
        <f t="shared" si="3"/>
        <v>10021.655349732537</v>
      </c>
      <c r="F36" s="13">
        <f t="shared" si="5"/>
        <v>381758.18492536864</v>
      </c>
      <c r="G36" s="22">
        <f t="shared" si="6"/>
        <v>391779.84027510119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 customHeight="1" thickBot="1">
      <c r="A37" s="12">
        <f t="shared" si="0"/>
        <v>21</v>
      </c>
      <c r="B37" s="19">
        <f t="shared" si="4"/>
        <v>89156.843758701303</v>
      </c>
      <c r="C37" s="20">
        <f t="shared" si="1"/>
        <v>668.67632819025971</v>
      </c>
      <c r="D37" s="21">
        <f t="shared" si="2"/>
        <v>148.59473959783551</v>
      </c>
      <c r="E37" s="21">
        <f t="shared" si="3"/>
        <v>10222.088456727188</v>
      </c>
      <c r="F37" s="13">
        <f t="shared" si="5"/>
        <v>427040.02589986031</v>
      </c>
      <c r="G37" s="22">
        <f t="shared" si="6"/>
        <v>437262.11435658752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 customHeight="1" thickBot="1">
      <c r="A38" s="12">
        <f t="shared" si="0"/>
        <v>22</v>
      </c>
      <c r="B38" s="19">
        <f t="shared" si="4"/>
        <v>90939.980633875326</v>
      </c>
      <c r="C38" s="20">
        <f t="shared" si="1"/>
        <v>682.049854754065</v>
      </c>
      <c r="D38" s="21">
        <f t="shared" si="2"/>
        <v>151.56663438979223</v>
      </c>
      <c r="E38" s="21">
        <f t="shared" si="3"/>
        <v>10426.530225861732</v>
      </c>
      <c r="F38" s="13">
        <f t="shared" si="5"/>
        <v>476615.70464868046</v>
      </c>
      <c r="G38" s="22">
        <f t="shared" si="6"/>
        <v>487042.23487454222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 customHeight="1" thickBot="1">
      <c r="A39" s="12">
        <f t="shared" si="0"/>
        <v>23</v>
      </c>
      <c r="B39" s="19">
        <f t="shared" si="4"/>
        <v>92758.780246552837</v>
      </c>
      <c r="C39" s="20">
        <f t="shared" si="1"/>
        <v>695.69085184914627</v>
      </c>
      <c r="D39" s="21">
        <f t="shared" si="2"/>
        <v>154.59796707758807</v>
      </c>
      <c r="E39" s="21">
        <f t="shared" si="3"/>
        <v>10635.060830378967</v>
      </c>
      <c r="F39" s="13">
        <f t="shared" si="5"/>
        <v>530876.03601325105</v>
      </c>
      <c r="G39" s="22">
        <f t="shared" si="6"/>
        <v>541511.09684363008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 thickBot="1">
      <c r="A40" s="12">
        <f t="shared" si="0"/>
        <v>24</v>
      </c>
      <c r="B40" s="19">
        <f t="shared" si="4"/>
        <v>94613.955851483901</v>
      </c>
      <c r="C40" s="20">
        <f t="shared" si="1"/>
        <v>709.60466888612916</v>
      </c>
      <c r="D40" s="21">
        <f t="shared" si="2"/>
        <v>157.68992641913982</v>
      </c>
      <c r="E40" s="21">
        <f t="shared" si="3"/>
        <v>10847.762046986545</v>
      </c>
      <c r="F40" s="13">
        <f t="shared" si="5"/>
        <v>590247.09555955685</v>
      </c>
      <c r="G40" s="22">
        <f t="shared" si="6"/>
        <v>601094.85760654334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 customHeight="1" thickBot="1">
      <c r="A41" s="12">
        <f t="shared" si="0"/>
        <v>25</v>
      </c>
      <c r="B41" s="19">
        <f t="shared" si="4"/>
        <v>96506.234968513585</v>
      </c>
      <c r="C41" s="20">
        <f t="shared" si="1"/>
        <v>723.79676226385186</v>
      </c>
      <c r="D41" s="21">
        <f t="shared" si="2"/>
        <v>160.84372494752265</v>
      </c>
      <c r="E41" s="21">
        <f t="shared" si="3"/>
        <v>11064.717287926278</v>
      </c>
      <c r="F41" s="13">
        <f t="shared" si="5"/>
        <v>655193.3947911323</v>
      </c>
      <c r="G41" s="22">
        <f t="shared" si="6"/>
        <v>666258.11207905854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 customHeight="1" thickBot="1">
      <c r="A42" s="12">
        <f t="shared" si="0"/>
        <v>26</v>
      </c>
      <c r="B42" s="19">
        <f t="shared" si="4"/>
        <v>98436.359667883851</v>
      </c>
      <c r="C42" s="20">
        <f t="shared" si="1"/>
        <v>738.27269750912888</v>
      </c>
      <c r="D42" s="21">
        <f t="shared" si="2"/>
        <v>164.06059944647311</v>
      </c>
      <c r="E42" s="21">
        <f t="shared" si="3"/>
        <v>11286.011633684802</v>
      </c>
      <c r="F42" s="13">
        <f t="shared" si="5"/>
        <v>726221.34216617385</v>
      </c>
      <c r="G42" s="22">
        <f t="shared" si="6"/>
        <v>737507.35379985871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 customHeight="1" thickBot="1">
      <c r="A43" s="12">
        <f t="shared" si="0"/>
        <v>27</v>
      </c>
      <c r="B43" s="19">
        <f t="shared" si="4"/>
        <v>100405.08686124154</v>
      </c>
      <c r="C43" s="20">
        <f t="shared" si="1"/>
        <v>753.03815145931151</v>
      </c>
      <c r="D43" s="21">
        <f t="shared" si="2"/>
        <v>167.34181143540258</v>
      </c>
      <c r="E43" s="21">
        <f t="shared" si="3"/>
        <v>11511.731866358499</v>
      </c>
      <c r="F43" s="13">
        <f t="shared" si="5"/>
        <v>803883.01564184611</v>
      </c>
      <c r="G43" s="22">
        <f t="shared" si="6"/>
        <v>815394.74750820466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 customHeight="1" thickBot="1">
      <c r="A44" s="12">
        <f t="shared" si="0"/>
        <v>28</v>
      </c>
      <c r="B44" s="19">
        <f t="shared" si="4"/>
        <v>102413.18859846637</v>
      </c>
      <c r="C44" s="20">
        <f t="shared" si="1"/>
        <v>768.09891448849771</v>
      </c>
      <c r="D44" s="21">
        <f t="shared" si="2"/>
        <v>170.68864766411062</v>
      </c>
      <c r="E44" s="21">
        <f t="shared" si="3"/>
        <v>11741.96650368567</v>
      </c>
      <c r="F44" s="13">
        <f t="shared" si="5"/>
        <v>888780.2747839432</v>
      </c>
      <c r="G44" s="22">
        <f t="shared" si="6"/>
        <v>900522.24128762889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 customHeight="1" thickBot="1">
      <c r="A45" s="12">
        <f t="shared" si="0"/>
        <v>29</v>
      </c>
      <c r="B45" s="19">
        <f t="shared" si="4"/>
        <v>104461.4523704357</v>
      </c>
      <c r="C45" s="20">
        <f t="shared" si="1"/>
        <v>783.46089277826763</v>
      </c>
      <c r="D45" s="21">
        <f t="shared" si="2"/>
        <v>174.10242061739282</v>
      </c>
      <c r="E45" s="21">
        <f t="shared" si="3"/>
        <v>11976.805833759381</v>
      </c>
      <c r="F45" s="13">
        <f t="shared" si="5"/>
        <v>981569.24300351553</v>
      </c>
      <c r="G45" s="22">
        <f t="shared" si="6"/>
        <v>993546.0488372749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 customHeight="1" thickBot="1">
      <c r="A46" s="12">
        <f t="shared" si="0"/>
        <v>30</v>
      </c>
      <c r="B46" s="19">
        <f t="shared" si="4"/>
        <v>106550.68141784442</v>
      </c>
      <c r="C46" s="20">
        <f t="shared" si="1"/>
        <v>799.13011063383306</v>
      </c>
      <c r="D46" s="21">
        <f t="shared" si="2"/>
        <v>177.58446902974069</v>
      </c>
      <c r="E46" s="21">
        <f t="shared" si="3"/>
        <v>12216.341950434571</v>
      </c>
      <c r="F46" s="13">
        <f t="shared" si="5"/>
        <v>1082965.1932326297</v>
      </c>
      <c r="G46" s="22">
        <f t="shared" si="6"/>
        <v>1095181.5351830642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 customHeight="1" thickBot="1">
      <c r="A47" s="12">
        <f t="shared" si="0"/>
        <v>31</v>
      </c>
      <c r="B47" s="19">
        <f t="shared" si="4"/>
        <v>108681.6950462013</v>
      </c>
      <c r="C47" s="20">
        <f t="shared" si="1"/>
        <v>815.11271284650979</v>
      </c>
      <c r="D47" s="21">
        <f t="shared" si="2"/>
        <v>181.13615841033553</v>
      </c>
      <c r="E47" s="21">
        <f t="shared" si="3"/>
        <v>12460.668789443263</v>
      </c>
      <c r="F47" s="13">
        <f t="shared" si="5"/>
        <v>1193747.8733495399</v>
      </c>
      <c r="G47" s="22">
        <f t="shared" si="6"/>
        <v>1206208.5421389833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 customHeight="1" thickBot="1">
      <c r="A48" s="12">
        <f t="shared" si="0"/>
        <v>32</v>
      </c>
      <c r="B48" s="19">
        <f t="shared" si="4"/>
        <v>110855.32894712534</v>
      </c>
      <c r="C48" s="20">
        <f t="shared" si="1"/>
        <v>831.41496710344006</v>
      </c>
      <c r="D48" s="21">
        <f t="shared" si="2"/>
        <v>184.75888157854226</v>
      </c>
      <c r="E48" s="21">
        <f t="shared" si="3"/>
        <v>12709.882165232129</v>
      </c>
      <c r="F48" s="13">
        <f t="shared" si="5"/>
        <v>1314767.3109314919</v>
      </c>
      <c r="G48" s="22">
        <f t="shared" si="6"/>
        <v>1327477.1930967241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 customHeight="1" thickBot="1">
      <c r="A49" s="12">
        <f t="shared" si="0"/>
        <v>33</v>
      </c>
      <c r="B49" s="19">
        <f t="shared" si="4"/>
        <v>113072.43552606784</v>
      </c>
      <c r="C49" s="20">
        <f t="shared" si="1"/>
        <v>848.04326644550883</v>
      </c>
      <c r="D49" s="21">
        <f t="shared" si="2"/>
        <v>188.45405921011309</v>
      </c>
      <c r="E49" s="21">
        <f t="shared" si="3"/>
        <v>12964.07980853677</v>
      </c>
      <c r="F49" s="13">
        <f t="shared" si="5"/>
        <v>1446950.1404754294</v>
      </c>
      <c r="G49" s="22">
        <f t="shared" si="6"/>
        <v>1459914.220283966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 customHeight="1" thickBot="1">
      <c r="A50" s="12">
        <f t="shared" si="0"/>
        <v>34</v>
      </c>
      <c r="B50" s="19">
        <f t="shared" si="4"/>
        <v>115333.88423658921</v>
      </c>
      <c r="C50" s="20">
        <f t="shared" si="1"/>
        <v>865.00413177441897</v>
      </c>
      <c r="D50" s="21">
        <f t="shared" si="2"/>
        <v>192.22314039431535</v>
      </c>
      <c r="E50" s="21">
        <f t="shared" si="3"/>
        <v>13223.361404707506</v>
      </c>
      <c r="F50" s="13">
        <f t="shared" si="5"/>
        <v>1591306.5001095231</v>
      </c>
      <c r="G50" s="22">
        <f t="shared" si="6"/>
        <v>1604529.8615142305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 customHeight="1">
      <c r="A51" s="12">
        <f t="shared" si="0"/>
        <v>35</v>
      </c>
      <c r="B51" s="19">
        <f t="shared" si="4"/>
        <v>117640.56192132099</v>
      </c>
      <c r="C51" s="20">
        <f t="shared" si="1"/>
        <v>882.30421440990733</v>
      </c>
      <c r="D51" s="21">
        <f t="shared" si="2"/>
        <v>196.06760320220164</v>
      </c>
      <c r="E51" s="21">
        <f t="shared" si="3"/>
        <v>13487.828632801657</v>
      </c>
      <c r="F51" s="13">
        <f t="shared" si="5"/>
        <v>1748937.5490505113</v>
      </c>
      <c r="G51" s="22">
        <f t="shared" si="6"/>
        <v>1762425.3776833131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3">
    <mergeCell ref="D5:F5"/>
    <mergeCell ref="A7:B7"/>
    <mergeCell ref="D7:F7"/>
    <mergeCell ref="A8:B8"/>
    <mergeCell ref="D8:F8"/>
    <mergeCell ref="D9:F9"/>
    <mergeCell ref="D10:F10"/>
    <mergeCell ref="A11:B11"/>
    <mergeCell ref="D11:F11"/>
    <mergeCell ref="A12:B12"/>
    <mergeCell ref="D12:F12"/>
    <mergeCell ref="A9:B9"/>
    <mergeCell ref="A10:B1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401K Template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Talbot</cp:lastModifiedBy>
  <dcterms:created xsi:type="dcterms:W3CDTF">2017-10-10T21:21:29Z</dcterms:created>
  <dcterms:modified xsi:type="dcterms:W3CDTF">2023-06-28T00:16:19Z</dcterms:modified>
</cp:coreProperties>
</file>