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reekanth.c\OneDrive - Apollo Tyres Limited\Desktop\Results - Sreekanth\"/>
    </mc:Choice>
  </mc:AlternateContent>
  <bookViews>
    <workbookView xWindow="0" yWindow="0" windowWidth="20430" windowHeight="7440"/>
  </bookViews>
  <sheets>
    <sheet name="Phase_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189" i="1" l="1"/>
  <c r="P189" i="1"/>
  <c r="O189" i="1"/>
  <c r="N189" i="1"/>
  <c r="L189" i="1"/>
  <c r="K189" i="1"/>
  <c r="I189" i="1"/>
  <c r="H189" i="1"/>
  <c r="G189" i="1"/>
  <c r="Q188" i="1"/>
  <c r="P188" i="1"/>
  <c r="O188" i="1"/>
  <c r="N188" i="1"/>
  <c r="I188" i="1"/>
  <c r="J239" i="1" s="1"/>
  <c r="H188" i="1"/>
  <c r="Q187" i="1"/>
  <c r="P187" i="1"/>
  <c r="O187" i="1"/>
  <c r="N187" i="1"/>
  <c r="L187" i="1"/>
  <c r="K187" i="1"/>
  <c r="I187" i="1"/>
  <c r="H187" i="1"/>
  <c r="G187" i="1"/>
  <c r="Q186" i="1"/>
  <c r="P186" i="1"/>
  <c r="O186" i="1"/>
  <c r="N186" i="1"/>
  <c r="L186" i="1"/>
  <c r="K186" i="1"/>
  <c r="J186" i="1"/>
  <c r="I186" i="1"/>
  <c r="H186" i="1"/>
  <c r="G186" i="1"/>
  <c r="Q141" i="1"/>
  <c r="P141" i="1"/>
  <c r="O141" i="1"/>
  <c r="N141" i="1"/>
  <c r="K141" i="1"/>
  <c r="I141" i="1"/>
  <c r="H141" i="1"/>
  <c r="Q119" i="1"/>
  <c r="P119" i="1"/>
  <c r="O119" i="1"/>
  <c r="N119" i="1"/>
  <c r="L119" i="1"/>
  <c r="K119" i="1"/>
  <c r="J119" i="1"/>
  <c r="I119" i="1"/>
  <c r="H119" i="1"/>
  <c r="G119" i="1"/>
  <c r="Q115" i="1"/>
  <c r="P115" i="1"/>
  <c r="O115" i="1"/>
  <c r="N115" i="1"/>
  <c r="L115" i="1"/>
  <c r="K115" i="1"/>
  <c r="J115" i="1"/>
  <c r="I115" i="1"/>
  <c r="H115" i="1"/>
  <c r="G115" i="1"/>
  <c r="Q95" i="1"/>
  <c r="P95" i="1"/>
  <c r="O95" i="1"/>
  <c r="N95" i="1"/>
  <c r="L95" i="1"/>
  <c r="K95" i="1"/>
  <c r="J95" i="1"/>
  <c r="I95" i="1"/>
  <c r="H95" i="1"/>
  <c r="G95" i="1"/>
  <c r="Q86" i="1"/>
  <c r="P86" i="1"/>
  <c r="O86" i="1"/>
  <c r="N86" i="1"/>
  <c r="L86" i="1"/>
  <c r="K86" i="1"/>
  <c r="J86" i="1"/>
  <c r="I86" i="1"/>
  <c r="H86" i="1"/>
  <c r="G86" i="1"/>
  <c r="Q83" i="1"/>
  <c r="Q159" i="1" s="1"/>
  <c r="P83" i="1"/>
  <c r="P159" i="1" s="1"/>
  <c r="O83" i="1"/>
  <c r="O159" i="1" s="1"/>
  <c r="N83" i="1"/>
  <c r="N165" i="1" s="1"/>
  <c r="L83" i="1"/>
  <c r="L165" i="1" s="1"/>
  <c r="K83" i="1" a="1"/>
  <c r="K83" i="1" s="1"/>
  <c r="J83" i="1"/>
  <c r="J159" i="1" s="1"/>
  <c r="I83" i="1" a="1"/>
  <c r="I83" i="1" s="1"/>
  <c r="H83" i="1"/>
  <c r="H159" i="1" s="1"/>
  <c r="G83" i="1"/>
  <c r="G159" i="1" s="1"/>
  <c r="G83" i="1" a="1"/>
  <c r="Q82" i="1"/>
  <c r="P82" i="1"/>
  <c r="O82" i="1"/>
  <c r="N82" i="1"/>
  <c r="L82" i="1"/>
  <c r="K82" i="1" a="1"/>
  <c r="K82" i="1" s="1"/>
  <c r="J82" i="1"/>
  <c r="I82" i="1" a="1"/>
  <c r="I82" i="1" s="1"/>
  <c r="H82" i="1"/>
  <c r="G82" i="1"/>
  <c r="Q81" i="1"/>
  <c r="P81" i="1"/>
  <c r="O81" i="1"/>
  <c r="N81" i="1"/>
  <c r="L81" i="1"/>
  <c r="K81" i="1"/>
  <c r="J81" i="1"/>
  <c r="I81" i="1"/>
  <c r="H81" i="1"/>
  <c r="G81" i="1"/>
  <c r="Q78" i="1"/>
  <c r="P78" i="1"/>
  <c r="O78" i="1"/>
  <c r="N78" i="1"/>
  <c r="L78" i="1"/>
  <c r="K78" i="1"/>
  <c r="J78" i="1"/>
  <c r="I78" i="1"/>
  <c r="H78" i="1"/>
  <c r="G78" i="1"/>
  <c r="K165" i="1" l="1"/>
  <c r="K159" i="1"/>
  <c r="O164" i="1"/>
  <c r="G164" i="1"/>
  <c r="G169" i="1" s="1"/>
  <c r="I160" i="1"/>
  <c r="Q160" i="1"/>
  <c r="Q164" i="1" s="1"/>
  <c r="H160" i="1"/>
  <c r="P160" i="1"/>
  <c r="P164" i="1" s="1"/>
  <c r="O160" i="1"/>
  <c r="N160" i="1"/>
  <c r="K160" i="1"/>
  <c r="J160" i="1"/>
  <c r="J164" i="1" s="1"/>
  <c r="H164" i="1"/>
  <c r="I159" i="1"/>
  <c r="I165" i="1"/>
  <c r="O165" i="1"/>
  <c r="L159" i="1"/>
  <c r="G165" i="1"/>
  <c r="P165" i="1"/>
  <c r="N159" i="1"/>
  <c r="H165" i="1"/>
  <c r="Q165" i="1"/>
  <c r="J165" i="1"/>
  <c r="K164" i="1" l="1"/>
  <c r="I164" i="1"/>
  <c r="L168" i="1"/>
  <c r="K168" i="1"/>
  <c r="J168" i="1"/>
  <c r="I168" i="1"/>
  <c r="Q168" i="1"/>
  <c r="H168" i="1"/>
  <c r="P168" i="1"/>
  <c r="O168" i="1"/>
  <c r="N168" i="1"/>
  <c r="L160" i="1"/>
  <c r="L164" i="1" s="1"/>
  <c r="N164" i="1"/>
</calcChain>
</file>

<file path=xl/sharedStrings.xml><?xml version="1.0" encoding="utf-8"?>
<sst xmlns="http://schemas.openxmlformats.org/spreadsheetml/2006/main" count="345" uniqueCount="215">
  <si>
    <t>Compound Evaluation Report</t>
  </si>
  <si>
    <t xml:space="preserve">Category: </t>
  </si>
  <si>
    <t>TBR</t>
  </si>
  <si>
    <t>Component</t>
  </si>
  <si>
    <t>Date:</t>
  </si>
  <si>
    <t>Tread</t>
  </si>
  <si>
    <r>
      <t xml:space="preserve">Compound Code: </t>
    </r>
    <r>
      <rPr>
        <sz val="12"/>
        <color theme="4" tint="-0.499984740745262"/>
        <rFont val="Cambria"/>
        <family val="1"/>
      </rPr>
      <t>23cl1a Series</t>
    </r>
  </si>
  <si>
    <t>Compound Formulation:</t>
  </si>
  <si>
    <t>Category</t>
  </si>
  <si>
    <t>SAP Code</t>
  </si>
  <si>
    <t>Raw Material Name</t>
  </si>
  <si>
    <t>Price
(Chennai Qtr.2-2021-22)</t>
  </si>
  <si>
    <t>Sp. Gravity</t>
  </si>
  <si>
    <t>23CL1A1</t>
  </si>
  <si>
    <t>23CL1A6</t>
  </si>
  <si>
    <t>23CL1A2</t>
  </si>
  <si>
    <t>23CL1A5</t>
  </si>
  <si>
    <t>23CL1A3</t>
  </si>
  <si>
    <t>23CL1A4</t>
  </si>
  <si>
    <t>Reg</t>
  </si>
  <si>
    <t>Trial -5</t>
  </si>
  <si>
    <t>Trial -1</t>
  </si>
  <si>
    <t>Trial -4</t>
  </si>
  <si>
    <t>Trial -2</t>
  </si>
  <si>
    <t>Trial -3</t>
  </si>
  <si>
    <t>LM</t>
  </si>
  <si>
    <t>Natural Rubber</t>
  </si>
  <si>
    <t>RSS III</t>
  </si>
  <si>
    <t>TSR10</t>
  </si>
  <si>
    <t>TSR 20</t>
  </si>
  <si>
    <t>120010A</t>
  </si>
  <si>
    <t>No. 4 Ribbed smoked Sheet (RSS4-Ind)</t>
  </si>
  <si>
    <t>Special Grade ( Dirt Free) RSS - IV</t>
  </si>
  <si>
    <t>Recycled Material</t>
  </si>
  <si>
    <t>161238A</t>
  </si>
  <si>
    <t>Crumb Rubber</t>
  </si>
  <si>
    <t>HT Reclaim</t>
  </si>
  <si>
    <t>Synthetic Rubber</t>
  </si>
  <si>
    <t>ESBR</t>
  </si>
  <si>
    <t>PBD-High Cis Br Nd</t>
  </si>
  <si>
    <t>PBD-High Cis Ni</t>
  </si>
  <si>
    <t>Bromobutyl Rubber HV</t>
  </si>
  <si>
    <t>SBR 4601</t>
  </si>
  <si>
    <t>SSBR 15% styrene, 30% vinyl, low Tg</t>
  </si>
  <si>
    <t>SLR6430 40% styrene 24%vinyl</t>
  </si>
  <si>
    <t>Solution SBR with 27.5% Bound styrene</t>
  </si>
  <si>
    <t>SBR 1502</t>
  </si>
  <si>
    <t>Carbon Black</t>
  </si>
  <si>
    <t>CD2109</t>
  </si>
  <si>
    <t>BC2207</t>
  </si>
  <si>
    <t>N134 SAF Carbon Black</t>
  </si>
  <si>
    <t>N220 ISAF Carbon Black</t>
  </si>
  <si>
    <t>N234 Carbon Black</t>
  </si>
  <si>
    <t>N 330 Carbon Black</t>
  </si>
  <si>
    <t>N 339 Carbon Black</t>
  </si>
  <si>
    <t>N660 GPF Carbon black</t>
  </si>
  <si>
    <t>N550 Carbon Black</t>
  </si>
  <si>
    <t>Silica</t>
  </si>
  <si>
    <t>Active Silica Granular 175 sq.m/g</t>
  </si>
  <si>
    <t>HD Silica</t>
  </si>
  <si>
    <t>DC01</t>
  </si>
  <si>
    <t>Coupling Agent</t>
  </si>
  <si>
    <t>X160715</t>
  </si>
  <si>
    <t>DC02</t>
  </si>
  <si>
    <t>Si363</t>
  </si>
  <si>
    <t>TESPD-Bis(triethxysilylpropyl) disulfide</t>
  </si>
  <si>
    <t>Sliane X 266S</t>
  </si>
  <si>
    <t>Peptizer</t>
  </si>
  <si>
    <t>Process Aids</t>
  </si>
  <si>
    <t>RAE Process oil, Free of labeling</t>
  </si>
  <si>
    <t>AMS Resin</t>
  </si>
  <si>
    <t>TP Resin</t>
  </si>
  <si>
    <t>Gum Rosin</t>
  </si>
  <si>
    <t>DCPD</t>
  </si>
  <si>
    <t>Hydrocarbon Homogenizing Resin</t>
  </si>
  <si>
    <t>Struktol HT 105</t>
  </si>
  <si>
    <t xml:space="preserve">Plasticiser Structol VP 1454 blend of fatty acid amide </t>
  </si>
  <si>
    <t>161939A</t>
  </si>
  <si>
    <t xml:space="preserve">Dispersing aid </t>
  </si>
  <si>
    <t>Aliphatic resin</t>
  </si>
  <si>
    <t>Phenol Formaldehyde Resin (25 kg bags)</t>
  </si>
  <si>
    <t>PF resin  TMOD 7.5% HMT</t>
  </si>
  <si>
    <t>RF Resin</t>
  </si>
  <si>
    <t>Koresin</t>
  </si>
  <si>
    <t>Activator</t>
  </si>
  <si>
    <t>Zinc Oxide -Indirect</t>
  </si>
  <si>
    <t>Stearic acid</t>
  </si>
  <si>
    <t>Bonding Agent</t>
  </si>
  <si>
    <t>HMMM (Hexa Methoxy methyl melamine) 72%</t>
  </si>
  <si>
    <t>Cobalt Borate Alkanoate</t>
  </si>
  <si>
    <t>Cobalt Stearate</t>
  </si>
  <si>
    <t>Resorcinol 66.7% / St. acid 33.3% Melt</t>
  </si>
  <si>
    <t>Anti degradants</t>
  </si>
  <si>
    <t>162502A</t>
  </si>
  <si>
    <t>Ozone Protecting Wax PE</t>
  </si>
  <si>
    <t>Antioxidant 6PPD</t>
  </si>
  <si>
    <t>Antioxidant TMQ</t>
  </si>
  <si>
    <t>Curatives</t>
  </si>
  <si>
    <t>Insoluble Sulphur Oil Treated 33%</t>
  </si>
  <si>
    <t>Insoluble Sulphur Oil Treated 20%</t>
  </si>
  <si>
    <t>Sulphur Soluble Fg No.1 0.5% Oil Based</t>
  </si>
  <si>
    <t>Accelerator TBBS</t>
  </si>
  <si>
    <t>Accelerator CBS</t>
  </si>
  <si>
    <t>Accelerator TBzTD</t>
  </si>
  <si>
    <t>Accelerator - DPG</t>
  </si>
  <si>
    <t>Accelerator - DCBS</t>
  </si>
  <si>
    <t>TBSI</t>
  </si>
  <si>
    <t>Accelerator - MBTS</t>
  </si>
  <si>
    <t xml:space="preserve">PVI - Retarder </t>
  </si>
  <si>
    <t>Vulcuran</t>
  </si>
  <si>
    <t>Total phr</t>
  </si>
  <si>
    <t>Mixing sequence</t>
  </si>
  <si>
    <t>M1-M2-F</t>
  </si>
  <si>
    <t>Compound Cost /kg</t>
  </si>
  <si>
    <t>Compound Cost/Vol</t>
  </si>
  <si>
    <t>Specific Gravity</t>
  </si>
  <si>
    <t>Test Parameters</t>
  </si>
  <si>
    <t xml:space="preserve">Test - Mooney properties </t>
  </si>
  <si>
    <t>Condition - 135°C</t>
  </si>
  <si>
    <t xml:space="preserve">ML(1+1.5) </t>
  </si>
  <si>
    <t>Mooney Scorch (min)</t>
  </si>
  <si>
    <t>Test - Rheometer properties</t>
  </si>
  <si>
    <t>Condition - 160°C/15 minutes</t>
  </si>
  <si>
    <t>Min Torque (dNm)</t>
  </si>
  <si>
    <t>Max Torque (dNm)</t>
  </si>
  <si>
    <r>
      <rPr>
        <sz val="10"/>
        <rFont val="Symbol"/>
        <family val="1"/>
        <charset val="2"/>
      </rPr>
      <t>D</t>
    </r>
    <r>
      <rPr>
        <sz val="10"/>
        <rFont val="Cambria"/>
        <family val="1"/>
      </rPr>
      <t xml:space="preserve"> torque (dNm)</t>
    </r>
  </si>
  <si>
    <t>TS2(Mins)</t>
  </si>
  <si>
    <t>TC10 (mins)</t>
  </si>
  <si>
    <t>TC15 (Mins)</t>
  </si>
  <si>
    <t>TC25(Mins)</t>
  </si>
  <si>
    <t>TC40(Mins)</t>
  </si>
  <si>
    <t>TC50(Mins)</t>
  </si>
  <si>
    <t>TC90(Mins)</t>
  </si>
  <si>
    <t>TC100(Mins)</t>
  </si>
  <si>
    <t>Tan delta @ MH</t>
  </si>
  <si>
    <t>Test - RPA tan Delta</t>
  </si>
  <si>
    <t>Condition - 100⁰C</t>
  </si>
  <si>
    <t>Payne Effect</t>
  </si>
  <si>
    <t>Test - Physical Properties (Unaged)</t>
  </si>
  <si>
    <t>Condition - 160⁰C/15 minutes</t>
  </si>
  <si>
    <t>Hardness(Shore A)</t>
  </si>
  <si>
    <t>50% Modulus(MPa)</t>
  </si>
  <si>
    <t>100% Modulus(MPa)</t>
  </si>
  <si>
    <t>200% Modulus(MPa)</t>
  </si>
  <si>
    <t>300% Modulus(MPa)</t>
  </si>
  <si>
    <t>M300/M100</t>
  </si>
  <si>
    <t xml:space="preserve">Tensile strength(MPa) </t>
  </si>
  <si>
    <t xml:space="preserve">Elongation at break (% ) </t>
  </si>
  <si>
    <t xml:space="preserve">Tear strength (N/mm) </t>
  </si>
  <si>
    <t>Bulk tear strength(N)-unaged</t>
  </si>
  <si>
    <r>
      <t>Physical Properties (</t>
    </r>
    <r>
      <rPr>
        <sz val="12"/>
        <color theme="1"/>
        <rFont val="Cambria"/>
        <family val="1"/>
      </rPr>
      <t>Aged-100</t>
    </r>
    <r>
      <rPr>
        <vertAlign val="superscript"/>
        <sz val="12"/>
        <color theme="1"/>
        <rFont val="Cambria"/>
        <family val="1"/>
      </rPr>
      <t>0</t>
    </r>
    <r>
      <rPr>
        <sz val="12"/>
        <color theme="1"/>
        <rFont val="Cambria"/>
        <family val="1"/>
      </rPr>
      <t>C-48Hrs</t>
    </r>
    <r>
      <rPr>
        <b/>
        <sz val="12"/>
        <color theme="1"/>
        <rFont val="Cambria"/>
        <family val="1"/>
      </rPr>
      <t>)</t>
    </r>
  </si>
  <si>
    <t>Bulk tear strength(N) - aged</t>
  </si>
  <si>
    <t>Test - DIN Abrasion Properties</t>
  </si>
  <si>
    <t>Condition - 150⁰C/35 minutes</t>
  </si>
  <si>
    <r>
      <t>DIN Abrasion Loss (mm</t>
    </r>
    <r>
      <rPr>
        <vertAlign val="superscript"/>
        <sz val="10"/>
        <rFont val="Cambria"/>
        <family val="1"/>
      </rPr>
      <t>3</t>
    </r>
    <r>
      <rPr>
        <sz val="10"/>
        <rFont val="Cambria"/>
        <family val="1"/>
      </rPr>
      <t>)</t>
    </r>
  </si>
  <si>
    <t>ARI</t>
  </si>
  <si>
    <t>Test - Rebound Resilience Properties</t>
  </si>
  <si>
    <t>RR at Room Temperature</t>
  </si>
  <si>
    <t>RR at High Temperature</t>
  </si>
  <si>
    <t>Test - HBU Properties</t>
  </si>
  <si>
    <r>
      <t>HBU (DT at Base)(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</si>
  <si>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r>
      <t>HBU (DT at centre)(</t>
    </r>
    <r>
      <rPr>
        <vertAlign val="superscript"/>
        <sz val="10"/>
        <color indexed="8"/>
        <rFont val="Cambria"/>
        <family val="1"/>
      </rPr>
      <t>0</t>
    </r>
    <r>
      <rPr>
        <sz val="10"/>
        <color indexed="8"/>
        <rFont val="Cambria"/>
        <family val="1"/>
      </rPr>
      <t>C)</t>
    </r>
  </si>
  <si>
    <t>SET(%)</t>
  </si>
  <si>
    <t>Test - De-Mattia Crack Propagation</t>
  </si>
  <si>
    <t>1k</t>
  </si>
  <si>
    <t>2.5k</t>
  </si>
  <si>
    <t>5k</t>
  </si>
  <si>
    <t>10k</t>
  </si>
  <si>
    <t>15k</t>
  </si>
  <si>
    <t>25k</t>
  </si>
  <si>
    <t>50k</t>
  </si>
  <si>
    <t xml:space="preserve">Test - LAT100 abrasion properties </t>
  </si>
  <si>
    <t>Abrasion Loss (mg/m) (at75 N load, 25 km/h speed, 16⁰ slip angle)</t>
  </si>
  <si>
    <t>Abrasion Loss (mg/m) (at75 N load, 12 km/h speed, 16⁰ slip angle)</t>
  </si>
  <si>
    <t>Abrasion Loss (mg/m) (at75 N load, 25 km/h speed, 9⁰ slip angle)</t>
  </si>
  <si>
    <t>Abrasion Loss (mg/m) (at75 N load, 12 km/h speed, 9⁰ slip angle)</t>
  </si>
  <si>
    <t>Abrasion Loss (mg/m) (at100 N load, 8 km/h speed, 9⁰ slip angle)</t>
  </si>
  <si>
    <t>Volume loss</t>
  </si>
  <si>
    <t>Volome loss index  @ 9 Deg</t>
  </si>
  <si>
    <t>Abrasion Loss (mg/m) (at75 N load, 25 km/h speed, 5.5⁰ slip angle)</t>
  </si>
  <si>
    <t>Abrasion Loss (mg/m) (at75 N load, 12 km/h speed, 5.5⁰ slip angle)</t>
  </si>
  <si>
    <t>Abrasion Loss (mg/m) (at100 N load, 8 km/h speed, 5.5⁰ slip angle)</t>
  </si>
  <si>
    <t>Average LAT100 Abrasion Loss</t>
  </si>
  <si>
    <t xml:space="preserve">Volume loss </t>
  </si>
  <si>
    <t>Volume loss index @ 5.5Deg</t>
  </si>
  <si>
    <t xml:space="preserve">Test - LAT100 Locked wheel test properties-Dry Grip </t>
  </si>
  <si>
    <t>Friction force [ at Speed 0.5km/h, 2.98 m distance]</t>
  </si>
  <si>
    <t>Friction force [ at Speed 1 km/h, 5.56 m distance]</t>
  </si>
  <si>
    <t>Friction force [ at Speed 1.5km/h, 11.11 m distance]</t>
  </si>
  <si>
    <t>Friction force [ at Speed 2 km/h, 11.11 m distance]</t>
  </si>
  <si>
    <t>Average Friction Force</t>
  </si>
  <si>
    <t xml:space="preserve">Test - LAT100 Locked wheel test properties-Wet Grip </t>
  </si>
  <si>
    <r>
      <t>Test - Dynamic Properties(@60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C,Dyn.strain:6%)</t>
    </r>
  </si>
  <si>
    <t>160⁰C/15 minutes</t>
  </si>
  <si>
    <r>
      <t>Condition - @70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C,Dyn.strain:0.2%, Static Strain:0.5%</t>
    </r>
  </si>
  <si>
    <t>E' (MPa)</t>
  </si>
  <si>
    <t>E" (MPa)</t>
  </si>
  <si>
    <t>Tan delta</t>
  </si>
  <si>
    <t>Loss Complience ( MPa-1)</t>
  </si>
  <si>
    <t>Test - Dynamic Properties(-80⁰C - +25⁰C temperature sweep)</t>
  </si>
  <si>
    <r>
      <t>Condition - @60</t>
    </r>
    <r>
      <rPr>
        <b/>
        <vertAlign val="superscript"/>
        <sz val="12"/>
        <color theme="1"/>
        <rFont val="Cambria"/>
        <family val="1"/>
      </rPr>
      <t>0</t>
    </r>
    <r>
      <rPr>
        <b/>
        <sz val="12"/>
        <color theme="1"/>
        <rFont val="Cambria"/>
        <family val="1"/>
      </rPr>
      <t>C,Dyn.strain:6%</t>
    </r>
  </si>
  <si>
    <t>Dynamic Properties @ Tg</t>
  </si>
  <si>
    <t>Glass Transition Temperature (Tg)</t>
  </si>
  <si>
    <t>Dynamic Properties @ -35⁰C</t>
  </si>
  <si>
    <t>Dynamic Properties @ -25⁰C</t>
  </si>
  <si>
    <t>Dynamic Properties @ -20⁰C</t>
  </si>
  <si>
    <t>Dynamic Properties @ -10⁰C</t>
  </si>
  <si>
    <t>Dynamic Properties @ 0⁰C</t>
  </si>
  <si>
    <t>Dynamic Properties @ 10⁰C</t>
  </si>
  <si>
    <t>Dynamic Properties @ 20⁰C</t>
  </si>
  <si>
    <t>Test - Steel Cord Adhesion Test</t>
  </si>
  <si>
    <t>Normal Cure Pull Out Force (N)</t>
  </si>
  <si>
    <t>Over Cure Pull Out Force (N)</t>
  </si>
  <si>
    <t>Humid Ageing Pull Out Force (N)</t>
  </si>
  <si>
    <t>Salt Ageing Pull Out Force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</si>
</sst>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 &quot;₹&quot;\ * #,##0.00_ ;_ &quot;₹&quot;\ * \-#,##0.00_ ;_ &quot;₹&quot;\ * &quot;-&quot;??_ ;_ @_ "/>
    <numFmt numFmtId="164" formatCode="0.000"/>
    <numFmt numFmtId="165" formatCode="0.00_ "/>
    <numFmt numFmtId="166" formatCode="0.000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mbria"/>
      <family val="1"/>
    </font>
    <font>
      <sz val="16"/>
      <color theme="1"/>
      <name val="Cambria"/>
      <family val="1"/>
    </font>
    <font>
      <b/>
      <sz val="16"/>
      <color theme="1"/>
      <name val="Cambria"/>
      <family val="1"/>
    </font>
    <font>
      <b/>
      <sz val="12"/>
      <color theme="4" tint="-0.499984740745262"/>
      <name val="Cambria"/>
      <family val="1"/>
    </font>
    <font>
      <sz val="12"/>
      <color theme="4" tint="-0.499984740745262"/>
      <name val="Cambria"/>
      <family val="1"/>
    </font>
    <font>
      <b/>
      <sz val="10"/>
      <color theme="4" tint="-0.499984740745262"/>
      <name val="Cambria"/>
      <family val="1"/>
    </font>
    <font>
      <b/>
      <sz val="12"/>
      <color theme="1"/>
      <name val="Cambria"/>
      <family val="1"/>
    </font>
    <font>
      <sz val="10"/>
      <name val="Arial"/>
      <family val="2"/>
    </font>
    <font>
      <sz val="10"/>
      <name val="Cambria"/>
      <family val="1"/>
    </font>
    <font>
      <sz val="10"/>
      <color indexed="8"/>
      <name val="Cambria"/>
      <family val="1"/>
    </font>
    <font>
      <sz val="10"/>
      <color rgb="FF000000"/>
      <name val="Cambria"/>
      <family val="1"/>
    </font>
    <font>
      <sz val="11"/>
      <color indexed="8"/>
      <name val="Cambria"/>
      <family val="1"/>
    </font>
    <font>
      <sz val="12"/>
      <color indexed="8"/>
      <name val="Cambria"/>
      <family val="1"/>
    </font>
    <font>
      <b/>
      <sz val="14"/>
      <color indexed="8"/>
      <name val="Cambria"/>
      <family val="1"/>
    </font>
    <font>
      <b/>
      <sz val="12"/>
      <color indexed="8"/>
      <name val="Cambria"/>
      <family val="1"/>
    </font>
    <font>
      <sz val="10"/>
      <name val="Symbol"/>
      <family val="1"/>
      <charset val="2"/>
    </font>
    <font>
      <sz val="12"/>
      <color theme="1"/>
      <name val="Cambria"/>
      <family val="1"/>
    </font>
    <font>
      <vertAlign val="superscript"/>
      <sz val="12"/>
      <color theme="1"/>
      <name val="Cambria"/>
      <family val="1"/>
    </font>
    <font>
      <vertAlign val="superscript"/>
      <sz val="10"/>
      <name val="Cambria"/>
      <family val="1"/>
    </font>
    <font>
      <vertAlign val="superscript"/>
      <sz val="10"/>
      <color indexed="8"/>
      <name val="Cambria"/>
      <family val="1"/>
    </font>
    <font>
      <sz val="10"/>
      <color rgb="FFFF0000"/>
      <name val="Cambria"/>
      <family val="1"/>
    </font>
    <font>
      <b/>
      <vertAlign val="superscript"/>
      <sz val="12"/>
      <color theme="1"/>
      <name val="Cambria"/>
      <family val="1"/>
    </font>
    <font>
      <sz val="11"/>
      <color theme="0"/>
      <name val="Cambria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41">
    <border>
      <left/>
      <right/>
      <top/>
      <bottom/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0" tint="-0.34998626667073579"/>
      </top>
      <bottom style="thin">
        <color indexed="64"/>
      </bottom>
      <diagonal/>
    </border>
    <border>
      <left/>
      <right/>
      <top style="medium">
        <color theme="0" tint="-0.34998626667073579"/>
      </top>
      <bottom/>
      <diagonal/>
    </border>
    <border>
      <left style="thin">
        <color indexed="64"/>
      </left>
      <right style="medium">
        <color theme="0" tint="-0.34998626667073579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medium">
        <color theme="0" tint="-0.34998626667073579"/>
      </top>
      <bottom style="thin">
        <color indexed="64"/>
      </bottom>
      <diagonal/>
    </border>
    <border>
      <left style="medium">
        <color theme="0" tint="-0.34998626667073579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0" tint="-0.34998626667073579"/>
      </right>
      <top style="thin">
        <color indexed="64"/>
      </top>
      <bottom style="thin">
        <color indexed="64"/>
      </bottom>
      <diagonal/>
    </border>
    <border>
      <left style="medium">
        <color theme="0" tint="-0.34998626667073579"/>
      </left>
      <right/>
      <top style="thin">
        <color indexed="64"/>
      </top>
      <bottom style="medium">
        <color theme="0" tint="-0.34998626667073579"/>
      </bottom>
      <diagonal/>
    </border>
    <border>
      <left/>
      <right/>
      <top style="thin">
        <color indexed="64"/>
      </top>
      <bottom style="medium">
        <color theme="0" tint="-0.34998626667073579"/>
      </bottom>
      <diagonal/>
    </border>
    <border>
      <left style="thin">
        <color indexed="64"/>
      </left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  <border>
      <left/>
      <right style="thin">
        <color indexed="64"/>
      </right>
      <top style="thin">
        <color indexed="64"/>
      </top>
      <bottom style="medium">
        <color theme="0" tint="-0.34998626667073579"/>
      </bottom>
      <diagonal/>
    </border>
    <border>
      <left/>
      <right style="medium">
        <color theme="0" tint="-0.34998626667073579"/>
      </right>
      <top style="thin">
        <color indexed="64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medium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0" borderId="0">
      <alignment vertical="center"/>
    </xf>
    <xf numFmtId="0" fontId="9" fillId="0" borderId="0">
      <alignment vertical="center"/>
    </xf>
  </cellStyleXfs>
  <cellXfs count="1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5" fillId="0" borderId="3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10" fillId="0" borderId="28" xfId="2" applyFont="1" applyBorder="1" applyAlignment="1">
      <alignment horizontal="center" vertical="center"/>
    </xf>
    <xf numFmtId="0" fontId="10" fillId="0" borderId="28" xfId="2" applyFont="1" applyBorder="1" applyAlignment="1">
      <alignment horizontal="left" vertical="center"/>
    </xf>
    <xf numFmtId="2" fontId="10" fillId="0" borderId="28" xfId="1" applyNumberFormat="1" applyFont="1" applyBorder="1" applyAlignment="1">
      <alignment horizontal="center" vertical="center"/>
    </xf>
    <xf numFmtId="164" fontId="10" fillId="2" borderId="28" xfId="2" applyNumberFormat="1" applyFont="1" applyFill="1" applyBorder="1" applyAlignment="1">
      <alignment horizontal="center" vertical="center"/>
    </xf>
    <xf numFmtId="2" fontId="11" fillId="0" borderId="28" xfId="3" applyNumberFormat="1" applyFont="1" applyBorder="1" applyAlignment="1">
      <alignment horizontal="center" vertical="center"/>
    </xf>
    <xf numFmtId="0" fontId="10" fillId="0" borderId="24" xfId="2" applyFont="1" applyBorder="1" applyAlignment="1">
      <alignment horizontal="center" vertical="center"/>
    </xf>
    <xf numFmtId="0" fontId="10" fillId="0" borderId="24" xfId="2" applyFont="1" applyBorder="1" applyAlignment="1">
      <alignment horizontal="left" vertical="center"/>
    </xf>
    <xf numFmtId="2" fontId="10" fillId="0" borderId="24" xfId="1" applyNumberFormat="1" applyFont="1" applyBorder="1" applyAlignment="1">
      <alignment horizontal="center" vertical="center"/>
    </xf>
    <xf numFmtId="164" fontId="10" fillId="2" borderId="24" xfId="2" applyNumberFormat="1" applyFont="1" applyFill="1" applyBorder="1" applyAlignment="1">
      <alignment horizontal="center" vertical="center"/>
    </xf>
    <xf numFmtId="2" fontId="11" fillId="5" borderId="28" xfId="3" applyNumberFormat="1" applyFont="1" applyFill="1" applyBorder="1" applyAlignment="1">
      <alignment horizontal="center" vertical="center"/>
    </xf>
    <xf numFmtId="0" fontId="10" fillId="6" borderId="24" xfId="2" applyFont="1" applyFill="1" applyBorder="1" applyAlignment="1">
      <alignment horizontal="left" vertical="center"/>
    </xf>
    <xf numFmtId="2" fontId="10" fillId="6" borderId="24" xfId="1" applyNumberFormat="1" applyFont="1" applyFill="1" applyBorder="1" applyAlignment="1">
      <alignment horizontal="center" vertical="center"/>
    </xf>
    <xf numFmtId="164" fontId="10" fillId="6" borderId="24" xfId="2" applyNumberFormat="1" applyFont="1" applyFill="1" applyBorder="1" applyAlignment="1">
      <alignment horizontal="center" vertical="center"/>
    </xf>
    <xf numFmtId="2" fontId="11" fillId="7" borderId="28" xfId="3" applyNumberFormat="1" applyFont="1" applyFill="1" applyBorder="1" applyAlignment="1">
      <alignment horizontal="center" vertical="center"/>
    </xf>
    <xf numFmtId="2" fontId="11" fillId="6" borderId="28" xfId="3" applyNumberFormat="1" applyFont="1" applyFill="1" applyBorder="1" applyAlignment="1">
      <alignment horizontal="center" vertical="center"/>
    </xf>
    <xf numFmtId="0" fontId="10" fillId="0" borderId="24" xfId="2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12" fillId="0" borderId="24" xfId="0" applyFont="1" applyBorder="1" applyAlignment="1">
      <alignment horizontal="left" vertical="center"/>
    </xf>
    <xf numFmtId="0" fontId="10" fillId="8" borderId="24" xfId="2" applyFont="1" applyFill="1" applyBorder="1" applyAlignment="1">
      <alignment horizontal="left" vertical="center"/>
    </xf>
    <xf numFmtId="2" fontId="10" fillId="8" borderId="24" xfId="1" applyNumberFormat="1" applyFont="1" applyFill="1" applyBorder="1" applyAlignment="1">
      <alignment horizontal="center" vertical="center"/>
    </xf>
    <xf numFmtId="164" fontId="10" fillId="8" borderId="24" xfId="2" applyNumberFormat="1" applyFont="1" applyFill="1" applyBorder="1" applyAlignment="1">
      <alignment horizontal="center" vertical="center"/>
    </xf>
    <xf numFmtId="2" fontId="11" fillId="8" borderId="28" xfId="3" applyNumberFormat="1" applyFont="1" applyFill="1" applyBorder="1" applyAlignment="1">
      <alignment horizontal="center" vertical="center"/>
    </xf>
    <xf numFmtId="0" fontId="10" fillId="0" borderId="24" xfId="2" applyFont="1" applyBorder="1" applyAlignment="1">
      <alignment horizontal="left" vertical="center" wrapText="1"/>
    </xf>
    <xf numFmtId="164" fontId="2" fillId="2" borderId="24" xfId="0" applyNumberFormat="1" applyFont="1" applyFill="1" applyBorder="1" applyAlignment="1">
      <alignment horizontal="center" vertical="center"/>
    </xf>
    <xf numFmtId="0" fontId="10" fillId="0" borderId="30" xfId="2" applyFont="1" applyBorder="1" applyAlignment="1">
      <alignment horizontal="center" vertical="center"/>
    </xf>
    <xf numFmtId="0" fontId="10" fillId="0" borderId="30" xfId="2" applyFont="1" applyBorder="1" applyAlignment="1">
      <alignment horizontal="left" vertical="center"/>
    </xf>
    <xf numFmtId="2" fontId="10" fillId="0" borderId="30" xfId="1" applyNumberFormat="1" applyFont="1" applyBorder="1" applyAlignment="1">
      <alignment horizontal="center" vertical="center"/>
    </xf>
    <xf numFmtId="164" fontId="10" fillId="2" borderId="30" xfId="2" applyNumberFormat="1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2" fontId="10" fillId="3" borderId="22" xfId="0" applyNumberFormat="1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0" fillId="3" borderId="26" xfId="0" applyFont="1" applyFill="1" applyBorder="1" applyAlignment="1">
      <alignment horizontal="center" vertical="center"/>
    </xf>
    <xf numFmtId="0" fontId="14" fillId="0" borderId="0" xfId="0" applyFont="1" applyBorder="1" applyAlignment="1">
      <alignment vertical="center"/>
    </xf>
    <xf numFmtId="0" fontId="13" fillId="0" borderId="31" xfId="0" applyFont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13" fillId="0" borderId="24" xfId="0" applyFont="1" applyBorder="1" applyAlignment="1">
      <alignment vertical="center"/>
    </xf>
    <xf numFmtId="44" fontId="10" fillId="0" borderId="24" xfId="0" applyNumberFormat="1" applyFont="1" applyBorder="1" applyAlignment="1">
      <alignment horizontal="center" vertical="center"/>
    </xf>
    <xf numFmtId="164" fontId="2" fillId="0" borderId="24" xfId="0" applyNumberFormat="1" applyFont="1" applyBorder="1" applyAlignment="1">
      <alignment horizontal="center" vertical="center"/>
    </xf>
    <xf numFmtId="0" fontId="15" fillId="3" borderId="31" xfId="0" applyFont="1" applyFill="1" applyBorder="1" applyAlignment="1">
      <alignment vertical="center"/>
    </xf>
    <xf numFmtId="0" fontId="15" fillId="3" borderId="32" xfId="0" applyFont="1" applyFill="1" applyBorder="1" applyAlignment="1">
      <alignment vertical="center"/>
    </xf>
    <xf numFmtId="0" fontId="15" fillId="3" borderId="33" xfId="0" applyFont="1" applyFill="1" applyBorder="1" applyAlignment="1">
      <alignment vertical="center"/>
    </xf>
    <xf numFmtId="0" fontId="16" fillId="3" borderId="31" xfId="0" applyFont="1" applyFill="1" applyBorder="1" applyAlignment="1">
      <alignment vertical="center"/>
    </xf>
    <xf numFmtId="0" fontId="16" fillId="3" borderId="32" xfId="0" applyFont="1" applyFill="1" applyBorder="1" applyAlignment="1">
      <alignment vertical="center"/>
    </xf>
    <xf numFmtId="0" fontId="16" fillId="3" borderId="33" xfId="0" applyFont="1" applyFill="1" applyBorder="1" applyAlignment="1">
      <alignment vertical="center"/>
    </xf>
    <xf numFmtId="0" fontId="2" fillId="3" borderId="24" xfId="3" applyFont="1" applyFill="1" applyBorder="1" applyAlignment="1">
      <alignment horizontal="center" vertical="center"/>
    </xf>
    <xf numFmtId="0" fontId="8" fillId="9" borderId="31" xfId="3" applyFont="1" applyFill="1" applyBorder="1" applyAlignment="1">
      <alignment vertical="center"/>
    </xf>
    <xf numFmtId="0" fontId="8" fillId="9" borderId="32" xfId="3" applyFont="1" applyFill="1" applyBorder="1" applyAlignment="1">
      <alignment vertical="center"/>
    </xf>
    <xf numFmtId="0" fontId="8" fillId="9" borderId="33" xfId="3" applyFont="1" applyFill="1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10" fillId="0" borderId="31" xfId="3" applyFont="1" applyBorder="1" applyAlignment="1">
      <alignment vertical="center"/>
    </xf>
    <xf numFmtId="0" fontId="10" fillId="0" borderId="32" xfId="3" applyFont="1" applyBorder="1" applyAlignment="1">
      <alignment vertical="center"/>
    </xf>
    <xf numFmtId="0" fontId="10" fillId="0" borderId="33" xfId="3" applyFont="1" applyBorder="1" applyAlignment="1">
      <alignment vertical="center"/>
    </xf>
    <xf numFmtId="0" fontId="10" fillId="0" borderId="24" xfId="3" applyFont="1" applyBorder="1">
      <alignment vertical="center"/>
    </xf>
    <xf numFmtId="165" fontId="10" fillId="0" borderId="24" xfId="0" applyNumberFormat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2" fontId="10" fillId="0" borderId="24" xfId="0" applyNumberFormat="1" applyFont="1" applyBorder="1" applyAlignment="1">
      <alignment horizontal="center" vertical="center"/>
    </xf>
    <xf numFmtId="0" fontId="2" fillId="10" borderId="24" xfId="0" applyFont="1" applyFill="1" applyBorder="1" applyAlignment="1">
      <alignment horizontal="center" vertical="center"/>
    </xf>
    <xf numFmtId="0" fontId="10" fillId="11" borderId="31" xfId="3" applyFont="1" applyFill="1" applyBorder="1" applyAlignment="1">
      <alignment vertical="center"/>
    </xf>
    <xf numFmtId="0" fontId="10" fillId="11" borderId="32" xfId="3" applyFont="1" applyFill="1" applyBorder="1" applyAlignment="1">
      <alignment vertical="center"/>
    </xf>
    <xf numFmtId="0" fontId="10" fillId="11" borderId="33" xfId="3" applyFont="1" applyFill="1" applyBorder="1" applyAlignment="1">
      <alignment vertical="center"/>
    </xf>
    <xf numFmtId="0" fontId="10" fillId="11" borderId="24" xfId="3" applyFont="1" applyFill="1" applyBorder="1">
      <alignment vertical="center"/>
    </xf>
    <xf numFmtId="165" fontId="10" fillId="11" borderId="24" xfId="0" applyNumberFormat="1" applyFont="1" applyFill="1" applyBorder="1" applyAlignment="1">
      <alignment horizontal="center" vertical="center"/>
    </xf>
    <xf numFmtId="0" fontId="10" fillId="11" borderId="24" xfId="0" applyFont="1" applyFill="1" applyBorder="1" applyAlignment="1">
      <alignment horizontal="center" vertical="center"/>
    </xf>
    <xf numFmtId="0" fontId="2" fillId="11" borderId="24" xfId="0" applyFont="1" applyFill="1" applyBorder="1" applyAlignment="1">
      <alignment horizontal="center" vertical="center"/>
    </xf>
    <xf numFmtId="2" fontId="10" fillId="11" borderId="24" xfId="0" applyNumberFormat="1" applyFont="1" applyFill="1" applyBorder="1" applyAlignment="1">
      <alignment horizontal="center" vertical="center"/>
    </xf>
    <xf numFmtId="2" fontId="2" fillId="0" borderId="24" xfId="0" applyNumberFormat="1" applyFont="1" applyBorder="1" applyAlignment="1">
      <alignment horizontal="center" vertical="center"/>
    </xf>
    <xf numFmtId="2" fontId="2" fillId="10" borderId="24" xfId="0" applyNumberFormat="1" applyFont="1" applyFill="1" applyBorder="1" applyAlignment="1">
      <alignment horizontal="center" vertical="center"/>
    </xf>
    <xf numFmtId="1" fontId="10" fillId="0" borderId="24" xfId="0" applyNumberFormat="1" applyFont="1" applyBorder="1" applyAlignment="1">
      <alignment horizontal="center" vertical="center"/>
    </xf>
    <xf numFmtId="1" fontId="2" fillId="0" borderId="24" xfId="0" applyNumberFormat="1" applyFont="1" applyBorder="1" applyAlignment="1">
      <alignment horizontal="center" vertical="center"/>
    </xf>
    <xf numFmtId="0" fontId="10" fillId="7" borderId="31" xfId="3" applyFont="1" applyFill="1" applyBorder="1" applyAlignment="1">
      <alignment vertical="center"/>
    </xf>
    <xf numFmtId="0" fontId="10" fillId="7" borderId="32" xfId="3" applyFont="1" applyFill="1" applyBorder="1" applyAlignment="1">
      <alignment vertical="center"/>
    </xf>
    <xf numFmtId="0" fontId="10" fillId="7" borderId="33" xfId="3" applyFont="1" applyFill="1" applyBorder="1" applyAlignment="1">
      <alignment vertical="center"/>
    </xf>
    <xf numFmtId="0" fontId="10" fillId="7" borderId="24" xfId="3" applyFont="1" applyFill="1" applyBorder="1">
      <alignment vertical="center"/>
    </xf>
    <xf numFmtId="165" fontId="10" fillId="7" borderId="24" xfId="0" applyNumberFormat="1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0" fontId="2" fillId="7" borderId="24" xfId="0" applyFont="1" applyFill="1" applyBorder="1" applyAlignment="1">
      <alignment horizontal="center" vertical="center"/>
    </xf>
    <xf numFmtId="1" fontId="10" fillId="7" borderId="24" xfId="0" applyNumberFormat="1" applyFont="1" applyFill="1" applyBorder="1" applyAlignment="1">
      <alignment horizontal="center" vertical="center"/>
    </xf>
    <xf numFmtId="166" fontId="10" fillId="0" borderId="24" xfId="0" applyNumberFormat="1" applyFont="1" applyBorder="1" applyAlignment="1">
      <alignment horizontal="center" vertical="center"/>
    </xf>
    <xf numFmtId="166" fontId="2" fillId="0" borderId="24" xfId="0" applyNumberFormat="1" applyFont="1" applyBorder="1" applyAlignment="1">
      <alignment horizontal="center" vertical="center"/>
    </xf>
    <xf numFmtId="0" fontId="10" fillId="0" borderId="34" xfId="3" applyFont="1" applyBorder="1" applyAlignment="1">
      <alignment vertical="center"/>
    </xf>
    <xf numFmtId="0" fontId="10" fillId="0" borderId="35" xfId="3" applyFont="1" applyBorder="1" applyAlignment="1">
      <alignment vertical="center"/>
    </xf>
    <xf numFmtId="0" fontId="10" fillId="0" borderId="36" xfId="3" applyFont="1" applyBorder="1" applyAlignment="1">
      <alignment vertical="center"/>
    </xf>
    <xf numFmtId="0" fontId="10" fillId="0" borderId="30" xfId="3" applyFont="1" applyBorder="1">
      <alignment vertical="center"/>
    </xf>
    <xf numFmtId="165" fontId="10" fillId="0" borderId="30" xfId="0" applyNumberFormat="1" applyFont="1" applyBorder="1" applyAlignment="1">
      <alignment horizontal="center" vertical="center"/>
    </xf>
    <xf numFmtId="166" fontId="10" fillId="0" borderId="30" xfId="0" applyNumberFormat="1" applyFont="1" applyBorder="1" applyAlignment="1">
      <alignment horizontal="center" vertical="center"/>
    </xf>
    <xf numFmtId="0" fontId="10" fillId="0" borderId="0" xfId="3" applyFont="1" applyBorder="1" applyAlignment="1">
      <alignment vertical="center"/>
    </xf>
    <xf numFmtId="0" fontId="10" fillId="0" borderId="0" xfId="3" applyFont="1" applyBorder="1">
      <alignment vertical="center"/>
    </xf>
    <xf numFmtId="165" fontId="10" fillId="0" borderId="0" xfId="0" applyNumberFormat="1" applyFont="1" applyBorder="1" applyAlignment="1">
      <alignment horizontal="center" vertical="center"/>
    </xf>
    <xf numFmtId="166" fontId="10" fillId="0" borderId="0" xfId="0" applyNumberFormat="1" applyFont="1" applyBorder="1" applyAlignment="1">
      <alignment horizontal="center" vertical="center"/>
    </xf>
    <xf numFmtId="0" fontId="10" fillId="0" borderId="37" xfId="3" applyFont="1" applyBorder="1" applyAlignment="1">
      <alignment vertical="center"/>
    </xf>
    <xf numFmtId="0" fontId="22" fillId="0" borderId="37" xfId="3" applyFont="1" applyBorder="1" applyAlignment="1">
      <alignment vertical="center"/>
    </xf>
    <xf numFmtId="0" fontId="22" fillId="0" borderId="37" xfId="3" applyFont="1" applyBorder="1">
      <alignment vertical="center"/>
    </xf>
    <xf numFmtId="165" fontId="22" fillId="0" borderId="37" xfId="0" applyNumberFormat="1" applyFont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1" fontId="10" fillId="0" borderId="37" xfId="0" applyNumberFormat="1" applyFont="1" applyBorder="1" applyAlignment="1">
      <alignment horizontal="center" vertical="center"/>
    </xf>
    <xf numFmtId="0" fontId="8" fillId="9" borderId="38" xfId="3" applyFont="1" applyFill="1" applyBorder="1" applyAlignment="1">
      <alignment vertical="center"/>
    </xf>
    <xf numFmtId="0" fontId="8" fillId="9" borderId="39" xfId="3" applyFont="1" applyFill="1" applyBorder="1" applyAlignment="1">
      <alignment vertical="center"/>
    </xf>
    <xf numFmtId="0" fontId="8" fillId="9" borderId="40" xfId="3" applyFont="1" applyFill="1" applyBorder="1" applyAlignment="1">
      <alignment vertical="center"/>
    </xf>
    <xf numFmtId="164" fontId="10" fillId="0" borderId="24" xfId="0" applyNumberFormat="1" applyFont="1" applyBorder="1" applyAlignment="1">
      <alignment horizontal="center" vertical="center"/>
    </xf>
    <xf numFmtId="0" fontId="8" fillId="12" borderId="31" xfId="0" applyFont="1" applyFill="1" applyBorder="1" applyAlignment="1">
      <alignment vertical="center"/>
    </xf>
    <xf numFmtId="0" fontId="18" fillId="12" borderId="32" xfId="0" applyFont="1" applyFill="1" applyBorder="1" applyAlignment="1">
      <alignment vertical="center"/>
    </xf>
    <xf numFmtId="0" fontId="18" fillId="12" borderId="33" xfId="0" applyFont="1" applyFill="1" applyBorder="1" applyAlignment="1">
      <alignment vertical="center"/>
    </xf>
    <xf numFmtId="0" fontId="24" fillId="0" borderId="0" xfId="0" applyFont="1"/>
    <xf numFmtId="0" fontId="18" fillId="12" borderId="31" xfId="0" applyFont="1" applyFill="1" applyBorder="1" applyAlignment="1">
      <alignment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2" fillId="4" borderId="23" xfId="0" applyFont="1" applyFill="1" applyBorder="1" applyAlignment="1">
      <alignment horizontal="center" vertical="center"/>
    </xf>
    <xf numFmtId="0" fontId="2" fillId="4" borderId="29" xfId="0" applyFont="1" applyFill="1" applyBorder="1" applyAlignment="1">
      <alignment horizontal="center" vertical="center"/>
    </xf>
    <xf numFmtId="0" fontId="13" fillId="3" borderId="21" xfId="0" applyFont="1" applyFill="1" applyBorder="1" applyAlignment="1">
      <alignment horizontal="center" vertical="center"/>
    </xf>
    <xf numFmtId="0" fontId="13" fillId="3" borderId="22" xfId="0" applyFont="1" applyFill="1" applyBorder="1" applyAlignment="1">
      <alignment horizontal="center" vertical="center"/>
    </xf>
    <xf numFmtId="0" fontId="2" fillId="4" borderId="27" xfId="0" applyFont="1" applyFill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14" fontId="7" fillId="0" borderId="11" xfId="0" applyNumberFormat="1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8" fillId="3" borderId="19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6" fillId="0" borderId="4" xfId="0" applyFont="1" applyBorder="1" applyAlignment="1">
      <alignment horizontal="left" vertical="center"/>
    </xf>
    <xf numFmtId="0" fontId="7" fillId="0" borderId="7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</cellXfs>
  <cellStyles count="4">
    <cellStyle name="Currency" xfId="1" builtinId="4"/>
    <cellStyle name="Normal" xfId="0" builtinId="0"/>
    <cellStyle name="Normal 2 14" xfId="3"/>
    <cellStyle name="Normal 3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39"/>
  <sheetViews>
    <sheetView showGridLines="0" tabSelected="1" zoomScale="98" zoomScaleNormal="98" workbookViewId="0">
      <selection activeCell="B4" sqref="B4"/>
    </sheetView>
  </sheetViews>
  <sheetFormatPr defaultRowHeight="12.75" x14ac:dyDescent="0.25"/>
  <cols>
    <col min="1" max="1" width="0.85546875" style="1" customWidth="1"/>
    <col min="2" max="2" width="16.85546875" style="1" customWidth="1"/>
    <col min="3" max="3" width="12.28515625" style="1" customWidth="1"/>
    <col min="4" max="4" width="49.85546875" style="1" customWidth="1"/>
    <col min="5" max="6" width="12" style="1" customWidth="1"/>
    <col min="7" max="7" width="14.7109375" style="1" customWidth="1"/>
    <col min="8" max="17" width="13.42578125" style="1" customWidth="1"/>
    <col min="18" max="224" width="9.140625" style="1"/>
    <col min="225" max="225" width="38.140625" style="1" bestFit="1" customWidth="1"/>
    <col min="226" max="227" width="9.140625" style="1"/>
    <col min="228" max="228" width="10.85546875" style="1" bestFit="1" customWidth="1"/>
    <col min="229" max="480" width="9.140625" style="1"/>
    <col min="481" max="481" width="38.140625" style="1" bestFit="1" customWidth="1"/>
    <col min="482" max="483" width="9.140625" style="1"/>
    <col min="484" max="484" width="10.85546875" style="1" bestFit="1" customWidth="1"/>
    <col min="485" max="736" width="9.140625" style="1"/>
    <col min="737" max="737" width="38.140625" style="1" bestFit="1" customWidth="1"/>
    <col min="738" max="739" width="9.140625" style="1"/>
    <col min="740" max="740" width="10.85546875" style="1" bestFit="1" customWidth="1"/>
    <col min="741" max="992" width="9.140625" style="1"/>
    <col min="993" max="993" width="38.140625" style="1" bestFit="1" customWidth="1"/>
    <col min="994" max="995" width="9.140625" style="1"/>
    <col min="996" max="996" width="10.85546875" style="1" bestFit="1" customWidth="1"/>
    <col min="997" max="1248" width="9.140625" style="1"/>
    <col min="1249" max="1249" width="38.140625" style="1" bestFit="1" customWidth="1"/>
    <col min="1250" max="1251" width="9.140625" style="1"/>
    <col min="1252" max="1252" width="10.85546875" style="1" bestFit="1" customWidth="1"/>
    <col min="1253" max="1504" width="9.140625" style="1"/>
    <col min="1505" max="1505" width="38.140625" style="1" bestFit="1" customWidth="1"/>
    <col min="1506" max="1507" width="9.140625" style="1"/>
    <col min="1508" max="1508" width="10.85546875" style="1" bestFit="1" customWidth="1"/>
    <col min="1509" max="1760" width="9.140625" style="1"/>
    <col min="1761" max="1761" width="38.140625" style="1" bestFit="1" customWidth="1"/>
    <col min="1762" max="1763" width="9.140625" style="1"/>
    <col min="1764" max="1764" width="10.85546875" style="1" bestFit="1" customWidth="1"/>
    <col min="1765" max="2016" width="9.140625" style="1"/>
    <col min="2017" max="2017" width="38.140625" style="1" bestFit="1" customWidth="1"/>
    <col min="2018" max="2019" width="9.140625" style="1"/>
    <col min="2020" max="2020" width="10.85546875" style="1" bestFit="1" customWidth="1"/>
    <col min="2021" max="2272" width="9.140625" style="1"/>
    <col min="2273" max="2273" width="38.140625" style="1" bestFit="1" customWidth="1"/>
    <col min="2274" max="2275" width="9.140625" style="1"/>
    <col min="2276" max="2276" width="10.85546875" style="1" bestFit="1" customWidth="1"/>
    <col min="2277" max="2528" width="9.140625" style="1"/>
    <col min="2529" max="2529" width="38.140625" style="1" bestFit="1" customWidth="1"/>
    <col min="2530" max="2531" width="9.140625" style="1"/>
    <col min="2532" max="2532" width="10.85546875" style="1" bestFit="1" customWidth="1"/>
    <col min="2533" max="2784" width="9.140625" style="1"/>
    <col min="2785" max="2785" width="38.140625" style="1" bestFit="1" customWidth="1"/>
    <col min="2786" max="2787" width="9.140625" style="1"/>
    <col min="2788" max="2788" width="10.85546875" style="1" bestFit="1" customWidth="1"/>
    <col min="2789" max="3040" width="9.140625" style="1"/>
    <col min="3041" max="3041" width="38.140625" style="1" bestFit="1" customWidth="1"/>
    <col min="3042" max="3043" width="9.140625" style="1"/>
    <col min="3044" max="3044" width="10.85546875" style="1" bestFit="1" customWidth="1"/>
    <col min="3045" max="3296" width="9.140625" style="1"/>
    <col min="3297" max="3297" width="38.140625" style="1" bestFit="1" customWidth="1"/>
    <col min="3298" max="3299" width="9.140625" style="1"/>
    <col min="3300" max="3300" width="10.85546875" style="1" bestFit="1" customWidth="1"/>
    <col min="3301" max="3552" width="9.140625" style="1"/>
    <col min="3553" max="3553" width="38.140625" style="1" bestFit="1" customWidth="1"/>
    <col min="3554" max="3555" width="9.140625" style="1"/>
    <col min="3556" max="3556" width="10.85546875" style="1" bestFit="1" customWidth="1"/>
    <col min="3557" max="3808" width="9.140625" style="1"/>
    <col min="3809" max="3809" width="38.140625" style="1" bestFit="1" customWidth="1"/>
    <col min="3810" max="3811" width="9.140625" style="1"/>
    <col min="3812" max="3812" width="10.85546875" style="1" bestFit="1" customWidth="1"/>
    <col min="3813" max="4064" width="9.140625" style="1"/>
    <col min="4065" max="4065" width="38.140625" style="1" bestFit="1" customWidth="1"/>
    <col min="4066" max="4067" width="9.140625" style="1"/>
    <col min="4068" max="4068" width="10.85546875" style="1" bestFit="1" customWidth="1"/>
    <col min="4069" max="4320" width="9.140625" style="1"/>
    <col min="4321" max="4321" width="38.140625" style="1" bestFit="1" customWidth="1"/>
    <col min="4322" max="4323" width="9.140625" style="1"/>
    <col min="4324" max="4324" width="10.85546875" style="1" bestFit="1" customWidth="1"/>
    <col min="4325" max="4576" width="9.140625" style="1"/>
    <col min="4577" max="4577" width="38.140625" style="1" bestFit="1" customWidth="1"/>
    <col min="4578" max="4579" width="9.140625" style="1"/>
    <col min="4580" max="4580" width="10.85546875" style="1" bestFit="1" customWidth="1"/>
    <col min="4581" max="4832" width="9.140625" style="1"/>
    <col min="4833" max="4833" width="38.140625" style="1" bestFit="1" customWidth="1"/>
    <col min="4834" max="4835" width="9.140625" style="1"/>
    <col min="4836" max="4836" width="10.85546875" style="1" bestFit="1" customWidth="1"/>
    <col min="4837" max="5088" width="9.140625" style="1"/>
    <col min="5089" max="5089" width="38.140625" style="1" bestFit="1" customWidth="1"/>
    <col min="5090" max="5091" width="9.140625" style="1"/>
    <col min="5092" max="5092" width="10.85546875" style="1" bestFit="1" customWidth="1"/>
    <col min="5093" max="5344" width="9.140625" style="1"/>
    <col min="5345" max="5345" width="38.140625" style="1" bestFit="1" customWidth="1"/>
    <col min="5346" max="5347" width="9.140625" style="1"/>
    <col min="5348" max="5348" width="10.85546875" style="1" bestFit="1" customWidth="1"/>
    <col min="5349" max="5600" width="9.140625" style="1"/>
    <col min="5601" max="5601" width="38.140625" style="1" bestFit="1" customWidth="1"/>
    <col min="5602" max="5603" width="9.140625" style="1"/>
    <col min="5604" max="5604" width="10.85546875" style="1" bestFit="1" customWidth="1"/>
    <col min="5605" max="5856" width="9.140625" style="1"/>
    <col min="5857" max="5857" width="38.140625" style="1" bestFit="1" customWidth="1"/>
    <col min="5858" max="5859" width="9.140625" style="1"/>
    <col min="5860" max="5860" width="10.85546875" style="1" bestFit="1" customWidth="1"/>
    <col min="5861" max="6112" width="9.140625" style="1"/>
    <col min="6113" max="6113" width="38.140625" style="1" bestFit="1" customWidth="1"/>
    <col min="6114" max="6115" width="9.140625" style="1"/>
    <col min="6116" max="6116" width="10.85546875" style="1" bestFit="1" customWidth="1"/>
    <col min="6117" max="6368" width="9.140625" style="1"/>
    <col min="6369" max="6369" width="38.140625" style="1" bestFit="1" customWidth="1"/>
    <col min="6370" max="6371" width="9.140625" style="1"/>
    <col min="6372" max="6372" width="10.85546875" style="1" bestFit="1" customWidth="1"/>
    <col min="6373" max="6624" width="9.140625" style="1"/>
    <col min="6625" max="6625" width="38.140625" style="1" bestFit="1" customWidth="1"/>
    <col min="6626" max="6627" width="9.140625" style="1"/>
    <col min="6628" max="6628" width="10.85546875" style="1" bestFit="1" customWidth="1"/>
    <col min="6629" max="6880" width="9.140625" style="1"/>
    <col min="6881" max="6881" width="38.140625" style="1" bestFit="1" customWidth="1"/>
    <col min="6882" max="6883" width="9.140625" style="1"/>
    <col min="6884" max="6884" width="10.85546875" style="1" bestFit="1" customWidth="1"/>
    <col min="6885" max="7136" width="9.140625" style="1"/>
    <col min="7137" max="7137" width="38.140625" style="1" bestFit="1" customWidth="1"/>
    <col min="7138" max="7139" width="9.140625" style="1"/>
    <col min="7140" max="7140" width="10.85546875" style="1" bestFit="1" customWidth="1"/>
    <col min="7141" max="7392" width="9.140625" style="1"/>
    <col min="7393" max="7393" width="38.140625" style="1" bestFit="1" customWidth="1"/>
    <col min="7394" max="7395" width="9.140625" style="1"/>
    <col min="7396" max="7396" width="10.85546875" style="1" bestFit="1" customWidth="1"/>
    <col min="7397" max="7648" width="9.140625" style="1"/>
    <col min="7649" max="7649" width="38.140625" style="1" bestFit="1" customWidth="1"/>
    <col min="7650" max="7651" width="9.140625" style="1"/>
    <col min="7652" max="7652" width="10.85546875" style="1" bestFit="1" customWidth="1"/>
    <col min="7653" max="7904" width="9.140625" style="1"/>
    <col min="7905" max="7905" width="38.140625" style="1" bestFit="1" customWidth="1"/>
    <col min="7906" max="7907" width="9.140625" style="1"/>
    <col min="7908" max="7908" width="10.85546875" style="1" bestFit="1" customWidth="1"/>
    <col min="7909" max="8160" width="9.140625" style="1"/>
    <col min="8161" max="8161" width="38.140625" style="1" bestFit="1" customWidth="1"/>
    <col min="8162" max="8163" width="9.140625" style="1"/>
    <col min="8164" max="8164" width="10.85546875" style="1" bestFit="1" customWidth="1"/>
    <col min="8165" max="8416" width="9.140625" style="1"/>
    <col min="8417" max="8417" width="38.140625" style="1" bestFit="1" customWidth="1"/>
    <col min="8418" max="8419" width="9.140625" style="1"/>
    <col min="8420" max="8420" width="10.85546875" style="1" bestFit="1" customWidth="1"/>
    <col min="8421" max="8672" width="9.140625" style="1"/>
    <col min="8673" max="8673" width="38.140625" style="1" bestFit="1" customWidth="1"/>
    <col min="8674" max="8675" width="9.140625" style="1"/>
    <col min="8676" max="8676" width="10.85546875" style="1" bestFit="1" customWidth="1"/>
    <col min="8677" max="8928" width="9.140625" style="1"/>
    <col min="8929" max="8929" width="38.140625" style="1" bestFit="1" customWidth="1"/>
    <col min="8930" max="8931" width="9.140625" style="1"/>
    <col min="8932" max="8932" width="10.85546875" style="1" bestFit="1" customWidth="1"/>
    <col min="8933" max="9184" width="9.140625" style="1"/>
    <col min="9185" max="9185" width="38.140625" style="1" bestFit="1" customWidth="1"/>
    <col min="9186" max="9187" width="9.140625" style="1"/>
    <col min="9188" max="9188" width="10.85546875" style="1" bestFit="1" customWidth="1"/>
    <col min="9189" max="9440" width="9.140625" style="1"/>
    <col min="9441" max="9441" width="38.140625" style="1" bestFit="1" customWidth="1"/>
    <col min="9442" max="9443" width="9.140625" style="1"/>
    <col min="9444" max="9444" width="10.85546875" style="1" bestFit="1" customWidth="1"/>
    <col min="9445" max="9696" width="9.140625" style="1"/>
    <col min="9697" max="9697" width="38.140625" style="1" bestFit="1" customWidth="1"/>
    <col min="9698" max="9699" width="9.140625" style="1"/>
    <col min="9700" max="9700" width="10.85546875" style="1" bestFit="1" customWidth="1"/>
    <col min="9701" max="9952" width="9.140625" style="1"/>
    <col min="9953" max="9953" width="38.140625" style="1" bestFit="1" customWidth="1"/>
    <col min="9954" max="9955" width="9.140625" style="1"/>
    <col min="9956" max="9956" width="10.85546875" style="1" bestFit="1" customWidth="1"/>
    <col min="9957" max="10208" width="9.140625" style="1"/>
    <col min="10209" max="10209" width="38.140625" style="1" bestFit="1" customWidth="1"/>
    <col min="10210" max="10211" width="9.140625" style="1"/>
    <col min="10212" max="10212" width="10.85546875" style="1" bestFit="1" customWidth="1"/>
    <col min="10213" max="10464" width="9.140625" style="1"/>
    <col min="10465" max="10465" width="38.140625" style="1" bestFit="1" customWidth="1"/>
    <col min="10466" max="10467" width="9.140625" style="1"/>
    <col min="10468" max="10468" width="10.85546875" style="1" bestFit="1" customWidth="1"/>
    <col min="10469" max="10720" width="9.140625" style="1"/>
    <col min="10721" max="10721" width="38.140625" style="1" bestFit="1" customWidth="1"/>
    <col min="10722" max="10723" width="9.140625" style="1"/>
    <col min="10724" max="10724" width="10.85546875" style="1" bestFit="1" customWidth="1"/>
    <col min="10725" max="10976" width="9.140625" style="1"/>
    <col min="10977" max="10977" width="38.140625" style="1" bestFit="1" customWidth="1"/>
    <col min="10978" max="10979" width="9.140625" style="1"/>
    <col min="10980" max="10980" width="10.85546875" style="1" bestFit="1" customWidth="1"/>
    <col min="10981" max="11232" width="9.140625" style="1"/>
    <col min="11233" max="11233" width="38.140625" style="1" bestFit="1" customWidth="1"/>
    <col min="11234" max="11235" width="9.140625" style="1"/>
    <col min="11236" max="11236" width="10.85546875" style="1" bestFit="1" customWidth="1"/>
    <col min="11237" max="11488" width="9.140625" style="1"/>
    <col min="11489" max="11489" width="38.140625" style="1" bestFit="1" customWidth="1"/>
    <col min="11490" max="11491" width="9.140625" style="1"/>
    <col min="11492" max="11492" width="10.85546875" style="1" bestFit="1" customWidth="1"/>
    <col min="11493" max="11744" width="9.140625" style="1"/>
    <col min="11745" max="11745" width="38.140625" style="1" bestFit="1" customWidth="1"/>
    <col min="11746" max="11747" width="9.140625" style="1"/>
    <col min="11748" max="11748" width="10.85546875" style="1" bestFit="1" customWidth="1"/>
    <col min="11749" max="12000" width="9.140625" style="1"/>
    <col min="12001" max="12001" width="38.140625" style="1" bestFit="1" customWidth="1"/>
    <col min="12002" max="12003" width="9.140625" style="1"/>
    <col min="12004" max="12004" width="10.85546875" style="1" bestFit="1" customWidth="1"/>
    <col min="12005" max="12256" width="9.140625" style="1"/>
    <col min="12257" max="12257" width="38.140625" style="1" bestFit="1" customWidth="1"/>
    <col min="12258" max="12259" width="9.140625" style="1"/>
    <col min="12260" max="12260" width="10.85546875" style="1" bestFit="1" customWidth="1"/>
    <col min="12261" max="12512" width="9.140625" style="1"/>
    <col min="12513" max="12513" width="38.140625" style="1" bestFit="1" customWidth="1"/>
    <col min="12514" max="12515" width="9.140625" style="1"/>
    <col min="12516" max="12516" width="10.85546875" style="1" bestFit="1" customWidth="1"/>
    <col min="12517" max="12768" width="9.140625" style="1"/>
    <col min="12769" max="12769" width="38.140625" style="1" bestFit="1" customWidth="1"/>
    <col min="12770" max="12771" width="9.140625" style="1"/>
    <col min="12772" max="12772" width="10.85546875" style="1" bestFit="1" customWidth="1"/>
    <col min="12773" max="13024" width="9.140625" style="1"/>
    <col min="13025" max="13025" width="38.140625" style="1" bestFit="1" customWidth="1"/>
    <col min="13026" max="13027" width="9.140625" style="1"/>
    <col min="13028" max="13028" width="10.85546875" style="1" bestFit="1" customWidth="1"/>
    <col min="13029" max="13280" width="9.140625" style="1"/>
    <col min="13281" max="13281" width="38.140625" style="1" bestFit="1" customWidth="1"/>
    <col min="13282" max="13283" width="9.140625" style="1"/>
    <col min="13284" max="13284" width="10.85546875" style="1" bestFit="1" customWidth="1"/>
    <col min="13285" max="13536" width="9.140625" style="1"/>
    <col min="13537" max="13537" width="38.140625" style="1" bestFit="1" customWidth="1"/>
    <col min="13538" max="13539" width="9.140625" style="1"/>
    <col min="13540" max="13540" width="10.85546875" style="1" bestFit="1" customWidth="1"/>
    <col min="13541" max="13792" width="9.140625" style="1"/>
    <col min="13793" max="13793" width="38.140625" style="1" bestFit="1" customWidth="1"/>
    <col min="13794" max="13795" width="9.140625" style="1"/>
    <col min="13796" max="13796" width="10.85546875" style="1" bestFit="1" customWidth="1"/>
    <col min="13797" max="14048" width="9.140625" style="1"/>
    <col min="14049" max="14049" width="38.140625" style="1" bestFit="1" customWidth="1"/>
    <col min="14050" max="14051" width="9.140625" style="1"/>
    <col min="14052" max="14052" width="10.85546875" style="1" bestFit="1" customWidth="1"/>
    <col min="14053" max="14304" width="9.140625" style="1"/>
    <col min="14305" max="14305" width="38.140625" style="1" bestFit="1" customWidth="1"/>
    <col min="14306" max="14307" width="9.140625" style="1"/>
    <col min="14308" max="14308" width="10.85546875" style="1" bestFit="1" customWidth="1"/>
    <col min="14309" max="14560" width="9.140625" style="1"/>
    <col min="14561" max="14561" width="38.140625" style="1" bestFit="1" customWidth="1"/>
    <col min="14562" max="14563" width="9.140625" style="1"/>
    <col min="14564" max="14564" width="10.85546875" style="1" bestFit="1" customWidth="1"/>
    <col min="14565" max="14816" width="9.140625" style="1"/>
    <col min="14817" max="14817" width="38.140625" style="1" bestFit="1" customWidth="1"/>
    <col min="14818" max="14819" width="9.140625" style="1"/>
    <col min="14820" max="14820" width="10.85546875" style="1" bestFit="1" customWidth="1"/>
    <col min="14821" max="15072" width="9.140625" style="1"/>
    <col min="15073" max="15073" width="38.140625" style="1" bestFit="1" customWidth="1"/>
    <col min="15074" max="15075" width="9.140625" style="1"/>
    <col min="15076" max="15076" width="10.85546875" style="1" bestFit="1" customWidth="1"/>
    <col min="15077" max="15328" width="9.140625" style="1"/>
    <col min="15329" max="15329" width="38.140625" style="1" bestFit="1" customWidth="1"/>
    <col min="15330" max="15331" width="9.140625" style="1"/>
    <col min="15332" max="15332" width="10.85546875" style="1" bestFit="1" customWidth="1"/>
    <col min="15333" max="15584" width="9.140625" style="1"/>
    <col min="15585" max="15585" width="38.140625" style="1" bestFit="1" customWidth="1"/>
    <col min="15586" max="15587" width="9.140625" style="1"/>
    <col min="15588" max="15588" width="10.85546875" style="1" bestFit="1" customWidth="1"/>
    <col min="15589" max="15840" width="9.140625" style="1"/>
    <col min="15841" max="15841" width="38.140625" style="1" bestFit="1" customWidth="1"/>
    <col min="15842" max="15843" width="9.140625" style="1"/>
    <col min="15844" max="15844" width="10.85546875" style="1" bestFit="1" customWidth="1"/>
    <col min="15845" max="16096" width="9.140625" style="1"/>
    <col min="16097" max="16097" width="38.140625" style="1" bestFit="1" customWidth="1"/>
    <col min="16098" max="16099" width="9.140625" style="1"/>
    <col min="16100" max="16100" width="10.85546875" style="1" bestFit="1" customWidth="1"/>
    <col min="16101" max="16384" width="9.140625" style="1"/>
  </cols>
  <sheetData>
    <row r="1" spans="2:17" ht="3.75" customHeight="1" thickBot="1" x14ac:dyDescent="0.3"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ht="30.75" customHeight="1" thickBot="1" x14ac:dyDescent="0.3">
      <c r="B2" s="145" t="s">
        <v>0</v>
      </c>
      <c r="C2" s="146"/>
      <c r="D2" s="146"/>
      <c r="E2" s="146"/>
      <c r="F2" s="146"/>
      <c r="G2" s="146"/>
      <c r="H2" s="146"/>
      <c r="I2" s="146"/>
      <c r="J2" s="146"/>
      <c r="K2" s="146"/>
      <c r="L2" s="146"/>
      <c r="M2" s="3"/>
    </row>
    <row r="3" spans="2:17" ht="30" customHeight="1" x14ac:dyDescent="0.25">
      <c r="B3" s="4" t="s">
        <v>1</v>
      </c>
      <c r="C3" s="147" t="s">
        <v>2</v>
      </c>
      <c r="D3" s="147"/>
      <c r="E3" s="147"/>
      <c r="F3" s="147"/>
      <c r="G3" s="5"/>
      <c r="H3" s="131">
        <v>44890</v>
      </c>
      <c r="I3" s="6" t="s">
        <v>3</v>
      </c>
      <c r="J3" s="148" t="s">
        <v>4</v>
      </c>
      <c r="K3" s="6" t="s">
        <v>3</v>
      </c>
      <c r="L3" s="7" t="s">
        <v>5</v>
      </c>
      <c r="M3" s="8"/>
      <c r="N3" s="131">
        <v>44890</v>
      </c>
      <c r="O3" s="131">
        <v>44890</v>
      </c>
      <c r="P3" s="131">
        <v>44890</v>
      </c>
      <c r="Q3" s="131">
        <v>44890</v>
      </c>
    </row>
    <row r="4" spans="2:17" ht="30" customHeight="1" x14ac:dyDescent="0.25">
      <c r="B4" s="9"/>
      <c r="C4" s="10"/>
      <c r="D4" s="10"/>
      <c r="E4" s="10"/>
      <c r="F4" s="10"/>
      <c r="G4" s="10"/>
      <c r="H4" s="132"/>
      <c r="I4" s="10"/>
      <c r="J4" s="149"/>
      <c r="K4" s="10"/>
      <c r="L4" s="11"/>
      <c r="M4" s="11"/>
      <c r="N4" s="132"/>
      <c r="O4" s="132"/>
      <c r="P4" s="132"/>
      <c r="Q4" s="132"/>
    </row>
    <row r="5" spans="2:17" ht="30" customHeight="1" thickBot="1" x14ac:dyDescent="0.3">
      <c r="B5" s="12" t="s">
        <v>6</v>
      </c>
      <c r="C5" s="13"/>
      <c r="D5" s="13"/>
      <c r="E5" s="13"/>
      <c r="F5" s="13"/>
      <c r="G5" s="13"/>
      <c r="H5" s="133"/>
      <c r="I5" s="13"/>
      <c r="J5" s="150"/>
      <c r="K5" s="13"/>
      <c r="L5" s="14"/>
      <c r="M5" s="14"/>
      <c r="N5" s="133"/>
      <c r="O5" s="133"/>
      <c r="P5" s="133"/>
      <c r="Q5" s="133"/>
    </row>
    <row r="6" spans="2:17" ht="24.75" customHeight="1" thickBot="1" x14ac:dyDescent="0.3">
      <c r="B6" s="134" t="s">
        <v>7</v>
      </c>
      <c r="C6" s="135"/>
      <c r="D6" s="135"/>
      <c r="E6" s="135"/>
      <c r="F6" s="135"/>
      <c r="G6" s="135"/>
      <c r="H6" s="135"/>
      <c r="I6" s="135"/>
      <c r="J6" s="135"/>
      <c r="K6" s="135"/>
      <c r="L6" s="135"/>
      <c r="M6" s="15"/>
    </row>
    <row r="7" spans="2:17" ht="24.75" customHeight="1" x14ac:dyDescent="0.25">
      <c r="B7" s="136" t="s">
        <v>8</v>
      </c>
      <c r="C7" s="139" t="s">
        <v>9</v>
      </c>
      <c r="D7" s="139" t="s">
        <v>10</v>
      </c>
      <c r="E7" s="142" t="s">
        <v>11</v>
      </c>
      <c r="F7" s="142" t="s">
        <v>12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/>
      <c r="N7" s="16" t="s">
        <v>14</v>
      </c>
      <c r="O7" s="16" t="s">
        <v>14</v>
      </c>
      <c r="P7" s="16" t="s">
        <v>14</v>
      </c>
      <c r="Q7" s="16" t="s">
        <v>14</v>
      </c>
    </row>
    <row r="8" spans="2:17" ht="24.75" customHeight="1" x14ac:dyDescent="0.25">
      <c r="B8" s="137"/>
      <c r="C8" s="140"/>
      <c r="D8" s="140"/>
      <c r="E8" s="143"/>
      <c r="F8" s="143"/>
      <c r="G8" s="17" t="s">
        <v>19</v>
      </c>
      <c r="H8" s="17" t="s">
        <v>20</v>
      </c>
      <c r="I8" s="17" t="s">
        <v>21</v>
      </c>
      <c r="J8" s="17" t="s">
        <v>22</v>
      </c>
      <c r="K8" s="17" t="s">
        <v>23</v>
      </c>
      <c r="L8" s="17" t="s">
        <v>24</v>
      </c>
      <c r="M8" s="17"/>
      <c r="N8" s="17" t="s">
        <v>20</v>
      </c>
      <c r="O8" s="17" t="s">
        <v>20</v>
      </c>
      <c r="P8" s="17" t="s">
        <v>20</v>
      </c>
      <c r="Q8" s="17" t="s">
        <v>20</v>
      </c>
    </row>
    <row r="9" spans="2:17" ht="24.75" customHeight="1" thickBot="1" x14ac:dyDescent="0.3">
      <c r="B9" s="138"/>
      <c r="C9" s="141"/>
      <c r="D9" s="141"/>
      <c r="E9" s="144"/>
      <c r="F9" s="144"/>
      <c r="G9" s="18" t="s">
        <v>25</v>
      </c>
      <c r="H9" s="18" t="s">
        <v>25</v>
      </c>
      <c r="I9" s="18" t="s">
        <v>25</v>
      </c>
      <c r="J9" s="18" t="s">
        <v>25</v>
      </c>
      <c r="K9" s="18" t="s">
        <v>25</v>
      </c>
      <c r="L9" s="18" t="s">
        <v>25</v>
      </c>
      <c r="M9" s="18"/>
      <c r="N9" s="18" t="s">
        <v>25</v>
      </c>
      <c r="O9" s="18" t="s">
        <v>25</v>
      </c>
      <c r="P9" s="18" t="s">
        <v>25</v>
      </c>
      <c r="Q9" s="18" t="s">
        <v>25</v>
      </c>
    </row>
    <row r="10" spans="2:17" ht="17.25" customHeight="1" x14ac:dyDescent="0.25">
      <c r="B10" s="130" t="s">
        <v>26</v>
      </c>
      <c r="C10" s="19">
        <v>120010</v>
      </c>
      <c r="D10" s="20" t="s">
        <v>27</v>
      </c>
      <c r="E10" s="21">
        <v>190.49620129856572</v>
      </c>
      <c r="F10" s="22">
        <v>0.92</v>
      </c>
      <c r="G10" s="23">
        <v>50</v>
      </c>
      <c r="H10" s="23">
        <v>60</v>
      </c>
      <c r="I10" s="23">
        <v>50</v>
      </c>
      <c r="J10" s="23">
        <v>50</v>
      </c>
      <c r="K10" s="23">
        <v>50</v>
      </c>
      <c r="L10" s="23">
        <v>50</v>
      </c>
      <c r="M10" s="23"/>
      <c r="N10" s="23">
        <v>50</v>
      </c>
      <c r="O10" s="23">
        <v>50</v>
      </c>
      <c r="P10" s="23">
        <v>60</v>
      </c>
      <c r="Q10" s="23">
        <v>50</v>
      </c>
    </row>
    <row r="11" spans="2:17" ht="17.25" hidden="1" customHeight="1" x14ac:dyDescent="0.25">
      <c r="B11" s="126"/>
      <c r="C11" s="24">
        <v>121030</v>
      </c>
      <c r="D11" s="25" t="s">
        <v>28</v>
      </c>
      <c r="E11" s="26">
        <v>190.86908517205688</v>
      </c>
      <c r="F11" s="27">
        <v>0.92</v>
      </c>
      <c r="G11" s="23">
        <v>0</v>
      </c>
      <c r="H11" s="23">
        <v>0</v>
      </c>
      <c r="I11" s="23">
        <v>0</v>
      </c>
      <c r="J11" s="23">
        <v>0</v>
      </c>
      <c r="K11" s="23">
        <v>0</v>
      </c>
      <c r="L11" s="23">
        <v>0</v>
      </c>
      <c r="M11" s="23"/>
      <c r="N11" s="23">
        <v>0</v>
      </c>
      <c r="O11" s="23">
        <v>0</v>
      </c>
      <c r="P11" s="23">
        <v>0</v>
      </c>
      <c r="Q11" s="23">
        <v>0</v>
      </c>
    </row>
    <row r="12" spans="2:17" ht="17.25" hidden="1" customHeight="1" x14ac:dyDescent="0.25">
      <c r="B12" s="126"/>
      <c r="C12" s="24">
        <v>120020</v>
      </c>
      <c r="D12" s="25" t="s">
        <v>29</v>
      </c>
      <c r="E12" s="26">
        <v>185.4419832783002</v>
      </c>
      <c r="F12" s="27">
        <v>0.92</v>
      </c>
      <c r="G12" s="23">
        <v>0</v>
      </c>
      <c r="H12" s="23">
        <v>0</v>
      </c>
      <c r="I12" s="23">
        <v>0</v>
      </c>
      <c r="J12" s="23">
        <v>0</v>
      </c>
      <c r="K12" s="23">
        <v>0</v>
      </c>
      <c r="L12" s="23">
        <v>0</v>
      </c>
      <c r="M12" s="23"/>
      <c r="N12" s="23">
        <v>0</v>
      </c>
      <c r="O12" s="23">
        <v>0</v>
      </c>
      <c r="P12" s="23">
        <v>0</v>
      </c>
      <c r="Q12" s="23">
        <v>0</v>
      </c>
    </row>
    <row r="13" spans="2:17" ht="17.25" hidden="1" customHeight="1" x14ac:dyDescent="0.25">
      <c r="B13" s="126"/>
      <c r="C13" s="24" t="s">
        <v>30</v>
      </c>
      <c r="D13" s="25" t="s">
        <v>31</v>
      </c>
      <c r="E13" s="26">
        <v>170.07635969349494</v>
      </c>
      <c r="F13" s="27">
        <v>0.92</v>
      </c>
      <c r="G13" s="23">
        <v>0</v>
      </c>
      <c r="H13" s="23">
        <v>0</v>
      </c>
      <c r="I13" s="23">
        <v>0</v>
      </c>
      <c r="J13" s="23">
        <v>0</v>
      </c>
      <c r="K13" s="23">
        <v>0</v>
      </c>
      <c r="L13" s="23">
        <v>0</v>
      </c>
      <c r="M13" s="23"/>
      <c r="N13" s="23">
        <v>0</v>
      </c>
      <c r="O13" s="23">
        <v>0</v>
      </c>
      <c r="P13" s="23">
        <v>0</v>
      </c>
      <c r="Q13" s="23">
        <v>0</v>
      </c>
    </row>
    <row r="14" spans="2:17" ht="17.25" hidden="1" customHeight="1" x14ac:dyDescent="0.25">
      <c r="B14" s="126"/>
      <c r="C14" s="24">
        <v>121003</v>
      </c>
      <c r="D14" s="25" t="s">
        <v>32</v>
      </c>
      <c r="E14" s="26">
        <v>172.91003019923949</v>
      </c>
      <c r="F14" s="27">
        <v>0.92</v>
      </c>
      <c r="G14" s="23">
        <v>0</v>
      </c>
      <c r="H14" s="23">
        <v>0</v>
      </c>
      <c r="I14" s="23">
        <v>0</v>
      </c>
      <c r="J14" s="23">
        <v>0</v>
      </c>
      <c r="K14" s="23">
        <v>0</v>
      </c>
      <c r="L14" s="23">
        <v>0</v>
      </c>
      <c r="M14" s="23"/>
      <c r="N14" s="23">
        <v>0</v>
      </c>
      <c r="O14" s="23">
        <v>0</v>
      </c>
      <c r="P14" s="23">
        <v>0</v>
      </c>
      <c r="Q14" s="23">
        <v>0</v>
      </c>
    </row>
    <row r="15" spans="2:17" ht="17.25" hidden="1" customHeight="1" thickBot="1" x14ac:dyDescent="0.3">
      <c r="B15" s="126" t="s">
        <v>33</v>
      </c>
      <c r="C15" s="24" t="s">
        <v>34</v>
      </c>
      <c r="D15" s="25" t="s">
        <v>35</v>
      </c>
      <c r="E15" s="26">
        <v>44.4</v>
      </c>
      <c r="F15" s="27">
        <v>0.92</v>
      </c>
      <c r="G15" s="23">
        <v>0</v>
      </c>
      <c r="H15" s="23">
        <v>0</v>
      </c>
      <c r="I15" s="23">
        <v>0</v>
      </c>
      <c r="J15" s="23">
        <v>0</v>
      </c>
      <c r="K15" s="23">
        <v>0</v>
      </c>
      <c r="L15" s="23">
        <v>0</v>
      </c>
      <c r="M15" s="23"/>
      <c r="N15" s="23">
        <v>0</v>
      </c>
      <c r="O15" s="23">
        <v>0</v>
      </c>
      <c r="P15" s="23">
        <v>0</v>
      </c>
      <c r="Q15" s="23">
        <v>0</v>
      </c>
    </row>
    <row r="16" spans="2:17" ht="17.25" hidden="1" customHeight="1" x14ac:dyDescent="0.25">
      <c r="B16" s="126"/>
      <c r="C16" s="24">
        <v>130090</v>
      </c>
      <c r="D16" s="25" t="s">
        <v>36</v>
      </c>
      <c r="E16" s="26">
        <v>46.75</v>
      </c>
      <c r="F16" s="27">
        <v>1.1299999999999999</v>
      </c>
      <c r="G16" s="23">
        <v>0</v>
      </c>
      <c r="H16" s="23">
        <v>0</v>
      </c>
      <c r="I16" s="23">
        <v>0</v>
      </c>
      <c r="J16" s="23">
        <v>0</v>
      </c>
      <c r="K16" s="23">
        <v>0</v>
      </c>
      <c r="L16" s="23">
        <v>0</v>
      </c>
      <c r="M16" s="23"/>
      <c r="N16" s="23">
        <v>0</v>
      </c>
      <c r="O16" s="23">
        <v>0</v>
      </c>
      <c r="P16" s="23">
        <v>0</v>
      </c>
      <c r="Q16" s="23">
        <v>0</v>
      </c>
    </row>
    <row r="17" spans="2:17" ht="17.25" customHeight="1" x14ac:dyDescent="0.25">
      <c r="B17" s="126" t="s">
        <v>37</v>
      </c>
      <c r="C17" s="24">
        <v>131502</v>
      </c>
      <c r="D17" s="25" t="s">
        <v>38</v>
      </c>
      <c r="E17" s="26">
        <v>129.85</v>
      </c>
      <c r="F17" s="27">
        <v>0.94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/>
      <c r="N17" s="23">
        <v>0</v>
      </c>
      <c r="O17" s="23">
        <v>0</v>
      </c>
      <c r="P17" s="23">
        <v>0</v>
      </c>
      <c r="Q17" s="23">
        <v>0</v>
      </c>
    </row>
    <row r="18" spans="2:17" ht="17.25" customHeight="1" x14ac:dyDescent="0.25">
      <c r="B18" s="126"/>
      <c r="C18" s="24">
        <v>131411</v>
      </c>
      <c r="D18" s="25" t="s">
        <v>39</v>
      </c>
      <c r="E18" s="26">
        <v>175.74698229680001</v>
      </c>
      <c r="F18" s="27">
        <v>0.91</v>
      </c>
      <c r="G18" s="23">
        <v>30</v>
      </c>
      <c r="H18" s="23">
        <v>25</v>
      </c>
      <c r="I18" s="23">
        <v>30</v>
      </c>
      <c r="J18" s="23">
        <v>30</v>
      </c>
      <c r="K18" s="23">
        <v>30</v>
      </c>
      <c r="L18" s="23">
        <v>30</v>
      </c>
      <c r="M18" s="23"/>
      <c r="N18" s="23">
        <v>30</v>
      </c>
      <c r="O18" s="23">
        <v>30</v>
      </c>
      <c r="P18" s="23">
        <v>25</v>
      </c>
      <c r="Q18" s="23">
        <v>30</v>
      </c>
    </row>
    <row r="19" spans="2:17" ht="17.25" hidden="1" customHeight="1" x14ac:dyDescent="0.25">
      <c r="B19" s="126"/>
      <c r="C19" s="24">
        <v>131247</v>
      </c>
      <c r="D19" s="25" t="s">
        <v>40</v>
      </c>
      <c r="E19" s="26">
        <v>136.29053999999999</v>
      </c>
      <c r="F19" s="27">
        <v>0.91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/>
      <c r="N19" s="23">
        <v>0</v>
      </c>
      <c r="O19" s="23">
        <v>0</v>
      </c>
      <c r="P19" s="23">
        <v>0</v>
      </c>
      <c r="Q19" s="23">
        <v>0</v>
      </c>
    </row>
    <row r="20" spans="2:17" ht="17.25" hidden="1" customHeight="1" thickBot="1" x14ac:dyDescent="0.3">
      <c r="B20" s="126"/>
      <c r="C20" s="24">
        <v>131406</v>
      </c>
      <c r="D20" s="25" t="s">
        <v>41</v>
      </c>
      <c r="E20" s="26">
        <v>237.4</v>
      </c>
      <c r="F20" s="27">
        <v>0.93</v>
      </c>
      <c r="G20" s="23">
        <v>0</v>
      </c>
      <c r="H20" s="23">
        <v>0</v>
      </c>
      <c r="I20" s="23">
        <v>0</v>
      </c>
      <c r="J20" s="23">
        <v>0</v>
      </c>
      <c r="K20" s="23">
        <v>0</v>
      </c>
      <c r="L20" s="23">
        <v>0</v>
      </c>
      <c r="M20" s="23"/>
      <c r="N20" s="23">
        <v>0</v>
      </c>
      <c r="O20" s="23">
        <v>0</v>
      </c>
      <c r="P20" s="23">
        <v>0</v>
      </c>
      <c r="Q20" s="23">
        <v>0</v>
      </c>
    </row>
    <row r="21" spans="2:17" ht="17.25" hidden="1" customHeight="1" x14ac:dyDescent="0.25">
      <c r="B21" s="126"/>
      <c r="C21" s="24">
        <v>139032</v>
      </c>
      <c r="D21" s="25" t="s">
        <v>42</v>
      </c>
      <c r="E21" s="26">
        <v>232.59005027845308</v>
      </c>
      <c r="F21" s="27">
        <v>0.95</v>
      </c>
      <c r="G21" s="23">
        <v>0</v>
      </c>
      <c r="H21" s="23">
        <v>0</v>
      </c>
      <c r="I21" s="23">
        <v>0</v>
      </c>
      <c r="J21" s="23">
        <v>0</v>
      </c>
      <c r="K21" s="23">
        <v>0</v>
      </c>
      <c r="L21" s="23">
        <v>0</v>
      </c>
      <c r="M21" s="23"/>
      <c r="N21" s="23">
        <v>0</v>
      </c>
      <c r="O21" s="23">
        <v>0</v>
      </c>
      <c r="P21" s="23">
        <v>0</v>
      </c>
      <c r="Q21" s="23">
        <v>0</v>
      </c>
    </row>
    <row r="22" spans="2:17" ht="17.25" customHeight="1" x14ac:dyDescent="0.25">
      <c r="B22" s="126"/>
      <c r="C22" s="24">
        <v>139035</v>
      </c>
      <c r="D22" s="25" t="s">
        <v>43</v>
      </c>
      <c r="E22" s="26">
        <v>307.81312327828118</v>
      </c>
      <c r="F22" s="27">
        <v>0.95</v>
      </c>
      <c r="G22" s="23">
        <v>20</v>
      </c>
      <c r="H22" s="23">
        <v>15</v>
      </c>
      <c r="I22" s="23">
        <v>20</v>
      </c>
      <c r="J22" s="23">
        <v>20</v>
      </c>
      <c r="K22" s="23"/>
      <c r="L22" s="23">
        <v>20</v>
      </c>
      <c r="M22" s="23"/>
      <c r="N22" s="23">
        <v>20</v>
      </c>
      <c r="O22" s="23">
        <v>20</v>
      </c>
      <c r="P22" s="23">
        <v>15</v>
      </c>
      <c r="Q22" s="23">
        <v>20</v>
      </c>
    </row>
    <row r="23" spans="2:17" ht="17.25" hidden="1" customHeight="1" x14ac:dyDescent="0.25">
      <c r="B23" s="126"/>
      <c r="C23" s="24">
        <v>136430</v>
      </c>
      <c r="D23" s="25" t="s">
        <v>44</v>
      </c>
      <c r="E23" s="26">
        <v>278.32369438617184</v>
      </c>
      <c r="F23" s="27">
        <v>0.95</v>
      </c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</row>
    <row r="24" spans="2:17" ht="17.25" hidden="1" customHeight="1" thickBot="1" x14ac:dyDescent="0.3">
      <c r="B24" s="126"/>
      <c r="C24" s="24">
        <v>132850</v>
      </c>
      <c r="D24" s="25" t="s">
        <v>45</v>
      </c>
      <c r="E24" s="26">
        <v>222.83997960937498</v>
      </c>
      <c r="F24" s="27">
        <v>0.95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</row>
    <row r="25" spans="2:17" ht="17.25" customHeight="1" x14ac:dyDescent="0.25">
      <c r="B25" s="126"/>
      <c r="C25" s="24">
        <v>131502</v>
      </c>
      <c r="D25" s="25" t="s">
        <v>46</v>
      </c>
      <c r="E25" s="26">
        <v>129.85</v>
      </c>
      <c r="F25" s="27">
        <v>0.94</v>
      </c>
      <c r="G25" s="23">
        <v>0</v>
      </c>
      <c r="H25" s="23">
        <v>0</v>
      </c>
      <c r="I25" s="23">
        <v>0</v>
      </c>
      <c r="J25" s="23">
        <v>0</v>
      </c>
      <c r="K25" s="28">
        <v>20</v>
      </c>
      <c r="L25" s="23">
        <v>0</v>
      </c>
      <c r="M25" s="23"/>
      <c r="N25" s="23">
        <v>0</v>
      </c>
      <c r="O25" s="23">
        <v>0</v>
      </c>
      <c r="P25" s="23">
        <v>0</v>
      </c>
      <c r="Q25" s="23">
        <v>0</v>
      </c>
    </row>
    <row r="26" spans="2:17" ht="17.25" customHeight="1" x14ac:dyDescent="0.25">
      <c r="B26" s="126" t="s">
        <v>47</v>
      </c>
      <c r="C26" s="24">
        <v>150109</v>
      </c>
      <c r="D26" s="29" t="s">
        <v>48</v>
      </c>
      <c r="E26" s="30">
        <v>127.53556484647702</v>
      </c>
      <c r="F26" s="31">
        <v>1.8</v>
      </c>
      <c r="G26" s="32">
        <v>46</v>
      </c>
      <c r="H26" s="32">
        <v>55</v>
      </c>
      <c r="I26" s="32">
        <v>58</v>
      </c>
      <c r="J26" s="32">
        <v>58</v>
      </c>
      <c r="K26" s="32">
        <v>50</v>
      </c>
      <c r="L26" s="33">
        <v>0</v>
      </c>
      <c r="M26" s="33"/>
      <c r="N26" s="32">
        <v>60</v>
      </c>
      <c r="O26" s="32">
        <v>60</v>
      </c>
      <c r="P26" s="32">
        <v>60</v>
      </c>
      <c r="Q26" s="32">
        <v>60</v>
      </c>
    </row>
    <row r="27" spans="2:17" ht="17.25" hidden="1" customHeight="1" x14ac:dyDescent="0.25">
      <c r="B27" s="126"/>
      <c r="C27" s="24">
        <v>150056</v>
      </c>
      <c r="D27" s="29" t="s">
        <v>49</v>
      </c>
      <c r="E27" s="30">
        <v>106.18395242187501</v>
      </c>
      <c r="F27" s="31">
        <v>1.8</v>
      </c>
      <c r="G27" s="33">
        <v>0</v>
      </c>
      <c r="H27" s="33">
        <v>0</v>
      </c>
      <c r="I27" s="33">
        <v>0</v>
      </c>
      <c r="J27" s="33">
        <v>0</v>
      </c>
      <c r="K27" s="33">
        <v>0</v>
      </c>
      <c r="L27" s="33">
        <v>0</v>
      </c>
      <c r="M27" s="33"/>
      <c r="N27" s="33">
        <v>0</v>
      </c>
      <c r="O27" s="33">
        <v>0</v>
      </c>
      <c r="P27" s="33">
        <v>0</v>
      </c>
      <c r="Q27" s="33">
        <v>0</v>
      </c>
    </row>
    <row r="28" spans="2:17" ht="17.25" customHeight="1" x14ac:dyDescent="0.25">
      <c r="B28" s="126"/>
      <c r="C28" s="24">
        <v>150134</v>
      </c>
      <c r="D28" s="29" t="s">
        <v>50</v>
      </c>
      <c r="E28" s="30">
        <v>139.30840042183465</v>
      </c>
      <c r="F28" s="31">
        <v>1.8</v>
      </c>
      <c r="G28" s="33">
        <v>0</v>
      </c>
      <c r="H28" s="33">
        <v>0</v>
      </c>
      <c r="I28" s="33">
        <v>0</v>
      </c>
      <c r="J28" s="33">
        <v>0</v>
      </c>
      <c r="K28" s="33">
        <v>0</v>
      </c>
      <c r="L28" s="32">
        <v>30</v>
      </c>
      <c r="M28" s="32"/>
      <c r="N28" s="33">
        <v>0</v>
      </c>
      <c r="O28" s="33">
        <v>0</v>
      </c>
      <c r="P28" s="33">
        <v>0</v>
      </c>
      <c r="Q28" s="33">
        <v>0</v>
      </c>
    </row>
    <row r="29" spans="2:17" ht="17.25" hidden="1" customHeight="1" x14ac:dyDescent="0.25">
      <c r="B29" s="126"/>
      <c r="C29" s="24">
        <v>150505</v>
      </c>
      <c r="D29" s="29" t="s">
        <v>51</v>
      </c>
      <c r="E29" s="30">
        <v>103.75174013584946</v>
      </c>
      <c r="F29" s="31">
        <v>1.8</v>
      </c>
      <c r="G29" s="33">
        <v>0</v>
      </c>
      <c r="H29" s="33">
        <v>0</v>
      </c>
      <c r="I29" s="33">
        <v>0</v>
      </c>
      <c r="J29" s="33">
        <v>0</v>
      </c>
      <c r="K29" s="33">
        <v>0</v>
      </c>
      <c r="L29" s="32">
        <v>0</v>
      </c>
      <c r="M29" s="32"/>
      <c r="N29" s="33">
        <v>0</v>
      </c>
      <c r="O29" s="33">
        <v>0</v>
      </c>
      <c r="P29" s="33">
        <v>0</v>
      </c>
      <c r="Q29" s="33">
        <v>0</v>
      </c>
    </row>
    <row r="30" spans="2:17" ht="17.25" hidden="1" customHeight="1" x14ac:dyDescent="0.25">
      <c r="B30" s="126"/>
      <c r="C30" s="24">
        <v>150655</v>
      </c>
      <c r="D30" s="29" t="s">
        <v>52</v>
      </c>
      <c r="E30" s="30">
        <v>95.751270080044208</v>
      </c>
      <c r="F30" s="31">
        <v>1.8</v>
      </c>
      <c r="G30" s="33">
        <v>0</v>
      </c>
      <c r="H30" s="33">
        <v>0</v>
      </c>
      <c r="I30" s="33">
        <v>0</v>
      </c>
      <c r="J30" s="33">
        <v>0</v>
      </c>
      <c r="K30" s="33">
        <v>0</v>
      </c>
      <c r="L30" s="32">
        <v>0</v>
      </c>
      <c r="M30" s="32"/>
      <c r="N30" s="33">
        <v>0</v>
      </c>
      <c r="O30" s="33">
        <v>0</v>
      </c>
      <c r="P30" s="33">
        <v>0</v>
      </c>
      <c r="Q30" s="33">
        <v>0</v>
      </c>
    </row>
    <row r="31" spans="2:17" ht="17.25" customHeight="1" x14ac:dyDescent="0.25">
      <c r="B31" s="126"/>
      <c r="C31" s="24">
        <v>150445</v>
      </c>
      <c r="D31" s="29" t="s">
        <v>53</v>
      </c>
      <c r="E31" s="30">
        <v>92.78766178163437</v>
      </c>
      <c r="F31" s="31">
        <v>1.8</v>
      </c>
      <c r="G31" s="33">
        <v>0</v>
      </c>
      <c r="H31" s="33">
        <v>0</v>
      </c>
      <c r="I31" s="33">
        <v>0</v>
      </c>
      <c r="J31" s="33">
        <v>0</v>
      </c>
      <c r="K31" s="33">
        <v>0</v>
      </c>
      <c r="L31" s="32">
        <v>20</v>
      </c>
      <c r="M31" s="32"/>
      <c r="N31" s="33">
        <v>0</v>
      </c>
      <c r="O31" s="33">
        <v>0</v>
      </c>
      <c r="P31" s="33">
        <v>0</v>
      </c>
      <c r="Q31" s="33">
        <v>0</v>
      </c>
    </row>
    <row r="32" spans="2:17" ht="17.25" hidden="1" customHeight="1" x14ac:dyDescent="0.25">
      <c r="B32" s="126"/>
      <c r="C32" s="24">
        <v>150708</v>
      </c>
      <c r="D32" s="29" t="s">
        <v>54</v>
      </c>
      <c r="E32" s="30">
        <v>103.59229973724923</v>
      </c>
      <c r="F32" s="31">
        <v>1.8</v>
      </c>
      <c r="G32" s="33">
        <v>0</v>
      </c>
      <c r="H32" s="33">
        <v>0</v>
      </c>
      <c r="I32" s="33">
        <v>0</v>
      </c>
      <c r="J32" s="33">
        <v>0</v>
      </c>
      <c r="K32" s="33">
        <v>0</v>
      </c>
      <c r="L32" s="32">
        <v>0</v>
      </c>
      <c r="M32" s="32"/>
      <c r="N32" s="33">
        <v>0</v>
      </c>
      <c r="O32" s="33">
        <v>0</v>
      </c>
      <c r="P32" s="33">
        <v>0</v>
      </c>
      <c r="Q32" s="33">
        <v>0</v>
      </c>
    </row>
    <row r="33" spans="2:17" ht="17.25" hidden="1" customHeight="1" x14ac:dyDescent="0.25">
      <c r="B33" s="126"/>
      <c r="C33" s="24">
        <v>150691</v>
      </c>
      <c r="D33" s="29" t="s">
        <v>55</v>
      </c>
      <c r="E33" s="30">
        <v>87.884240458895832</v>
      </c>
      <c r="F33" s="31">
        <v>1.8</v>
      </c>
      <c r="G33" s="33">
        <v>0</v>
      </c>
      <c r="H33" s="33">
        <v>0</v>
      </c>
      <c r="I33" s="33">
        <v>0</v>
      </c>
      <c r="J33" s="33">
        <v>0</v>
      </c>
      <c r="K33" s="33">
        <v>0</v>
      </c>
      <c r="L33" s="32">
        <v>0</v>
      </c>
      <c r="M33" s="32"/>
      <c r="N33" s="33">
        <v>0</v>
      </c>
      <c r="O33" s="33">
        <v>0</v>
      </c>
      <c r="P33" s="33">
        <v>0</v>
      </c>
      <c r="Q33" s="33">
        <v>0</v>
      </c>
    </row>
    <row r="34" spans="2:17" ht="17.25" hidden="1" customHeight="1" x14ac:dyDescent="0.25">
      <c r="B34" s="126"/>
      <c r="C34" s="34">
        <v>150360</v>
      </c>
      <c r="D34" s="29" t="s">
        <v>56</v>
      </c>
      <c r="E34" s="30">
        <v>89.649106576719745</v>
      </c>
      <c r="F34" s="31">
        <v>1.8</v>
      </c>
      <c r="G34" s="33">
        <v>0</v>
      </c>
      <c r="H34" s="33">
        <v>0</v>
      </c>
      <c r="I34" s="33">
        <v>0</v>
      </c>
      <c r="J34" s="33">
        <v>0</v>
      </c>
      <c r="K34" s="33">
        <v>0</v>
      </c>
      <c r="L34" s="32">
        <v>0</v>
      </c>
      <c r="M34" s="32"/>
      <c r="N34" s="33">
        <v>0</v>
      </c>
      <c r="O34" s="33">
        <v>0</v>
      </c>
      <c r="P34" s="33">
        <v>0</v>
      </c>
      <c r="Q34" s="33">
        <v>0</v>
      </c>
    </row>
    <row r="35" spans="2:17" ht="17.25" customHeight="1" x14ac:dyDescent="0.25">
      <c r="B35" s="126" t="s">
        <v>57</v>
      </c>
      <c r="C35" s="24">
        <v>160007</v>
      </c>
      <c r="D35" s="29" t="s">
        <v>58</v>
      </c>
      <c r="E35" s="30">
        <v>68.75</v>
      </c>
      <c r="F35" s="31">
        <v>2</v>
      </c>
      <c r="G35" s="33">
        <v>8</v>
      </c>
      <c r="H35" s="33">
        <v>0</v>
      </c>
      <c r="I35" s="33">
        <v>5</v>
      </c>
      <c r="J35" s="33">
        <v>5</v>
      </c>
      <c r="K35" s="32">
        <v>15</v>
      </c>
      <c r="L35" s="32">
        <v>15</v>
      </c>
      <c r="M35" s="32"/>
      <c r="N35" s="33">
        <v>0</v>
      </c>
      <c r="O35" s="33">
        <v>0</v>
      </c>
      <c r="P35" s="33">
        <v>0</v>
      </c>
      <c r="Q35" s="33">
        <v>0</v>
      </c>
    </row>
    <row r="36" spans="2:17" ht="17.25" customHeight="1" x14ac:dyDescent="0.25">
      <c r="B36" s="126"/>
      <c r="C36" s="24">
        <v>162803</v>
      </c>
      <c r="D36" s="25" t="s">
        <v>59</v>
      </c>
      <c r="E36" s="26">
        <v>79.010000000000005</v>
      </c>
      <c r="F36" s="27">
        <v>2</v>
      </c>
      <c r="G36" s="23">
        <v>0</v>
      </c>
      <c r="H36" s="23">
        <v>0</v>
      </c>
      <c r="I36" s="23">
        <v>0</v>
      </c>
      <c r="J36" s="23">
        <v>0</v>
      </c>
      <c r="K36" s="23">
        <v>0</v>
      </c>
      <c r="L36" s="23">
        <v>0</v>
      </c>
      <c r="M36" s="23"/>
      <c r="N36" s="23">
        <v>0</v>
      </c>
      <c r="O36" s="23">
        <v>0</v>
      </c>
      <c r="P36" s="23">
        <v>0</v>
      </c>
      <c r="Q36" s="23">
        <v>0</v>
      </c>
    </row>
    <row r="37" spans="2:17" ht="17.25" customHeight="1" x14ac:dyDescent="0.25">
      <c r="B37" s="35"/>
      <c r="C37" s="24"/>
      <c r="D37" s="25" t="s">
        <v>60</v>
      </c>
      <c r="E37" s="26">
        <v>1500</v>
      </c>
      <c r="F37" s="27">
        <v>1.2</v>
      </c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>
        <v>1</v>
      </c>
    </row>
    <row r="38" spans="2:17" ht="17.25" customHeight="1" x14ac:dyDescent="0.25">
      <c r="B38" s="126" t="s">
        <v>61</v>
      </c>
      <c r="C38" s="24" t="s">
        <v>62</v>
      </c>
      <c r="D38" s="25" t="s">
        <v>63</v>
      </c>
      <c r="E38" s="26">
        <v>2000</v>
      </c>
      <c r="F38" s="27">
        <v>0.5</v>
      </c>
      <c r="G38" s="23">
        <v>0</v>
      </c>
      <c r="H38" s="23">
        <v>0</v>
      </c>
      <c r="I38" s="23">
        <v>0</v>
      </c>
      <c r="J38" s="32">
        <v>1.5</v>
      </c>
      <c r="K38" s="23">
        <v>0</v>
      </c>
      <c r="L38" s="23">
        <v>0</v>
      </c>
      <c r="M38" s="23"/>
      <c r="N38" s="23">
        <v>0</v>
      </c>
      <c r="O38" s="23">
        <v>1.5</v>
      </c>
      <c r="P38" s="23">
        <v>0</v>
      </c>
      <c r="Q38" s="23">
        <v>1.5</v>
      </c>
    </row>
    <row r="39" spans="2:17" ht="17.25" customHeight="1" x14ac:dyDescent="0.25">
      <c r="B39" s="126"/>
      <c r="C39" s="24">
        <v>160363</v>
      </c>
      <c r="D39" s="36" t="s">
        <v>64</v>
      </c>
      <c r="E39" s="26">
        <v>1000</v>
      </c>
      <c r="F39" s="27">
        <v>2</v>
      </c>
      <c r="G39" s="23">
        <v>0</v>
      </c>
      <c r="H39" s="23">
        <v>0</v>
      </c>
      <c r="I39" s="23">
        <v>0</v>
      </c>
      <c r="J39" s="23">
        <v>0</v>
      </c>
      <c r="K39" s="23">
        <v>1.5</v>
      </c>
      <c r="L39" s="23">
        <v>1.5</v>
      </c>
      <c r="M39" s="23"/>
      <c r="N39" s="23">
        <v>0</v>
      </c>
      <c r="O39" s="23">
        <v>0</v>
      </c>
      <c r="P39" s="23">
        <v>0</v>
      </c>
      <c r="Q39" s="23">
        <v>0</v>
      </c>
    </row>
    <row r="40" spans="2:17" ht="17.25" hidden="1" customHeight="1" x14ac:dyDescent="0.25">
      <c r="B40" s="126"/>
      <c r="C40" s="24">
        <v>162621</v>
      </c>
      <c r="D40" s="25" t="s">
        <v>65</v>
      </c>
      <c r="E40" s="26">
        <v>570</v>
      </c>
      <c r="F40" s="27">
        <v>1.03</v>
      </c>
      <c r="G40" s="23">
        <v>0</v>
      </c>
      <c r="H40" s="23">
        <v>0</v>
      </c>
      <c r="I40" s="23">
        <v>0</v>
      </c>
      <c r="J40" s="23">
        <v>0</v>
      </c>
      <c r="K40" s="23">
        <v>0</v>
      </c>
      <c r="L40" s="23">
        <v>0</v>
      </c>
      <c r="M40" s="23"/>
      <c r="N40" s="23">
        <v>0</v>
      </c>
      <c r="O40" s="23">
        <v>0</v>
      </c>
      <c r="P40" s="23">
        <v>0</v>
      </c>
      <c r="Q40" s="23">
        <v>0</v>
      </c>
    </row>
    <row r="41" spans="2:17" ht="17.25" customHeight="1" x14ac:dyDescent="0.25">
      <c r="B41" s="126"/>
      <c r="C41" s="24">
        <v>161943</v>
      </c>
      <c r="D41" s="25" t="s">
        <v>66</v>
      </c>
      <c r="E41" s="26">
        <v>370</v>
      </c>
      <c r="F41" s="27">
        <v>1.31</v>
      </c>
      <c r="G41" s="23">
        <v>1.5</v>
      </c>
      <c r="H41" s="23">
        <v>0</v>
      </c>
      <c r="I41" s="23">
        <v>0</v>
      </c>
      <c r="J41" s="23">
        <v>0</v>
      </c>
      <c r="K41" s="23">
        <v>0</v>
      </c>
      <c r="L41" s="23">
        <v>0</v>
      </c>
      <c r="M41" s="23"/>
      <c r="N41" s="23">
        <v>0</v>
      </c>
      <c r="O41" s="23">
        <v>0</v>
      </c>
      <c r="P41" s="23">
        <v>0</v>
      </c>
      <c r="Q41" s="23">
        <v>0</v>
      </c>
    </row>
    <row r="42" spans="2:17" ht="17.25" hidden="1" customHeight="1" x14ac:dyDescent="0.25">
      <c r="B42" s="35"/>
      <c r="C42" s="24">
        <v>161218</v>
      </c>
      <c r="D42" s="25" t="s">
        <v>67</v>
      </c>
      <c r="E42" s="26">
        <v>302</v>
      </c>
      <c r="F42" s="27">
        <v>1.8</v>
      </c>
      <c r="G42" s="23">
        <v>0</v>
      </c>
      <c r="H42" s="23">
        <v>0</v>
      </c>
      <c r="I42" s="23">
        <v>0</v>
      </c>
      <c r="J42" s="23">
        <v>0</v>
      </c>
      <c r="K42" s="23">
        <v>0</v>
      </c>
      <c r="L42" s="23">
        <v>0</v>
      </c>
      <c r="M42" s="23"/>
      <c r="N42" s="23">
        <v>0</v>
      </c>
      <c r="O42" s="23">
        <v>0</v>
      </c>
      <c r="P42" s="23">
        <v>0</v>
      </c>
      <c r="Q42" s="23">
        <v>0</v>
      </c>
    </row>
    <row r="43" spans="2:17" ht="17.25" hidden="1" customHeight="1" x14ac:dyDescent="0.25">
      <c r="B43" s="126" t="s">
        <v>68</v>
      </c>
      <c r="C43" s="24">
        <v>140203</v>
      </c>
      <c r="D43" s="25" t="s">
        <v>69</v>
      </c>
      <c r="E43" s="26">
        <v>50</v>
      </c>
      <c r="F43" s="27">
        <v>0.96799999999999997</v>
      </c>
      <c r="G43" s="23">
        <v>0</v>
      </c>
      <c r="H43" s="23">
        <v>0</v>
      </c>
      <c r="I43" s="23">
        <v>0</v>
      </c>
      <c r="J43" s="23">
        <v>0</v>
      </c>
      <c r="K43" s="23">
        <v>0</v>
      </c>
      <c r="L43" s="23">
        <v>0</v>
      </c>
      <c r="M43" s="23"/>
      <c r="N43" s="23">
        <v>0</v>
      </c>
      <c r="O43" s="23">
        <v>0</v>
      </c>
      <c r="P43" s="23">
        <v>0</v>
      </c>
      <c r="Q43" s="23">
        <v>0</v>
      </c>
    </row>
    <row r="44" spans="2:17" ht="17.25" customHeight="1" x14ac:dyDescent="0.25">
      <c r="B44" s="126"/>
      <c r="C44" s="24">
        <v>160904</v>
      </c>
      <c r="D44" s="37" t="s">
        <v>70</v>
      </c>
      <c r="E44" s="38">
        <v>377.73188970000012</v>
      </c>
      <c r="F44" s="39">
        <v>1.1000000000000001</v>
      </c>
      <c r="G44" s="40"/>
      <c r="H44" s="40"/>
      <c r="I44" s="40">
        <v>5</v>
      </c>
      <c r="J44" s="40">
        <v>5</v>
      </c>
      <c r="K44" s="40">
        <v>5</v>
      </c>
      <c r="L44" s="40">
        <v>5</v>
      </c>
      <c r="M44" s="40"/>
      <c r="N44" s="40">
        <v>5</v>
      </c>
      <c r="O44" s="40">
        <v>5</v>
      </c>
      <c r="P44" s="40">
        <v>5</v>
      </c>
      <c r="Q44" s="40">
        <v>5</v>
      </c>
    </row>
    <row r="45" spans="2:17" ht="17.25" hidden="1" customHeight="1" x14ac:dyDescent="0.25">
      <c r="B45" s="126"/>
      <c r="C45" s="24">
        <v>165151</v>
      </c>
      <c r="D45" s="25" t="s">
        <v>71</v>
      </c>
      <c r="E45" s="26">
        <v>377.73188970000012</v>
      </c>
      <c r="F45" s="27">
        <v>1.1000000000000001</v>
      </c>
      <c r="G45" s="23">
        <v>0</v>
      </c>
      <c r="H45" s="23">
        <v>0</v>
      </c>
      <c r="I45" s="23">
        <v>0</v>
      </c>
      <c r="J45" s="23">
        <v>0</v>
      </c>
      <c r="K45" s="23">
        <v>0</v>
      </c>
      <c r="L45" s="23">
        <v>0</v>
      </c>
      <c r="M45" s="23"/>
      <c r="N45" s="23">
        <v>0</v>
      </c>
      <c r="O45" s="23">
        <v>0</v>
      </c>
      <c r="P45" s="23">
        <v>0</v>
      </c>
      <c r="Q45" s="23">
        <v>0</v>
      </c>
    </row>
    <row r="46" spans="2:17" ht="17.25" hidden="1" customHeight="1" x14ac:dyDescent="0.25">
      <c r="B46" s="126"/>
      <c r="C46" s="24">
        <v>162713</v>
      </c>
      <c r="D46" s="25" t="s">
        <v>72</v>
      </c>
      <c r="E46" s="26">
        <v>256</v>
      </c>
      <c r="F46" s="27">
        <v>1.08</v>
      </c>
      <c r="G46" s="23">
        <v>0</v>
      </c>
      <c r="H46" s="23">
        <v>0</v>
      </c>
      <c r="I46" s="23">
        <v>0</v>
      </c>
      <c r="J46" s="23">
        <v>0</v>
      </c>
      <c r="K46" s="23">
        <v>0</v>
      </c>
      <c r="L46" s="23">
        <v>0</v>
      </c>
      <c r="M46" s="23"/>
      <c r="N46" s="23">
        <v>0</v>
      </c>
      <c r="O46" s="23">
        <v>0</v>
      </c>
      <c r="P46" s="23">
        <v>0</v>
      </c>
      <c r="Q46" s="23">
        <v>0</v>
      </c>
    </row>
    <row r="47" spans="2:17" ht="17.25" hidden="1" customHeight="1" x14ac:dyDescent="0.25">
      <c r="B47" s="126"/>
      <c r="C47" s="24">
        <v>160120</v>
      </c>
      <c r="D47" s="25" t="s">
        <v>73</v>
      </c>
      <c r="E47" s="26">
        <v>300</v>
      </c>
      <c r="F47" s="27">
        <v>1.1000000000000001</v>
      </c>
      <c r="G47" s="23">
        <v>0</v>
      </c>
      <c r="H47" s="23">
        <v>0</v>
      </c>
      <c r="I47" s="23">
        <v>0</v>
      </c>
      <c r="J47" s="23">
        <v>0</v>
      </c>
      <c r="K47" s="23">
        <v>0</v>
      </c>
      <c r="L47" s="23">
        <v>0</v>
      </c>
      <c r="M47" s="23"/>
      <c r="N47" s="23">
        <v>0</v>
      </c>
      <c r="O47" s="23">
        <v>0</v>
      </c>
      <c r="P47" s="23">
        <v>0</v>
      </c>
      <c r="Q47" s="23">
        <v>0</v>
      </c>
    </row>
    <row r="48" spans="2:17" ht="17.25" customHeight="1" x14ac:dyDescent="0.25">
      <c r="B48" s="126"/>
      <c r="C48" s="24">
        <v>160326</v>
      </c>
      <c r="D48" s="25" t="s">
        <v>74</v>
      </c>
      <c r="E48" s="26">
        <v>112</v>
      </c>
      <c r="F48" s="27">
        <v>1.1000000000000001</v>
      </c>
      <c r="G48" s="23">
        <v>1</v>
      </c>
      <c r="H48" s="23">
        <v>1</v>
      </c>
      <c r="I48" s="23">
        <v>0</v>
      </c>
      <c r="J48" s="23">
        <v>0</v>
      </c>
      <c r="K48" s="23">
        <v>0</v>
      </c>
      <c r="L48" s="23">
        <v>0</v>
      </c>
      <c r="M48" s="23"/>
      <c r="N48" s="23">
        <v>1</v>
      </c>
      <c r="O48" s="23">
        <v>1</v>
      </c>
      <c r="P48" s="23">
        <v>1</v>
      </c>
      <c r="Q48" s="23">
        <v>1</v>
      </c>
    </row>
    <row r="49" spans="2:17" ht="17.25" hidden="1" customHeight="1" x14ac:dyDescent="0.25">
      <c r="B49" s="126"/>
      <c r="C49" s="24">
        <v>161105</v>
      </c>
      <c r="D49" s="25" t="s">
        <v>75</v>
      </c>
      <c r="E49" s="26">
        <v>350</v>
      </c>
      <c r="F49" s="27">
        <v>1.05</v>
      </c>
      <c r="G49" s="23">
        <v>0</v>
      </c>
      <c r="H49" s="23">
        <v>0</v>
      </c>
      <c r="I49" s="23">
        <v>0</v>
      </c>
      <c r="J49" s="23">
        <v>0</v>
      </c>
      <c r="K49" s="23">
        <v>0</v>
      </c>
      <c r="L49" s="23">
        <v>0</v>
      </c>
      <c r="M49" s="23"/>
      <c r="N49" s="23">
        <v>0</v>
      </c>
      <c r="O49" s="23">
        <v>0</v>
      </c>
      <c r="P49" s="23">
        <v>0</v>
      </c>
      <c r="Q49" s="23">
        <v>0</v>
      </c>
    </row>
    <row r="50" spans="2:17" ht="21" hidden="1" customHeight="1" x14ac:dyDescent="0.25">
      <c r="B50" s="126"/>
      <c r="C50" s="24">
        <v>161939</v>
      </c>
      <c r="D50" s="25" t="s">
        <v>76</v>
      </c>
      <c r="E50" s="26">
        <v>200</v>
      </c>
      <c r="F50" s="27">
        <v>1.01</v>
      </c>
      <c r="G50" s="23">
        <v>0</v>
      </c>
      <c r="H50" s="23">
        <v>0</v>
      </c>
      <c r="I50" s="23">
        <v>0</v>
      </c>
      <c r="J50" s="23">
        <v>0</v>
      </c>
      <c r="K50" s="23">
        <v>0</v>
      </c>
      <c r="L50" s="23">
        <v>0</v>
      </c>
      <c r="M50" s="23"/>
      <c r="N50" s="23">
        <v>0</v>
      </c>
      <c r="O50" s="23">
        <v>0</v>
      </c>
      <c r="P50" s="23">
        <v>0</v>
      </c>
      <c r="Q50" s="23">
        <v>0</v>
      </c>
    </row>
    <row r="51" spans="2:17" ht="19.5" hidden="1" customHeight="1" x14ac:dyDescent="0.25">
      <c r="B51" s="126"/>
      <c r="C51" s="24" t="s">
        <v>77</v>
      </c>
      <c r="D51" s="41" t="s">
        <v>78</v>
      </c>
      <c r="E51" s="26">
        <v>200</v>
      </c>
      <c r="F51" s="27">
        <v>1.1000000000000001</v>
      </c>
      <c r="G51" s="23">
        <v>0</v>
      </c>
      <c r="H51" s="23">
        <v>0</v>
      </c>
      <c r="I51" s="23">
        <v>0</v>
      </c>
      <c r="J51" s="23">
        <v>0</v>
      </c>
      <c r="K51" s="23">
        <v>0</v>
      </c>
      <c r="L51" s="23">
        <v>0</v>
      </c>
      <c r="M51" s="23"/>
      <c r="N51" s="23">
        <v>0</v>
      </c>
      <c r="O51" s="23">
        <v>0</v>
      </c>
      <c r="P51" s="23">
        <v>0</v>
      </c>
      <c r="Q51" s="23">
        <v>0</v>
      </c>
    </row>
    <row r="52" spans="2:17" ht="17.25" hidden="1" customHeight="1" x14ac:dyDescent="0.25">
      <c r="B52" s="126"/>
      <c r="C52" s="24">
        <v>160825</v>
      </c>
      <c r="D52" s="25" t="s">
        <v>79</v>
      </c>
      <c r="E52" s="26">
        <v>174.49</v>
      </c>
      <c r="F52" s="27">
        <v>0.97</v>
      </c>
      <c r="G52" s="23">
        <v>0</v>
      </c>
      <c r="H52" s="23">
        <v>0</v>
      </c>
      <c r="I52" s="23">
        <v>0</v>
      </c>
      <c r="J52" s="23">
        <v>0</v>
      </c>
      <c r="K52" s="23">
        <v>0</v>
      </c>
      <c r="L52" s="23">
        <v>0</v>
      </c>
      <c r="M52" s="23"/>
      <c r="N52" s="23">
        <v>0</v>
      </c>
      <c r="O52" s="23">
        <v>0</v>
      </c>
      <c r="P52" s="23">
        <v>0</v>
      </c>
      <c r="Q52" s="23">
        <v>0</v>
      </c>
    </row>
    <row r="53" spans="2:17" ht="17.25" hidden="1" customHeight="1" x14ac:dyDescent="0.25">
      <c r="B53" s="126"/>
      <c r="C53" s="24">
        <v>160775</v>
      </c>
      <c r="D53" s="25" t="s">
        <v>80</v>
      </c>
      <c r="E53" s="26">
        <v>167.87</v>
      </c>
      <c r="F53" s="27">
        <v>1.03</v>
      </c>
      <c r="G53" s="23">
        <v>0</v>
      </c>
      <c r="H53" s="23">
        <v>0</v>
      </c>
      <c r="I53" s="23">
        <v>0</v>
      </c>
      <c r="J53" s="23">
        <v>0</v>
      </c>
      <c r="K53" s="23">
        <v>0</v>
      </c>
      <c r="L53" s="23">
        <v>0</v>
      </c>
      <c r="M53" s="23"/>
      <c r="N53" s="23">
        <v>0</v>
      </c>
      <c r="O53" s="23">
        <v>0</v>
      </c>
      <c r="P53" s="23">
        <v>0</v>
      </c>
      <c r="Q53" s="23">
        <v>0</v>
      </c>
    </row>
    <row r="54" spans="2:17" ht="17.25" hidden="1" customHeight="1" x14ac:dyDescent="0.25">
      <c r="B54" s="126"/>
      <c r="C54" s="24">
        <v>160552</v>
      </c>
      <c r="D54" s="25" t="s">
        <v>81</v>
      </c>
      <c r="E54" s="26">
        <v>143.77000000000001</v>
      </c>
      <c r="F54" s="27">
        <v>1.18</v>
      </c>
      <c r="G54" s="23">
        <v>0</v>
      </c>
      <c r="H54" s="23">
        <v>0</v>
      </c>
      <c r="I54" s="23">
        <v>0</v>
      </c>
      <c r="J54" s="23">
        <v>0</v>
      </c>
      <c r="K54" s="23">
        <v>0</v>
      </c>
      <c r="L54" s="23">
        <v>0</v>
      </c>
      <c r="M54" s="23"/>
      <c r="N54" s="23">
        <v>0</v>
      </c>
      <c r="O54" s="23">
        <v>0</v>
      </c>
      <c r="P54" s="23">
        <v>0</v>
      </c>
      <c r="Q54" s="23">
        <v>0</v>
      </c>
    </row>
    <row r="55" spans="2:17" ht="17.25" hidden="1" customHeight="1" x14ac:dyDescent="0.25">
      <c r="B55" s="126"/>
      <c r="C55" s="24">
        <v>160910</v>
      </c>
      <c r="D55" s="25" t="s">
        <v>82</v>
      </c>
      <c r="E55" s="26">
        <v>150</v>
      </c>
      <c r="F55" s="27">
        <v>1.36</v>
      </c>
      <c r="G55" s="23">
        <v>0</v>
      </c>
      <c r="H55" s="23">
        <v>0</v>
      </c>
      <c r="I55" s="23">
        <v>0</v>
      </c>
      <c r="J55" s="23">
        <v>0</v>
      </c>
      <c r="K55" s="23">
        <v>0</v>
      </c>
      <c r="L55" s="23">
        <v>0</v>
      </c>
      <c r="M55" s="23"/>
      <c r="N55" s="23">
        <v>0</v>
      </c>
      <c r="O55" s="23">
        <v>0</v>
      </c>
      <c r="P55" s="23">
        <v>0</v>
      </c>
      <c r="Q55" s="23">
        <v>0</v>
      </c>
    </row>
    <row r="56" spans="2:17" ht="17.25" hidden="1" customHeight="1" x14ac:dyDescent="0.25">
      <c r="B56" s="126"/>
      <c r="C56" s="24">
        <v>162788</v>
      </c>
      <c r="D56" s="25" t="s">
        <v>83</v>
      </c>
      <c r="E56" s="26">
        <v>340</v>
      </c>
      <c r="F56" s="27">
        <v>1.03</v>
      </c>
      <c r="G56" s="23">
        <v>0</v>
      </c>
      <c r="H56" s="23">
        <v>0</v>
      </c>
      <c r="I56" s="23">
        <v>0</v>
      </c>
      <c r="J56" s="23">
        <v>0</v>
      </c>
      <c r="K56" s="23">
        <v>0</v>
      </c>
      <c r="L56" s="23">
        <v>0</v>
      </c>
      <c r="M56" s="23"/>
      <c r="N56" s="23">
        <v>0</v>
      </c>
      <c r="O56" s="23">
        <v>0</v>
      </c>
      <c r="P56" s="23">
        <v>0</v>
      </c>
      <c r="Q56" s="23">
        <v>0</v>
      </c>
    </row>
    <row r="57" spans="2:17" ht="17.25" hidden="1" customHeight="1" x14ac:dyDescent="0.25">
      <c r="B57" s="126" t="s">
        <v>84</v>
      </c>
      <c r="C57" s="24">
        <v>160514</v>
      </c>
      <c r="D57" s="25" t="s">
        <v>85</v>
      </c>
      <c r="E57" s="26">
        <v>227.68</v>
      </c>
      <c r="F57" s="27">
        <v>5.6</v>
      </c>
      <c r="G57" s="23">
        <v>3</v>
      </c>
      <c r="H57" s="23">
        <v>3</v>
      </c>
      <c r="I57" s="23">
        <v>3</v>
      </c>
      <c r="J57" s="23">
        <v>3</v>
      </c>
      <c r="K57" s="23">
        <v>3</v>
      </c>
      <c r="L57" s="23">
        <v>3</v>
      </c>
      <c r="M57" s="23"/>
      <c r="N57" s="23">
        <v>3</v>
      </c>
      <c r="O57" s="23">
        <v>3</v>
      </c>
      <c r="P57" s="23">
        <v>3</v>
      </c>
      <c r="Q57" s="23">
        <v>3</v>
      </c>
    </row>
    <row r="58" spans="2:17" ht="17.25" hidden="1" customHeight="1" x14ac:dyDescent="0.25">
      <c r="B58" s="126"/>
      <c r="C58" s="24">
        <v>160224</v>
      </c>
      <c r="D58" s="25" t="s">
        <v>86</v>
      </c>
      <c r="E58" s="26">
        <v>102.33</v>
      </c>
      <c r="F58" s="27">
        <v>0.93</v>
      </c>
      <c r="G58" s="23">
        <v>3</v>
      </c>
      <c r="H58" s="23">
        <v>3</v>
      </c>
      <c r="I58" s="23">
        <v>3</v>
      </c>
      <c r="J58" s="23">
        <v>3</v>
      </c>
      <c r="K58" s="23">
        <v>3</v>
      </c>
      <c r="L58" s="23">
        <v>3</v>
      </c>
      <c r="M58" s="23"/>
      <c r="N58" s="23">
        <v>3</v>
      </c>
      <c r="O58" s="23">
        <v>3</v>
      </c>
      <c r="P58" s="23">
        <v>3</v>
      </c>
      <c r="Q58" s="23">
        <v>3</v>
      </c>
    </row>
    <row r="59" spans="2:17" ht="17.25" hidden="1" customHeight="1" x14ac:dyDescent="0.25">
      <c r="B59" s="126" t="s">
        <v>87</v>
      </c>
      <c r="C59" s="24">
        <v>165421</v>
      </c>
      <c r="D59" s="36" t="s">
        <v>88</v>
      </c>
      <c r="E59" s="26">
        <v>171.25</v>
      </c>
      <c r="F59" s="27">
        <v>1.4</v>
      </c>
      <c r="G59" s="23">
        <v>0</v>
      </c>
      <c r="H59" s="23">
        <v>0</v>
      </c>
      <c r="I59" s="23">
        <v>0</v>
      </c>
      <c r="J59" s="23">
        <v>0</v>
      </c>
      <c r="K59" s="23">
        <v>0</v>
      </c>
      <c r="L59" s="23">
        <v>0</v>
      </c>
      <c r="M59" s="23"/>
      <c r="N59" s="23">
        <v>0</v>
      </c>
      <c r="O59" s="23">
        <v>0</v>
      </c>
      <c r="P59" s="23">
        <v>0</v>
      </c>
      <c r="Q59" s="23">
        <v>0</v>
      </c>
    </row>
    <row r="60" spans="2:17" ht="17.25" hidden="1" customHeight="1" x14ac:dyDescent="0.25">
      <c r="B60" s="126"/>
      <c r="C60" s="24">
        <v>160972</v>
      </c>
      <c r="D60" s="25" t="s">
        <v>89</v>
      </c>
      <c r="E60" s="26">
        <v>2333.6862913650002</v>
      </c>
      <c r="F60" s="27">
        <v>1.4</v>
      </c>
      <c r="G60" s="23">
        <v>0</v>
      </c>
      <c r="H60" s="23">
        <v>0</v>
      </c>
      <c r="I60" s="23">
        <v>0</v>
      </c>
      <c r="J60" s="23">
        <v>0</v>
      </c>
      <c r="K60" s="23">
        <v>0</v>
      </c>
      <c r="L60" s="23">
        <v>0</v>
      </c>
      <c r="M60" s="23"/>
      <c r="N60" s="23">
        <v>0</v>
      </c>
      <c r="O60" s="23">
        <v>0</v>
      </c>
      <c r="P60" s="23">
        <v>0</v>
      </c>
      <c r="Q60" s="23">
        <v>0</v>
      </c>
    </row>
    <row r="61" spans="2:17" ht="17.25" hidden="1" customHeight="1" x14ac:dyDescent="0.25">
      <c r="B61" s="126"/>
      <c r="C61" s="24">
        <v>162138</v>
      </c>
      <c r="D61" s="25" t="s">
        <v>90</v>
      </c>
      <c r="E61" s="26">
        <v>776.57</v>
      </c>
      <c r="F61" s="42">
        <v>1.28</v>
      </c>
      <c r="G61" s="23">
        <v>0</v>
      </c>
      <c r="H61" s="23">
        <v>0</v>
      </c>
      <c r="I61" s="23">
        <v>0</v>
      </c>
      <c r="J61" s="23">
        <v>0</v>
      </c>
      <c r="K61" s="23">
        <v>0</v>
      </c>
      <c r="L61" s="23">
        <v>0</v>
      </c>
      <c r="M61" s="23"/>
      <c r="N61" s="23">
        <v>0</v>
      </c>
      <c r="O61" s="23">
        <v>0</v>
      </c>
      <c r="P61" s="23">
        <v>0</v>
      </c>
      <c r="Q61" s="23">
        <v>0</v>
      </c>
    </row>
    <row r="62" spans="2:17" ht="17.25" hidden="1" customHeight="1" x14ac:dyDescent="0.25">
      <c r="B62" s="126"/>
      <c r="C62" s="24">
        <v>160243</v>
      </c>
      <c r="D62" s="36" t="s">
        <v>91</v>
      </c>
      <c r="E62" s="26">
        <v>521.1</v>
      </c>
      <c r="F62" s="27">
        <v>1.2</v>
      </c>
      <c r="G62" s="23">
        <v>0</v>
      </c>
      <c r="H62" s="23">
        <v>0</v>
      </c>
      <c r="I62" s="23">
        <v>0</v>
      </c>
      <c r="J62" s="23">
        <v>0</v>
      </c>
      <c r="K62" s="23">
        <v>0</v>
      </c>
      <c r="L62" s="23">
        <v>0</v>
      </c>
      <c r="M62" s="23"/>
      <c r="N62" s="23">
        <v>0</v>
      </c>
      <c r="O62" s="23">
        <v>0</v>
      </c>
      <c r="P62" s="23">
        <v>0</v>
      </c>
      <c r="Q62" s="23">
        <v>0</v>
      </c>
    </row>
    <row r="63" spans="2:17" ht="17.25" hidden="1" customHeight="1" x14ac:dyDescent="0.25">
      <c r="B63" s="126" t="s">
        <v>92</v>
      </c>
      <c r="C63" s="24" t="s">
        <v>93</v>
      </c>
      <c r="D63" s="25" t="s">
        <v>94</v>
      </c>
      <c r="E63" s="26">
        <v>171.18543763403446</v>
      </c>
      <c r="F63" s="27">
        <v>0.92</v>
      </c>
      <c r="G63" s="23">
        <v>1.5</v>
      </c>
      <c r="H63" s="23">
        <v>1.5</v>
      </c>
      <c r="I63" s="23">
        <v>1.5</v>
      </c>
      <c r="J63" s="23">
        <v>1.5</v>
      </c>
      <c r="K63" s="23">
        <v>1.5</v>
      </c>
      <c r="L63" s="23">
        <v>1.5</v>
      </c>
      <c r="M63" s="23"/>
      <c r="N63" s="23">
        <v>1.5</v>
      </c>
      <c r="O63" s="23">
        <v>1.5</v>
      </c>
      <c r="P63" s="23">
        <v>1.5</v>
      </c>
      <c r="Q63" s="23">
        <v>1.5</v>
      </c>
    </row>
    <row r="64" spans="2:17" ht="17.25" hidden="1" customHeight="1" x14ac:dyDescent="0.25">
      <c r="B64" s="126"/>
      <c r="C64" s="24">
        <v>160727</v>
      </c>
      <c r="D64" s="25" t="s">
        <v>95</v>
      </c>
      <c r="E64" s="26">
        <v>384</v>
      </c>
      <c r="F64" s="27">
        <v>1</v>
      </c>
      <c r="G64" s="23">
        <v>3</v>
      </c>
      <c r="H64" s="23">
        <v>3</v>
      </c>
      <c r="I64" s="23">
        <v>3</v>
      </c>
      <c r="J64" s="23">
        <v>3</v>
      </c>
      <c r="K64" s="23">
        <v>3</v>
      </c>
      <c r="L64" s="23">
        <v>3</v>
      </c>
      <c r="M64" s="23"/>
      <c r="N64" s="23">
        <v>3</v>
      </c>
      <c r="O64" s="23">
        <v>3</v>
      </c>
      <c r="P64" s="23">
        <v>3</v>
      </c>
      <c r="Q64" s="23">
        <v>3</v>
      </c>
    </row>
    <row r="65" spans="2:17" ht="17.25" hidden="1" customHeight="1" x14ac:dyDescent="0.25">
      <c r="B65" s="126"/>
      <c r="C65" s="24">
        <v>160280</v>
      </c>
      <c r="D65" s="25" t="s">
        <v>96</v>
      </c>
      <c r="E65" s="26">
        <v>223</v>
      </c>
      <c r="F65" s="27">
        <v>1.1000000000000001</v>
      </c>
      <c r="G65" s="23">
        <v>2</v>
      </c>
      <c r="H65" s="23">
        <v>2</v>
      </c>
      <c r="I65" s="23">
        <v>2</v>
      </c>
      <c r="J65" s="23">
        <v>2</v>
      </c>
      <c r="K65" s="23">
        <v>2</v>
      </c>
      <c r="L65" s="23">
        <v>2</v>
      </c>
      <c r="M65" s="23"/>
      <c r="N65" s="23">
        <v>2</v>
      </c>
      <c r="O65" s="23">
        <v>2</v>
      </c>
      <c r="P65" s="23">
        <v>2</v>
      </c>
      <c r="Q65" s="23">
        <v>2</v>
      </c>
    </row>
    <row r="66" spans="2:17" ht="17.25" hidden="1" customHeight="1" x14ac:dyDescent="0.25">
      <c r="B66" s="126" t="s">
        <v>97</v>
      </c>
      <c r="C66" s="24">
        <v>161871</v>
      </c>
      <c r="D66" s="36" t="s">
        <v>98</v>
      </c>
      <c r="E66" s="26">
        <v>122.36106101746087</v>
      </c>
      <c r="F66" s="27">
        <v>1.4</v>
      </c>
      <c r="G66" s="23">
        <v>0</v>
      </c>
      <c r="H66" s="23">
        <v>0</v>
      </c>
      <c r="I66" s="23">
        <v>0</v>
      </c>
      <c r="J66" s="23">
        <v>0</v>
      </c>
      <c r="K66" s="23">
        <v>0</v>
      </c>
      <c r="L66" s="23">
        <v>0</v>
      </c>
      <c r="M66" s="23"/>
      <c r="N66" s="23">
        <v>0</v>
      </c>
      <c r="O66" s="23">
        <v>0</v>
      </c>
      <c r="P66" s="23">
        <v>0</v>
      </c>
      <c r="Q66" s="23">
        <v>0</v>
      </c>
    </row>
    <row r="67" spans="2:17" ht="17.25" hidden="1" customHeight="1" x14ac:dyDescent="0.25">
      <c r="B67" s="126"/>
      <c r="C67" s="24">
        <v>160612</v>
      </c>
      <c r="D67" s="36" t="s">
        <v>99</v>
      </c>
      <c r="E67" s="26">
        <v>132.05117090702021</v>
      </c>
      <c r="F67" s="27">
        <v>1.58</v>
      </c>
      <c r="G67" s="23">
        <v>0</v>
      </c>
      <c r="H67" s="23">
        <v>0</v>
      </c>
      <c r="I67" s="23">
        <v>0</v>
      </c>
      <c r="J67" s="23">
        <v>0</v>
      </c>
      <c r="K67" s="23">
        <v>0</v>
      </c>
      <c r="L67" s="23">
        <v>0</v>
      </c>
      <c r="M67" s="23"/>
      <c r="N67" s="23">
        <v>0</v>
      </c>
      <c r="O67" s="23">
        <v>0</v>
      </c>
      <c r="P67" s="23">
        <v>0</v>
      </c>
      <c r="Q67" s="23">
        <v>0</v>
      </c>
    </row>
    <row r="68" spans="2:17" ht="17.25" customHeight="1" x14ac:dyDescent="0.25">
      <c r="B68" s="126"/>
      <c r="C68" s="24">
        <v>160108</v>
      </c>
      <c r="D68" s="25" t="s">
        <v>100</v>
      </c>
      <c r="E68" s="26">
        <v>38.4</v>
      </c>
      <c r="F68" s="27">
        <v>2.0499999999999998</v>
      </c>
      <c r="G68" s="23">
        <v>1.3</v>
      </c>
      <c r="H68" s="23">
        <v>1.3</v>
      </c>
      <c r="I68" s="23">
        <v>1.3</v>
      </c>
      <c r="J68" s="23">
        <v>1.3</v>
      </c>
      <c r="K68" s="23">
        <v>1.3</v>
      </c>
      <c r="L68" s="23">
        <v>1.3</v>
      </c>
      <c r="M68" s="23"/>
      <c r="N68" s="23">
        <v>1.1000000000000001</v>
      </c>
      <c r="O68" s="23">
        <v>1.1000000000000001</v>
      </c>
      <c r="P68" s="23">
        <v>1.1000000000000001</v>
      </c>
      <c r="Q68" s="23">
        <v>1.1000000000000001</v>
      </c>
    </row>
    <row r="69" spans="2:17" ht="17.25" customHeight="1" x14ac:dyDescent="0.25">
      <c r="B69" s="126"/>
      <c r="C69" s="24">
        <v>160732</v>
      </c>
      <c r="D69" s="25" t="s">
        <v>101</v>
      </c>
      <c r="E69" s="26">
        <v>327</v>
      </c>
      <c r="F69" s="27">
        <v>1.28</v>
      </c>
      <c r="G69" s="23">
        <v>1.5</v>
      </c>
      <c r="H69" s="23">
        <v>1.5</v>
      </c>
      <c r="I69" s="23">
        <v>1.5</v>
      </c>
      <c r="J69" s="23">
        <v>1.5</v>
      </c>
      <c r="K69" s="23">
        <v>1.5</v>
      </c>
      <c r="L69" s="23">
        <v>1.5</v>
      </c>
      <c r="M69" s="23"/>
      <c r="N69" s="23">
        <v>1.5</v>
      </c>
      <c r="O69" s="23">
        <v>1.5</v>
      </c>
      <c r="P69" s="23">
        <v>1.5</v>
      </c>
      <c r="Q69" s="23">
        <v>1.5</v>
      </c>
    </row>
    <row r="70" spans="2:17" ht="17.25" hidden="1" customHeight="1" x14ac:dyDescent="0.25">
      <c r="B70" s="126"/>
      <c r="C70" s="24">
        <v>160327</v>
      </c>
      <c r="D70" s="25" t="s">
        <v>102</v>
      </c>
      <c r="E70" s="26">
        <v>309</v>
      </c>
      <c r="F70" s="27">
        <v>1.3</v>
      </c>
      <c r="G70" s="23">
        <v>0</v>
      </c>
      <c r="H70" s="23">
        <v>0</v>
      </c>
      <c r="I70" s="23">
        <v>0</v>
      </c>
      <c r="J70" s="23">
        <v>0</v>
      </c>
      <c r="K70" s="23">
        <v>0</v>
      </c>
      <c r="L70" s="23">
        <v>0</v>
      </c>
      <c r="M70" s="23"/>
      <c r="N70" s="23">
        <v>0</v>
      </c>
      <c r="O70" s="23">
        <v>0</v>
      </c>
      <c r="P70" s="23">
        <v>0</v>
      </c>
      <c r="Q70" s="23">
        <v>0</v>
      </c>
    </row>
    <row r="71" spans="2:17" ht="17.25" customHeight="1" x14ac:dyDescent="0.25">
      <c r="B71" s="126"/>
      <c r="C71" s="24">
        <v>161832</v>
      </c>
      <c r="D71" s="25" t="s">
        <v>103</v>
      </c>
      <c r="E71" s="26">
        <v>460</v>
      </c>
      <c r="F71" s="27">
        <v>1.4</v>
      </c>
      <c r="G71" s="23">
        <v>0.2</v>
      </c>
      <c r="H71" s="23">
        <v>0</v>
      </c>
      <c r="I71" s="23">
        <v>0.2</v>
      </c>
      <c r="J71" s="23">
        <v>0.2</v>
      </c>
      <c r="K71" s="23">
        <v>0.2</v>
      </c>
      <c r="L71" s="23">
        <v>0.2</v>
      </c>
      <c r="M71" s="23"/>
      <c r="N71" s="23">
        <v>0</v>
      </c>
      <c r="O71" s="23">
        <v>0</v>
      </c>
      <c r="P71" s="23">
        <v>0</v>
      </c>
      <c r="Q71" s="23">
        <v>0</v>
      </c>
    </row>
    <row r="72" spans="2:17" ht="17.25" hidden="1" customHeight="1" x14ac:dyDescent="0.25">
      <c r="B72" s="126"/>
      <c r="C72" s="24">
        <v>160146</v>
      </c>
      <c r="D72" s="25" t="s">
        <v>104</v>
      </c>
      <c r="E72" s="26">
        <v>378</v>
      </c>
      <c r="F72" s="27">
        <v>1.2</v>
      </c>
      <c r="G72" s="23">
        <v>0</v>
      </c>
      <c r="H72" s="23">
        <v>0</v>
      </c>
      <c r="I72" s="23">
        <v>0</v>
      </c>
      <c r="J72" s="23">
        <v>0</v>
      </c>
      <c r="K72" s="23">
        <v>0</v>
      </c>
      <c r="L72" s="23">
        <v>0</v>
      </c>
      <c r="M72" s="23"/>
      <c r="N72" s="23">
        <v>0</v>
      </c>
      <c r="O72" s="23">
        <v>0</v>
      </c>
      <c r="P72" s="23">
        <v>0</v>
      </c>
      <c r="Q72" s="23">
        <v>0</v>
      </c>
    </row>
    <row r="73" spans="2:17" ht="17.25" hidden="1" customHeight="1" x14ac:dyDescent="0.25">
      <c r="B73" s="126"/>
      <c r="C73" s="24">
        <v>160200</v>
      </c>
      <c r="D73" s="25" t="s">
        <v>105</v>
      </c>
      <c r="E73" s="26">
        <v>491</v>
      </c>
      <c r="F73" s="27">
        <v>1.2</v>
      </c>
      <c r="G73" s="23">
        <v>0</v>
      </c>
      <c r="H73" s="23">
        <v>0</v>
      </c>
      <c r="I73" s="23">
        <v>0</v>
      </c>
      <c r="J73" s="23">
        <v>0</v>
      </c>
      <c r="K73" s="23">
        <v>0</v>
      </c>
      <c r="L73" s="23">
        <v>0</v>
      </c>
      <c r="M73" s="23"/>
      <c r="N73" s="23">
        <v>0</v>
      </c>
      <c r="O73" s="23">
        <v>0</v>
      </c>
      <c r="P73" s="23">
        <v>0</v>
      </c>
      <c r="Q73" s="23">
        <v>0</v>
      </c>
    </row>
    <row r="74" spans="2:17" ht="17.25" hidden="1" customHeight="1" x14ac:dyDescent="0.25">
      <c r="B74" s="126"/>
      <c r="C74" s="24">
        <v>164215</v>
      </c>
      <c r="D74" s="25" t="s">
        <v>106</v>
      </c>
      <c r="E74" s="26">
        <v>920</v>
      </c>
      <c r="F74" s="27">
        <v>1.35</v>
      </c>
      <c r="G74" s="23">
        <v>0</v>
      </c>
      <c r="H74" s="23">
        <v>0</v>
      </c>
      <c r="I74" s="23">
        <v>0</v>
      </c>
      <c r="J74" s="23">
        <v>0</v>
      </c>
      <c r="K74" s="23">
        <v>0</v>
      </c>
      <c r="L74" s="23">
        <v>0</v>
      </c>
      <c r="M74" s="23"/>
      <c r="N74" s="23">
        <v>0</v>
      </c>
      <c r="O74" s="23">
        <v>0</v>
      </c>
      <c r="P74" s="23">
        <v>0</v>
      </c>
      <c r="Q74" s="23">
        <v>0</v>
      </c>
    </row>
    <row r="75" spans="2:17" ht="17.25" hidden="1" customHeight="1" x14ac:dyDescent="0.25">
      <c r="B75" s="126"/>
      <c r="C75" s="24">
        <v>160235</v>
      </c>
      <c r="D75" s="25" t="s">
        <v>107</v>
      </c>
      <c r="E75" s="26">
        <v>277</v>
      </c>
      <c r="F75" s="27">
        <v>1.54</v>
      </c>
      <c r="G75" s="23">
        <v>0</v>
      </c>
      <c r="H75" s="23">
        <v>0</v>
      </c>
      <c r="I75" s="23">
        <v>0</v>
      </c>
      <c r="J75" s="23">
        <v>0</v>
      </c>
      <c r="K75" s="23">
        <v>0</v>
      </c>
      <c r="L75" s="23">
        <v>0</v>
      </c>
      <c r="M75" s="23"/>
      <c r="N75" s="23">
        <v>0</v>
      </c>
      <c r="O75" s="23">
        <v>0</v>
      </c>
      <c r="P75" s="23">
        <v>0</v>
      </c>
      <c r="Q75" s="23">
        <v>0</v>
      </c>
    </row>
    <row r="76" spans="2:17" ht="17.25" customHeight="1" thickBot="1" x14ac:dyDescent="0.3">
      <c r="B76" s="126"/>
      <c r="C76" s="24">
        <v>160774</v>
      </c>
      <c r="D76" s="25" t="s">
        <v>108</v>
      </c>
      <c r="E76" s="26">
        <v>735.33</v>
      </c>
      <c r="F76" s="27">
        <v>1.3</v>
      </c>
      <c r="G76" s="23">
        <v>0.1</v>
      </c>
      <c r="H76" s="23">
        <v>0.1</v>
      </c>
      <c r="I76" s="23">
        <v>0.1</v>
      </c>
      <c r="J76" s="23">
        <v>0.1</v>
      </c>
      <c r="K76" s="23">
        <v>0.1</v>
      </c>
      <c r="L76" s="23">
        <v>0.1</v>
      </c>
      <c r="M76" s="23"/>
      <c r="N76" s="23">
        <v>0.1</v>
      </c>
      <c r="O76" s="23">
        <v>0.1</v>
      </c>
      <c r="P76" s="23">
        <v>0.1</v>
      </c>
      <c r="Q76" s="23">
        <v>0.1</v>
      </c>
    </row>
    <row r="77" spans="2:17" ht="17.25" hidden="1" customHeight="1" thickBot="1" x14ac:dyDescent="0.3">
      <c r="B77" s="127"/>
      <c r="C77" s="43">
        <v>160909</v>
      </c>
      <c r="D77" s="44" t="s">
        <v>109</v>
      </c>
      <c r="E77" s="45">
        <v>800</v>
      </c>
      <c r="F77" s="46">
        <v>1.3</v>
      </c>
      <c r="G77" s="23">
        <v>0</v>
      </c>
      <c r="H77" s="23">
        <v>0</v>
      </c>
      <c r="I77" s="23">
        <v>0</v>
      </c>
      <c r="J77" s="23">
        <v>0</v>
      </c>
      <c r="K77" s="23">
        <v>0</v>
      </c>
      <c r="L77" s="23">
        <v>0</v>
      </c>
      <c r="M77" s="23"/>
      <c r="N77" s="23">
        <v>0</v>
      </c>
      <c r="O77" s="23">
        <v>0</v>
      </c>
      <c r="P77" s="23">
        <v>0</v>
      </c>
      <c r="Q77" s="23">
        <v>0</v>
      </c>
    </row>
    <row r="78" spans="2:17" ht="21" customHeight="1" x14ac:dyDescent="0.25">
      <c r="B78" s="128" t="s">
        <v>110</v>
      </c>
      <c r="C78" s="129"/>
      <c r="D78" s="129"/>
      <c r="E78" s="47"/>
      <c r="F78" s="47"/>
      <c r="G78" s="48">
        <f>SUM(G10:G77)</f>
        <v>172.1</v>
      </c>
      <c r="H78" s="48">
        <f t="shared" ref="H78" si="0">SUM(H10:H77)</f>
        <v>171.4</v>
      </c>
      <c r="I78" s="48">
        <f>SUM(I10:I77)</f>
        <v>183.6</v>
      </c>
      <c r="J78" s="48">
        <f>SUM(J10:J77)</f>
        <v>185.1</v>
      </c>
      <c r="K78" s="48">
        <f t="shared" ref="K78:Q78" si="1">SUM(K10:K77)</f>
        <v>187.1</v>
      </c>
      <c r="L78" s="48">
        <f t="shared" si="1"/>
        <v>187.1</v>
      </c>
      <c r="M78" s="48"/>
      <c r="N78" s="48">
        <f t="shared" si="1"/>
        <v>181.2</v>
      </c>
      <c r="O78" s="48">
        <f t="shared" si="1"/>
        <v>182.7</v>
      </c>
      <c r="P78" s="48">
        <f t="shared" si="1"/>
        <v>181.2</v>
      </c>
      <c r="Q78" s="48">
        <f t="shared" si="1"/>
        <v>183.7</v>
      </c>
    </row>
    <row r="79" spans="2:17" ht="21" customHeight="1" thickBot="1" x14ac:dyDescent="0.3">
      <c r="B79" s="124" t="s">
        <v>111</v>
      </c>
      <c r="C79" s="125"/>
      <c r="D79" s="125"/>
      <c r="E79" s="49"/>
      <c r="F79" s="49"/>
      <c r="G79" s="50" t="s">
        <v>112</v>
      </c>
      <c r="H79" s="50" t="s">
        <v>112</v>
      </c>
      <c r="I79" s="50" t="s">
        <v>112</v>
      </c>
      <c r="J79" s="50" t="s">
        <v>112</v>
      </c>
      <c r="K79" s="50" t="s">
        <v>112</v>
      </c>
      <c r="L79" s="50" t="s">
        <v>112</v>
      </c>
      <c r="M79" s="50"/>
      <c r="N79" s="50" t="s">
        <v>112</v>
      </c>
      <c r="O79" s="50" t="s">
        <v>112</v>
      </c>
      <c r="P79" s="50" t="s">
        <v>112</v>
      </c>
      <c r="Q79" s="50" t="s">
        <v>112</v>
      </c>
    </row>
    <row r="80" spans="2:17" ht="21" customHeight="1" x14ac:dyDescent="0.25"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/>
      <c r="Q80" s="51"/>
    </row>
    <row r="81" spans="2:17" ht="21" customHeight="1" x14ac:dyDescent="0.25">
      <c r="B81" s="52" t="s">
        <v>113</v>
      </c>
      <c r="C81" s="53"/>
      <c r="D81" s="54"/>
      <c r="E81" s="55"/>
      <c r="F81" s="55"/>
      <c r="G81" s="56">
        <f>SUMPRODUCT(G10:G76,$E10:$E76)/SUM(G10:G76)</f>
        <v>183.54374862746604</v>
      </c>
      <c r="H81" s="56">
        <f t="shared" ref="H81" si="2">SUMPRODUCT(H10:H76,$E10:$E76)/SUM(H10:H76)</f>
        <v>181.01435651992676</v>
      </c>
      <c r="I81" s="56">
        <f>SUMPRODUCT(I10:I76,$E10:$E76)/SUM(I10:I76)</f>
        <v>185.91348238259607</v>
      </c>
      <c r="J81" s="56">
        <f t="shared" ref="J81" si="3">SUMPRODUCT(J10:J76,$E10:$E76)/SUM(J10:J76)</f>
        <v>200.6143455723643</v>
      </c>
      <c r="K81" s="56">
        <f>SUMPRODUCT(K10:K76,$E10:$E76)/SUM(K10:K76)</f>
        <v>169.65081978143874</v>
      </c>
      <c r="L81" s="56">
        <f>SUMPRODUCT(L10:L76,$E10:$E76)/SUM(L10:L76)</f>
        <v>186.84744977357937</v>
      </c>
      <c r="M81" s="56"/>
      <c r="N81" s="56">
        <f t="shared" ref="N81:Q81" si="4">SUMPRODUCT(N10:N76,$E10:$E76)/SUM(N10:N76)</f>
        <v>187.95450604380568</v>
      </c>
      <c r="O81" s="56">
        <f t="shared" si="4"/>
        <v>202.8317268480437</v>
      </c>
      <c r="P81" s="56">
        <f t="shared" si="4"/>
        <v>185.12427141417129</v>
      </c>
      <c r="Q81" s="56">
        <f t="shared" si="4"/>
        <v>209.89306747489158</v>
      </c>
    </row>
    <row r="82" spans="2:17" ht="21" customHeight="1" x14ac:dyDescent="0.25">
      <c r="B82" s="52" t="s">
        <v>114</v>
      </c>
      <c r="C82" s="53"/>
      <c r="D82" s="54"/>
      <c r="E82" s="55"/>
      <c r="F82" s="55"/>
      <c r="G82" s="56">
        <f>SUMPRODUCT(G10:G76,$E10:$E76)/SUMPRODUCT(G10:G76,1/$F10:$F76)</f>
        <v>207.52403176358123</v>
      </c>
      <c r="H82" s="56">
        <f t="shared" ref="H82" si="5">SUMPRODUCT(H10:H76,$E10:$E76)/SUMPRODUCT(H10:H76,1/$F10:$F76)</f>
        <v>204.06766826609876</v>
      </c>
      <c r="I82" s="56">
        <f t="array" ref="I82">SUMPRODUCT(I10:I76,$E10:$E76)/SUMPRODUCT(I10:I76,1/$F10:$F76)</f>
        <v>213.50771978394698</v>
      </c>
      <c r="J82" s="56">
        <f t="shared" ref="J82" si="6">SUMPRODUCT(J10:J76,$E10:$E76)/SUMPRODUCT(J10:J76,1/$F10:$F76)</f>
        <v>227.99449336981851</v>
      </c>
      <c r="K82" s="56">
        <f t="array" ref="K82">SUMPRODUCT(K10:K76,$E10:$E76)/SUMPRODUCT(K10:K76,1/$F10:$F76)</f>
        <v>196.66384922773065</v>
      </c>
      <c r="L82" s="56">
        <f>SUMPRODUCT(L10:L76,$E10:$E76)/SUMPRODUCT(L10:L76,1/$F10:$F76)</f>
        <v>216.8996270934814</v>
      </c>
      <c r="M82" s="56"/>
      <c r="N82" s="56">
        <f t="shared" ref="N82:Q82" si="7">SUMPRODUCT(N10:N76,$E10:$E76)/SUMPRODUCT(N10:N76,1/$F10:$F76)</f>
        <v>213.99413130503279</v>
      </c>
      <c r="O82" s="56">
        <f t="shared" si="7"/>
        <v>228.53625070475735</v>
      </c>
      <c r="P82" s="56">
        <f t="shared" si="7"/>
        <v>210.62369655028294</v>
      </c>
      <c r="Q82" s="56">
        <f t="shared" si="7"/>
        <v>236.5710966303885</v>
      </c>
    </row>
    <row r="83" spans="2:17" ht="21" customHeight="1" x14ac:dyDescent="0.25">
      <c r="B83" s="52" t="s">
        <v>115</v>
      </c>
      <c r="C83" s="53"/>
      <c r="D83" s="54"/>
      <c r="E83" s="55"/>
      <c r="F83" s="55"/>
      <c r="G83" s="57">
        <f t="array" ref="G83">SUM(G10:G76)/SUMPRODUCT(G10:G76,1/$F10:$F76)</f>
        <v>1.1306515929604737</v>
      </c>
      <c r="H83" s="57">
        <f t="shared" ref="H83" si="8">SUM(H10:H76)/SUMPRODUCT(H10:H76,1/$F10:$F76)</f>
        <v>1.1273562616213493</v>
      </c>
      <c r="I83" s="57">
        <f t="array" ref="I83">SUM(I10:I76)/SUMPRODUCT(I10:I76,1/$F10:$F76)</f>
        <v>1.1484251547962725</v>
      </c>
      <c r="J83" s="57">
        <f t="shared" ref="J83" si="9">SUM(J10:J76)/SUMPRODUCT(J10:J76,1/$F10:$F76)</f>
        <v>1.1364815049459054</v>
      </c>
      <c r="K83" s="57">
        <f t="array" ref="K83">SUM(K10:K76)/SUMPRODUCT(K10:K76,1/$F10:$F76)</f>
        <v>1.159227226140686</v>
      </c>
      <c r="L83" s="57">
        <f>SUM(L10:L76)/SUMPRODUCT(L10:L76,1/$F10:$F76)</f>
        <v>1.1608380384978176</v>
      </c>
      <c r="M83" s="57"/>
      <c r="N83" s="57">
        <f t="shared" ref="N83:O83" si="10">SUM(N10:N76)/SUMPRODUCT(N10:N76,1/$F10:$F76)</f>
        <v>1.1385421707057035</v>
      </c>
      <c r="O83" s="57">
        <f t="shared" si="10"/>
        <v>1.1267283193618463</v>
      </c>
      <c r="P83" s="57">
        <f t="shared" ref="P83:Q83" si="11">SUM(P10:P76)/SUMPRODUCT(P10:P76,1/$F10:$F76)</f>
        <v>1.1377422038791594</v>
      </c>
      <c r="Q83" s="57">
        <f t="shared" si="11"/>
        <v>1.127102955216414</v>
      </c>
    </row>
    <row r="84" spans="2:17" ht="9.75" customHeight="1" x14ac:dyDescent="0.25"/>
    <row r="85" spans="2:17" ht="23.25" customHeight="1" x14ac:dyDescent="0.25">
      <c r="B85" s="58" t="s">
        <v>0</v>
      </c>
      <c r="C85" s="59"/>
      <c r="D85" s="59"/>
      <c r="E85" s="59"/>
      <c r="F85" s="59"/>
      <c r="G85" s="59"/>
      <c r="H85" s="60"/>
      <c r="I85" s="59"/>
      <c r="J85" s="59"/>
      <c r="K85" s="59"/>
      <c r="L85" s="59"/>
      <c r="M85" s="59"/>
      <c r="N85" s="60"/>
      <c r="O85" s="60"/>
      <c r="P85" s="60"/>
      <c r="Q85" s="60"/>
    </row>
    <row r="86" spans="2:17" ht="23.25" hidden="1" customHeight="1" x14ac:dyDescent="0.25">
      <c r="B86" s="61" t="s">
        <v>116</v>
      </c>
      <c r="C86" s="62"/>
      <c r="D86" s="62"/>
      <c r="E86" s="62"/>
      <c r="F86" s="63"/>
      <c r="G86" s="64" t="str">
        <f>G7</f>
        <v>23CL1A1</v>
      </c>
      <c r="H86" s="64" t="str">
        <f t="shared" ref="H86" si="12">H7</f>
        <v>23CL1A6</v>
      </c>
      <c r="I86" s="64" t="str">
        <f>I7</f>
        <v>23CL1A2</v>
      </c>
      <c r="J86" s="64" t="str">
        <f t="shared" ref="J86" si="13">J7</f>
        <v>23CL1A5</v>
      </c>
      <c r="K86" s="64" t="str">
        <f>K7</f>
        <v>23CL1A3</v>
      </c>
      <c r="L86" s="64" t="str">
        <f>L7</f>
        <v>23CL1A4</v>
      </c>
      <c r="M86" s="64"/>
      <c r="N86" s="64" t="str">
        <f>N7</f>
        <v>23CL1A6</v>
      </c>
      <c r="O86" s="64" t="str">
        <f t="shared" ref="O86:Q86" si="14">O7</f>
        <v>23CL1A6</v>
      </c>
      <c r="P86" s="64" t="str">
        <f t="shared" si="14"/>
        <v>23CL1A6</v>
      </c>
      <c r="Q86" s="64" t="str">
        <f t="shared" si="14"/>
        <v>23CL1A6</v>
      </c>
    </row>
    <row r="87" spans="2:17" s="68" customFormat="1" ht="21" hidden="1" customHeight="1" x14ac:dyDescent="0.25">
      <c r="B87" s="65" t="s">
        <v>117</v>
      </c>
      <c r="C87" s="66"/>
      <c r="D87" s="66"/>
      <c r="E87" s="66"/>
      <c r="F87" s="66"/>
      <c r="G87" s="66"/>
      <c r="H87" s="67"/>
      <c r="I87" s="66"/>
      <c r="J87" s="66"/>
      <c r="K87" s="66"/>
      <c r="L87" s="66"/>
      <c r="M87" s="66"/>
      <c r="N87" s="67"/>
      <c r="O87" s="67"/>
      <c r="P87" s="67"/>
      <c r="Q87" s="67"/>
    </row>
    <row r="88" spans="2:17" s="68" customFormat="1" ht="21" hidden="1" customHeight="1" x14ac:dyDescent="0.25">
      <c r="B88" s="65" t="s">
        <v>118</v>
      </c>
      <c r="C88" s="66"/>
      <c r="D88" s="66"/>
      <c r="E88" s="66"/>
      <c r="F88" s="66"/>
      <c r="G88" s="66"/>
      <c r="H88" s="67"/>
      <c r="I88" s="66"/>
      <c r="J88" s="66"/>
      <c r="K88" s="66"/>
      <c r="L88" s="66"/>
      <c r="M88" s="66"/>
      <c r="N88" s="67"/>
      <c r="O88" s="67"/>
      <c r="P88" s="67"/>
      <c r="Q88" s="67"/>
    </row>
    <row r="89" spans="2:17" ht="21" hidden="1" customHeight="1" x14ac:dyDescent="0.25">
      <c r="B89" s="69" t="s">
        <v>119</v>
      </c>
      <c r="C89" s="70"/>
      <c r="D89" s="71"/>
      <c r="E89" s="72"/>
      <c r="F89" s="73"/>
      <c r="G89" s="74"/>
      <c r="H89" s="17"/>
      <c r="I89" s="75"/>
      <c r="J89" s="17"/>
      <c r="K89" s="17"/>
      <c r="L89" s="17"/>
      <c r="M89" s="17"/>
      <c r="N89" s="17"/>
      <c r="O89" s="17"/>
      <c r="P89" s="17"/>
      <c r="Q89" s="17"/>
    </row>
    <row r="90" spans="2:17" ht="21" hidden="1" customHeight="1" x14ac:dyDescent="0.25">
      <c r="B90" s="69" t="s">
        <v>120</v>
      </c>
      <c r="C90" s="70"/>
      <c r="D90" s="71"/>
      <c r="E90" s="72"/>
      <c r="F90" s="73"/>
      <c r="G90" s="74"/>
      <c r="H90" s="17"/>
      <c r="I90" s="75"/>
      <c r="J90" s="17"/>
      <c r="K90" s="17"/>
      <c r="L90" s="17"/>
      <c r="M90" s="17"/>
      <c r="N90" s="17"/>
      <c r="O90" s="17"/>
      <c r="P90" s="17"/>
      <c r="Q90" s="17"/>
    </row>
    <row r="91" spans="2:17" s="68" customFormat="1" ht="21" customHeight="1" thickBot="1" x14ac:dyDescent="0.3">
      <c r="B91" s="65" t="s">
        <v>121</v>
      </c>
      <c r="C91" s="66"/>
      <c r="D91" s="66"/>
      <c r="E91" s="66"/>
      <c r="F91" s="66"/>
      <c r="G91" s="66"/>
      <c r="H91" s="67"/>
      <c r="I91" s="66"/>
      <c r="J91" s="66"/>
      <c r="K91" s="66"/>
      <c r="L91" s="66"/>
      <c r="M91" s="66"/>
      <c r="N91" s="67"/>
      <c r="O91" s="67"/>
      <c r="P91" s="67"/>
      <c r="Q91" s="67"/>
    </row>
    <row r="92" spans="2:17" s="68" customFormat="1" ht="21" customHeight="1" x14ac:dyDescent="0.25">
      <c r="B92" s="65" t="s">
        <v>122</v>
      </c>
      <c r="C92" s="66"/>
      <c r="D92" s="66"/>
      <c r="E92" s="66"/>
      <c r="F92" s="66"/>
      <c r="G92" s="16" t="s">
        <v>13</v>
      </c>
      <c r="H92" s="16" t="s">
        <v>14</v>
      </c>
      <c r="I92" s="16" t="s">
        <v>15</v>
      </c>
      <c r="J92" s="16" t="s">
        <v>16</v>
      </c>
      <c r="K92" s="16" t="s">
        <v>17</v>
      </c>
      <c r="L92" s="16" t="s">
        <v>18</v>
      </c>
      <c r="M92" s="16"/>
      <c r="N92" s="16" t="s">
        <v>14</v>
      </c>
      <c r="O92" s="16" t="s">
        <v>14</v>
      </c>
      <c r="P92" s="16" t="s">
        <v>14</v>
      </c>
      <c r="Q92" s="16" t="s">
        <v>14</v>
      </c>
    </row>
    <row r="93" spans="2:17" ht="21" customHeight="1" x14ac:dyDescent="0.25">
      <c r="B93" s="69" t="s">
        <v>123</v>
      </c>
      <c r="C93" s="70"/>
      <c r="D93" s="71"/>
      <c r="E93" s="72"/>
      <c r="F93" s="73"/>
      <c r="G93" s="74">
        <v>2.99</v>
      </c>
      <c r="H93" s="17">
        <v>3.49</v>
      </c>
      <c r="I93" s="75">
        <v>3.74</v>
      </c>
      <c r="J93" s="76">
        <v>4.51</v>
      </c>
      <c r="K93" s="17">
        <v>3.23</v>
      </c>
      <c r="L93" s="17">
        <v>3.43</v>
      </c>
      <c r="M93" s="17"/>
      <c r="N93" s="17">
        <v>3.49</v>
      </c>
      <c r="O93" s="17">
        <v>3.49</v>
      </c>
      <c r="P93" s="17">
        <v>3.49</v>
      </c>
      <c r="Q93" s="17">
        <v>3.49</v>
      </c>
    </row>
    <row r="94" spans="2:17" ht="21" customHeight="1" x14ac:dyDescent="0.25">
      <c r="B94" s="69" t="s">
        <v>124</v>
      </c>
      <c r="C94" s="70"/>
      <c r="D94" s="71"/>
      <c r="E94" s="72"/>
      <c r="F94" s="73"/>
      <c r="G94" s="74">
        <v>21.54</v>
      </c>
      <c r="H94" s="17">
        <v>21.56</v>
      </c>
      <c r="I94" s="75">
        <v>22.01</v>
      </c>
      <c r="J94" s="17">
        <v>21.66</v>
      </c>
      <c r="K94" s="17">
        <v>19.2</v>
      </c>
      <c r="L94" s="17">
        <v>18.91</v>
      </c>
      <c r="M94" s="17"/>
      <c r="N94" s="17">
        <v>21.56</v>
      </c>
      <c r="O94" s="17">
        <v>21.56</v>
      </c>
      <c r="P94" s="17">
        <v>21.56</v>
      </c>
      <c r="Q94" s="17">
        <v>21.56</v>
      </c>
    </row>
    <row r="95" spans="2:17" ht="21" customHeight="1" x14ac:dyDescent="0.25">
      <c r="B95" s="69" t="s">
        <v>125</v>
      </c>
      <c r="C95" s="70"/>
      <c r="D95" s="71"/>
      <c r="E95" s="72"/>
      <c r="F95" s="73"/>
      <c r="G95" s="74">
        <f>G94-G93</f>
        <v>18.549999999999997</v>
      </c>
      <c r="H95" s="74">
        <f t="shared" ref="H95:Q95" si="15">H94-H93</f>
        <v>18.07</v>
      </c>
      <c r="I95" s="74">
        <f t="shared" si="15"/>
        <v>18.270000000000003</v>
      </c>
      <c r="J95" s="74">
        <f t="shared" si="15"/>
        <v>17.149999999999999</v>
      </c>
      <c r="K95" s="74">
        <f t="shared" si="15"/>
        <v>15.969999999999999</v>
      </c>
      <c r="L95" s="74">
        <f t="shared" si="15"/>
        <v>15.48</v>
      </c>
      <c r="M95" s="74"/>
      <c r="N95" s="74">
        <f t="shared" si="15"/>
        <v>18.07</v>
      </c>
      <c r="O95" s="74">
        <f t="shared" si="15"/>
        <v>18.07</v>
      </c>
      <c r="P95" s="74">
        <f t="shared" si="15"/>
        <v>18.07</v>
      </c>
      <c r="Q95" s="74">
        <f t="shared" si="15"/>
        <v>18.07</v>
      </c>
    </row>
    <row r="96" spans="2:17" ht="21" customHeight="1" x14ac:dyDescent="0.25">
      <c r="B96" s="69" t="s">
        <v>126</v>
      </c>
      <c r="C96" s="70"/>
      <c r="D96" s="71"/>
      <c r="E96" s="72"/>
      <c r="F96" s="73"/>
      <c r="G96" s="74">
        <v>2.87</v>
      </c>
      <c r="H96" s="17">
        <v>3.16</v>
      </c>
      <c r="I96" s="75">
        <v>2.88</v>
      </c>
      <c r="J96" s="17">
        <v>2.4700000000000002</v>
      </c>
      <c r="K96" s="17">
        <v>3.32</v>
      </c>
      <c r="L96" s="17">
        <v>3.51</v>
      </c>
      <c r="M96" s="17"/>
      <c r="N96" s="17">
        <v>3.16</v>
      </c>
      <c r="O96" s="17">
        <v>3.16</v>
      </c>
      <c r="P96" s="17">
        <v>3.16</v>
      </c>
      <c r="Q96" s="17">
        <v>3.16</v>
      </c>
    </row>
    <row r="97" spans="2:17" ht="21" customHeight="1" x14ac:dyDescent="0.25">
      <c r="B97" s="69" t="s">
        <v>127</v>
      </c>
      <c r="C97" s="70"/>
      <c r="D97" s="71"/>
      <c r="E97" s="72"/>
      <c r="F97" s="73"/>
      <c r="G97" s="74">
        <v>2.82</v>
      </c>
      <c r="H97" s="17">
        <v>3.08</v>
      </c>
      <c r="I97" s="75">
        <v>2.83</v>
      </c>
      <c r="J97" s="17">
        <v>2.4300000000000002</v>
      </c>
      <c r="K97" s="17">
        <v>3.18</v>
      </c>
      <c r="L97" s="17">
        <v>3.34</v>
      </c>
      <c r="M97" s="17"/>
      <c r="N97" s="17">
        <v>3.08</v>
      </c>
      <c r="O97" s="17">
        <v>3.08</v>
      </c>
      <c r="P97" s="17">
        <v>3.08</v>
      </c>
      <c r="Q97" s="17">
        <v>3.08</v>
      </c>
    </row>
    <row r="98" spans="2:17" ht="21" customHeight="1" x14ac:dyDescent="0.25">
      <c r="B98" s="77" t="s">
        <v>128</v>
      </c>
      <c r="C98" s="78"/>
      <c r="D98" s="79"/>
      <c r="E98" s="80"/>
      <c r="F98" s="81"/>
      <c r="G98" s="82">
        <v>3.05</v>
      </c>
      <c r="H98" s="83">
        <v>3.38</v>
      </c>
      <c r="I98" s="84">
        <v>3.06</v>
      </c>
      <c r="J98" s="83">
        <v>2.54</v>
      </c>
      <c r="K98" s="83">
        <v>3.43</v>
      </c>
      <c r="L98" s="83">
        <v>3.61</v>
      </c>
      <c r="M98" s="83"/>
      <c r="N98" s="83">
        <v>3.38</v>
      </c>
      <c r="O98" s="83">
        <v>3.38</v>
      </c>
      <c r="P98" s="83">
        <v>3.38</v>
      </c>
      <c r="Q98" s="83">
        <v>3.38</v>
      </c>
    </row>
    <row r="99" spans="2:17" ht="21" customHeight="1" x14ac:dyDescent="0.25">
      <c r="B99" s="69" t="s">
        <v>129</v>
      </c>
      <c r="C99" s="70"/>
      <c r="D99" s="71"/>
      <c r="E99" s="72"/>
      <c r="F99" s="73"/>
      <c r="G99" s="74">
        <v>3.31</v>
      </c>
      <c r="H99" s="17">
        <v>3.69</v>
      </c>
      <c r="I99" s="75">
        <v>3.3</v>
      </c>
      <c r="J99" s="17">
        <v>2.69</v>
      </c>
      <c r="K99" s="17">
        <v>3.71</v>
      </c>
      <c r="L99" s="17">
        <v>3.92</v>
      </c>
      <c r="M99" s="17"/>
      <c r="N99" s="17">
        <v>3.69</v>
      </c>
      <c r="O99" s="17">
        <v>3.69</v>
      </c>
      <c r="P99" s="17">
        <v>3.69</v>
      </c>
      <c r="Q99" s="17">
        <v>3.69</v>
      </c>
    </row>
    <row r="100" spans="2:17" ht="21" customHeight="1" x14ac:dyDescent="0.25">
      <c r="B100" s="69" t="s">
        <v>130</v>
      </c>
      <c r="C100" s="70"/>
      <c r="D100" s="71"/>
      <c r="E100" s="72"/>
      <c r="F100" s="73"/>
      <c r="G100" s="74">
        <v>3.58</v>
      </c>
      <c r="H100" s="17">
        <v>3.99</v>
      </c>
      <c r="I100" s="75">
        <v>3.55</v>
      </c>
      <c r="J100" s="17">
        <v>2.92</v>
      </c>
      <c r="K100" s="85">
        <v>4</v>
      </c>
      <c r="L100" s="17">
        <v>4.21</v>
      </c>
      <c r="M100" s="17"/>
      <c r="N100" s="17">
        <v>3.99</v>
      </c>
      <c r="O100" s="17">
        <v>3.99</v>
      </c>
      <c r="P100" s="17">
        <v>3.99</v>
      </c>
      <c r="Q100" s="17">
        <v>3.99</v>
      </c>
    </row>
    <row r="101" spans="2:17" ht="21" customHeight="1" x14ac:dyDescent="0.25">
      <c r="B101" s="69" t="s">
        <v>131</v>
      </c>
      <c r="C101" s="70"/>
      <c r="D101" s="71"/>
      <c r="E101" s="72"/>
      <c r="F101" s="73"/>
      <c r="G101" s="74">
        <v>3.79</v>
      </c>
      <c r="H101" s="17">
        <v>4.1900000000000004</v>
      </c>
      <c r="I101" s="75">
        <v>3.74</v>
      </c>
      <c r="J101" s="17">
        <v>3.09</v>
      </c>
      <c r="K101" s="17">
        <v>4.22</v>
      </c>
      <c r="L101" s="17">
        <v>4.3899999999999997</v>
      </c>
      <c r="M101" s="17"/>
      <c r="N101" s="17">
        <v>4.1900000000000004</v>
      </c>
      <c r="O101" s="17">
        <v>4.1900000000000004</v>
      </c>
      <c r="P101" s="17">
        <v>4.1900000000000004</v>
      </c>
      <c r="Q101" s="17">
        <v>4.1900000000000004</v>
      </c>
    </row>
    <row r="102" spans="2:17" ht="21" customHeight="1" x14ac:dyDescent="0.25">
      <c r="B102" s="69" t="s">
        <v>132</v>
      </c>
      <c r="C102" s="70"/>
      <c r="D102" s="71"/>
      <c r="E102" s="72"/>
      <c r="F102" s="73"/>
      <c r="G102" s="74">
        <v>6.35</v>
      </c>
      <c r="H102" s="17">
        <v>6.31</v>
      </c>
      <c r="I102" s="75">
        <v>5.88</v>
      </c>
      <c r="J102" s="86">
        <v>4.9000000000000004</v>
      </c>
      <c r="K102" s="17">
        <v>6.36</v>
      </c>
      <c r="L102" s="17">
        <v>6.31</v>
      </c>
      <c r="M102" s="17"/>
      <c r="N102" s="17">
        <v>6.31</v>
      </c>
      <c r="O102" s="17">
        <v>6.31</v>
      </c>
      <c r="P102" s="17">
        <v>6.31</v>
      </c>
      <c r="Q102" s="17">
        <v>6.31</v>
      </c>
    </row>
    <row r="103" spans="2:17" ht="21" customHeight="1" x14ac:dyDescent="0.25">
      <c r="B103" s="69" t="s">
        <v>133</v>
      </c>
      <c r="C103" s="70"/>
      <c r="D103" s="71"/>
      <c r="E103" s="72"/>
      <c r="F103" s="73"/>
      <c r="G103" s="74">
        <v>14.24</v>
      </c>
      <c r="H103" s="17">
        <v>11.97</v>
      </c>
      <c r="I103" s="75">
        <v>12.21</v>
      </c>
      <c r="J103" s="17">
        <v>9.57</v>
      </c>
      <c r="K103" s="17">
        <v>12.02</v>
      </c>
      <c r="L103" s="17">
        <v>11.15</v>
      </c>
      <c r="M103" s="17"/>
      <c r="N103" s="17">
        <v>11.97</v>
      </c>
      <c r="O103" s="17">
        <v>11.97</v>
      </c>
      <c r="P103" s="17">
        <v>11.97</v>
      </c>
      <c r="Q103" s="17">
        <v>11.97</v>
      </c>
    </row>
    <row r="104" spans="2:17" ht="21" customHeight="1" x14ac:dyDescent="0.25">
      <c r="B104" s="69" t="s">
        <v>134</v>
      </c>
      <c r="C104" s="70"/>
      <c r="D104" s="71"/>
      <c r="E104" s="72"/>
      <c r="F104" s="73"/>
      <c r="G104" s="74">
        <v>4.3999999999999997E-2</v>
      </c>
      <c r="H104" s="17">
        <v>7.4999999999999997E-2</v>
      </c>
      <c r="I104" s="75">
        <v>8.7999999999999995E-2</v>
      </c>
      <c r="J104" s="17">
        <v>7.6999999999999999E-2</v>
      </c>
      <c r="K104" s="17">
        <v>6.6000000000000003E-2</v>
      </c>
      <c r="L104" s="17">
        <v>5.2999999999999999E-2</v>
      </c>
      <c r="M104" s="17"/>
      <c r="N104" s="17">
        <v>7.4999999999999997E-2</v>
      </c>
      <c r="O104" s="17">
        <v>7.4999999999999997E-2</v>
      </c>
      <c r="P104" s="17">
        <v>7.4999999999999997E-2</v>
      </c>
      <c r="Q104" s="17">
        <v>7.4999999999999997E-2</v>
      </c>
    </row>
    <row r="105" spans="2:17" s="68" customFormat="1" ht="21" hidden="1" customHeight="1" x14ac:dyDescent="0.25">
      <c r="B105" s="65" t="s">
        <v>135</v>
      </c>
      <c r="C105" s="66"/>
      <c r="D105" s="66"/>
      <c r="E105" s="66"/>
      <c r="F105" s="66"/>
      <c r="G105" s="66"/>
      <c r="H105" s="67"/>
      <c r="I105" s="66"/>
      <c r="J105" s="66"/>
      <c r="K105" s="66"/>
      <c r="L105" s="66"/>
      <c r="M105" s="66"/>
      <c r="N105" s="67"/>
      <c r="O105" s="67"/>
      <c r="P105" s="67"/>
      <c r="Q105" s="67"/>
    </row>
    <row r="106" spans="2:17" s="68" customFormat="1" ht="21" hidden="1" customHeight="1" x14ac:dyDescent="0.25">
      <c r="B106" s="65" t="s">
        <v>136</v>
      </c>
      <c r="C106" s="66"/>
      <c r="D106" s="66"/>
      <c r="E106" s="66"/>
      <c r="F106" s="66"/>
      <c r="G106" s="66"/>
      <c r="H106" s="67"/>
      <c r="I106" s="66"/>
      <c r="J106" s="66"/>
      <c r="K106" s="66"/>
      <c r="L106" s="66"/>
      <c r="M106" s="66"/>
      <c r="N106" s="67"/>
      <c r="O106" s="67"/>
      <c r="P106" s="67"/>
      <c r="Q106" s="67"/>
    </row>
    <row r="107" spans="2:17" ht="21" hidden="1" customHeight="1" x14ac:dyDescent="0.25">
      <c r="B107" s="69" t="s">
        <v>137</v>
      </c>
      <c r="C107" s="70"/>
      <c r="D107" s="71"/>
      <c r="E107" s="72"/>
      <c r="F107" s="73"/>
      <c r="G107" s="74"/>
      <c r="H107" s="17"/>
      <c r="I107" s="75"/>
      <c r="J107" s="17"/>
      <c r="K107" s="17"/>
      <c r="L107" s="17"/>
      <c r="M107" s="17"/>
      <c r="N107" s="17"/>
      <c r="O107" s="17"/>
      <c r="P107" s="17"/>
      <c r="Q107" s="17"/>
    </row>
    <row r="108" spans="2:17" s="68" customFormat="1" ht="21" customHeight="1" thickBot="1" x14ac:dyDescent="0.3">
      <c r="B108" s="65" t="s">
        <v>138</v>
      </c>
      <c r="C108" s="66"/>
      <c r="D108" s="66"/>
      <c r="E108" s="66"/>
      <c r="F108" s="66"/>
      <c r="G108" s="66"/>
      <c r="H108" s="67"/>
      <c r="I108" s="66"/>
      <c r="J108" s="66"/>
      <c r="K108" s="66"/>
      <c r="L108" s="66"/>
      <c r="M108" s="66"/>
      <c r="N108" s="67"/>
      <c r="O108" s="67"/>
      <c r="P108" s="67"/>
      <c r="Q108" s="67"/>
    </row>
    <row r="109" spans="2:17" s="68" customFormat="1" ht="21" customHeight="1" x14ac:dyDescent="0.25">
      <c r="B109" s="65" t="s">
        <v>139</v>
      </c>
      <c r="C109" s="66"/>
      <c r="D109" s="66"/>
      <c r="E109" s="66"/>
      <c r="F109" s="66"/>
      <c r="G109" s="16" t="s">
        <v>13</v>
      </c>
      <c r="H109" s="16" t="s">
        <v>14</v>
      </c>
      <c r="I109" s="16" t="s">
        <v>15</v>
      </c>
      <c r="J109" s="16" t="s">
        <v>16</v>
      </c>
      <c r="K109" s="16" t="s">
        <v>17</v>
      </c>
      <c r="L109" s="16" t="s">
        <v>18</v>
      </c>
      <c r="M109" s="16"/>
      <c r="N109" s="16" t="s">
        <v>14</v>
      </c>
      <c r="O109" s="16" t="s">
        <v>14</v>
      </c>
      <c r="P109" s="16" t="s">
        <v>14</v>
      </c>
      <c r="Q109" s="16" t="s">
        <v>14</v>
      </c>
    </row>
    <row r="110" spans="2:17" ht="21" customHeight="1" x14ac:dyDescent="0.25">
      <c r="B110" s="69" t="s">
        <v>140</v>
      </c>
      <c r="C110" s="70"/>
      <c r="D110" s="71"/>
      <c r="E110" s="72"/>
      <c r="F110" s="73"/>
      <c r="G110" s="87">
        <v>66.599999999999994</v>
      </c>
      <c r="H110" s="88">
        <v>69.400000000000006</v>
      </c>
      <c r="I110" s="87">
        <v>69.099999999999994</v>
      </c>
      <c r="J110" s="88">
        <v>69.5</v>
      </c>
      <c r="K110" s="88">
        <v>66.8</v>
      </c>
      <c r="L110" s="88">
        <v>64.5</v>
      </c>
      <c r="M110" s="88"/>
      <c r="N110" s="88">
        <v>69.400000000000006</v>
      </c>
      <c r="O110" s="88">
        <v>69.400000000000006</v>
      </c>
      <c r="P110" s="88">
        <v>69.400000000000006</v>
      </c>
      <c r="Q110" s="88">
        <v>69.400000000000006</v>
      </c>
    </row>
    <row r="111" spans="2:17" ht="21" customHeight="1" x14ac:dyDescent="0.25">
      <c r="B111" s="69" t="s">
        <v>141</v>
      </c>
      <c r="C111" s="70"/>
      <c r="D111" s="71"/>
      <c r="E111" s="72"/>
      <c r="F111" s="73"/>
      <c r="G111" s="74">
        <v>1.64</v>
      </c>
      <c r="H111" s="17">
        <v>1.75</v>
      </c>
      <c r="I111" s="75">
        <v>1.76</v>
      </c>
      <c r="J111" s="17">
        <v>1.99</v>
      </c>
      <c r="K111" s="17">
        <v>1.56</v>
      </c>
      <c r="L111" s="17">
        <v>1.39</v>
      </c>
      <c r="M111" s="17"/>
      <c r="N111" s="17">
        <v>1.75</v>
      </c>
      <c r="O111" s="17">
        <v>1.75</v>
      </c>
      <c r="P111" s="17">
        <v>1.75</v>
      </c>
      <c r="Q111" s="17">
        <v>1.75</v>
      </c>
    </row>
    <row r="112" spans="2:17" ht="21" customHeight="1" x14ac:dyDescent="0.25">
      <c r="B112" s="69" t="s">
        <v>142</v>
      </c>
      <c r="C112" s="70"/>
      <c r="D112" s="71"/>
      <c r="E112" s="72"/>
      <c r="F112" s="73"/>
      <c r="G112" s="74">
        <v>2.94</v>
      </c>
      <c r="H112" s="17">
        <v>3.03</v>
      </c>
      <c r="I112" s="75">
        <v>3.09</v>
      </c>
      <c r="J112" s="17">
        <v>3.57</v>
      </c>
      <c r="K112" s="17">
        <v>2.62</v>
      </c>
      <c r="L112" s="17">
        <v>2.23</v>
      </c>
      <c r="M112" s="17"/>
      <c r="N112" s="17">
        <v>3.03</v>
      </c>
      <c r="O112" s="17">
        <v>3.03</v>
      </c>
      <c r="P112" s="17">
        <v>3.03</v>
      </c>
      <c r="Q112" s="17">
        <v>3.03</v>
      </c>
    </row>
    <row r="113" spans="2:17" ht="21" customHeight="1" x14ac:dyDescent="0.25">
      <c r="B113" s="69" t="s">
        <v>143</v>
      </c>
      <c r="C113" s="70"/>
      <c r="D113" s="71"/>
      <c r="E113" s="72"/>
      <c r="F113" s="73"/>
      <c r="G113" s="74">
        <v>8.1999999999999993</v>
      </c>
      <c r="H113" s="17">
        <v>8.48</v>
      </c>
      <c r="I113" s="75">
        <v>8.67</v>
      </c>
      <c r="J113" s="17">
        <v>9.75</v>
      </c>
      <c r="K113" s="17">
        <v>6.86</v>
      </c>
      <c r="L113" s="17">
        <v>5.69</v>
      </c>
      <c r="M113" s="17"/>
      <c r="N113" s="17">
        <v>8.48</v>
      </c>
      <c r="O113" s="17">
        <v>8.48</v>
      </c>
      <c r="P113" s="17">
        <v>8.48</v>
      </c>
      <c r="Q113" s="17">
        <v>8.48</v>
      </c>
    </row>
    <row r="114" spans="2:17" ht="21" customHeight="1" x14ac:dyDescent="0.25">
      <c r="B114" s="69" t="s">
        <v>144</v>
      </c>
      <c r="C114" s="70"/>
      <c r="D114" s="71"/>
      <c r="E114" s="72"/>
      <c r="F114" s="73"/>
      <c r="G114" s="74">
        <v>15.19</v>
      </c>
      <c r="H114" s="17">
        <v>15.72</v>
      </c>
      <c r="I114" s="75">
        <v>16.09</v>
      </c>
      <c r="J114" s="17">
        <v>17.45</v>
      </c>
      <c r="K114" s="17">
        <v>12.81</v>
      </c>
      <c r="L114" s="17">
        <v>11.2</v>
      </c>
      <c r="M114" s="17"/>
      <c r="N114" s="17">
        <v>15.72</v>
      </c>
      <c r="O114" s="17">
        <v>15.72</v>
      </c>
      <c r="P114" s="17">
        <v>15.72</v>
      </c>
      <c r="Q114" s="17">
        <v>15.72</v>
      </c>
    </row>
    <row r="115" spans="2:17" ht="21" customHeight="1" x14ac:dyDescent="0.25">
      <c r="B115" s="69" t="s">
        <v>145</v>
      </c>
      <c r="C115" s="70"/>
      <c r="D115" s="71"/>
      <c r="E115" s="72"/>
      <c r="F115" s="73"/>
      <c r="G115" s="75">
        <f>G114/G112</f>
        <v>5.166666666666667</v>
      </c>
      <c r="H115" s="75">
        <f t="shared" ref="H115:Q115" si="16">H114/H112</f>
        <v>5.1881188118811883</v>
      </c>
      <c r="I115" s="75">
        <f t="shared" si="16"/>
        <v>5.2071197411003238</v>
      </c>
      <c r="J115" s="75">
        <f t="shared" si="16"/>
        <v>4.8879551820728295</v>
      </c>
      <c r="K115" s="75">
        <f t="shared" si="16"/>
        <v>4.8893129770992365</v>
      </c>
      <c r="L115" s="75">
        <f t="shared" si="16"/>
        <v>5.0224215246636765</v>
      </c>
      <c r="M115" s="75"/>
      <c r="N115" s="75">
        <f t="shared" si="16"/>
        <v>5.1881188118811883</v>
      </c>
      <c r="O115" s="75">
        <f t="shared" si="16"/>
        <v>5.1881188118811883</v>
      </c>
      <c r="P115" s="75">
        <f t="shared" si="16"/>
        <v>5.1881188118811883</v>
      </c>
      <c r="Q115" s="75">
        <f t="shared" si="16"/>
        <v>5.1881188118811883</v>
      </c>
    </row>
    <row r="116" spans="2:17" ht="21" customHeight="1" x14ac:dyDescent="0.25">
      <c r="B116" s="69" t="s">
        <v>146</v>
      </c>
      <c r="C116" s="70"/>
      <c r="D116" s="71"/>
      <c r="E116" s="72"/>
      <c r="F116" s="73"/>
      <c r="G116" s="74">
        <v>22.27</v>
      </c>
      <c r="H116" s="85">
        <v>25.6</v>
      </c>
      <c r="I116" s="75">
        <v>24.63</v>
      </c>
      <c r="J116" s="17">
        <v>26.15</v>
      </c>
      <c r="K116" s="17">
        <v>23.63</v>
      </c>
      <c r="L116" s="17">
        <v>23.1</v>
      </c>
      <c r="M116" s="17"/>
      <c r="N116" s="85">
        <v>25.6</v>
      </c>
      <c r="O116" s="85">
        <v>25.6</v>
      </c>
      <c r="P116" s="85">
        <v>25.6</v>
      </c>
      <c r="Q116" s="85">
        <v>25.6</v>
      </c>
    </row>
    <row r="117" spans="2:17" ht="21" customHeight="1" x14ac:dyDescent="0.25">
      <c r="B117" s="89" t="s">
        <v>147</v>
      </c>
      <c r="C117" s="90"/>
      <c r="D117" s="91"/>
      <c r="E117" s="92"/>
      <c r="F117" s="93"/>
      <c r="G117" s="94">
        <v>403</v>
      </c>
      <c r="H117" s="95">
        <v>447</v>
      </c>
      <c r="I117" s="96">
        <v>423</v>
      </c>
      <c r="J117" s="95">
        <v>432</v>
      </c>
      <c r="K117" s="95">
        <v>491</v>
      </c>
      <c r="L117" s="95">
        <v>502</v>
      </c>
      <c r="M117" s="95"/>
      <c r="N117" s="95">
        <v>447</v>
      </c>
      <c r="O117" s="95">
        <v>447</v>
      </c>
      <c r="P117" s="95">
        <v>447</v>
      </c>
      <c r="Q117" s="95">
        <v>447</v>
      </c>
    </row>
    <row r="118" spans="2:17" ht="21" customHeight="1" x14ac:dyDescent="0.25">
      <c r="B118" s="69" t="s">
        <v>148</v>
      </c>
      <c r="C118" s="70"/>
      <c r="D118" s="71"/>
      <c r="E118" s="72"/>
      <c r="F118" s="73"/>
      <c r="G118" s="74">
        <v>58</v>
      </c>
      <c r="H118" s="17">
        <v>61</v>
      </c>
      <c r="I118" s="87">
        <v>57</v>
      </c>
      <c r="J118" s="17">
        <v>59</v>
      </c>
      <c r="K118" s="17">
        <v>56</v>
      </c>
      <c r="L118" s="17">
        <v>52</v>
      </c>
      <c r="M118" s="17"/>
      <c r="N118" s="17">
        <v>61</v>
      </c>
      <c r="O118" s="17">
        <v>61</v>
      </c>
      <c r="P118" s="17">
        <v>61</v>
      </c>
      <c r="Q118" s="17">
        <v>61</v>
      </c>
    </row>
    <row r="119" spans="2:17" ht="21" customHeight="1" x14ac:dyDescent="0.25">
      <c r="B119" s="69" t="s">
        <v>149</v>
      </c>
      <c r="C119" s="70"/>
      <c r="D119" s="71"/>
      <c r="E119" s="72"/>
      <c r="F119" s="73"/>
      <c r="G119" s="87">
        <f>(55.81+46.81+44.34+50.69+38.93)/5</f>
        <v>47.316000000000003</v>
      </c>
      <c r="H119" s="88">
        <f>(53.27+50.82+47.03+45.51+43.78+60.08)/6</f>
        <v>50.081666666666671</v>
      </c>
      <c r="I119" s="87">
        <f>(45.67+43.81+42.55+43.21+43.03+43.73)/6</f>
        <v>43.666666666666664</v>
      </c>
      <c r="J119" s="88">
        <f>(53.75+61.93+54.44+55.2+54.3+60.77)/6</f>
        <v>56.731666666666662</v>
      </c>
      <c r="K119" s="88">
        <f>(58.39+60.74+54.24+58.9+56.75+49.05)/6</f>
        <v>56.344999999999999</v>
      </c>
      <c r="L119" s="88">
        <f>(59.2+57.05+59.14+51.59+60.75)/5</f>
        <v>57.546000000000006</v>
      </c>
      <c r="M119" s="88"/>
      <c r="N119" s="88">
        <f>(53.27+50.82+47.03+45.51+43.78+60.08)/6</f>
        <v>50.081666666666671</v>
      </c>
      <c r="O119" s="88">
        <f>(53.27+50.82+47.03+45.51+43.78+60.08)/6</f>
        <v>50.081666666666671</v>
      </c>
      <c r="P119" s="88">
        <f>(53.27+50.82+47.03+45.51+43.78+60.08)/6</f>
        <v>50.081666666666671</v>
      </c>
      <c r="Q119" s="88">
        <f>(53.27+50.82+47.03+45.51+43.78+60.08)/6</f>
        <v>50.081666666666671</v>
      </c>
    </row>
    <row r="120" spans="2:17" s="68" customFormat="1" ht="21" hidden="1" customHeight="1" x14ac:dyDescent="0.25">
      <c r="B120" s="65" t="s">
        <v>150</v>
      </c>
      <c r="C120" s="66"/>
      <c r="D120" s="66"/>
      <c r="E120" s="66"/>
      <c r="F120" s="66"/>
      <c r="G120" s="66"/>
      <c r="H120" s="67"/>
      <c r="I120" s="66"/>
      <c r="J120" s="66"/>
      <c r="K120" s="66"/>
      <c r="L120" s="66"/>
      <c r="M120" s="66"/>
      <c r="N120" s="67"/>
      <c r="O120" s="67"/>
      <c r="P120" s="67"/>
      <c r="Q120" s="67"/>
    </row>
    <row r="121" spans="2:17" ht="21" hidden="1" customHeight="1" x14ac:dyDescent="0.25">
      <c r="B121" s="69" t="s">
        <v>140</v>
      </c>
      <c r="C121" s="70"/>
      <c r="D121" s="71"/>
      <c r="E121" s="72"/>
      <c r="F121" s="73"/>
      <c r="G121" s="74"/>
      <c r="H121" s="17"/>
      <c r="I121" s="75"/>
      <c r="J121" s="17"/>
      <c r="K121" s="17"/>
      <c r="L121" s="17"/>
      <c r="M121" s="17"/>
      <c r="N121" s="17"/>
      <c r="O121" s="17"/>
      <c r="P121" s="17"/>
      <c r="Q121" s="17"/>
    </row>
    <row r="122" spans="2:17" ht="21" hidden="1" customHeight="1" x14ac:dyDescent="0.25">
      <c r="B122" s="69" t="s">
        <v>141</v>
      </c>
      <c r="C122" s="70"/>
      <c r="D122" s="71"/>
      <c r="E122" s="72"/>
      <c r="F122" s="73"/>
      <c r="G122" s="74"/>
      <c r="H122" s="17"/>
      <c r="I122" s="75"/>
      <c r="J122" s="17"/>
      <c r="K122" s="17"/>
      <c r="L122" s="17"/>
      <c r="M122" s="17"/>
      <c r="N122" s="17"/>
      <c r="O122" s="17"/>
      <c r="P122" s="17"/>
      <c r="Q122" s="17"/>
    </row>
    <row r="123" spans="2:17" ht="21" hidden="1" customHeight="1" x14ac:dyDescent="0.25">
      <c r="B123" s="69" t="s">
        <v>142</v>
      </c>
      <c r="C123" s="70"/>
      <c r="D123" s="71"/>
      <c r="E123" s="72"/>
      <c r="F123" s="73"/>
      <c r="G123" s="74"/>
      <c r="H123" s="17"/>
      <c r="I123" s="75"/>
      <c r="J123" s="17"/>
      <c r="K123" s="17"/>
      <c r="L123" s="17"/>
      <c r="M123" s="17"/>
      <c r="N123" s="17"/>
      <c r="O123" s="17"/>
      <c r="P123" s="17"/>
      <c r="Q123" s="17"/>
    </row>
    <row r="124" spans="2:17" ht="21" hidden="1" customHeight="1" x14ac:dyDescent="0.25">
      <c r="B124" s="69" t="s">
        <v>143</v>
      </c>
      <c r="C124" s="70"/>
      <c r="D124" s="71"/>
      <c r="E124" s="72"/>
      <c r="F124" s="73"/>
      <c r="G124" s="74"/>
      <c r="H124" s="17"/>
      <c r="I124" s="75"/>
      <c r="J124" s="17"/>
      <c r="K124" s="17"/>
      <c r="L124" s="17"/>
      <c r="M124" s="17"/>
      <c r="N124" s="17"/>
      <c r="O124" s="17"/>
      <c r="P124" s="17"/>
      <c r="Q124" s="17"/>
    </row>
    <row r="125" spans="2:17" ht="21" hidden="1" customHeight="1" x14ac:dyDescent="0.25">
      <c r="B125" s="69" t="s">
        <v>144</v>
      </c>
      <c r="C125" s="70"/>
      <c r="D125" s="71"/>
      <c r="E125" s="72"/>
      <c r="F125" s="73"/>
      <c r="G125" s="74"/>
      <c r="H125" s="17"/>
      <c r="I125" s="75"/>
      <c r="J125" s="17"/>
      <c r="K125" s="17"/>
      <c r="L125" s="17"/>
      <c r="M125" s="17"/>
      <c r="N125" s="17"/>
      <c r="O125" s="17"/>
      <c r="P125" s="17"/>
      <c r="Q125" s="17"/>
    </row>
    <row r="126" spans="2:17" ht="21" hidden="1" customHeight="1" x14ac:dyDescent="0.25">
      <c r="B126" s="69" t="s">
        <v>146</v>
      </c>
      <c r="C126" s="70"/>
      <c r="D126" s="71"/>
      <c r="E126" s="72"/>
      <c r="F126" s="73"/>
      <c r="G126" s="74"/>
      <c r="H126" s="17"/>
      <c r="I126" s="75"/>
      <c r="J126" s="17"/>
      <c r="K126" s="17"/>
      <c r="L126" s="17"/>
      <c r="M126" s="17"/>
      <c r="N126" s="17"/>
      <c r="O126" s="17"/>
      <c r="P126" s="17"/>
      <c r="Q126" s="17"/>
    </row>
    <row r="127" spans="2:17" ht="21" hidden="1" customHeight="1" x14ac:dyDescent="0.25">
      <c r="B127" s="69" t="s">
        <v>147</v>
      </c>
      <c r="C127" s="70"/>
      <c r="D127" s="71"/>
      <c r="E127" s="72"/>
      <c r="F127" s="73"/>
      <c r="G127" s="74"/>
      <c r="H127" s="17"/>
      <c r="I127" s="75"/>
      <c r="J127" s="17"/>
      <c r="K127" s="17"/>
      <c r="L127" s="17"/>
      <c r="M127" s="17"/>
      <c r="N127" s="17"/>
      <c r="O127" s="17"/>
      <c r="P127" s="17"/>
      <c r="Q127" s="17"/>
    </row>
    <row r="128" spans="2:17" ht="21" hidden="1" customHeight="1" x14ac:dyDescent="0.25">
      <c r="B128" s="69" t="s">
        <v>148</v>
      </c>
      <c r="C128" s="70"/>
      <c r="D128" s="71"/>
      <c r="E128" s="72"/>
      <c r="F128" s="73"/>
      <c r="G128" s="74"/>
      <c r="H128" s="17"/>
      <c r="I128" s="75"/>
      <c r="J128" s="17"/>
      <c r="K128" s="17"/>
      <c r="L128" s="17"/>
      <c r="M128" s="17"/>
      <c r="N128" s="17"/>
      <c r="O128" s="17"/>
      <c r="P128" s="17"/>
      <c r="Q128" s="17"/>
    </row>
    <row r="129" spans="2:17" ht="21" hidden="1" customHeight="1" x14ac:dyDescent="0.25">
      <c r="B129" s="69" t="s">
        <v>151</v>
      </c>
      <c r="C129" s="70"/>
      <c r="D129" s="71"/>
      <c r="E129" s="72"/>
      <c r="F129" s="73"/>
      <c r="G129" s="74"/>
      <c r="H129" s="17"/>
      <c r="I129" s="75"/>
      <c r="J129" s="17"/>
      <c r="K129" s="17"/>
      <c r="L129" s="17"/>
      <c r="M129" s="17"/>
      <c r="N129" s="17"/>
      <c r="O129" s="17"/>
      <c r="P129" s="17"/>
      <c r="Q129" s="17"/>
    </row>
    <row r="130" spans="2:17" s="68" customFormat="1" ht="21" hidden="1" customHeight="1" x14ac:dyDescent="0.25">
      <c r="B130" s="65" t="s">
        <v>152</v>
      </c>
      <c r="C130" s="66"/>
      <c r="D130" s="66"/>
      <c r="E130" s="66"/>
      <c r="F130" s="66"/>
      <c r="G130" s="66"/>
      <c r="H130" s="67"/>
      <c r="I130" s="66"/>
      <c r="J130" s="66"/>
      <c r="K130" s="66"/>
      <c r="L130" s="66"/>
      <c r="M130" s="66"/>
      <c r="N130" s="67"/>
      <c r="O130" s="67"/>
      <c r="P130" s="67"/>
      <c r="Q130" s="67"/>
    </row>
    <row r="131" spans="2:17" s="68" customFormat="1" ht="21" hidden="1" customHeight="1" x14ac:dyDescent="0.25">
      <c r="B131" s="65" t="s">
        <v>153</v>
      </c>
      <c r="C131" s="66"/>
      <c r="D131" s="66"/>
      <c r="E131" s="66"/>
      <c r="F131" s="66"/>
      <c r="G131" s="66"/>
      <c r="H131" s="67"/>
      <c r="I131" s="66"/>
      <c r="J131" s="66"/>
      <c r="K131" s="66"/>
      <c r="L131" s="66"/>
      <c r="M131" s="66"/>
      <c r="N131" s="67"/>
      <c r="O131" s="67"/>
      <c r="P131" s="67"/>
      <c r="Q131" s="67"/>
    </row>
    <row r="132" spans="2:17" ht="21" hidden="1" customHeight="1" x14ac:dyDescent="0.25">
      <c r="B132" s="69" t="s">
        <v>154</v>
      </c>
      <c r="C132" s="70"/>
      <c r="D132" s="71"/>
      <c r="E132" s="72"/>
      <c r="F132" s="73"/>
      <c r="G132" s="74"/>
      <c r="H132" s="17"/>
      <c r="I132" s="75"/>
      <c r="J132" s="17"/>
      <c r="K132" s="17"/>
      <c r="L132" s="17"/>
      <c r="M132" s="17"/>
      <c r="N132" s="17"/>
      <c r="O132" s="17"/>
      <c r="P132" s="17"/>
      <c r="Q132" s="17"/>
    </row>
    <row r="133" spans="2:17" ht="21" hidden="1" customHeight="1" x14ac:dyDescent="0.25">
      <c r="B133" s="69" t="s">
        <v>155</v>
      </c>
      <c r="C133" s="70"/>
      <c r="D133" s="71"/>
      <c r="E133" s="72"/>
      <c r="F133" s="73"/>
      <c r="G133" s="74"/>
      <c r="H133" s="17"/>
      <c r="I133" s="75"/>
      <c r="J133" s="17"/>
      <c r="K133" s="17"/>
      <c r="L133" s="17"/>
      <c r="M133" s="17"/>
      <c r="N133" s="17"/>
      <c r="O133" s="17"/>
      <c r="P133" s="17"/>
      <c r="Q133" s="17"/>
    </row>
    <row r="134" spans="2:17" s="68" customFormat="1" ht="21" customHeight="1" x14ac:dyDescent="0.25">
      <c r="B134" s="65" t="s">
        <v>156</v>
      </c>
      <c r="C134" s="66"/>
      <c r="D134" s="66"/>
      <c r="E134" s="66"/>
      <c r="F134" s="66"/>
      <c r="G134" s="66"/>
      <c r="H134" s="67"/>
      <c r="I134" s="66"/>
      <c r="J134" s="66"/>
      <c r="K134" s="66"/>
      <c r="L134" s="66"/>
      <c r="M134" s="66"/>
      <c r="N134" s="67"/>
      <c r="O134" s="67"/>
      <c r="P134" s="67"/>
      <c r="Q134" s="67"/>
    </row>
    <row r="135" spans="2:17" s="68" customFormat="1" ht="21" customHeight="1" x14ac:dyDescent="0.25">
      <c r="B135" s="65" t="s">
        <v>153</v>
      </c>
      <c r="C135" s="66"/>
      <c r="D135" s="66"/>
      <c r="E135" s="66"/>
      <c r="F135" s="66"/>
      <c r="G135" s="66"/>
      <c r="H135" s="67"/>
      <c r="I135" s="66"/>
      <c r="J135" s="66"/>
      <c r="K135" s="66"/>
      <c r="L135" s="66"/>
      <c r="M135" s="66"/>
      <c r="N135" s="67"/>
      <c r="O135" s="67"/>
      <c r="P135" s="67"/>
      <c r="Q135" s="67"/>
    </row>
    <row r="136" spans="2:17" ht="21" customHeight="1" x14ac:dyDescent="0.25">
      <c r="B136" s="69" t="s">
        <v>157</v>
      </c>
      <c r="C136" s="70"/>
      <c r="D136" s="71"/>
      <c r="E136" s="72"/>
      <c r="F136" s="73"/>
      <c r="G136" s="75">
        <v>58.77</v>
      </c>
      <c r="H136" s="85">
        <v>49.81</v>
      </c>
      <c r="I136" s="75">
        <v>48.83</v>
      </c>
      <c r="J136" s="85">
        <v>50.46</v>
      </c>
      <c r="K136" s="85">
        <v>44.85</v>
      </c>
      <c r="L136" s="85">
        <v>49</v>
      </c>
      <c r="M136" s="85"/>
      <c r="N136" s="85">
        <v>49.81</v>
      </c>
      <c r="O136" s="85">
        <v>49.81</v>
      </c>
      <c r="P136" s="85">
        <v>49.81</v>
      </c>
      <c r="Q136" s="85">
        <v>49.81</v>
      </c>
    </row>
    <row r="137" spans="2:17" ht="21" customHeight="1" x14ac:dyDescent="0.25">
      <c r="B137" s="69" t="s">
        <v>158</v>
      </c>
      <c r="C137" s="70"/>
      <c r="D137" s="71"/>
      <c r="E137" s="72"/>
      <c r="F137" s="73"/>
      <c r="G137" s="74"/>
      <c r="H137" s="17"/>
      <c r="I137" s="75"/>
      <c r="J137" s="17"/>
      <c r="K137" s="17"/>
      <c r="L137" s="17"/>
      <c r="M137" s="17"/>
      <c r="N137" s="17"/>
      <c r="O137" s="17"/>
      <c r="P137" s="17"/>
      <c r="Q137" s="17"/>
    </row>
    <row r="138" spans="2:17" s="68" customFormat="1" ht="21" customHeight="1" thickBot="1" x14ac:dyDescent="0.3">
      <c r="B138" s="65" t="s">
        <v>159</v>
      </c>
      <c r="C138" s="66"/>
      <c r="D138" s="66"/>
      <c r="E138" s="66"/>
      <c r="F138" s="66"/>
      <c r="G138" s="66"/>
      <c r="H138" s="67"/>
      <c r="I138" s="66"/>
      <c r="J138" s="66"/>
      <c r="K138" s="66"/>
      <c r="L138" s="66"/>
      <c r="M138" s="66"/>
      <c r="N138" s="67"/>
      <c r="O138" s="67"/>
      <c r="P138" s="67"/>
      <c r="Q138" s="67"/>
    </row>
    <row r="139" spans="2:17" s="68" customFormat="1" ht="21" customHeight="1" x14ac:dyDescent="0.25">
      <c r="B139" s="65" t="s">
        <v>153</v>
      </c>
      <c r="C139" s="66"/>
      <c r="D139" s="66"/>
      <c r="E139" s="66"/>
      <c r="F139" s="66"/>
      <c r="G139" s="16" t="s">
        <v>13</v>
      </c>
      <c r="H139" s="16" t="s">
        <v>14</v>
      </c>
      <c r="I139" s="16" t="s">
        <v>15</v>
      </c>
      <c r="J139" s="16" t="s">
        <v>16</v>
      </c>
      <c r="K139" s="16" t="s">
        <v>17</v>
      </c>
      <c r="L139" s="16" t="s">
        <v>18</v>
      </c>
      <c r="M139" s="16"/>
      <c r="N139" s="16" t="s">
        <v>14</v>
      </c>
      <c r="O139" s="16" t="s">
        <v>14</v>
      </c>
      <c r="P139" s="16" t="s">
        <v>14</v>
      </c>
      <c r="Q139" s="16" t="s">
        <v>14</v>
      </c>
    </row>
    <row r="140" spans="2:17" ht="21" customHeight="1" x14ac:dyDescent="0.25">
      <c r="B140" s="69" t="s">
        <v>160</v>
      </c>
      <c r="C140" s="70"/>
      <c r="D140" s="71"/>
      <c r="E140" s="72"/>
      <c r="F140" s="73"/>
      <c r="G140" s="74">
        <v>15</v>
      </c>
      <c r="H140" s="17">
        <v>18</v>
      </c>
      <c r="I140" s="87">
        <v>17</v>
      </c>
      <c r="J140" s="17">
        <v>15</v>
      </c>
      <c r="K140" s="17">
        <v>17</v>
      </c>
      <c r="L140" s="17">
        <v>18</v>
      </c>
      <c r="M140" s="17"/>
      <c r="N140" s="17">
        <v>18</v>
      </c>
      <c r="O140" s="17">
        <v>18</v>
      </c>
      <c r="P140" s="17">
        <v>18</v>
      </c>
      <c r="Q140" s="17">
        <v>18</v>
      </c>
    </row>
    <row r="141" spans="2:17" ht="21" customHeight="1" x14ac:dyDescent="0.25">
      <c r="B141" s="69" t="s">
        <v>161</v>
      </c>
      <c r="C141" s="70"/>
      <c r="D141" s="71"/>
      <c r="E141" s="72"/>
      <c r="F141" s="73"/>
      <c r="G141" s="74">
        <v>44</v>
      </c>
      <c r="H141" s="88">
        <f>(56+59)/2</f>
        <v>57.5</v>
      </c>
      <c r="I141" s="87">
        <f>(60+57)/2</f>
        <v>58.5</v>
      </c>
      <c r="J141" s="17">
        <v>52</v>
      </c>
      <c r="K141" s="17">
        <f>(56+62)/2</f>
        <v>59</v>
      </c>
      <c r="L141" s="17">
        <v>57</v>
      </c>
      <c r="M141" s="17"/>
      <c r="N141" s="88">
        <f>(56+59)/2</f>
        <v>57.5</v>
      </c>
      <c r="O141" s="88">
        <f>(56+59)/2</f>
        <v>57.5</v>
      </c>
      <c r="P141" s="88">
        <f>(56+59)/2</f>
        <v>57.5</v>
      </c>
      <c r="Q141" s="88">
        <f>(56+59)/2</f>
        <v>57.5</v>
      </c>
    </row>
    <row r="142" spans="2:17" ht="21" customHeight="1" x14ac:dyDescent="0.25">
      <c r="B142" s="69" t="s">
        <v>162</v>
      </c>
      <c r="C142" s="70"/>
      <c r="D142" s="71"/>
      <c r="E142" s="72"/>
      <c r="F142" s="73"/>
      <c r="G142" s="74"/>
      <c r="H142" s="17"/>
      <c r="I142" s="75"/>
      <c r="J142" s="17"/>
      <c r="K142" s="17"/>
      <c r="L142" s="17"/>
      <c r="M142" s="17"/>
      <c r="N142" s="17"/>
      <c r="O142" s="17"/>
      <c r="P142" s="17"/>
      <c r="Q142" s="17"/>
    </row>
    <row r="143" spans="2:17" s="68" customFormat="1" ht="21" hidden="1" customHeight="1" x14ac:dyDescent="0.25">
      <c r="B143" s="65" t="s">
        <v>163</v>
      </c>
      <c r="C143" s="66"/>
      <c r="D143" s="66"/>
      <c r="E143" s="66"/>
      <c r="F143" s="66"/>
      <c r="G143" s="66"/>
      <c r="H143" s="67"/>
      <c r="I143" s="66"/>
      <c r="J143" s="66"/>
      <c r="K143" s="66"/>
      <c r="L143" s="66"/>
      <c r="M143" s="66"/>
      <c r="N143" s="67"/>
      <c r="O143" s="67"/>
      <c r="P143" s="67"/>
      <c r="Q143" s="67"/>
    </row>
    <row r="144" spans="2:17" s="68" customFormat="1" ht="21" hidden="1" customHeight="1" x14ac:dyDescent="0.25">
      <c r="B144" s="65" t="s">
        <v>153</v>
      </c>
      <c r="C144" s="66"/>
      <c r="D144" s="66"/>
      <c r="E144" s="66"/>
      <c r="F144" s="66"/>
      <c r="G144" s="66"/>
      <c r="H144" s="67"/>
      <c r="I144" s="66"/>
      <c r="J144" s="66"/>
      <c r="K144" s="66"/>
      <c r="L144" s="66"/>
      <c r="M144" s="66"/>
      <c r="N144" s="67"/>
      <c r="O144" s="67"/>
      <c r="P144" s="67"/>
      <c r="Q144" s="67"/>
    </row>
    <row r="145" spans="2:17" ht="21" hidden="1" customHeight="1" x14ac:dyDescent="0.25">
      <c r="B145" s="69" t="s">
        <v>164</v>
      </c>
      <c r="C145" s="70"/>
      <c r="D145" s="71"/>
      <c r="E145" s="72"/>
      <c r="F145" s="73"/>
      <c r="G145" s="74"/>
      <c r="H145" s="17"/>
      <c r="I145" s="75"/>
      <c r="J145" s="17"/>
      <c r="K145" s="17"/>
      <c r="L145" s="17"/>
      <c r="M145" s="17"/>
      <c r="N145" s="17"/>
      <c r="O145" s="17"/>
      <c r="P145" s="17"/>
      <c r="Q145" s="17"/>
    </row>
    <row r="146" spans="2:17" ht="21" hidden="1" customHeight="1" x14ac:dyDescent="0.25">
      <c r="B146" s="69" t="s">
        <v>165</v>
      </c>
      <c r="C146" s="70"/>
      <c r="D146" s="71"/>
      <c r="E146" s="72"/>
      <c r="F146" s="73"/>
      <c r="G146" s="74"/>
      <c r="H146" s="17"/>
      <c r="I146" s="75"/>
      <c r="J146" s="17"/>
      <c r="K146" s="17"/>
      <c r="L146" s="17"/>
      <c r="M146" s="17"/>
      <c r="N146" s="17"/>
      <c r="O146" s="17"/>
      <c r="P146" s="17"/>
      <c r="Q146" s="17"/>
    </row>
    <row r="147" spans="2:17" ht="21" hidden="1" customHeight="1" x14ac:dyDescent="0.25">
      <c r="B147" s="69" t="s">
        <v>166</v>
      </c>
      <c r="C147" s="70"/>
      <c r="D147" s="71"/>
      <c r="E147" s="72"/>
      <c r="F147" s="73"/>
      <c r="G147" s="74"/>
      <c r="H147" s="17"/>
      <c r="I147" s="75"/>
      <c r="J147" s="17"/>
      <c r="K147" s="17"/>
      <c r="L147" s="17"/>
      <c r="M147" s="17"/>
      <c r="N147" s="17"/>
      <c r="O147" s="17"/>
      <c r="P147" s="17"/>
      <c r="Q147" s="17"/>
    </row>
    <row r="148" spans="2:17" ht="21" hidden="1" customHeight="1" x14ac:dyDescent="0.25">
      <c r="B148" s="69" t="s">
        <v>167</v>
      </c>
      <c r="C148" s="70"/>
      <c r="D148" s="71"/>
      <c r="E148" s="72"/>
      <c r="F148" s="73"/>
      <c r="G148" s="74"/>
      <c r="H148" s="17"/>
      <c r="I148" s="75"/>
      <c r="J148" s="17"/>
      <c r="K148" s="17"/>
      <c r="L148" s="17"/>
      <c r="M148" s="17"/>
      <c r="N148" s="17"/>
      <c r="O148" s="17"/>
      <c r="P148" s="17"/>
      <c r="Q148" s="17"/>
    </row>
    <row r="149" spans="2:17" ht="21" hidden="1" customHeight="1" x14ac:dyDescent="0.25">
      <c r="B149" s="69" t="s">
        <v>168</v>
      </c>
      <c r="C149" s="70"/>
      <c r="D149" s="71"/>
      <c r="E149" s="72"/>
      <c r="F149" s="73"/>
      <c r="G149" s="74"/>
      <c r="H149" s="17"/>
      <c r="I149" s="75"/>
      <c r="J149" s="17"/>
      <c r="K149" s="17"/>
      <c r="L149" s="17"/>
      <c r="M149" s="17"/>
      <c r="N149" s="17"/>
      <c r="O149" s="17"/>
      <c r="P149" s="17"/>
      <c r="Q149" s="17"/>
    </row>
    <row r="150" spans="2:17" ht="21" hidden="1" customHeight="1" x14ac:dyDescent="0.25">
      <c r="B150" s="69" t="s">
        <v>169</v>
      </c>
      <c r="C150" s="70"/>
      <c r="D150" s="71"/>
      <c r="E150" s="72"/>
      <c r="F150" s="73"/>
      <c r="G150" s="74"/>
      <c r="H150" s="17"/>
      <c r="I150" s="75"/>
      <c r="J150" s="17"/>
      <c r="K150" s="17"/>
      <c r="L150" s="17"/>
      <c r="M150" s="17"/>
      <c r="N150" s="17"/>
      <c r="O150" s="17"/>
      <c r="P150" s="17"/>
      <c r="Q150" s="17"/>
    </row>
    <row r="151" spans="2:17" ht="21" hidden="1" customHeight="1" x14ac:dyDescent="0.25">
      <c r="B151" s="69" t="s">
        <v>170</v>
      </c>
      <c r="C151" s="70"/>
      <c r="D151" s="71"/>
      <c r="E151" s="72"/>
      <c r="F151" s="73"/>
      <c r="G151" s="74"/>
      <c r="H151" s="17"/>
      <c r="I151" s="75"/>
      <c r="J151" s="17"/>
      <c r="K151" s="17"/>
      <c r="L151" s="17"/>
      <c r="M151" s="17"/>
      <c r="N151" s="17"/>
      <c r="O151" s="17"/>
      <c r="P151" s="17"/>
      <c r="Q151" s="17"/>
    </row>
    <row r="152" spans="2:17" s="68" customFormat="1" ht="21" customHeight="1" thickBot="1" x14ac:dyDescent="0.3">
      <c r="B152" s="65" t="s">
        <v>171</v>
      </c>
      <c r="C152" s="66"/>
      <c r="D152" s="66"/>
      <c r="E152" s="66"/>
      <c r="F152" s="66"/>
      <c r="G152" s="66"/>
      <c r="H152" s="67"/>
      <c r="I152" s="66"/>
      <c r="J152" s="66"/>
      <c r="K152" s="66"/>
      <c r="L152" s="66"/>
      <c r="M152" s="66"/>
      <c r="N152" s="67"/>
      <c r="O152" s="67"/>
      <c r="P152" s="67"/>
      <c r="Q152" s="67"/>
    </row>
    <row r="153" spans="2:17" s="68" customFormat="1" ht="21" customHeight="1" x14ac:dyDescent="0.25">
      <c r="B153" s="65" t="s">
        <v>153</v>
      </c>
      <c r="C153" s="66"/>
      <c r="D153" s="66"/>
      <c r="E153" s="66"/>
      <c r="F153" s="66"/>
      <c r="G153" s="16" t="s">
        <v>13</v>
      </c>
      <c r="H153" s="16" t="s">
        <v>14</v>
      </c>
      <c r="I153" s="16" t="s">
        <v>15</v>
      </c>
      <c r="J153" s="16" t="s">
        <v>16</v>
      </c>
      <c r="K153" s="16" t="s">
        <v>17</v>
      </c>
      <c r="L153" s="16" t="s">
        <v>18</v>
      </c>
      <c r="M153" s="16"/>
      <c r="N153" s="16" t="s">
        <v>14</v>
      </c>
      <c r="O153" s="16" t="s">
        <v>14</v>
      </c>
      <c r="P153" s="16" t="s">
        <v>14</v>
      </c>
      <c r="Q153" s="16" t="s">
        <v>14</v>
      </c>
    </row>
    <row r="154" spans="2:17" ht="21" customHeight="1" x14ac:dyDescent="0.25">
      <c r="B154" s="69" t="s">
        <v>172</v>
      </c>
      <c r="C154" s="70"/>
      <c r="D154" s="71"/>
      <c r="E154" s="72"/>
      <c r="F154" s="73"/>
      <c r="G154" s="74"/>
      <c r="H154" s="17"/>
      <c r="I154" s="75"/>
      <c r="J154" s="17"/>
      <c r="K154" s="17"/>
      <c r="L154" s="17"/>
      <c r="M154" s="17"/>
      <c r="N154" s="17"/>
      <c r="O154" s="17"/>
      <c r="P154" s="17"/>
      <c r="Q154" s="17"/>
    </row>
    <row r="155" spans="2:17" ht="21" customHeight="1" x14ac:dyDescent="0.25">
      <c r="B155" s="69" t="s">
        <v>173</v>
      </c>
      <c r="C155" s="70"/>
      <c r="D155" s="71"/>
      <c r="E155" s="72"/>
      <c r="F155" s="73"/>
      <c r="G155" s="74"/>
      <c r="H155" s="17"/>
      <c r="I155" s="75"/>
      <c r="J155" s="17"/>
      <c r="K155" s="17"/>
      <c r="L155" s="17"/>
      <c r="M155" s="17"/>
      <c r="N155" s="17"/>
      <c r="O155" s="17"/>
      <c r="P155" s="17"/>
      <c r="Q155" s="17"/>
    </row>
    <row r="156" spans="2:17" ht="21" customHeight="1" x14ac:dyDescent="0.25">
      <c r="B156" s="69" t="s">
        <v>174</v>
      </c>
      <c r="C156" s="70"/>
      <c r="D156" s="71"/>
      <c r="E156" s="72"/>
      <c r="F156" s="73"/>
      <c r="G156" s="74"/>
      <c r="H156" s="17"/>
      <c r="I156" s="75"/>
      <c r="J156" s="17"/>
      <c r="K156" s="17"/>
      <c r="L156" s="17"/>
      <c r="M156" s="17"/>
      <c r="N156" s="17"/>
      <c r="O156" s="17"/>
      <c r="P156" s="17"/>
      <c r="Q156" s="17"/>
    </row>
    <row r="157" spans="2:17" ht="21" customHeight="1" x14ac:dyDescent="0.25">
      <c r="B157" s="69" t="s">
        <v>175</v>
      </c>
      <c r="C157" s="70"/>
      <c r="D157" s="71"/>
      <c r="E157" s="72"/>
      <c r="F157" s="73"/>
      <c r="G157" s="74"/>
      <c r="H157" s="17"/>
      <c r="I157" s="75"/>
      <c r="J157" s="17"/>
      <c r="K157" s="17"/>
      <c r="L157" s="17"/>
      <c r="M157" s="17"/>
      <c r="N157" s="17"/>
      <c r="O157" s="17"/>
      <c r="P157" s="17"/>
      <c r="Q157" s="17"/>
    </row>
    <row r="158" spans="2:17" ht="21" customHeight="1" x14ac:dyDescent="0.25">
      <c r="B158" s="69" t="s">
        <v>176</v>
      </c>
      <c r="C158" s="70"/>
      <c r="D158" s="71"/>
      <c r="E158" s="72"/>
      <c r="F158" s="73"/>
      <c r="G158" s="97">
        <v>0.247</v>
      </c>
      <c r="H158" s="98">
        <v>0.19008333333333333</v>
      </c>
      <c r="I158" s="97">
        <v>0.19316666666666668</v>
      </c>
      <c r="J158" s="98">
        <v>0.19858333333333336</v>
      </c>
      <c r="K158" s="98">
        <v>0.19850000000000001</v>
      </c>
      <c r="L158" s="98">
        <v>0.20408333333333334</v>
      </c>
      <c r="M158" s="98"/>
      <c r="N158" s="98">
        <v>0.19008333333333333</v>
      </c>
      <c r="O158" s="98">
        <v>0.19008333333333333</v>
      </c>
      <c r="P158" s="98">
        <v>0.19008333333333333</v>
      </c>
      <c r="Q158" s="98">
        <v>0.19008333333333333</v>
      </c>
    </row>
    <row r="159" spans="2:17" ht="21" customHeight="1" x14ac:dyDescent="0.25">
      <c r="B159" s="69"/>
      <c r="C159" s="70" t="s">
        <v>177</v>
      </c>
      <c r="D159" s="71"/>
      <c r="E159" s="72"/>
      <c r="F159" s="73"/>
      <c r="G159" s="97">
        <f>G158/G83</f>
        <v>0.21845810109660796</v>
      </c>
      <c r="H159" s="97">
        <f t="shared" ref="H159:Q159" si="17">H158/H83</f>
        <v>0.16860981732603136</v>
      </c>
      <c r="I159" s="97">
        <f t="shared" si="17"/>
        <v>0.1682013545766802</v>
      </c>
      <c r="J159" s="97">
        <f t="shared" si="17"/>
        <v>0.1747352090369351</v>
      </c>
      <c r="K159" s="97">
        <f t="shared" si="17"/>
        <v>0.17123476357680861</v>
      </c>
      <c r="L159" s="97">
        <f t="shared" si="17"/>
        <v>0.1758068968841057</v>
      </c>
      <c r="M159" s="97"/>
      <c r="N159" s="97">
        <f t="shared" si="17"/>
        <v>0.16695326552156942</v>
      </c>
      <c r="O159" s="97">
        <f t="shared" si="17"/>
        <v>0.16870378605642244</v>
      </c>
      <c r="P159" s="97">
        <f t="shared" si="17"/>
        <v>0.16707065333890195</v>
      </c>
      <c r="Q159" s="97">
        <f t="shared" si="17"/>
        <v>0.16864771088887404</v>
      </c>
    </row>
    <row r="160" spans="2:17" ht="21" customHeight="1" x14ac:dyDescent="0.25">
      <c r="B160" s="69" t="s">
        <v>178</v>
      </c>
      <c r="C160" s="70"/>
      <c r="D160" s="71"/>
      <c r="E160" s="72"/>
      <c r="F160" s="73"/>
      <c r="G160" s="87">
        <v>100</v>
      </c>
      <c r="H160" s="87">
        <f>$G159/H159*100</f>
        <v>129.56428312485966</v>
      </c>
      <c r="I160" s="87">
        <f t="shared" ref="I160:L160" si="18">$G159/I159*100</f>
        <v>129.87891901727613</v>
      </c>
      <c r="J160" s="87">
        <f t="shared" si="18"/>
        <v>125.02237087800137</v>
      </c>
      <c r="K160" s="87">
        <f t="shared" si="18"/>
        <v>127.57812522024301</v>
      </c>
      <c r="L160" s="87">
        <f t="shared" si="18"/>
        <v>124.26025654762482</v>
      </c>
      <c r="M160" s="87"/>
      <c r="N160" s="87">
        <f>$G159/N159*100</f>
        <v>130.84985215122038</v>
      </c>
      <c r="O160" s="87">
        <f>$G159/O159*100</f>
        <v>129.4921152650038</v>
      </c>
      <c r="P160" s="87">
        <f>$G159/P159*100</f>
        <v>130.75791393086064</v>
      </c>
      <c r="Q160" s="87">
        <f>$G159/Q159*100</f>
        <v>129.53517124258815</v>
      </c>
    </row>
    <row r="161" spans="2:17" ht="21" hidden="1" customHeight="1" x14ac:dyDescent="0.25">
      <c r="B161" s="69" t="s">
        <v>179</v>
      </c>
      <c r="C161" s="70"/>
      <c r="D161" s="71"/>
      <c r="E161" s="72"/>
      <c r="F161" s="73"/>
      <c r="G161" s="97"/>
      <c r="H161" s="98"/>
      <c r="I161" s="97"/>
      <c r="J161" s="98"/>
      <c r="K161" s="98"/>
      <c r="L161" s="98"/>
      <c r="M161" s="98"/>
      <c r="N161" s="98"/>
      <c r="O161" s="98"/>
      <c r="P161" s="98"/>
      <c r="Q161" s="98"/>
    </row>
    <row r="162" spans="2:17" ht="21" hidden="1" customHeight="1" x14ac:dyDescent="0.25">
      <c r="B162" s="69" t="s">
        <v>180</v>
      </c>
      <c r="C162" s="70"/>
      <c r="D162" s="71"/>
      <c r="E162" s="72"/>
      <c r="F162" s="73"/>
      <c r="G162" s="97"/>
      <c r="H162" s="98"/>
      <c r="I162" s="97"/>
      <c r="J162" s="98"/>
      <c r="K162" s="98"/>
      <c r="L162" s="98"/>
      <c r="M162" s="98"/>
      <c r="N162" s="98"/>
      <c r="O162" s="98"/>
      <c r="P162" s="98"/>
      <c r="Q162" s="98"/>
    </row>
    <row r="163" spans="2:17" ht="21" hidden="1" customHeight="1" x14ac:dyDescent="0.25">
      <c r="B163" s="69" t="s">
        <v>181</v>
      </c>
      <c r="C163" s="70"/>
      <c r="D163" s="71"/>
      <c r="E163" s="72"/>
      <c r="F163" s="73"/>
      <c r="G163" s="97">
        <v>5.8366666666666671E-2</v>
      </c>
      <c r="H163" s="98">
        <v>4.7999999999999994E-2</v>
      </c>
      <c r="I163" s="97">
        <v>5.2633333333333338E-2</v>
      </c>
      <c r="J163" s="98">
        <v>5.1366666666666665E-2</v>
      </c>
      <c r="K163" s="98">
        <v>5.1966666666666675E-2</v>
      </c>
      <c r="L163" s="98">
        <v>4.7566666666666667E-2</v>
      </c>
      <c r="M163" s="98"/>
      <c r="N163" s="98">
        <v>4.7999999999999994E-2</v>
      </c>
      <c r="O163" s="98">
        <v>4.7999999999999994E-2</v>
      </c>
      <c r="P163" s="98">
        <v>4.7999999999999994E-2</v>
      </c>
      <c r="Q163" s="98">
        <v>4.7999999999999994E-2</v>
      </c>
    </row>
    <row r="164" spans="2:17" ht="21" hidden="1" customHeight="1" x14ac:dyDescent="0.25">
      <c r="B164" s="99" t="s">
        <v>182</v>
      </c>
      <c r="C164" s="100"/>
      <c r="D164" s="101"/>
      <c r="E164" s="102"/>
      <c r="F164" s="103"/>
      <c r="G164" s="104">
        <f>SUM(G158:G163)</f>
        <v>100.52382476776327</v>
      </c>
      <c r="H164" s="104">
        <f t="shared" ref="H164" si="19">SUM(H158:H163)</f>
        <v>129.97097627551904</v>
      </c>
      <c r="I164" s="104">
        <f>SUM(I158:I163)</f>
        <v>130.29292037185283</v>
      </c>
      <c r="J164" s="104">
        <f t="shared" ref="J164" si="20">SUM(J158:J163)</f>
        <v>125.44705608703831</v>
      </c>
      <c r="K164" s="104">
        <f>SUM(K158:K163)</f>
        <v>127.9998266504865</v>
      </c>
      <c r="L164" s="104">
        <f>SUM(L158:L163)</f>
        <v>124.68771344450893</v>
      </c>
      <c r="M164" s="104"/>
      <c r="N164" s="104">
        <f t="shared" ref="N164:Q164" si="21">SUM(N158:N163)</f>
        <v>131.25488875007528</v>
      </c>
      <c r="O164" s="104">
        <f t="shared" si="21"/>
        <v>129.89890238439355</v>
      </c>
      <c r="P164" s="104">
        <f t="shared" si="21"/>
        <v>131.16306791753289</v>
      </c>
      <c r="Q164" s="104">
        <f t="shared" si="21"/>
        <v>129.94190228681035</v>
      </c>
    </row>
    <row r="165" spans="2:17" ht="21" hidden="1" customHeight="1" x14ac:dyDescent="0.25">
      <c r="B165" s="105"/>
      <c r="C165" s="105"/>
      <c r="D165" s="105"/>
      <c r="E165" s="106"/>
      <c r="F165" s="107"/>
      <c r="G165" s="108">
        <f>G163/G83</f>
        <v>5.162215047505541E-2</v>
      </c>
      <c r="H165" s="108">
        <f t="shared" ref="H165:L165" si="22">H163/H83</f>
        <v>4.2577490039366096E-2</v>
      </c>
      <c r="I165" s="108">
        <f t="shared" si="22"/>
        <v>4.5830878149538921E-2</v>
      </c>
      <c r="J165" s="108">
        <f t="shared" si="22"/>
        <v>4.5197978535613414E-2</v>
      </c>
      <c r="K165" s="108">
        <f t="shared" si="22"/>
        <v>4.482871476343319E-2</v>
      </c>
      <c r="L165" s="108">
        <f t="shared" si="22"/>
        <v>4.0976144034890784E-2</v>
      </c>
      <c r="M165" s="108"/>
      <c r="N165" s="108">
        <f t="shared" ref="N165:Q165" si="23">N163/N83</f>
        <v>4.2159176212373507E-2</v>
      </c>
      <c r="O165" s="108">
        <f t="shared" si="23"/>
        <v>4.2601219100613465E-2</v>
      </c>
      <c r="P165" s="108">
        <f t="shared" si="23"/>
        <v>4.2188819080757348E-2</v>
      </c>
      <c r="Q165" s="108">
        <f t="shared" si="23"/>
        <v>4.2587058953086995E-2</v>
      </c>
    </row>
    <row r="166" spans="2:17" ht="21" hidden="1" customHeight="1" x14ac:dyDescent="0.25">
      <c r="B166" s="105" t="s">
        <v>183</v>
      </c>
      <c r="C166" s="105"/>
      <c r="D166" s="105"/>
      <c r="E166" s="106"/>
      <c r="F166" s="107"/>
      <c r="G166" s="108"/>
      <c r="H166" s="108"/>
      <c r="I166" s="108"/>
      <c r="J166" s="108"/>
      <c r="K166" s="108"/>
      <c r="L166" s="108"/>
      <c r="M166" s="108"/>
      <c r="N166" s="108"/>
      <c r="O166" s="108"/>
      <c r="P166" s="108"/>
      <c r="Q166" s="108"/>
    </row>
    <row r="167" spans="2:17" ht="21" hidden="1" customHeight="1" x14ac:dyDescent="0.25">
      <c r="B167" s="105"/>
      <c r="C167" s="105"/>
      <c r="D167" s="105"/>
      <c r="E167" s="106"/>
      <c r="F167" s="107"/>
      <c r="G167" s="108"/>
      <c r="H167" s="108"/>
      <c r="I167" s="108"/>
      <c r="J167" s="108"/>
      <c r="K167" s="108"/>
      <c r="L167" s="108"/>
      <c r="M167" s="108"/>
      <c r="N167" s="108"/>
      <c r="O167" s="108"/>
      <c r="P167" s="108"/>
      <c r="Q167" s="108"/>
    </row>
    <row r="168" spans="2:17" ht="21" customHeight="1" x14ac:dyDescent="0.25">
      <c r="B168" s="109" t="s">
        <v>184</v>
      </c>
      <c r="C168" s="110"/>
      <c r="D168" s="110"/>
      <c r="E168" s="111"/>
      <c r="F168" s="112"/>
      <c r="G168" s="113">
        <v>100</v>
      </c>
      <c r="H168" s="114">
        <f>$G165/H165*100</f>
        <v>121.24282203419423</v>
      </c>
      <c r="I168" s="114">
        <f t="shared" ref="I168:L168" si="24">$G165/I165*100</f>
        <v>112.63618014610255</v>
      </c>
      <c r="J168" s="114">
        <f t="shared" si="24"/>
        <v>114.21340543887403</v>
      </c>
      <c r="K168" s="114">
        <f t="shared" si="24"/>
        <v>115.1542058421082</v>
      </c>
      <c r="L168" s="114">
        <f t="shared" si="24"/>
        <v>125.98098647617905</v>
      </c>
      <c r="M168" s="114"/>
      <c r="N168" s="114">
        <f>$G165/N165*100</f>
        <v>122.4458234549293</v>
      </c>
      <c r="O168" s="114">
        <f>$G165/O165*100</f>
        <v>121.17528926375734</v>
      </c>
      <c r="P168" s="114">
        <f>$G165/P165*100</f>
        <v>122.35979010514822</v>
      </c>
      <c r="Q168" s="114">
        <f>$G165/Q165*100</f>
        <v>121.21557990637785</v>
      </c>
    </row>
    <row r="169" spans="2:17" s="68" customFormat="1" ht="21" hidden="1" customHeight="1" x14ac:dyDescent="0.25">
      <c r="B169" s="115" t="s">
        <v>185</v>
      </c>
      <c r="C169" s="116"/>
      <c r="D169" s="116"/>
      <c r="E169" s="116"/>
      <c r="F169" s="116"/>
      <c r="G169" s="116">
        <f>SUM(G158:G164)</f>
        <v>201.04764953552655</v>
      </c>
      <c r="H169" s="117"/>
      <c r="I169" s="116"/>
      <c r="J169" s="116"/>
      <c r="K169" s="116"/>
      <c r="L169" s="116"/>
      <c r="M169" s="116"/>
      <c r="N169" s="117"/>
      <c r="O169" s="117"/>
      <c r="P169" s="117"/>
      <c r="Q169" s="117"/>
    </row>
    <row r="170" spans="2:17" s="68" customFormat="1" ht="21" hidden="1" customHeight="1" x14ac:dyDescent="0.25">
      <c r="B170" s="65" t="s">
        <v>153</v>
      </c>
      <c r="C170" s="66"/>
      <c r="D170" s="66"/>
      <c r="E170" s="66"/>
      <c r="F170" s="66"/>
      <c r="G170" s="66"/>
      <c r="H170" s="67"/>
      <c r="I170" s="66"/>
      <c r="J170" s="66"/>
      <c r="K170" s="66"/>
      <c r="L170" s="66"/>
      <c r="M170" s="66"/>
      <c r="N170" s="67"/>
      <c r="O170" s="67"/>
      <c r="P170" s="67"/>
      <c r="Q170" s="67"/>
    </row>
    <row r="171" spans="2:17" ht="21" hidden="1" customHeight="1" x14ac:dyDescent="0.25">
      <c r="B171" s="69" t="s">
        <v>186</v>
      </c>
      <c r="C171" s="70"/>
      <c r="D171" s="71"/>
      <c r="E171" s="72"/>
      <c r="F171" s="73"/>
      <c r="G171" s="74"/>
      <c r="H171" s="17"/>
      <c r="I171" s="75"/>
      <c r="J171" s="17"/>
      <c r="K171" s="17"/>
      <c r="L171" s="17"/>
      <c r="M171" s="17"/>
      <c r="N171" s="17"/>
      <c r="O171" s="17"/>
      <c r="P171" s="17"/>
      <c r="Q171" s="17"/>
    </row>
    <row r="172" spans="2:17" ht="21" hidden="1" customHeight="1" x14ac:dyDescent="0.25">
      <c r="B172" s="69" t="s">
        <v>187</v>
      </c>
      <c r="C172" s="70"/>
      <c r="D172" s="71"/>
      <c r="E172" s="72"/>
      <c r="F172" s="73"/>
      <c r="G172" s="74"/>
      <c r="H172" s="17"/>
      <c r="I172" s="75"/>
      <c r="J172" s="17"/>
      <c r="K172" s="17"/>
      <c r="L172" s="17"/>
      <c r="M172" s="17"/>
      <c r="N172" s="17"/>
      <c r="O172" s="17"/>
      <c r="P172" s="17"/>
      <c r="Q172" s="17"/>
    </row>
    <row r="173" spans="2:17" ht="21" hidden="1" customHeight="1" x14ac:dyDescent="0.25">
      <c r="B173" s="69" t="s">
        <v>188</v>
      </c>
      <c r="C173" s="70"/>
      <c r="D173" s="71"/>
      <c r="E173" s="72"/>
      <c r="F173" s="73"/>
      <c r="G173" s="74"/>
      <c r="H173" s="17"/>
      <c r="I173" s="75"/>
      <c r="J173" s="17"/>
      <c r="K173" s="17"/>
      <c r="L173" s="17"/>
      <c r="M173" s="17"/>
      <c r="N173" s="17"/>
      <c r="O173" s="17"/>
      <c r="P173" s="17"/>
      <c r="Q173" s="17"/>
    </row>
    <row r="174" spans="2:17" ht="21" hidden="1" customHeight="1" x14ac:dyDescent="0.25">
      <c r="B174" s="69" t="s">
        <v>189</v>
      </c>
      <c r="C174" s="70"/>
      <c r="D174" s="71"/>
      <c r="E174" s="72"/>
      <c r="F174" s="73"/>
      <c r="G174" s="74"/>
      <c r="H174" s="17"/>
      <c r="I174" s="75"/>
      <c r="J174" s="17"/>
      <c r="K174" s="17"/>
      <c r="L174" s="17"/>
      <c r="M174" s="17"/>
      <c r="N174" s="17"/>
      <c r="O174" s="17"/>
      <c r="P174" s="17"/>
      <c r="Q174" s="17"/>
    </row>
    <row r="175" spans="2:17" s="68" customFormat="1" ht="21" hidden="1" customHeight="1" x14ac:dyDescent="0.25">
      <c r="B175" s="65" t="s">
        <v>190</v>
      </c>
      <c r="C175" s="66"/>
      <c r="D175" s="66"/>
      <c r="E175" s="66"/>
      <c r="F175" s="66"/>
      <c r="G175" s="66"/>
      <c r="H175" s="67"/>
      <c r="I175" s="66"/>
      <c r="J175" s="66"/>
      <c r="K175" s="66"/>
      <c r="L175" s="66"/>
      <c r="M175" s="66"/>
      <c r="N175" s="67"/>
      <c r="O175" s="67"/>
      <c r="P175" s="67"/>
      <c r="Q175" s="67"/>
    </row>
    <row r="176" spans="2:17" s="68" customFormat="1" ht="21" hidden="1" customHeight="1" x14ac:dyDescent="0.25">
      <c r="B176" s="65" t="s">
        <v>191</v>
      </c>
      <c r="C176" s="66"/>
      <c r="D176" s="66"/>
      <c r="E176" s="66"/>
      <c r="F176" s="66"/>
      <c r="G176" s="66"/>
      <c r="H176" s="67"/>
      <c r="I176" s="66"/>
      <c r="J176" s="66"/>
      <c r="K176" s="66"/>
      <c r="L176" s="66"/>
      <c r="M176" s="66"/>
      <c r="N176" s="67"/>
      <c r="O176" s="67"/>
      <c r="P176" s="67"/>
      <c r="Q176" s="67"/>
    </row>
    <row r="177" spans="2:17" ht="21" hidden="1" customHeight="1" x14ac:dyDescent="0.25">
      <c r="B177" s="69" t="s">
        <v>153</v>
      </c>
      <c r="C177" s="70"/>
      <c r="D177" s="71"/>
      <c r="E177" s="72"/>
      <c r="F177" s="73"/>
      <c r="G177" s="74"/>
      <c r="H177" s="17"/>
      <c r="I177" s="75"/>
      <c r="J177" s="17"/>
      <c r="K177" s="17"/>
      <c r="L177" s="17"/>
      <c r="M177" s="17"/>
      <c r="N177" s="17"/>
      <c r="O177" s="17"/>
      <c r="P177" s="17"/>
      <c r="Q177" s="17"/>
    </row>
    <row r="178" spans="2:17" ht="21" hidden="1" customHeight="1" x14ac:dyDescent="0.25">
      <c r="B178" s="69" t="s">
        <v>186</v>
      </c>
      <c r="C178" s="70"/>
      <c r="D178" s="71"/>
      <c r="E178" s="72"/>
      <c r="F178" s="73"/>
      <c r="G178" s="74"/>
      <c r="H178" s="17"/>
      <c r="I178" s="75"/>
      <c r="J178" s="17"/>
      <c r="K178" s="17"/>
      <c r="L178" s="17"/>
      <c r="M178" s="17"/>
      <c r="N178" s="17"/>
      <c r="O178" s="17"/>
      <c r="P178" s="17"/>
      <c r="Q178" s="17"/>
    </row>
    <row r="179" spans="2:17" ht="21" hidden="1" customHeight="1" x14ac:dyDescent="0.25">
      <c r="B179" s="69" t="s">
        <v>187</v>
      </c>
      <c r="C179" s="70"/>
      <c r="D179" s="71"/>
      <c r="E179" s="72"/>
      <c r="F179" s="73"/>
      <c r="G179" s="74"/>
      <c r="H179" s="17"/>
      <c r="I179" s="75"/>
      <c r="J179" s="17"/>
      <c r="K179" s="17"/>
      <c r="L179" s="17"/>
      <c r="M179" s="17"/>
      <c r="N179" s="17"/>
      <c r="O179" s="17"/>
      <c r="P179" s="17"/>
      <c r="Q179" s="17"/>
    </row>
    <row r="180" spans="2:17" ht="21" hidden="1" customHeight="1" x14ac:dyDescent="0.25">
      <c r="B180" s="69" t="s">
        <v>188</v>
      </c>
      <c r="C180" s="70"/>
      <c r="D180" s="71"/>
      <c r="E180" s="72"/>
      <c r="F180" s="73"/>
      <c r="G180" s="74"/>
      <c r="H180" s="17"/>
      <c r="I180" s="75"/>
      <c r="J180" s="17"/>
      <c r="K180" s="17"/>
      <c r="L180" s="17"/>
      <c r="M180" s="17"/>
      <c r="N180" s="17"/>
      <c r="O180" s="17"/>
      <c r="P180" s="17"/>
      <c r="Q180" s="17"/>
    </row>
    <row r="181" spans="2:17" ht="21" hidden="1" customHeight="1" x14ac:dyDescent="0.25">
      <c r="B181" s="69" t="s">
        <v>189</v>
      </c>
      <c r="C181" s="70"/>
      <c r="D181" s="71"/>
      <c r="E181" s="72"/>
      <c r="F181" s="73"/>
      <c r="G181" s="74"/>
      <c r="H181" s="17"/>
      <c r="I181" s="75"/>
      <c r="J181" s="17"/>
      <c r="K181" s="17"/>
      <c r="L181" s="17"/>
      <c r="M181" s="17"/>
      <c r="N181" s="17"/>
      <c r="O181" s="17"/>
      <c r="P181" s="17"/>
      <c r="Q181" s="17"/>
    </row>
    <row r="182" spans="2:17" ht="21" hidden="1" customHeight="1" x14ac:dyDescent="0.25">
      <c r="B182" s="69" t="s">
        <v>190</v>
      </c>
      <c r="C182" s="70"/>
      <c r="D182" s="71"/>
      <c r="E182" s="72"/>
      <c r="F182" s="73"/>
      <c r="G182" s="74"/>
      <c r="H182" s="17"/>
      <c r="I182" s="75"/>
      <c r="J182" s="17"/>
      <c r="K182" s="17"/>
      <c r="L182" s="17"/>
      <c r="M182" s="17"/>
      <c r="N182" s="17"/>
      <c r="O182" s="17"/>
      <c r="P182" s="17"/>
      <c r="Q182" s="17"/>
    </row>
    <row r="183" spans="2:17" s="68" customFormat="1" ht="21" customHeight="1" x14ac:dyDescent="0.25">
      <c r="B183" s="65" t="s">
        <v>192</v>
      </c>
      <c r="C183" s="66"/>
      <c r="D183" s="66"/>
      <c r="E183" s="66"/>
      <c r="F183" s="66"/>
      <c r="G183" s="66"/>
      <c r="H183" s="67"/>
      <c r="I183" s="66"/>
      <c r="J183" s="66"/>
      <c r="K183" s="66"/>
      <c r="L183" s="66"/>
      <c r="M183" s="66"/>
      <c r="N183" s="67"/>
      <c r="O183" s="67"/>
      <c r="P183" s="67"/>
      <c r="Q183" s="67"/>
    </row>
    <row r="184" spans="2:17" s="68" customFormat="1" ht="21" customHeight="1" thickBot="1" x14ac:dyDescent="0.3">
      <c r="B184" s="65" t="s">
        <v>193</v>
      </c>
      <c r="C184" s="66"/>
      <c r="D184" s="66"/>
      <c r="E184" s="66"/>
      <c r="F184" s="66"/>
      <c r="G184" s="66"/>
      <c r="H184" s="67"/>
      <c r="I184" s="66"/>
      <c r="J184" s="66"/>
      <c r="K184" s="66"/>
      <c r="L184" s="66"/>
      <c r="M184" s="66"/>
      <c r="N184" s="67"/>
      <c r="O184" s="67"/>
      <c r="P184" s="67"/>
      <c r="Q184" s="67"/>
    </row>
    <row r="185" spans="2:17" s="68" customFormat="1" ht="21" customHeight="1" x14ac:dyDescent="0.25">
      <c r="B185" s="65" t="s">
        <v>194</v>
      </c>
      <c r="C185" s="66"/>
      <c r="D185" s="66"/>
      <c r="E185" s="66"/>
      <c r="F185" s="66"/>
      <c r="G185" s="16" t="s">
        <v>13</v>
      </c>
      <c r="H185" s="16" t="s">
        <v>14</v>
      </c>
      <c r="I185" s="16" t="s">
        <v>15</v>
      </c>
      <c r="J185" s="16" t="s">
        <v>16</v>
      </c>
      <c r="K185" s="16" t="s">
        <v>17</v>
      </c>
      <c r="L185" s="16" t="s">
        <v>18</v>
      </c>
      <c r="M185" s="16"/>
      <c r="N185" s="16" t="s">
        <v>14</v>
      </c>
      <c r="O185" s="16" t="s">
        <v>14</v>
      </c>
      <c r="P185" s="16" t="s">
        <v>14</v>
      </c>
      <c r="Q185" s="16" t="s">
        <v>14</v>
      </c>
    </row>
    <row r="186" spans="2:17" ht="21" customHeight="1" x14ac:dyDescent="0.25">
      <c r="B186" s="69" t="s">
        <v>195</v>
      </c>
      <c r="C186" s="70"/>
      <c r="D186" s="71"/>
      <c r="E186" s="72"/>
      <c r="F186" s="73"/>
      <c r="G186" s="75">
        <f>(6.84+6.95)/2</f>
        <v>6.8949999999999996</v>
      </c>
      <c r="H186" s="85">
        <f>(8.07+8.01)/2</f>
        <v>8.0399999999999991</v>
      </c>
      <c r="I186" s="75">
        <f>(8.27+7.84)/2</f>
        <v>8.0549999999999997</v>
      </c>
      <c r="J186" s="85">
        <f>(8.26+8.33)/2</f>
        <v>8.2949999999999999</v>
      </c>
      <c r="K186" s="85">
        <f>(7.26+7.36)/2</f>
        <v>7.3100000000000005</v>
      </c>
      <c r="L186" s="85">
        <f>(6.47+6.59)/2</f>
        <v>6.5299999999999994</v>
      </c>
      <c r="M186" s="85"/>
      <c r="N186" s="85">
        <f>(8.07+8.01)/2</f>
        <v>8.0399999999999991</v>
      </c>
      <c r="O186" s="85">
        <f>(8.07+8.01)/2</f>
        <v>8.0399999999999991</v>
      </c>
      <c r="P186" s="85">
        <f>(8.07+8.01)/2</f>
        <v>8.0399999999999991</v>
      </c>
      <c r="Q186" s="85">
        <f>(8.07+8.01)/2</f>
        <v>8.0399999999999991</v>
      </c>
    </row>
    <row r="187" spans="2:17" ht="21" customHeight="1" x14ac:dyDescent="0.25">
      <c r="B187" s="69" t="s">
        <v>196</v>
      </c>
      <c r="C187" s="70"/>
      <c r="D187" s="71"/>
      <c r="E187" s="72"/>
      <c r="F187" s="73"/>
      <c r="G187" s="75">
        <f>(0.911+0.925)/2</f>
        <v>0.91800000000000004</v>
      </c>
      <c r="H187" s="85">
        <f>(1.53+1.46)/2</f>
        <v>1.4950000000000001</v>
      </c>
      <c r="I187" s="75">
        <f>(1.57+1.41)/2</f>
        <v>1.49</v>
      </c>
      <c r="J187" s="85">
        <v>1.36</v>
      </c>
      <c r="K187" s="85">
        <f>(1.44+1.46)/2</f>
        <v>1.45</v>
      </c>
      <c r="L187" s="85">
        <f>(1.12+1.15)/2</f>
        <v>1.135</v>
      </c>
      <c r="M187" s="85"/>
      <c r="N187" s="85">
        <f>(1.53+1.46)/2</f>
        <v>1.4950000000000001</v>
      </c>
      <c r="O187" s="85">
        <f>(1.53+1.46)/2</f>
        <v>1.4950000000000001</v>
      </c>
      <c r="P187" s="85">
        <f>(1.53+1.46)/2</f>
        <v>1.4950000000000001</v>
      </c>
      <c r="Q187" s="85">
        <f>(1.53+1.46)/2</f>
        <v>1.4950000000000001</v>
      </c>
    </row>
    <row r="188" spans="2:17" ht="21" customHeight="1" x14ac:dyDescent="0.25">
      <c r="B188" s="69" t="s">
        <v>197</v>
      </c>
      <c r="C188" s="70"/>
      <c r="D188" s="71"/>
      <c r="E188" s="72"/>
      <c r="F188" s="73"/>
      <c r="G188" s="118">
        <v>0.13300000000000001</v>
      </c>
      <c r="H188" s="57">
        <f>(0.19+0.182)/2</f>
        <v>0.186</v>
      </c>
      <c r="I188" s="118">
        <f>(0.19+0.18)/2</f>
        <v>0.185</v>
      </c>
      <c r="J188" s="57">
        <v>0.16400000000000001</v>
      </c>
      <c r="K188" s="57">
        <v>0.19800000000000001</v>
      </c>
      <c r="L188" s="57">
        <v>0.17399999999999999</v>
      </c>
      <c r="M188" s="57"/>
      <c r="N188" s="57">
        <f>(0.19+0.182)/2</f>
        <v>0.186</v>
      </c>
      <c r="O188" s="57">
        <f>(0.19+0.182)/2</f>
        <v>0.186</v>
      </c>
      <c r="P188" s="57">
        <f>(0.19+0.182)/2</f>
        <v>0.186</v>
      </c>
      <c r="Q188" s="57">
        <f>(0.19+0.182)/2</f>
        <v>0.186</v>
      </c>
    </row>
    <row r="189" spans="2:17" ht="21" customHeight="1" x14ac:dyDescent="0.25">
      <c r="B189" s="69" t="s">
        <v>198</v>
      </c>
      <c r="C189" s="70"/>
      <c r="D189" s="71"/>
      <c r="E189" s="72"/>
      <c r="F189" s="73"/>
      <c r="G189" s="97">
        <f>(0.0191+0.0188)/2</f>
        <v>1.8950000000000002E-2</v>
      </c>
      <c r="H189" s="98">
        <f>(0.0227+0.022)/2</f>
        <v>2.2350000000000002E-2</v>
      </c>
      <c r="I189" s="97">
        <f>(0.0221+0.0223)/2</f>
        <v>2.2200000000000001E-2</v>
      </c>
      <c r="J189" s="98">
        <v>1.9300000000000001E-2</v>
      </c>
      <c r="K189" s="98">
        <f>(0.0262+0.0259)/2</f>
        <v>2.605E-2</v>
      </c>
      <c r="L189" s="98">
        <f>(0.026+0.0257)/2</f>
        <v>2.5849999999999998E-2</v>
      </c>
      <c r="M189" s="98"/>
      <c r="N189" s="98">
        <f>(0.0227+0.022)/2</f>
        <v>2.2350000000000002E-2</v>
      </c>
      <c r="O189" s="98">
        <f>(0.0227+0.022)/2</f>
        <v>2.2350000000000002E-2</v>
      </c>
      <c r="P189" s="98">
        <f>(0.0227+0.022)/2</f>
        <v>2.2350000000000002E-2</v>
      </c>
      <c r="Q189" s="98">
        <f>(0.0227+0.022)/2</f>
        <v>2.2350000000000002E-2</v>
      </c>
    </row>
    <row r="190" spans="2:17" s="68" customFormat="1" ht="21" hidden="1" customHeight="1" x14ac:dyDescent="0.25">
      <c r="B190" s="65" t="s">
        <v>199</v>
      </c>
      <c r="C190" s="66"/>
      <c r="D190" s="66"/>
      <c r="E190" s="66"/>
      <c r="F190" s="66"/>
      <c r="G190" s="66"/>
      <c r="H190" s="67"/>
      <c r="I190" s="66"/>
      <c r="J190" s="66"/>
      <c r="K190" s="66"/>
      <c r="L190" s="66"/>
      <c r="M190" s="66"/>
      <c r="N190" s="67"/>
      <c r="O190" s="67"/>
      <c r="P190" s="67"/>
      <c r="Q190" s="67"/>
    </row>
    <row r="191" spans="2:17" s="68" customFormat="1" ht="21" hidden="1" customHeight="1" x14ac:dyDescent="0.25">
      <c r="B191" s="65" t="s">
        <v>193</v>
      </c>
      <c r="C191" s="66"/>
      <c r="D191" s="66"/>
      <c r="E191" s="66"/>
      <c r="F191" s="66"/>
      <c r="G191" s="66"/>
      <c r="H191" s="67"/>
      <c r="I191" s="66"/>
      <c r="J191" s="66"/>
      <c r="K191" s="66"/>
      <c r="L191" s="66"/>
      <c r="M191" s="66"/>
      <c r="N191" s="67"/>
      <c r="O191" s="67"/>
      <c r="P191" s="67"/>
      <c r="Q191" s="67"/>
    </row>
    <row r="192" spans="2:17" s="122" customFormat="1" ht="23.25" hidden="1" customHeight="1" x14ac:dyDescent="0.2">
      <c r="B192" s="119" t="s">
        <v>200</v>
      </c>
      <c r="C192" s="120"/>
      <c r="D192" s="120"/>
      <c r="E192" s="120"/>
      <c r="F192" s="120"/>
      <c r="G192" s="120"/>
      <c r="H192" s="121"/>
      <c r="I192" s="120"/>
      <c r="J192" s="121"/>
      <c r="K192" s="120"/>
      <c r="L192" s="120"/>
      <c r="M192" s="120"/>
      <c r="N192" s="121"/>
      <c r="O192" s="121"/>
      <c r="P192" s="121"/>
      <c r="Q192" s="121"/>
    </row>
    <row r="193" spans="2:17" ht="21" hidden="1" customHeight="1" x14ac:dyDescent="0.25">
      <c r="B193" s="69" t="s">
        <v>201</v>
      </c>
      <c r="C193" s="70"/>
      <c r="D193" s="71"/>
      <c r="E193" s="72"/>
      <c r="F193" s="73"/>
      <c r="G193" s="74"/>
      <c r="H193" s="17"/>
      <c r="I193" s="75"/>
      <c r="J193" s="17"/>
      <c r="K193" s="17"/>
      <c r="L193" s="17"/>
      <c r="M193" s="17"/>
      <c r="N193" s="17"/>
      <c r="O193" s="17"/>
      <c r="P193" s="17"/>
      <c r="Q193" s="17"/>
    </row>
    <row r="194" spans="2:17" ht="21" hidden="1" customHeight="1" x14ac:dyDescent="0.25">
      <c r="B194" s="69" t="s">
        <v>202</v>
      </c>
      <c r="C194" s="70"/>
      <c r="D194" s="71"/>
      <c r="E194" s="72"/>
      <c r="F194" s="73"/>
      <c r="G194" s="74"/>
      <c r="H194" s="17"/>
      <c r="I194" s="75"/>
      <c r="J194" s="17"/>
      <c r="K194" s="17"/>
      <c r="L194" s="17"/>
      <c r="M194" s="17"/>
      <c r="N194" s="17"/>
      <c r="O194" s="17"/>
      <c r="P194" s="17"/>
      <c r="Q194" s="17"/>
    </row>
    <row r="195" spans="2:17" ht="21" hidden="1" customHeight="1" x14ac:dyDescent="0.25">
      <c r="B195" s="69" t="s">
        <v>195</v>
      </c>
      <c r="C195" s="70"/>
      <c r="D195" s="71"/>
      <c r="E195" s="72"/>
      <c r="F195" s="73"/>
      <c r="G195" s="74"/>
      <c r="H195" s="17"/>
      <c r="I195" s="75"/>
      <c r="J195" s="17"/>
      <c r="K195" s="17"/>
      <c r="L195" s="17"/>
      <c r="M195" s="17"/>
      <c r="N195" s="17"/>
      <c r="O195" s="17"/>
      <c r="P195" s="17"/>
      <c r="Q195" s="17"/>
    </row>
    <row r="196" spans="2:17" ht="21" hidden="1" customHeight="1" x14ac:dyDescent="0.25">
      <c r="B196" s="69" t="s">
        <v>196</v>
      </c>
      <c r="C196" s="70"/>
      <c r="D196" s="71"/>
      <c r="E196" s="72"/>
      <c r="F196" s="73"/>
      <c r="G196" s="74"/>
      <c r="H196" s="17"/>
      <c r="I196" s="75"/>
      <c r="J196" s="17"/>
      <c r="K196" s="17"/>
      <c r="L196" s="17"/>
      <c r="M196" s="17"/>
      <c r="N196" s="17"/>
      <c r="O196" s="17"/>
      <c r="P196" s="17"/>
      <c r="Q196" s="17"/>
    </row>
    <row r="197" spans="2:17" ht="21" hidden="1" customHeight="1" x14ac:dyDescent="0.25">
      <c r="B197" s="69" t="s">
        <v>197</v>
      </c>
      <c r="C197" s="70"/>
      <c r="D197" s="71"/>
      <c r="E197" s="72"/>
      <c r="F197" s="73"/>
      <c r="G197" s="74"/>
      <c r="H197" s="17"/>
      <c r="I197" s="75"/>
      <c r="J197" s="17"/>
      <c r="K197" s="17"/>
      <c r="L197" s="17"/>
      <c r="M197" s="17"/>
      <c r="N197" s="17"/>
      <c r="O197" s="17"/>
      <c r="P197" s="17"/>
      <c r="Q197" s="17"/>
    </row>
    <row r="198" spans="2:17" ht="21" hidden="1" customHeight="1" x14ac:dyDescent="0.25">
      <c r="B198" s="69" t="s">
        <v>198</v>
      </c>
      <c r="C198" s="70"/>
      <c r="D198" s="71"/>
      <c r="E198" s="72"/>
      <c r="F198" s="73"/>
      <c r="G198" s="74"/>
      <c r="H198" s="17"/>
      <c r="I198" s="75"/>
      <c r="J198" s="17"/>
      <c r="K198" s="17"/>
      <c r="L198" s="17"/>
      <c r="M198" s="17"/>
      <c r="N198" s="17"/>
      <c r="O198" s="17"/>
      <c r="P198" s="17"/>
      <c r="Q198" s="17"/>
    </row>
    <row r="199" spans="2:17" s="122" customFormat="1" ht="23.25" hidden="1" customHeight="1" x14ac:dyDescent="0.2">
      <c r="B199" s="123" t="s">
        <v>203</v>
      </c>
      <c r="C199" s="120"/>
      <c r="D199" s="120"/>
      <c r="E199" s="120"/>
      <c r="F199" s="120"/>
      <c r="G199" s="120"/>
      <c r="H199" s="121"/>
      <c r="I199" s="120"/>
      <c r="J199" s="121"/>
      <c r="K199" s="120"/>
      <c r="L199" s="120"/>
      <c r="M199" s="120"/>
      <c r="N199" s="121"/>
      <c r="O199" s="121"/>
      <c r="P199" s="121"/>
      <c r="Q199" s="121"/>
    </row>
    <row r="200" spans="2:17" ht="21" hidden="1" customHeight="1" x14ac:dyDescent="0.25">
      <c r="B200" s="69" t="s">
        <v>195</v>
      </c>
      <c r="C200" s="70"/>
      <c r="D200" s="71"/>
      <c r="E200" s="72"/>
      <c r="F200" s="73"/>
      <c r="G200" s="74"/>
      <c r="H200" s="17"/>
      <c r="I200" s="75"/>
      <c r="J200" s="17"/>
      <c r="K200" s="17"/>
      <c r="L200" s="17"/>
      <c r="M200" s="17"/>
      <c r="N200" s="17"/>
      <c r="O200" s="17"/>
      <c r="P200" s="17"/>
      <c r="Q200" s="17"/>
    </row>
    <row r="201" spans="2:17" ht="21" hidden="1" customHeight="1" x14ac:dyDescent="0.25">
      <c r="B201" s="69" t="s">
        <v>196</v>
      </c>
      <c r="C201" s="70"/>
      <c r="D201" s="71"/>
      <c r="E201" s="72"/>
      <c r="F201" s="73"/>
      <c r="G201" s="74"/>
      <c r="H201" s="17"/>
      <c r="I201" s="75"/>
      <c r="J201" s="17"/>
      <c r="K201" s="17"/>
      <c r="L201" s="17"/>
      <c r="M201" s="17"/>
      <c r="N201" s="17"/>
      <c r="O201" s="17"/>
      <c r="P201" s="17"/>
      <c r="Q201" s="17"/>
    </row>
    <row r="202" spans="2:17" ht="21" hidden="1" customHeight="1" x14ac:dyDescent="0.25">
      <c r="B202" s="69" t="s">
        <v>197</v>
      </c>
      <c r="C202" s="70"/>
      <c r="D202" s="71"/>
      <c r="E202" s="72"/>
      <c r="F202" s="73"/>
      <c r="G202" s="74"/>
      <c r="H202" s="17"/>
      <c r="I202" s="75"/>
      <c r="J202" s="17"/>
      <c r="K202" s="17"/>
      <c r="L202" s="17"/>
      <c r="M202" s="17"/>
      <c r="N202" s="17"/>
      <c r="O202" s="17"/>
      <c r="P202" s="17"/>
      <c r="Q202" s="17"/>
    </row>
    <row r="203" spans="2:17" ht="21" hidden="1" customHeight="1" x14ac:dyDescent="0.25">
      <c r="B203" s="69" t="s">
        <v>198</v>
      </c>
      <c r="C203" s="70"/>
      <c r="D203" s="71"/>
      <c r="E203" s="72"/>
      <c r="F203" s="73"/>
      <c r="G203" s="74"/>
      <c r="H203" s="17"/>
      <c r="I203" s="75"/>
      <c r="J203" s="17"/>
      <c r="K203" s="17"/>
      <c r="L203" s="17"/>
      <c r="M203" s="17"/>
      <c r="N203" s="17"/>
      <c r="O203" s="17"/>
      <c r="P203" s="17"/>
      <c r="Q203" s="17"/>
    </row>
    <row r="204" spans="2:17" s="122" customFormat="1" ht="23.25" hidden="1" customHeight="1" x14ac:dyDescent="0.2">
      <c r="B204" s="123" t="s">
        <v>204</v>
      </c>
      <c r="C204" s="120"/>
      <c r="D204" s="120"/>
      <c r="E204" s="120"/>
      <c r="F204" s="120"/>
      <c r="G204" s="120"/>
      <c r="H204" s="121"/>
      <c r="I204" s="120"/>
      <c r="J204" s="121"/>
      <c r="K204" s="120"/>
      <c r="L204" s="120"/>
      <c r="M204" s="120"/>
      <c r="N204" s="121"/>
      <c r="O204" s="121"/>
      <c r="P204" s="121"/>
      <c r="Q204" s="121"/>
    </row>
    <row r="205" spans="2:17" ht="21" hidden="1" customHeight="1" x14ac:dyDescent="0.25">
      <c r="B205" s="69" t="s">
        <v>195</v>
      </c>
      <c r="C205" s="70"/>
      <c r="D205" s="71"/>
      <c r="E205" s="72"/>
      <c r="F205" s="73"/>
      <c r="G205" s="74"/>
      <c r="H205" s="17"/>
      <c r="I205" s="75"/>
      <c r="J205" s="17"/>
      <c r="K205" s="17"/>
      <c r="L205" s="17"/>
      <c r="M205" s="17"/>
      <c r="N205" s="17"/>
      <c r="O205" s="17"/>
      <c r="P205" s="17"/>
      <c r="Q205" s="17"/>
    </row>
    <row r="206" spans="2:17" ht="21" hidden="1" customHeight="1" x14ac:dyDescent="0.25">
      <c r="B206" s="69" t="s">
        <v>196</v>
      </c>
      <c r="C206" s="70"/>
      <c r="D206" s="71"/>
      <c r="E206" s="72"/>
      <c r="F206" s="73"/>
      <c r="G206" s="74"/>
      <c r="H206" s="17"/>
      <c r="I206" s="75"/>
      <c r="J206" s="17"/>
      <c r="K206" s="17"/>
      <c r="L206" s="17"/>
      <c r="M206" s="17"/>
      <c r="N206" s="17"/>
      <c r="O206" s="17"/>
      <c r="P206" s="17"/>
      <c r="Q206" s="17"/>
    </row>
    <row r="207" spans="2:17" ht="21" hidden="1" customHeight="1" x14ac:dyDescent="0.25">
      <c r="B207" s="69" t="s">
        <v>197</v>
      </c>
      <c r="C207" s="70"/>
      <c r="D207" s="71"/>
      <c r="E207" s="72"/>
      <c r="F207" s="73"/>
      <c r="G207" s="74"/>
      <c r="H207" s="17"/>
      <c r="I207" s="75"/>
      <c r="J207" s="17"/>
      <c r="K207" s="17"/>
      <c r="L207" s="17"/>
      <c r="M207" s="17"/>
      <c r="N207" s="17"/>
      <c r="O207" s="17"/>
      <c r="P207" s="17"/>
      <c r="Q207" s="17"/>
    </row>
    <row r="208" spans="2:17" ht="21" hidden="1" customHeight="1" x14ac:dyDescent="0.25">
      <c r="B208" s="69" t="s">
        <v>198</v>
      </c>
      <c r="C208" s="70"/>
      <c r="D208" s="71"/>
      <c r="E208" s="72"/>
      <c r="F208" s="73"/>
      <c r="G208" s="74"/>
      <c r="H208" s="17"/>
      <c r="I208" s="75"/>
      <c r="J208" s="17"/>
      <c r="K208" s="17"/>
      <c r="L208" s="17"/>
      <c r="M208" s="17"/>
      <c r="N208" s="17"/>
      <c r="O208" s="17"/>
      <c r="P208" s="17"/>
      <c r="Q208" s="17"/>
    </row>
    <row r="209" spans="2:17" s="122" customFormat="1" ht="23.25" hidden="1" customHeight="1" x14ac:dyDescent="0.2">
      <c r="B209" s="123" t="s">
        <v>205</v>
      </c>
      <c r="C209" s="120"/>
      <c r="D209" s="120"/>
      <c r="E209" s="120"/>
      <c r="F209" s="120"/>
      <c r="G209" s="120"/>
      <c r="H209" s="121"/>
      <c r="I209" s="120"/>
      <c r="J209" s="121"/>
      <c r="K209" s="120"/>
      <c r="L209" s="120"/>
      <c r="M209" s="120"/>
      <c r="N209" s="121"/>
      <c r="O209" s="121"/>
      <c r="P209" s="121"/>
      <c r="Q209" s="121"/>
    </row>
    <row r="210" spans="2:17" ht="21" hidden="1" customHeight="1" x14ac:dyDescent="0.25">
      <c r="B210" s="69" t="s">
        <v>195</v>
      </c>
      <c r="C210" s="70"/>
      <c r="D210" s="71"/>
      <c r="E210" s="72"/>
      <c r="F210" s="73"/>
      <c r="G210" s="74"/>
      <c r="H210" s="17"/>
      <c r="I210" s="75"/>
      <c r="J210" s="17"/>
      <c r="K210" s="17"/>
      <c r="L210" s="17"/>
      <c r="M210" s="17"/>
      <c r="N210" s="17"/>
      <c r="O210" s="17"/>
      <c r="P210" s="17"/>
      <c r="Q210" s="17"/>
    </row>
    <row r="211" spans="2:17" ht="21" hidden="1" customHeight="1" x14ac:dyDescent="0.25">
      <c r="B211" s="69" t="s">
        <v>196</v>
      </c>
      <c r="C211" s="70"/>
      <c r="D211" s="71"/>
      <c r="E211" s="72"/>
      <c r="F211" s="73"/>
      <c r="G211" s="74"/>
      <c r="H211" s="17"/>
      <c r="I211" s="75"/>
      <c r="J211" s="17"/>
      <c r="K211" s="17"/>
      <c r="L211" s="17"/>
      <c r="M211" s="17"/>
      <c r="N211" s="17"/>
      <c r="O211" s="17"/>
      <c r="P211" s="17"/>
      <c r="Q211" s="17"/>
    </row>
    <row r="212" spans="2:17" ht="21" hidden="1" customHeight="1" x14ac:dyDescent="0.25">
      <c r="B212" s="69" t="s">
        <v>197</v>
      </c>
      <c r="C212" s="70"/>
      <c r="D212" s="71"/>
      <c r="E212" s="72"/>
      <c r="F212" s="73"/>
      <c r="G212" s="74"/>
      <c r="H212" s="17"/>
      <c r="I212" s="75"/>
      <c r="J212" s="17"/>
      <c r="K212" s="17"/>
      <c r="L212" s="17"/>
      <c r="M212" s="17"/>
      <c r="N212" s="17"/>
      <c r="O212" s="17"/>
      <c r="P212" s="17"/>
      <c r="Q212" s="17"/>
    </row>
    <row r="213" spans="2:17" ht="21" hidden="1" customHeight="1" x14ac:dyDescent="0.25">
      <c r="B213" s="69" t="s">
        <v>198</v>
      </c>
      <c r="C213" s="70"/>
      <c r="D213" s="71"/>
      <c r="E213" s="72"/>
      <c r="F213" s="73"/>
      <c r="G213" s="74"/>
      <c r="H213" s="17"/>
      <c r="I213" s="75"/>
      <c r="J213" s="17"/>
      <c r="K213" s="17"/>
      <c r="L213" s="17"/>
      <c r="M213" s="17"/>
      <c r="N213" s="17"/>
      <c r="O213" s="17"/>
      <c r="P213" s="17"/>
      <c r="Q213" s="17"/>
    </row>
    <row r="214" spans="2:17" s="122" customFormat="1" ht="23.25" hidden="1" customHeight="1" x14ac:dyDescent="0.2">
      <c r="B214" s="123" t="s">
        <v>206</v>
      </c>
      <c r="C214" s="120"/>
      <c r="D214" s="120"/>
      <c r="E214" s="120"/>
      <c r="F214" s="120"/>
      <c r="G214" s="120"/>
      <c r="H214" s="121"/>
      <c r="I214" s="120"/>
      <c r="J214" s="121"/>
      <c r="K214" s="120"/>
      <c r="L214" s="120"/>
      <c r="M214" s="120"/>
      <c r="N214" s="121"/>
      <c r="O214" s="121"/>
      <c r="P214" s="121"/>
      <c r="Q214" s="121"/>
    </row>
    <row r="215" spans="2:17" ht="21" hidden="1" customHeight="1" x14ac:dyDescent="0.25">
      <c r="B215" s="69" t="s">
        <v>195</v>
      </c>
      <c r="C215" s="70"/>
      <c r="D215" s="71"/>
      <c r="E215" s="72"/>
      <c r="F215" s="73"/>
      <c r="G215" s="74"/>
      <c r="H215" s="17"/>
      <c r="I215" s="75"/>
      <c r="J215" s="17"/>
      <c r="K215" s="17"/>
      <c r="L215" s="17"/>
      <c r="M215" s="17"/>
      <c r="N215" s="17"/>
      <c r="O215" s="17"/>
      <c r="P215" s="17"/>
      <c r="Q215" s="17"/>
    </row>
    <row r="216" spans="2:17" ht="21" hidden="1" customHeight="1" x14ac:dyDescent="0.25">
      <c r="B216" s="69" t="s">
        <v>196</v>
      </c>
      <c r="C216" s="70"/>
      <c r="D216" s="71"/>
      <c r="E216" s="72"/>
      <c r="F216" s="73"/>
      <c r="G216" s="74"/>
      <c r="H216" s="17"/>
      <c r="I216" s="75"/>
      <c r="J216" s="17"/>
      <c r="K216" s="17"/>
      <c r="L216" s="17"/>
      <c r="M216" s="17"/>
      <c r="N216" s="17"/>
      <c r="O216" s="17"/>
      <c r="P216" s="17"/>
      <c r="Q216" s="17"/>
    </row>
    <row r="217" spans="2:17" ht="21" hidden="1" customHeight="1" x14ac:dyDescent="0.25">
      <c r="B217" s="69" t="s">
        <v>197</v>
      </c>
      <c r="C217" s="70"/>
      <c r="D217" s="71"/>
      <c r="E217" s="72"/>
      <c r="F217" s="73"/>
      <c r="G217" s="74"/>
      <c r="H217" s="17"/>
      <c r="I217" s="75"/>
      <c r="J217" s="17"/>
      <c r="K217" s="17"/>
      <c r="L217" s="17"/>
      <c r="M217" s="17"/>
      <c r="N217" s="17"/>
      <c r="O217" s="17"/>
      <c r="P217" s="17"/>
      <c r="Q217" s="17"/>
    </row>
    <row r="218" spans="2:17" ht="21" hidden="1" customHeight="1" x14ac:dyDescent="0.25">
      <c r="B218" s="69" t="s">
        <v>198</v>
      </c>
      <c r="C218" s="70"/>
      <c r="D218" s="71"/>
      <c r="E218" s="72"/>
      <c r="F218" s="73"/>
      <c r="G218" s="74"/>
      <c r="H218" s="17"/>
      <c r="I218" s="75"/>
      <c r="J218" s="17"/>
      <c r="K218" s="17"/>
      <c r="L218" s="17"/>
      <c r="M218" s="17"/>
      <c r="N218" s="17"/>
      <c r="O218" s="17"/>
      <c r="P218" s="17"/>
      <c r="Q218" s="17"/>
    </row>
    <row r="219" spans="2:17" s="122" customFormat="1" ht="23.25" hidden="1" customHeight="1" x14ac:dyDescent="0.2">
      <c r="B219" s="123" t="s">
        <v>207</v>
      </c>
      <c r="C219" s="120"/>
      <c r="D219" s="120"/>
      <c r="E219" s="120"/>
      <c r="F219" s="120"/>
      <c r="G219" s="120"/>
      <c r="H219" s="121"/>
      <c r="I219" s="120"/>
      <c r="J219" s="121"/>
      <c r="K219" s="120"/>
      <c r="L219" s="120"/>
      <c r="M219" s="120"/>
      <c r="N219" s="121"/>
      <c r="O219" s="121"/>
      <c r="P219" s="121"/>
      <c r="Q219" s="121"/>
    </row>
    <row r="220" spans="2:17" ht="21" hidden="1" customHeight="1" x14ac:dyDescent="0.25">
      <c r="B220" s="69" t="s">
        <v>195</v>
      </c>
      <c r="C220" s="70"/>
      <c r="D220" s="71"/>
      <c r="E220" s="72"/>
      <c r="F220" s="73"/>
      <c r="G220" s="74"/>
      <c r="H220" s="17"/>
      <c r="I220" s="75"/>
      <c r="J220" s="17"/>
      <c r="K220" s="17"/>
      <c r="L220" s="17"/>
      <c r="M220" s="17"/>
      <c r="N220" s="17"/>
      <c r="O220" s="17"/>
      <c r="P220" s="17"/>
      <c r="Q220" s="17"/>
    </row>
    <row r="221" spans="2:17" ht="21" hidden="1" customHeight="1" x14ac:dyDescent="0.25">
      <c r="B221" s="69" t="s">
        <v>196</v>
      </c>
      <c r="C221" s="70"/>
      <c r="D221" s="71"/>
      <c r="E221" s="72"/>
      <c r="F221" s="73"/>
      <c r="G221" s="74"/>
      <c r="H221" s="17"/>
      <c r="I221" s="75"/>
      <c r="J221" s="17"/>
      <c r="K221" s="17"/>
      <c r="L221" s="17"/>
      <c r="M221" s="17"/>
      <c r="N221" s="17"/>
      <c r="O221" s="17"/>
      <c r="P221" s="17"/>
      <c r="Q221" s="17"/>
    </row>
    <row r="222" spans="2:17" ht="21" hidden="1" customHeight="1" x14ac:dyDescent="0.25">
      <c r="B222" s="69" t="s">
        <v>197</v>
      </c>
      <c r="C222" s="70"/>
      <c r="D222" s="71"/>
      <c r="E222" s="72"/>
      <c r="F222" s="73"/>
      <c r="G222" s="74"/>
      <c r="H222" s="17"/>
      <c r="I222" s="75"/>
      <c r="J222" s="17"/>
      <c r="K222" s="17"/>
      <c r="L222" s="17"/>
      <c r="M222" s="17"/>
      <c r="N222" s="17"/>
      <c r="O222" s="17"/>
      <c r="P222" s="17"/>
      <c r="Q222" s="17"/>
    </row>
    <row r="223" spans="2:17" ht="21" hidden="1" customHeight="1" x14ac:dyDescent="0.25">
      <c r="B223" s="69" t="s">
        <v>198</v>
      </c>
      <c r="C223" s="70"/>
      <c r="D223" s="71"/>
      <c r="E223" s="72"/>
      <c r="F223" s="73"/>
      <c r="G223" s="74"/>
      <c r="H223" s="17"/>
      <c r="I223" s="75"/>
      <c r="J223" s="17"/>
      <c r="K223" s="17"/>
      <c r="L223" s="17"/>
      <c r="M223" s="17"/>
      <c r="N223" s="17"/>
      <c r="O223" s="17"/>
      <c r="P223" s="17"/>
      <c r="Q223" s="17"/>
    </row>
    <row r="224" spans="2:17" s="122" customFormat="1" ht="23.25" hidden="1" customHeight="1" x14ac:dyDescent="0.2">
      <c r="B224" s="123" t="s">
        <v>208</v>
      </c>
      <c r="C224" s="120"/>
      <c r="D224" s="120"/>
      <c r="E224" s="120"/>
      <c r="F224" s="120"/>
      <c r="G224" s="120"/>
      <c r="H224" s="121"/>
      <c r="I224" s="120"/>
      <c r="J224" s="121"/>
      <c r="K224" s="120"/>
      <c r="L224" s="120"/>
      <c r="M224" s="120"/>
      <c r="N224" s="121"/>
      <c r="O224" s="121"/>
      <c r="P224" s="121"/>
      <c r="Q224" s="121"/>
    </row>
    <row r="225" spans="2:17" ht="21" hidden="1" customHeight="1" x14ac:dyDescent="0.25">
      <c r="B225" s="69" t="s">
        <v>195</v>
      </c>
      <c r="C225" s="70"/>
      <c r="D225" s="71"/>
      <c r="E225" s="72"/>
      <c r="F225" s="73"/>
      <c r="G225" s="74"/>
      <c r="H225" s="17"/>
      <c r="I225" s="75"/>
      <c r="J225" s="17"/>
      <c r="K225" s="17"/>
      <c r="L225" s="17"/>
      <c r="M225" s="17"/>
      <c r="N225" s="17"/>
      <c r="O225" s="17"/>
      <c r="P225" s="17"/>
      <c r="Q225" s="17"/>
    </row>
    <row r="226" spans="2:17" ht="21" hidden="1" customHeight="1" x14ac:dyDescent="0.25">
      <c r="B226" s="69" t="s">
        <v>196</v>
      </c>
      <c r="C226" s="70"/>
      <c r="D226" s="71"/>
      <c r="E226" s="72"/>
      <c r="F226" s="73"/>
      <c r="G226" s="74"/>
      <c r="H226" s="17"/>
      <c r="I226" s="75"/>
      <c r="J226" s="17"/>
      <c r="K226" s="17"/>
      <c r="L226" s="17"/>
      <c r="M226" s="17"/>
      <c r="N226" s="17"/>
      <c r="O226" s="17"/>
      <c r="P226" s="17"/>
      <c r="Q226" s="17"/>
    </row>
    <row r="227" spans="2:17" ht="21" hidden="1" customHeight="1" x14ac:dyDescent="0.25">
      <c r="B227" s="69" t="s">
        <v>197</v>
      </c>
      <c r="C227" s="70"/>
      <c r="D227" s="71"/>
      <c r="E227" s="72"/>
      <c r="F227" s="73"/>
      <c r="G227" s="74"/>
      <c r="H227" s="17"/>
      <c r="I227" s="75"/>
      <c r="J227" s="17"/>
      <c r="K227" s="17"/>
      <c r="L227" s="17"/>
      <c r="M227" s="17"/>
      <c r="N227" s="17"/>
      <c r="O227" s="17"/>
      <c r="P227" s="17"/>
      <c r="Q227" s="17"/>
    </row>
    <row r="228" spans="2:17" ht="21" hidden="1" customHeight="1" x14ac:dyDescent="0.25">
      <c r="B228" s="69" t="s">
        <v>198</v>
      </c>
      <c r="C228" s="70"/>
      <c r="D228" s="71"/>
      <c r="E228" s="72"/>
      <c r="F228" s="73"/>
      <c r="G228" s="74"/>
      <c r="H228" s="17"/>
      <c r="I228" s="75"/>
      <c r="J228" s="17"/>
      <c r="K228" s="17"/>
      <c r="L228" s="17"/>
      <c r="M228" s="17"/>
      <c r="N228" s="17"/>
      <c r="O228" s="17"/>
      <c r="P228" s="17"/>
      <c r="Q228" s="17"/>
    </row>
    <row r="229" spans="2:17" s="122" customFormat="1" ht="23.25" hidden="1" customHeight="1" x14ac:dyDescent="0.2">
      <c r="B229" s="123" t="s">
        <v>209</v>
      </c>
      <c r="C229" s="120"/>
      <c r="D229" s="120"/>
      <c r="E229" s="120"/>
      <c r="F229" s="120"/>
      <c r="G229" s="120"/>
      <c r="H229" s="121"/>
      <c r="I229" s="120"/>
      <c r="J229" s="121"/>
      <c r="K229" s="120"/>
      <c r="L229" s="120"/>
      <c r="M229" s="120"/>
      <c r="N229" s="121"/>
      <c r="O229" s="121"/>
      <c r="P229" s="121"/>
      <c r="Q229" s="121"/>
    </row>
    <row r="230" spans="2:17" ht="21" hidden="1" customHeight="1" x14ac:dyDescent="0.25">
      <c r="B230" s="69" t="s">
        <v>195</v>
      </c>
      <c r="C230" s="70"/>
      <c r="D230" s="71"/>
      <c r="E230" s="72"/>
      <c r="F230" s="73"/>
      <c r="G230" s="74"/>
      <c r="H230" s="17"/>
      <c r="I230" s="75"/>
      <c r="J230" s="17"/>
      <c r="K230" s="17"/>
      <c r="L230" s="17"/>
      <c r="M230" s="17"/>
      <c r="N230" s="17"/>
      <c r="O230" s="17"/>
      <c r="P230" s="17"/>
      <c r="Q230" s="17"/>
    </row>
    <row r="231" spans="2:17" ht="21" hidden="1" customHeight="1" x14ac:dyDescent="0.25">
      <c r="B231" s="69" t="s">
        <v>196</v>
      </c>
      <c r="C231" s="70"/>
      <c r="D231" s="71"/>
      <c r="E231" s="72"/>
      <c r="F231" s="73"/>
      <c r="G231" s="74"/>
      <c r="H231" s="17"/>
      <c r="I231" s="75"/>
      <c r="J231" s="17"/>
      <c r="K231" s="17"/>
      <c r="L231" s="17"/>
      <c r="M231" s="17"/>
      <c r="N231" s="17"/>
      <c r="O231" s="17"/>
      <c r="P231" s="17"/>
      <c r="Q231" s="17"/>
    </row>
    <row r="232" spans="2:17" ht="21" hidden="1" customHeight="1" x14ac:dyDescent="0.25">
      <c r="B232" s="69" t="s">
        <v>197</v>
      </c>
      <c r="C232" s="70"/>
      <c r="D232" s="71"/>
      <c r="E232" s="72"/>
      <c r="F232" s="73"/>
      <c r="G232" s="74"/>
      <c r="H232" s="17"/>
      <c r="I232" s="75"/>
      <c r="J232" s="17"/>
      <c r="K232" s="17"/>
      <c r="L232" s="17"/>
      <c r="M232" s="17"/>
      <c r="N232" s="17"/>
      <c r="O232" s="17"/>
      <c r="P232" s="17"/>
      <c r="Q232" s="17"/>
    </row>
    <row r="233" spans="2:17" ht="21" hidden="1" customHeight="1" x14ac:dyDescent="0.25">
      <c r="B233" s="69" t="s">
        <v>198</v>
      </c>
      <c r="C233" s="70"/>
      <c r="D233" s="71"/>
      <c r="E233" s="72"/>
      <c r="F233" s="73"/>
      <c r="G233" s="74"/>
      <c r="H233" s="17"/>
      <c r="I233" s="75"/>
      <c r="J233" s="17"/>
      <c r="K233" s="17"/>
      <c r="L233" s="17"/>
      <c r="M233" s="17"/>
      <c r="N233" s="17"/>
      <c r="O233" s="17"/>
      <c r="P233" s="17"/>
      <c r="Q233" s="17"/>
    </row>
    <row r="234" spans="2:17" s="68" customFormat="1" ht="21" hidden="1" customHeight="1" x14ac:dyDescent="0.25">
      <c r="B234" s="65" t="s">
        <v>210</v>
      </c>
      <c r="C234" s="66"/>
      <c r="D234" s="66"/>
      <c r="E234" s="66"/>
      <c r="F234" s="66"/>
      <c r="G234" s="66"/>
      <c r="H234" s="67"/>
      <c r="I234" s="66"/>
      <c r="J234" s="66"/>
      <c r="K234" s="66"/>
      <c r="L234" s="66"/>
      <c r="M234" s="66"/>
      <c r="N234" s="67"/>
      <c r="O234" s="67"/>
      <c r="P234" s="67"/>
      <c r="Q234" s="67"/>
    </row>
    <row r="235" spans="2:17" ht="21" hidden="1" customHeight="1" x14ac:dyDescent="0.25">
      <c r="B235" s="69" t="s">
        <v>211</v>
      </c>
      <c r="C235" s="70"/>
      <c r="D235" s="71"/>
      <c r="E235" s="72"/>
      <c r="F235" s="73"/>
      <c r="G235" s="74"/>
      <c r="H235" s="17"/>
      <c r="I235" s="75"/>
      <c r="J235" s="17"/>
      <c r="K235" s="17"/>
      <c r="L235" s="17"/>
      <c r="M235" s="17"/>
      <c r="N235" s="17"/>
      <c r="O235" s="17"/>
      <c r="P235" s="17"/>
      <c r="Q235" s="17"/>
    </row>
    <row r="236" spans="2:17" ht="21" hidden="1" customHeight="1" x14ac:dyDescent="0.25">
      <c r="B236" s="69" t="s">
        <v>212</v>
      </c>
      <c r="C236" s="70"/>
      <c r="D236" s="71"/>
      <c r="E236" s="72"/>
      <c r="F236" s="73"/>
      <c r="G236" s="74"/>
      <c r="H236" s="17"/>
      <c r="I236" s="75"/>
      <c r="J236" s="17"/>
      <c r="K236" s="17"/>
      <c r="L236" s="17"/>
      <c r="M236" s="17"/>
      <c r="N236" s="17"/>
      <c r="O236" s="17"/>
      <c r="P236" s="17"/>
      <c r="Q236" s="17"/>
    </row>
    <row r="237" spans="2:17" ht="21" hidden="1" customHeight="1" x14ac:dyDescent="0.25">
      <c r="B237" s="69" t="s">
        <v>213</v>
      </c>
      <c r="C237" s="70"/>
      <c r="D237" s="71"/>
      <c r="E237" s="72"/>
      <c r="F237" s="73"/>
      <c r="G237" s="74"/>
      <c r="H237" s="17"/>
      <c r="I237" s="75"/>
      <c r="J237" s="17"/>
      <c r="K237" s="17"/>
      <c r="L237" s="17"/>
      <c r="M237" s="17"/>
      <c r="N237" s="17"/>
      <c r="O237" s="17"/>
      <c r="P237" s="17"/>
      <c r="Q237" s="17"/>
    </row>
    <row r="238" spans="2:17" ht="21" hidden="1" customHeight="1" x14ac:dyDescent="0.25">
      <c r="B238" s="69" t="s">
        <v>214</v>
      </c>
      <c r="C238" s="70"/>
      <c r="D238" s="71"/>
      <c r="E238" s="72"/>
      <c r="F238" s="73"/>
      <c r="G238" s="74"/>
      <c r="H238" s="17"/>
      <c r="I238" s="75"/>
      <c r="J238" s="17"/>
      <c r="K238" s="17"/>
      <c r="L238" s="17"/>
      <c r="M238" s="17"/>
      <c r="N238" s="17"/>
      <c r="O238" s="17"/>
      <c r="P238" s="17"/>
      <c r="Q238" s="17"/>
    </row>
    <row r="239" spans="2:17" x14ac:dyDescent="0.25">
      <c r="J239" s="1">
        <f>I188/J188</f>
        <v>1.1280487804878048</v>
      </c>
    </row>
  </sheetData>
  <mergeCells count="27">
    <mergeCell ref="B2:L2"/>
    <mergeCell ref="C3:F3"/>
    <mergeCell ref="H3:H5"/>
    <mergeCell ref="J3:J5"/>
    <mergeCell ref="N3:N5"/>
    <mergeCell ref="B38:B41"/>
    <mergeCell ref="P3:P5"/>
    <mergeCell ref="Q3:Q5"/>
    <mergeCell ref="B6:L6"/>
    <mergeCell ref="B7:B9"/>
    <mergeCell ref="C7:C9"/>
    <mergeCell ref="D7:D9"/>
    <mergeCell ref="E7:E9"/>
    <mergeCell ref="F7:F9"/>
    <mergeCell ref="O3:O5"/>
    <mergeCell ref="B10:B14"/>
    <mergeCell ref="B15:B16"/>
    <mergeCell ref="B17:B25"/>
    <mergeCell ref="B26:B34"/>
    <mergeCell ref="B35:B36"/>
    <mergeCell ref="B79:D79"/>
    <mergeCell ref="B43:B56"/>
    <mergeCell ref="B57:B58"/>
    <mergeCell ref="B59:B62"/>
    <mergeCell ref="B63:B65"/>
    <mergeCell ref="B66:B77"/>
    <mergeCell ref="B78:D78"/>
  </mergeCells>
  <dataValidations count="1">
    <dataValidation type="list" allowBlank="1" showInputMessage="1" showErrorMessage="1" sqref="G9:Q9">
      <formula1>#REF!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3DA726ABF2D145B9DE8E413C5AAFDE" ma:contentTypeVersion="15" ma:contentTypeDescription="Create a new document." ma:contentTypeScope="" ma:versionID="a62856019a05866c1a36a607921152ae">
  <xsd:schema xmlns:xsd="http://www.w3.org/2001/XMLSchema" xmlns:xs="http://www.w3.org/2001/XMLSchema" xmlns:p="http://schemas.microsoft.com/office/2006/metadata/properties" xmlns:ns2="f30e598d-6275-417f-9208-0dee634d7e55" xmlns:ns3="867d5d38-a312-4372-b954-05e1cf722958" targetNamespace="http://schemas.microsoft.com/office/2006/metadata/properties" ma:root="true" ma:fieldsID="ebb72ea5048fcaacf4735f85fa8bdc10" ns2:_="" ns3:_="">
    <xsd:import namespace="f30e598d-6275-417f-9208-0dee634d7e55"/>
    <xsd:import namespace="867d5d38-a312-4372-b954-05e1cf7229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0e598d-6275-417f-9208-0dee634d7e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8a703d47-3645-4c9e-a171-15a9e3e11ab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d5d38-a312-4372-b954-05e1cf72295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22847567-7335-4e15-8cda-ecc6ead13260}" ma:internalName="TaxCatchAll" ma:showField="CatchAllData" ma:web="867d5d38-a312-4372-b954-05e1cf7229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30e598d-6275-417f-9208-0dee634d7e55">
      <Terms xmlns="http://schemas.microsoft.com/office/infopath/2007/PartnerControls"/>
    </lcf76f155ced4ddcb4097134ff3c332f>
    <TaxCatchAll xmlns="867d5d38-a312-4372-b954-05e1cf722958"/>
  </documentManagement>
</p:properties>
</file>

<file path=customXml/itemProps1.xml><?xml version="1.0" encoding="utf-8"?>
<ds:datastoreItem xmlns:ds="http://schemas.openxmlformats.org/officeDocument/2006/customXml" ds:itemID="{668E99CC-F90F-4A73-92C8-FDA3BDFC87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919BE1-F61B-4653-A37F-228DE8BBA0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30e598d-6275-417f-9208-0dee634d7e55"/>
    <ds:schemaRef ds:uri="867d5d38-a312-4372-b954-05e1cf722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5C282B-8243-428A-8E6C-E831620B2E50}">
  <ds:schemaRefs>
    <ds:schemaRef ds:uri="http://www.w3.org/XML/1998/namespace"/>
    <ds:schemaRef ds:uri="http://purl.org/dc/terms/"/>
    <ds:schemaRef ds:uri="http://purl.org/dc/elements/1.1/"/>
    <ds:schemaRef ds:uri="http://purl.org/dc/dcmitype/"/>
    <ds:schemaRef ds:uri="867d5d38-a312-4372-b954-05e1cf722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f30e598d-6275-417f-9208-0dee634d7e5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 Mondal</dc:creator>
  <cp:lastModifiedBy>Sreekanth C</cp:lastModifiedBy>
  <dcterms:created xsi:type="dcterms:W3CDTF">2023-02-16T09:03:21Z</dcterms:created>
  <dcterms:modified xsi:type="dcterms:W3CDTF">2023-02-22T11:01:43Z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0x010100DF3DA726ABF2D145B9DE8E413C5AAFDE</vt:lpwstr>
  </property>
</Properties>
</file>