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650" tabRatio="779"/>
  </bookViews>
  <sheets>
    <sheet name="22CL66A" sheetId="10" r:id="rId1"/>
    <sheet name="weigh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1" l="1"/>
  <c r="E22" i="11" s="1"/>
  <c r="D18" i="11"/>
  <c r="D22" i="11" s="1"/>
  <c r="F14" i="11"/>
  <c r="F18" i="11" s="1"/>
  <c r="E14" i="11"/>
  <c r="D14" i="11"/>
  <c r="C14" i="11"/>
  <c r="G10" i="11" s="1"/>
  <c r="I13" i="11"/>
  <c r="H13" i="11"/>
  <c r="J12" i="11"/>
  <c r="I12" i="11"/>
  <c r="H12" i="11"/>
  <c r="I11" i="11"/>
  <c r="H11" i="11"/>
  <c r="J10" i="11"/>
  <c r="I10" i="11"/>
  <c r="H10" i="11"/>
  <c r="I9" i="11"/>
  <c r="H9" i="11"/>
  <c r="J8" i="11"/>
  <c r="I8" i="11"/>
  <c r="H8" i="11"/>
  <c r="I7" i="11"/>
  <c r="H7" i="11"/>
  <c r="J6" i="11"/>
  <c r="I6" i="11"/>
  <c r="H6" i="11"/>
  <c r="I5" i="11"/>
  <c r="H5" i="11"/>
  <c r="J4" i="11"/>
  <c r="I4" i="11"/>
  <c r="H4" i="11"/>
  <c r="I3" i="11"/>
  <c r="H3" i="11"/>
  <c r="J95" i="10"/>
  <c r="G98" i="10"/>
  <c r="H63" i="10"/>
  <c r="I63" i="10"/>
  <c r="J63" i="10"/>
  <c r="G63" i="10"/>
  <c r="F22" i="11" l="1"/>
  <c r="J18" i="11" s="1"/>
  <c r="I20" i="11"/>
  <c r="I21" i="11"/>
  <c r="I19" i="11"/>
  <c r="H20" i="11"/>
  <c r="H21" i="11"/>
  <c r="H19" i="11"/>
  <c r="G3" i="11"/>
  <c r="G5" i="11"/>
  <c r="G7" i="11"/>
  <c r="G9" i="11"/>
  <c r="G11" i="11"/>
  <c r="G13" i="11"/>
  <c r="C18" i="11"/>
  <c r="J3" i="11"/>
  <c r="J5" i="11"/>
  <c r="J9" i="11"/>
  <c r="J13" i="11"/>
  <c r="G6" i="11"/>
  <c r="G12" i="11"/>
  <c r="H18" i="11"/>
  <c r="J7" i="11"/>
  <c r="J11" i="11"/>
  <c r="G4" i="11"/>
  <c r="G8" i="11"/>
  <c r="I18" i="11"/>
  <c r="J92" i="10"/>
  <c r="I92" i="10"/>
  <c r="H92" i="10"/>
  <c r="G92" i="10"/>
  <c r="J81" i="10"/>
  <c r="I81" i="10"/>
  <c r="H81" i="10"/>
  <c r="G81" i="10"/>
  <c r="J76" i="10"/>
  <c r="I76" i="10"/>
  <c r="H76" i="10"/>
  <c r="G76" i="10"/>
  <c r="J66" i="10"/>
  <c r="I66" i="10"/>
  <c r="H66" i="10"/>
  <c r="G66" i="10"/>
  <c r="J54" i="10"/>
  <c r="I54" i="10"/>
  <c r="H54" i="10"/>
  <c r="G54" i="10"/>
  <c r="J51" i="10"/>
  <c r="I51" i="10"/>
  <c r="H51" i="10"/>
  <c r="G51" i="10"/>
  <c r="J37" i="10"/>
  <c r="I37" i="10"/>
  <c r="H37" i="10"/>
  <c r="G37" i="10"/>
  <c r="H32" i="10"/>
  <c r="I32" i="10"/>
  <c r="J32" i="10"/>
  <c r="G32" i="10"/>
  <c r="C22" i="11" l="1"/>
  <c r="G18" i="11"/>
  <c r="J21" i="11"/>
  <c r="J19" i="11"/>
  <c r="J20" i="11"/>
  <c r="J28" i="10"/>
  <c r="H24" i="10"/>
  <c r="I29" i="10" a="1"/>
  <c r="I28" i="10" a="1"/>
  <c r="H29" i="10" a="1"/>
  <c r="G29" i="10" a="1"/>
  <c r="H28" i="10" a="1"/>
  <c r="G20" i="11" l="1"/>
  <c r="G21" i="11"/>
  <c r="G19" i="11"/>
  <c r="I27" i="10"/>
  <c r="G24" i="10"/>
  <c r="J29" i="10"/>
  <c r="J24" i="10"/>
  <c r="J27" i="10"/>
  <c r="I29" i="10"/>
  <c r="I28" i="10"/>
  <c r="I24" i="10"/>
  <c r="H28" i="10"/>
  <c r="H29" i="10"/>
  <c r="H27" i="10"/>
  <c r="G29" i="10"/>
  <c r="G27" i="10"/>
  <c r="G28" i="10"/>
</calcChain>
</file>

<file path=xl/sharedStrings.xml><?xml version="1.0" encoding="utf-8"?>
<sst xmlns="http://schemas.openxmlformats.org/spreadsheetml/2006/main" count="162" uniqueCount="134">
  <si>
    <t>Compound Evaluation Report</t>
  </si>
  <si>
    <t>Date:</t>
  </si>
  <si>
    <t>Compound Formulation:</t>
  </si>
  <si>
    <t>SAP Code</t>
  </si>
  <si>
    <t>Raw Material Name</t>
  </si>
  <si>
    <t>Price
(Chennai Qtr.2-2021-22)</t>
  </si>
  <si>
    <t>Sp. Gravity</t>
  </si>
  <si>
    <t>Reg</t>
  </si>
  <si>
    <t>Trial -1</t>
  </si>
  <si>
    <t>Trial -2</t>
  </si>
  <si>
    <t>LM</t>
  </si>
  <si>
    <t>PM</t>
  </si>
  <si>
    <t>RSS III</t>
  </si>
  <si>
    <t>Gum Rosin</t>
  </si>
  <si>
    <t>N220 ISAF Carbon Black</t>
  </si>
  <si>
    <t>Active Silica Granular 175 sq.m/g</t>
  </si>
  <si>
    <t>Zinc Oxide -Indirect</t>
  </si>
  <si>
    <t>Stearic acid</t>
  </si>
  <si>
    <t>162502A</t>
  </si>
  <si>
    <t>Ozone Protecting Wax PE</t>
  </si>
  <si>
    <t>Antioxidant 6PPD</t>
  </si>
  <si>
    <t>Antioxidant TMQ</t>
  </si>
  <si>
    <t>Sulphur Soluble Fg No.1 0.5% Oil Based</t>
  </si>
  <si>
    <t>Accelerator TBBS</t>
  </si>
  <si>
    <t xml:space="preserve">PVI - Retarder 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</si>
  <si>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</si>
  <si>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</si>
  <si>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</si>
  <si>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</si>
  <si>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</si>
  <si>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</si>
  <si>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</si>
  <si>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Min Torque (dNm)</t>
  </si>
  <si>
    <t>Max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</si>
  <si>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</si>
  <si>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</si>
  <si>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</si>
  <si>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</si>
  <si>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</si>
  <si>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</si>
  <si>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</si>
  <si>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</si>
  <si>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</si>
  <si>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</si>
  <si>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</si>
  <si>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</si>
  <si>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</si>
  <si>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</si>
  <si>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</si>
  <si>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t>Bulk tear strength(N) - aged</t>
  </si>
  <si>
    <t>SET(%)</t>
  </si>
  <si>
    <t>E' (MPa)</t>
  </si>
  <si>
    <t>E" (MPa)</t>
  </si>
  <si>
    <t>Tan delta</t>
  </si>
  <si>
    <t>Loss Complience ( MPa-1)</t>
  </si>
  <si>
    <t>Tan delta @ MH</t>
  </si>
  <si>
    <t>50% Modulus(MPa)</t>
  </si>
  <si>
    <t>Average LAT100 Abrasion Loss</t>
  </si>
  <si>
    <t>Payne Effect</t>
  </si>
  <si>
    <t>TC100(Mins)</t>
  </si>
  <si>
    <t xml:space="preserve">Category: </t>
  </si>
  <si>
    <t>Natural Rubber</t>
  </si>
  <si>
    <t>Carbon Black</t>
  </si>
  <si>
    <t>Silica</t>
  </si>
  <si>
    <t>Process Aids</t>
  </si>
  <si>
    <t>Activator</t>
  </si>
  <si>
    <t>Anti degradants</t>
  </si>
  <si>
    <t>Curatives</t>
  </si>
  <si>
    <t>AMS Resin</t>
  </si>
  <si>
    <t>Abrasion Loss (mg/m) (at75 N load, 25 km/h speed, 9⁰ slip angle)</t>
  </si>
  <si>
    <t>Abrasion Loss (mg/m) (at75 N load, 25 km/h speed, 16⁰ slip angle)</t>
  </si>
  <si>
    <t>Abrasion Loss (mg/m) (at75 N load, 12 km/h speed, 16⁰ slip angle)</t>
  </si>
  <si>
    <t>Abrasion Loss (mg/m) (at75 N load, 12 km/h speed, 9⁰ slip angle)</t>
  </si>
  <si>
    <t>Abrasion Loss (mg/m) (at75 N load, 25 km/h speed, 5.5⁰ slip angle)</t>
  </si>
  <si>
    <t>Abrasion Loss (mg/m) (at75 N load, 12 km/h speed, 5.5⁰ slip angle)</t>
  </si>
  <si>
    <t xml:space="preserve">ML(1+1.5) </t>
  </si>
  <si>
    <t>Mooney Scorch (min)</t>
  </si>
  <si>
    <t>Tread</t>
  </si>
  <si>
    <t>160⁰C/15 minutes</t>
  </si>
  <si>
    <t>Category</t>
  </si>
  <si>
    <r>
      <t>Physical Properties (</t>
    </r>
    <r>
      <rPr>
        <sz val="12"/>
        <color theme="1"/>
        <rFont val="Cambria"/>
        <family val="1"/>
      </rPr>
      <t>Aged-100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C-48Hrs</t>
    </r>
    <r>
      <rPr>
        <b/>
        <sz val="12"/>
        <color theme="1"/>
        <rFont val="Cambria"/>
        <family val="1"/>
      </rPr>
      <t>)</t>
    </r>
  </si>
  <si>
    <r>
      <t>HBU (DT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</si>
  <si>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(DT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</si>
  <si>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t>Component</t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</si>
  <si>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</si>
  <si>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Test - Physical Properties (Unaged)</t>
  </si>
  <si>
    <t>Condition - 160⁰C/15 minutes</t>
  </si>
  <si>
    <t>Test - RPA tan Delta</t>
  </si>
  <si>
    <t>Test - Rheometer properties</t>
  </si>
  <si>
    <t xml:space="preserve">Test - Mooney properties </t>
  </si>
  <si>
    <t>Test - HBU Properties</t>
  </si>
  <si>
    <t xml:space="preserve">Test - LAT100 abrasion properties </t>
  </si>
  <si>
    <r>
      <t>Test - Dynamic Properties(@60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C,Dyn.strain:6%)</t>
    </r>
  </si>
  <si>
    <t>Condition - 135°C</t>
  </si>
  <si>
    <t>Condition - 160°C/30 minutes</t>
  </si>
  <si>
    <t>Condition - 100⁰C</t>
  </si>
  <si>
    <t>Condition - 150⁰C/35 minutes</t>
  </si>
  <si>
    <t>Trial -3</t>
  </si>
  <si>
    <t>TBR</t>
  </si>
  <si>
    <r>
      <t>Condition - @70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C,Dyn.strain:0.2%, Static Strain:0.5%</t>
    </r>
  </si>
  <si>
    <t>Abrasion Loss (mg/m) (at100 N load, 8 km/h speed, 9⁰ slip angle)</t>
  </si>
  <si>
    <t>Abrasion Loss (mg/m) (at100 N load, 8 km/h speed, 5.5⁰ slip angle)</t>
  </si>
  <si>
    <r>
      <t xml:space="preserve">Compound Code: </t>
    </r>
    <r>
      <rPr>
        <sz val="12"/>
        <color theme="4" tint="-0.499984740745262"/>
        <rFont val="Cambria"/>
        <family val="1"/>
      </rPr>
      <t>22P45A Series</t>
    </r>
  </si>
  <si>
    <t>Project Name: Middle eat compound T840 modification</t>
  </si>
  <si>
    <t>N134</t>
  </si>
  <si>
    <t> </t>
  </si>
  <si>
    <t>22CL66A-1</t>
  </si>
  <si>
    <t>22CL66A-2</t>
  </si>
  <si>
    <t>22CL66A-3</t>
  </si>
  <si>
    <t>22CL66A-4</t>
  </si>
  <si>
    <t>Toughness</t>
  </si>
  <si>
    <t>T810</t>
  </si>
  <si>
    <t>T840</t>
  </si>
  <si>
    <t>T1</t>
  </si>
  <si>
    <t>T2</t>
  </si>
  <si>
    <t>Material description</t>
  </si>
  <si>
    <t>Code</t>
  </si>
  <si>
    <t>21CL66A1</t>
  </si>
  <si>
    <t>21CL66A2</t>
  </si>
  <si>
    <t>21CL66A3</t>
  </si>
  <si>
    <t>21CL66A4</t>
  </si>
  <si>
    <t>NR</t>
  </si>
  <si>
    <t>Antioxident - 6PPD</t>
  </si>
  <si>
    <t>Gum rosin</t>
  </si>
  <si>
    <t>AMS</t>
  </si>
  <si>
    <t>TMQ</t>
  </si>
  <si>
    <t>Zinc Oxide</t>
  </si>
  <si>
    <t>Stearic Acid (Flake Form)</t>
  </si>
  <si>
    <t>RP</t>
  </si>
  <si>
    <t>Final</t>
  </si>
  <si>
    <t xml:space="preserve">Master </t>
  </si>
  <si>
    <t>TBBS</t>
  </si>
  <si>
    <t>Retarder - PVI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</si>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</sst>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₹&quot;\ * #,##0.00_ ;_ &quot;₹&quot;\ * \-#,##0.00_ ;_ &quot;₹&quot;\ * &quot;-&quot;??_ ;_ @_ "/>
    <numFmt numFmtId="164" formatCode="0.00_ "/>
    <numFmt numFmtId="165" formatCode="0.000"/>
    <numFmt numFmtId="166" formatCode="0.0000"/>
    <numFmt numFmtId="167" formatCode="0.0"/>
  </numFmts>
  <fonts count="33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name val="Arial"/>
      <family val="2"/>
    </font>
    <font>
      <sz val="10"/>
      <name val="Arial"/>
      <family val="2"/>
      <charset val="134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6"/>
      <color theme="1"/>
      <name val="Cambria"/>
      <family val="1"/>
    </font>
    <font>
      <sz val="10"/>
      <color theme="0"/>
      <name val="Cambria"/>
      <family val="1"/>
    </font>
    <font>
      <b/>
      <sz val="16"/>
      <color theme="1"/>
      <name val="Cambria"/>
      <family val="1"/>
    </font>
    <font>
      <b/>
      <sz val="12"/>
      <color theme="4" tint="-0.499984740745262"/>
      <name val="Cambria"/>
      <family val="1"/>
    </font>
    <font>
      <sz val="12"/>
      <color theme="4" tint="-0.499984740745262"/>
      <name val="Cambria"/>
      <family val="1"/>
    </font>
    <font>
      <b/>
      <sz val="10"/>
      <color theme="4" tint="-0.499984740745262"/>
      <name val="Cambria"/>
      <family val="1"/>
    </font>
    <font>
      <sz val="10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mbria"/>
      <family val="1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perscript"/>
      <sz val="10"/>
      <color indexed="8"/>
      <name val="Cambria"/>
      <family val="1"/>
    </font>
    <font>
      <b/>
      <vertAlign val="superscript"/>
      <sz val="12"/>
      <color theme="1"/>
      <name val="Cambria"/>
      <family val="1"/>
    </font>
    <font>
      <b/>
      <sz val="14"/>
      <color indexed="8"/>
      <name val="Cambria"/>
      <family val="1"/>
    </font>
    <font>
      <sz val="10"/>
      <name val="Symbol"/>
      <family val="1"/>
      <charset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24"/>
      <name val="Arial"/>
      <family val="2"/>
      <charset val="134"/>
    </font>
    <font>
      <b/>
      <sz val="16"/>
      <name val="Calibri"/>
      <family val="2"/>
      <charset val="134"/>
    </font>
    <font>
      <b/>
      <sz val="20"/>
      <name val="Calibri"/>
      <family val="2"/>
      <charset val="134"/>
    </font>
    <font>
      <sz val="11"/>
      <name val="Arial"/>
      <family val="2"/>
      <charset val="134"/>
    </font>
    <font>
      <sz val="18"/>
      <name val="Arial"/>
      <family val="2"/>
      <charset val="134"/>
    </font>
    <font>
      <b/>
      <sz val="20"/>
      <name val="Arial"/>
      <family val="2"/>
    </font>
    <font>
      <b/>
      <sz val="18"/>
      <color rgb="FF000000"/>
      <name val="Calibri"/>
      <family val="2"/>
    </font>
    <font>
      <sz val="16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medium">
        <color theme="0" tint="-0.34998626667073579"/>
      </bottom>
      <diagonal/>
    </border>
    <border>
      <left/>
      <right/>
      <top style="thin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indexed="64"/>
      </left>
      <right style="medium">
        <color theme="0" tint="-0.34998626667073579"/>
      </right>
      <top/>
      <bottom/>
      <diagonal/>
    </border>
    <border>
      <left style="thin">
        <color indexed="64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44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</cellStyleXfs>
  <cellXfs count="13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  <xf numFmtId="0" fontId="12" fillId="0" borderId="3" xfId="1" applyFont="1" applyBorder="1" applyAlignment="1">
      <alignment vertical="center"/>
    </xf>
    <xf numFmtId="0" fontId="12" fillId="0" borderId="1" xfId="1" applyFont="1" applyBorder="1">
      <alignment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6" fillId="2" borderId="5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1" fillId="2" borderId="3" xfId="0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2" xfId="1" applyFont="1" applyBorder="1" applyAlignment="1">
      <alignment vertical="center"/>
    </xf>
    <xf numFmtId="0" fontId="12" fillId="0" borderId="1" xfId="6" applyFont="1" applyBorder="1" applyAlignment="1">
      <alignment horizontal="center" vertical="center"/>
    </xf>
    <xf numFmtId="0" fontId="12" fillId="0" borderId="1" xfId="6" applyFont="1" applyBorder="1" applyAlignment="1">
      <alignment horizontal="left" vertical="center"/>
    </xf>
    <xf numFmtId="2" fontId="12" fillId="0" borderId="1" xfId="5" applyNumberFormat="1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0" borderId="12" xfId="6" applyFont="1" applyBorder="1" applyAlignment="1">
      <alignment horizontal="center" vertical="center"/>
    </xf>
    <xf numFmtId="0" fontId="12" fillId="0" borderId="12" xfId="6" applyFont="1" applyBorder="1" applyAlignment="1">
      <alignment horizontal="left" vertical="center"/>
    </xf>
    <xf numFmtId="2" fontId="12" fillId="0" borderId="12" xfId="5" applyNumberFormat="1" applyFont="1" applyBorder="1" applyAlignment="1">
      <alignment horizontal="center" vertical="center"/>
    </xf>
    <xf numFmtId="2" fontId="13" fillId="0" borderId="12" xfId="1" applyNumberFormat="1" applyFont="1" applyBorder="1" applyAlignment="1">
      <alignment horizontal="center" vertical="center"/>
    </xf>
    <xf numFmtId="2" fontId="12" fillId="2" borderId="7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horizontal="center"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44" fontId="12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165" fontId="5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2" fontId="23" fillId="0" borderId="31" xfId="0" applyNumberFormat="1" applyFont="1" applyBorder="1" applyAlignment="1">
      <alignment horizontal="center" vertical="center" wrapText="1"/>
    </xf>
    <xf numFmtId="2" fontId="23" fillId="0" borderId="27" xfId="0" applyNumberFormat="1" applyFont="1" applyBorder="1" applyAlignment="1">
      <alignment horizontal="center" vertical="center" wrapText="1"/>
    </xf>
    <xf numFmtId="2" fontId="23" fillId="6" borderId="27" xfId="0" applyNumberFormat="1" applyFont="1" applyFill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2" fontId="23" fillId="0" borderId="33" xfId="0" applyNumberFormat="1" applyFont="1" applyBorder="1" applyAlignment="1">
      <alignment horizontal="center" vertical="center" wrapText="1"/>
    </xf>
    <xf numFmtId="165" fontId="12" fillId="3" borderId="41" xfId="6" applyNumberFormat="1" applyFont="1" applyFill="1" applyBorder="1" applyAlignment="1">
      <alignment horizontal="center" vertical="center"/>
    </xf>
    <xf numFmtId="165" fontId="12" fillId="3" borderId="5" xfId="6" applyNumberFormat="1" applyFont="1" applyFill="1" applyBorder="1" applyAlignment="1">
      <alignment horizontal="center" vertical="center"/>
    </xf>
    <xf numFmtId="2" fontId="13" fillId="0" borderId="42" xfId="1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2" fontId="12" fillId="2" borderId="12" xfId="0" applyNumberFormat="1" applyFont="1" applyFill="1" applyBorder="1" applyAlignment="1">
      <alignment horizontal="center" vertical="center"/>
    </xf>
    <xf numFmtId="2" fontId="23" fillId="0" borderId="40" xfId="0" applyNumberFormat="1" applyFont="1" applyBorder="1" applyAlignment="1">
      <alignment horizontal="center" vertical="center" wrapText="1"/>
    </xf>
    <xf numFmtId="2" fontId="24" fillId="0" borderId="40" xfId="0" applyNumberFormat="1" applyFont="1" applyBorder="1" applyAlignment="1">
      <alignment horizontal="center" vertical="center" wrapText="1"/>
    </xf>
    <xf numFmtId="2" fontId="24" fillId="6" borderId="40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0" fontId="3" fillId="0" borderId="43" xfId="7" applyBorder="1" applyAlignment="1"/>
    <xf numFmtId="0" fontId="3" fillId="0" borderId="44" xfId="7" applyBorder="1" applyAlignment="1"/>
    <xf numFmtId="0" fontId="25" fillId="3" borderId="45" xfId="7" applyFont="1" applyFill="1" applyBorder="1" applyAlignment="1">
      <alignment horizontal="center"/>
    </xf>
    <xf numFmtId="0" fontId="3" fillId="0" borderId="0" xfId="7" applyAlignment="1"/>
    <xf numFmtId="0" fontId="26" fillId="0" borderId="46" xfId="7" applyFont="1" applyBorder="1" applyAlignment="1">
      <alignment horizontal="center" vertical="center"/>
    </xf>
    <xf numFmtId="0" fontId="26" fillId="0" borderId="47" xfId="7" applyFont="1" applyBorder="1" applyAlignment="1">
      <alignment horizontal="center" vertical="center"/>
    </xf>
    <xf numFmtId="0" fontId="27" fillId="3" borderId="47" xfId="7" applyFont="1" applyFill="1" applyBorder="1" applyAlignment="1">
      <alignment horizontal="center" vertical="center" wrapText="1"/>
    </xf>
    <xf numFmtId="0" fontId="27" fillId="3" borderId="45" xfId="7" applyFont="1" applyFill="1" applyBorder="1" applyAlignment="1">
      <alignment horizontal="center" vertical="center" wrapText="1"/>
    </xf>
    <xf numFmtId="0" fontId="28" fillId="0" borderId="0" xfId="7" applyFont="1" applyAlignment="1"/>
    <xf numFmtId="0" fontId="23" fillId="0" borderId="48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2" fontId="23" fillId="0" borderId="49" xfId="0" applyNumberFormat="1" applyFont="1" applyBorder="1" applyAlignment="1">
      <alignment horizontal="center" vertical="center" wrapText="1"/>
    </xf>
    <xf numFmtId="2" fontId="29" fillId="0" borderId="40" xfId="7" applyNumberFormat="1" applyFont="1" applyBorder="1" applyAlignment="1">
      <alignment horizontal="center" vertical="center"/>
    </xf>
    <xf numFmtId="0" fontId="29" fillId="0" borderId="0" xfId="7" applyFont="1" applyAlignment="1"/>
    <xf numFmtId="2" fontId="23" fillId="0" borderId="50" xfId="0" applyNumberFormat="1" applyFont="1" applyBorder="1" applyAlignment="1">
      <alignment horizontal="center" vertical="center" wrapText="1"/>
    </xf>
    <xf numFmtId="2" fontId="23" fillId="6" borderId="50" xfId="0" applyNumberFormat="1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2" fontId="23" fillId="0" borderId="52" xfId="0" applyNumberFormat="1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2" fontId="23" fillId="0" borderId="54" xfId="0" applyNumberFormat="1" applyFont="1" applyBorder="1" applyAlignment="1">
      <alignment horizontal="center" vertical="center" wrapText="1"/>
    </xf>
    <xf numFmtId="0" fontId="30" fillId="0" borderId="40" xfId="7" applyFont="1" applyBorder="1" applyAlignment="1">
      <alignment horizontal="center"/>
    </xf>
    <xf numFmtId="0" fontId="23" fillId="0" borderId="40" xfId="0" applyFont="1" applyBorder="1" applyAlignment="1">
      <alignment horizontal="center" vertical="center" wrapText="1"/>
    </xf>
    <xf numFmtId="0" fontId="29" fillId="0" borderId="40" xfId="7" applyFont="1" applyBorder="1" applyAlignment="1"/>
    <xf numFmtId="0" fontId="31" fillId="0" borderId="40" xfId="0" applyFont="1" applyBorder="1" applyAlignment="1">
      <alignment horizontal="center" vertical="center" wrapText="1"/>
    </xf>
    <xf numFmtId="0" fontId="32" fillId="0" borderId="40" xfId="7" applyFont="1" applyBorder="1" applyAlignment="1">
      <alignment horizontal="left" vertical="center"/>
    </xf>
    <xf numFmtId="0" fontId="32" fillId="0" borderId="40" xfId="7" applyFont="1" applyBorder="1">
      <alignment vertical="center"/>
    </xf>
    <xf numFmtId="2" fontId="26" fillId="0" borderId="40" xfId="7" applyNumberFormat="1" applyFont="1" applyBorder="1" applyAlignment="1">
      <alignment horizontal="center" vertical="center"/>
    </xf>
    <xf numFmtId="1" fontId="30" fillId="0" borderId="40" xfId="7" applyNumberFormat="1" applyFont="1" applyBorder="1" applyAlignment="1">
      <alignment horizontal="center" vertical="center"/>
    </xf>
    <xf numFmtId="0" fontId="3" fillId="7" borderId="0" xfId="7" applyFill="1" applyAlignment="1"/>
    <xf numFmtId="0" fontId="12" fillId="6" borderId="1" xfId="0" applyFont="1" applyFill="1" applyBorder="1" applyAlignment="1">
      <alignment horizontal="center" vertical="center"/>
    </xf>
    <xf numFmtId="1" fontId="12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14" fontId="11" fillId="0" borderId="34" xfId="0" applyNumberFormat="1" applyFont="1" applyBorder="1" applyAlignment="1">
      <alignment horizontal="center" vertical="center"/>
    </xf>
    <xf numFmtId="14" fontId="11" fillId="0" borderId="35" xfId="0" applyNumberFormat="1" applyFont="1" applyBorder="1" applyAlignment="1">
      <alignment horizontal="center" vertical="center"/>
    </xf>
    <xf numFmtId="14" fontId="11" fillId="0" borderId="36" xfId="0" applyNumberFormat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8">
    <cellStyle name="Currency" xfId="5" builtinId="4"/>
    <cellStyle name="Normal" xfId="0" builtinId="0"/>
    <cellStyle name="Normal 2 14" xfId="1"/>
    <cellStyle name="Normal 2 2" xfId="4"/>
    <cellStyle name="Normal 2 2 10" xfId="2"/>
    <cellStyle name="Normal 3 2" xfId="6"/>
    <cellStyle name="Normal 3 2 2" xfId="7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Berlin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R98"/>
  <sheetViews>
    <sheetView showGridLines="0" tabSelected="1" topLeftCell="B88" zoomScaleNormal="100" workbookViewId="0">
      <selection activeCell="F104" sqref="F104"/>
    </sheetView>
  </sheetViews>
  <sheetFormatPr defaultRowHeight="12.75"/>
  <cols>
    <col min="1" max="1" width="0.75" style="1" customWidth="1"/>
    <col min="2" max="2" width="14.75" style="1" customWidth="1"/>
    <col min="3" max="3" width="10.75" style="1" customWidth="1"/>
    <col min="4" max="4" width="43.625" style="1" customWidth="1"/>
    <col min="5" max="6" width="10.5" style="1" customWidth="1"/>
    <col min="7" max="7" width="12.875" style="1" customWidth="1"/>
    <col min="8" max="12" width="11.75" style="1" customWidth="1"/>
    <col min="13" max="229" width="9" style="1"/>
    <col min="230" max="230" width="33.375" style="1" bestFit="1" customWidth="1"/>
    <col min="231" max="232" width="9" style="1"/>
    <col min="233" max="233" width="9.5" style="1" bestFit="1" customWidth="1"/>
    <col min="234" max="485" width="9" style="1"/>
    <col min="486" max="486" width="33.375" style="1" bestFit="1" customWidth="1"/>
    <col min="487" max="488" width="9" style="1"/>
    <col min="489" max="489" width="9.5" style="1" bestFit="1" customWidth="1"/>
    <col min="490" max="741" width="9" style="1"/>
    <col min="742" max="742" width="33.375" style="1" bestFit="1" customWidth="1"/>
    <col min="743" max="744" width="9" style="1"/>
    <col min="745" max="745" width="9.5" style="1" bestFit="1" customWidth="1"/>
    <col min="746" max="997" width="9" style="1"/>
    <col min="998" max="998" width="33.375" style="1" bestFit="1" customWidth="1"/>
    <col min="999" max="1000" width="9" style="1"/>
    <col min="1001" max="1001" width="9.5" style="1" bestFit="1" customWidth="1"/>
    <col min="1002" max="1253" width="9" style="1"/>
    <col min="1254" max="1254" width="33.375" style="1" bestFit="1" customWidth="1"/>
    <col min="1255" max="1256" width="9" style="1"/>
    <col min="1257" max="1257" width="9.5" style="1" bestFit="1" customWidth="1"/>
    <col min="1258" max="1509" width="9" style="1"/>
    <col min="1510" max="1510" width="33.375" style="1" bestFit="1" customWidth="1"/>
    <col min="1511" max="1512" width="9" style="1"/>
    <col min="1513" max="1513" width="9.5" style="1" bestFit="1" customWidth="1"/>
    <col min="1514" max="1765" width="9" style="1"/>
    <col min="1766" max="1766" width="33.375" style="1" bestFit="1" customWidth="1"/>
    <col min="1767" max="1768" width="9" style="1"/>
    <col min="1769" max="1769" width="9.5" style="1" bestFit="1" customWidth="1"/>
    <col min="1770" max="2021" width="9" style="1"/>
    <col min="2022" max="2022" width="33.375" style="1" bestFit="1" customWidth="1"/>
    <col min="2023" max="2024" width="9" style="1"/>
    <col min="2025" max="2025" width="9.5" style="1" bestFit="1" customWidth="1"/>
    <col min="2026" max="2277" width="9" style="1"/>
    <col min="2278" max="2278" width="33.375" style="1" bestFit="1" customWidth="1"/>
    <col min="2279" max="2280" width="9" style="1"/>
    <col min="2281" max="2281" width="9.5" style="1" bestFit="1" customWidth="1"/>
    <col min="2282" max="2533" width="9" style="1"/>
    <col min="2534" max="2534" width="33.375" style="1" bestFit="1" customWidth="1"/>
    <col min="2535" max="2536" width="9" style="1"/>
    <col min="2537" max="2537" width="9.5" style="1" bestFit="1" customWidth="1"/>
    <col min="2538" max="2789" width="9" style="1"/>
    <col min="2790" max="2790" width="33.375" style="1" bestFit="1" customWidth="1"/>
    <col min="2791" max="2792" width="9" style="1"/>
    <col min="2793" max="2793" width="9.5" style="1" bestFit="1" customWidth="1"/>
    <col min="2794" max="3045" width="9" style="1"/>
    <col min="3046" max="3046" width="33.375" style="1" bestFit="1" customWidth="1"/>
    <col min="3047" max="3048" width="9" style="1"/>
    <col min="3049" max="3049" width="9.5" style="1" bestFit="1" customWidth="1"/>
    <col min="3050" max="3301" width="9" style="1"/>
    <col min="3302" max="3302" width="33.375" style="1" bestFit="1" customWidth="1"/>
    <col min="3303" max="3304" width="9" style="1"/>
    <col min="3305" max="3305" width="9.5" style="1" bestFit="1" customWidth="1"/>
    <col min="3306" max="3557" width="9" style="1"/>
    <col min="3558" max="3558" width="33.375" style="1" bestFit="1" customWidth="1"/>
    <col min="3559" max="3560" width="9" style="1"/>
    <col min="3561" max="3561" width="9.5" style="1" bestFit="1" customWidth="1"/>
    <col min="3562" max="3813" width="9" style="1"/>
    <col min="3814" max="3814" width="33.375" style="1" bestFit="1" customWidth="1"/>
    <col min="3815" max="3816" width="9" style="1"/>
    <col min="3817" max="3817" width="9.5" style="1" bestFit="1" customWidth="1"/>
    <col min="3818" max="4069" width="9" style="1"/>
    <col min="4070" max="4070" width="33.375" style="1" bestFit="1" customWidth="1"/>
    <col min="4071" max="4072" width="9" style="1"/>
    <col min="4073" max="4073" width="9.5" style="1" bestFit="1" customWidth="1"/>
    <col min="4074" max="4325" width="9" style="1"/>
    <col min="4326" max="4326" width="33.375" style="1" bestFit="1" customWidth="1"/>
    <col min="4327" max="4328" width="9" style="1"/>
    <col min="4329" max="4329" width="9.5" style="1" bestFit="1" customWidth="1"/>
    <col min="4330" max="4581" width="9" style="1"/>
    <col min="4582" max="4582" width="33.375" style="1" bestFit="1" customWidth="1"/>
    <col min="4583" max="4584" width="9" style="1"/>
    <col min="4585" max="4585" width="9.5" style="1" bestFit="1" customWidth="1"/>
    <col min="4586" max="4837" width="9" style="1"/>
    <col min="4838" max="4838" width="33.375" style="1" bestFit="1" customWidth="1"/>
    <col min="4839" max="4840" width="9" style="1"/>
    <col min="4841" max="4841" width="9.5" style="1" bestFit="1" customWidth="1"/>
    <col min="4842" max="5093" width="9" style="1"/>
    <col min="5094" max="5094" width="33.375" style="1" bestFit="1" customWidth="1"/>
    <col min="5095" max="5096" width="9" style="1"/>
    <col min="5097" max="5097" width="9.5" style="1" bestFit="1" customWidth="1"/>
    <col min="5098" max="5349" width="9" style="1"/>
    <col min="5350" max="5350" width="33.375" style="1" bestFit="1" customWidth="1"/>
    <col min="5351" max="5352" width="9" style="1"/>
    <col min="5353" max="5353" width="9.5" style="1" bestFit="1" customWidth="1"/>
    <col min="5354" max="5605" width="9" style="1"/>
    <col min="5606" max="5606" width="33.375" style="1" bestFit="1" customWidth="1"/>
    <col min="5607" max="5608" width="9" style="1"/>
    <col min="5609" max="5609" width="9.5" style="1" bestFit="1" customWidth="1"/>
    <col min="5610" max="5861" width="9" style="1"/>
    <col min="5862" max="5862" width="33.375" style="1" bestFit="1" customWidth="1"/>
    <col min="5863" max="5864" width="9" style="1"/>
    <col min="5865" max="5865" width="9.5" style="1" bestFit="1" customWidth="1"/>
    <col min="5866" max="6117" width="9" style="1"/>
    <col min="6118" max="6118" width="33.375" style="1" bestFit="1" customWidth="1"/>
    <col min="6119" max="6120" width="9" style="1"/>
    <col min="6121" max="6121" width="9.5" style="1" bestFit="1" customWidth="1"/>
    <col min="6122" max="6373" width="9" style="1"/>
    <col min="6374" max="6374" width="33.375" style="1" bestFit="1" customWidth="1"/>
    <col min="6375" max="6376" width="9" style="1"/>
    <col min="6377" max="6377" width="9.5" style="1" bestFit="1" customWidth="1"/>
    <col min="6378" max="6629" width="9" style="1"/>
    <col min="6630" max="6630" width="33.375" style="1" bestFit="1" customWidth="1"/>
    <col min="6631" max="6632" width="9" style="1"/>
    <col min="6633" max="6633" width="9.5" style="1" bestFit="1" customWidth="1"/>
    <col min="6634" max="6885" width="9" style="1"/>
    <col min="6886" max="6886" width="33.375" style="1" bestFit="1" customWidth="1"/>
    <col min="6887" max="6888" width="9" style="1"/>
    <col min="6889" max="6889" width="9.5" style="1" bestFit="1" customWidth="1"/>
    <col min="6890" max="7141" width="9" style="1"/>
    <col min="7142" max="7142" width="33.375" style="1" bestFit="1" customWidth="1"/>
    <col min="7143" max="7144" width="9" style="1"/>
    <col min="7145" max="7145" width="9.5" style="1" bestFit="1" customWidth="1"/>
    <col min="7146" max="7397" width="9" style="1"/>
    <col min="7398" max="7398" width="33.375" style="1" bestFit="1" customWidth="1"/>
    <col min="7399" max="7400" width="9" style="1"/>
    <col min="7401" max="7401" width="9.5" style="1" bestFit="1" customWidth="1"/>
    <col min="7402" max="7653" width="9" style="1"/>
    <col min="7654" max="7654" width="33.375" style="1" bestFit="1" customWidth="1"/>
    <col min="7655" max="7656" width="9" style="1"/>
    <col min="7657" max="7657" width="9.5" style="1" bestFit="1" customWidth="1"/>
    <col min="7658" max="7909" width="9" style="1"/>
    <col min="7910" max="7910" width="33.375" style="1" bestFit="1" customWidth="1"/>
    <col min="7911" max="7912" width="9" style="1"/>
    <col min="7913" max="7913" width="9.5" style="1" bestFit="1" customWidth="1"/>
    <col min="7914" max="8165" width="9" style="1"/>
    <col min="8166" max="8166" width="33.375" style="1" bestFit="1" customWidth="1"/>
    <col min="8167" max="8168" width="9" style="1"/>
    <col min="8169" max="8169" width="9.5" style="1" bestFit="1" customWidth="1"/>
    <col min="8170" max="8421" width="9" style="1"/>
    <col min="8422" max="8422" width="33.375" style="1" bestFit="1" customWidth="1"/>
    <col min="8423" max="8424" width="9" style="1"/>
    <col min="8425" max="8425" width="9.5" style="1" bestFit="1" customWidth="1"/>
    <col min="8426" max="8677" width="9" style="1"/>
    <col min="8678" max="8678" width="33.375" style="1" bestFit="1" customWidth="1"/>
    <col min="8679" max="8680" width="9" style="1"/>
    <col min="8681" max="8681" width="9.5" style="1" bestFit="1" customWidth="1"/>
    <col min="8682" max="8933" width="9" style="1"/>
    <col min="8934" max="8934" width="33.375" style="1" bestFit="1" customWidth="1"/>
    <col min="8935" max="8936" width="9" style="1"/>
    <col min="8937" max="8937" width="9.5" style="1" bestFit="1" customWidth="1"/>
    <col min="8938" max="9189" width="9" style="1"/>
    <col min="9190" max="9190" width="33.375" style="1" bestFit="1" customWidth="1"/>
    <col min="9191" max="9192" width="9" style="1"/>
    <col min="9193" max="9193" width="9.5" style="1" bestFit="1" customWidth="1"/>
    <col min="9194" max="9445" width="9" style="1"/>
    <col min="9446" max="9446" width="33.375" style="1" bestFit="1" customWidth="1"/>
    <col min="9447" max="9448" width="9" style="1"/>
    <col min="9449" max="9449" width="9.5" style="1" bestFit="1" customWidth="1"/>
    <col min="9450" max="9701" width="9" style="1"/>
    <col min="9702" max="9702" width="33.375" style="1" bestFit="1" customWidth="1"/>
    <col min="9703" max="9704" width="9" style="1"/>
    <col min="9705" max="9705" width="9.5" style="1" bestFit="1" customWidth="1"/>
    <col min="9706" max="9957" width="9" style="1"/>
    <col min="9958" max="9958" width="33.375" style="1" bestFit="1" customWidth="1"/>
    <col min="9959" max="9960" width="9" style="1"/>
    <col min="9961" max="9961" width="9.5" style="1" bestFit="1" customWidth="1"/>
    <col min="9962" max="10213" width="9" style="1"/>
    <col min="10214" max="10214" width="33.375" style="1" bestFit="1" customWidth="1"/>
    <col min="10215" max="10216" width="9" style="1"/>
    <col min="10217" max="10217" width="9.5" style="1" bestFit="1" customWidth="1"/>
    <col min="10218" max="10469" width="9" style="1"/>
    <col min="10470" max="10470" width="33.375" style="1" bestFit="1" customWidth="1"/>
    <col min="10471" max="10472" width="9" style="1"/>
    <col min="10473" max="10473" width="9.5" style="1" bestFit="1" customWidth="1"/>
    <col min="10474" max="10725" width="9" style="1"/>
    <col min="10726" max="10726" width="33.375" style="1" bestFit="1" customWidth="1"/>
    <col min="10727" max="10728" width="9" style="1"/>
    <col min="10729" max="10729" width="9.5" style="1" bestFit="1" customWidth="1"/>
    <col min="10730" max="10981" width="9" style="1"/>
    <col min="10982" max="10982" width="33.375" style="1" bestFit="1" customWidth="1"/>
    <col min="10983" max="10984" width="9" style="1"/>
    <col min="10985" max="10985" width="9.5" style="1" bestFit="1" customWidth="1"/>
    <col min="10986" max="11237" width="9" style="1"/>
    <col min="11238" max="11238" width="33.375" style="1" bestFit="1" customWidth="1"/>
    <col min="11239" max="11240" width="9" style="1"/>
    <col min="11241" max="11241" width="9.5" style="1" bestFit="1" customWidth="1"/>
    <col min="11242" max="11493" width="9" style="1"/>
    <col min="11494" max="11494" width="33.375" style="1" bestFit="1" customWidth="1"/>
    <col min="11495" max="11496" width="9" style="1"/>
    <col min="11497" max="11497" width="9.5" style="1" bestFit="1" customWidth="1"/>
    <col min="11498" max="11749" width="9" style="1"/>
    <col min="11750" max="11750" width="33.375" style="1" bestFit="1" customWidth="1"/>
    <col min="11751" max="11752" width="9" style="1"/>
    <col min="11753" max="11753" width="9.5" style="1" bestFit="1" customWidth="1"/>
    <col min="11754" max="12005" width="9" style="1"/>
    <col min="12006" max="12006" width="33.375" style="1" bestFit="1" customWidth="1"/>
    <col min="12007" max="12008" width="9" style="1"/>
    <col min="12009" max="12009" width="9.5" style="1" bestFit="1" customWidth="1"/>
    <col min="12010" max="12261" width="9" style="1"/>
    <col min="12262" max="12262" width="33.375" style="1" bestFit="1" customWidth="1"/>
    <col min="12263" max="12264" width="9" style="1"/>
    <col min="12265" max="12265" width="9.5" style="1" bestFit="1" customWidth="1"/>
    <col min="12266" max="12517" width="9" style="1"/>
    <col min="12518" max="12518" width="33.375" style="1" bestFit="1" customWidth="1"/>
    <col min="12519" max="12520" width="9" style="1"/>
    <col min="12521" max="12521" width="9.5" style="1" bestFit="1" customWidth="1"/>
    <col min="12522" max="12773" width="9" style="1"/>
    <col min="12774" max="12774" width="33.375" style="1" bestFit="1" customWidth="1"/>
    <col min="12775" max="12776" width="9" style="1"/>
    <col min="12777" max="12777" width="9.5" style="1" bestFit="1" customWidth="1"/>
    <col min="12778" max="13029" width="9" style="1"/>
    <col min="13030" max="13030" width="33.375" style="1" bestFit="1" customWidth="1"/>
    <col min="13031" max="13032" width="9" style="1"/>
    <col min="13033" max="13033" width="9.5" style="1" bestFit="1" customWidth="1"/>
    <col min="13034" max="13285" width="9" style="1"/>
    <col min="13286" max="13286" width="33.375" style="1" bestFit="1" customWidth="1"/>
    <col min="13287" max="13288" width="9" style="1"/>
    <col min="13289" max="13289" width="9.5" style="1" bestFit="1" customWidth="1"/>
    <col min="13290" max="13541" width="9" style="1"/>
    <col min="13542" max="13542" width="33.375" style="1" bestFit="1" customWidth="1"/>
    <col min="13543" max="13544" width="9" style="1"/>
    <col min="13545" max="13545" width="9.5" style="1" bestFit="1" customWidth="1"/>
    <col min="13546" max="13797" width="9" style="1"/>
    <col min="13798" max="13798" width="33.375" style="1" bestFit="1" customWidth="1"/>
    <col min="13799" max="13800" width="9" style="1"/>
    <col min="13801" max="13801" width="9.5" style="1" bestFit="1" customWidth="1"/>
    <col min="13802" max="14053" width="9" style="1"/>
    <col min="14054" max="14054" width="33.375" style="1" bestFit="1" customWidth="1"/>
    <col min="14055" max="14056" width="9" style="1"/>
    <col min="14057" max="14057" width="9.5" style="1" bestFit="1" customWidth="1"/>
    <col min="14058" max="14309" width="9" style="1"/>
    <col min="14310" max="14310" width="33.375" style="1" bestFit="1" customWidth="1"/>
    <col min="14311" max="14312" width="9" style="1"/>
    <col min="14313" max="14313" width="9.5" style="1" bestFit="1" customWidth="1"/>
    <col min="14314" max="14565" width="9" style="1"/>
    <col min="14566" max="14566" width="33.375" style="1" bestFit="1" customWidth="1"/>
    <col min="14567" max="14568" width="9" style="1"/>
    <col min="14569" max="14569" width="9.5" style="1" bestFit="1" customWidth="1"/>
    <col min="14570" max="14821" width="9" style="1"/>
    <col min="14822" max="14822" width="33.375" style="1" bestFit="1" customWidth="1"/>
    <col min="14823" max="14824" width="9" style="1"/>
    <col min="14825" max="14825" width="9.5" style="1" bestFit="1" customWidth="1"/>
    <col min="14826" max="15077" width="9" style="1"/>
    <col min="15078" max="15078" width="33.375" style="1" bestFit="1" customWidth="1"/>
    <col min="15079" max="15080" width="9" style="1"/>
    <col min="15081" max="15081" width="9.5" style="1" bestFit="1" customWidth="1"/>
    <col min="15082" max="15333" width="9" style="1"/>
    <col min="15334" max="15334" width="33.375" style="1" bestFit="1" customWidth="1"/>
    <col min="15335" max="15336" width="9" style="1"/>
    <col min="15337" max="15337" width="9.5" style="1" bestFit="1" customWidth="1"/>
    <col min="15338" max="15589" width="9" style="1"/>
    <col min="15590" max="15590" width="33.375" style="1" bestFit="1" customWidth="1"/>
    <col min="15591" max="15592" width="9" style="1"/>
    <col min="15593" max="15593" width="9.5" style="1" bestFit="1" customWidth="1"/>
    <col min="15594" max="15845" width="9" style="1"/>
    <col min="15846" max="15846" width="33.375" style="1" bestFit="1" customWidth="1"/>
    <col min="15847" max="15848" width="9" style="1"/>
    <col min="15849" max="15849" width="9.5" style="1" bestFit="1" customWidth="1"/>
    <col min="15850" max="16101" width="9" style="1"/>
    <col min="16102" max="16102" width="33.375" style="1" bestFit="1" customWidth="1"/>
    <col min="16103" max="16104" width="9" style="1"/>
    <col min="16105" max="16105" width="9.5" style="1" bestFit="1" customWidth="1"/>
    <col min="16106" max="16384" width="9" style="1"/>
  </cols>
  <sheetData>
    <row r="1" spans="2:18" ht="3.75" customHeight="1" thickBot="1">
      <c r="C1" s="2"/>
      <c r="D1" s="2"/>
      <c r="E1" s="2"/>
      <c r="F1" s="2"/>
      <c r="G1" s="2"/>
      <c r="H1" s="2"/>
      <c r="I1" s="2"/>
      <c r="J1" s="2"/>
      <c r="K1" s="2"/>
      <c r="L1" s="2"/>
    </row>
    <row r="2" spans="2:18" ht="30.75" customHeight="1" thickBot="1">
      <c r="B2" s="123" t="s">
        <v>0</v>
      </c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2:18" ht="30" customHeight="1">
      <c r="B3" s="36" t="s">
        <v>60</v>
      </c>
      <c r="C3" s="126" t="s">
        <v>98</v>
      </c>
      <c r="D3" s="126"/>
      <c r="E3" s="126"/>
      <c r="F3" s="126"/>
      <c r="G3" s="37"/>
      <c r="H3" s="38" t="s">
        <v>83</v>
      </c>
      <c r="I3" s="38" t="s">
        <v>83</v>
      </c>
      <c r="J3" s="39" t="s">
        <v>77</v>
      </c>
      <c r="K3" s="127" t="s">
        <v>1</v>
      </c>
      <c r="L3" s="130">
        <v>44933</v>
      </c>
    </row>
    <row r="4" spans="2:18" ht="30" customHeight="1">
      <c r="B4" s="33" t="s">
        <v>103</v>
      </c>
      <c r="C4" s="5"/>
      <c r="D4" s="5"/>
      <c r="E4" s="5"/>
      <c r="F4" s="5"/>
      <c r="G4" s="5"/>
      <c r="H4" s="5"/>
      <c r="I4" s="5"/>
      <c r="J4" s="40"/>
      <c r="K4" s="128"/>
      <c r="L4" s="131"/>
    </row>
    <row r="5" spans="2:18" ht="30" customHeight="1" thickBot="1">
      <c r="B5" s="34" t="s">
        <v>102</v>
      </c>
      <c r="C5" s="35"/>
      <c r="D5" s="35"/>
      <c r="E5" s="35"/>
      <c r="F5" s="35"/>
      <c r="G5" s="35"/>
      <c r="H5" s="35"/>
      <c r="I5" s="35"/>
      <c r="J5" s="41"/>
      <c r="K5" s="129"/>
      <c r="L5" s="132"/>
    </row>
    <row r="6" spans="2:18" ht="24.75" customHeight="1" thickBot="1">
      <c r="B6" s="133" t="s">
        <v>2</v>
      </c>
      <c r="C6" s="134"/>
      <c r="D6" s="134"/>
      <c r="E6" s="134"/>
      <c r="F6" s="134"/>
      <c r="G6" s="134"/>
      <c r="H6" s="134"/>
      <c r="I6" s="134"/>
      <c r="J6" s="134"/>
      <c r="K6" s="134"/>
      <c r="L6" s="135"/>
    </row>
    <row r="7" spans="2:18" ht="24.75" customHeight="1">
      <c r="B7" s="114" t="s">
        <v>79</v>
      </c>
      <c r="C7" s="117" t="s">
        <v>3</v>
      </c>
      <c r="D7" s="117" t="s">
        <v>4</v>
      </c>
      <c r="E7" s="120" t="s">
        <v>5</v>
      </c>
      <c r="F7" s="120" t="s">
        <v>6</v>
      </c>
      <c r="G7" s="44" t="s">
        <v>106</v>
      </c>
      <c r="H7" s="56" t="s">
        <v>107</v>
      </c>
      <c r="I7" s="56" t="s">
        <v>108</v>
      </c>
      <c r="J7" s="56" t="s">
        <v>109</v>
      </c>
      <c r="K7" s="44"/>
      <c r="L7" s="44"/>
    </row>
    <row r="8" spans="2:18" ht="24.75" customHeight="1">
      <c r="B8" s="115"/>
      <c r="C8" s="118"/>
      <c r="D8" s="118"/>
      <c r="E8" s="121"/>
      <c r="F8" s="121"/>
      <c r="G8" s="45" t="s">
        <v>7</v>
      </c>
      <c r="H8" s="45" t="s">
        <v>8</v>
      </c>
      <c r="I8" s="45" t="s">
        <v>9</v>
      </c>
      <c r="J8" s="45" t="s">
        <v>97</v>
      </c>
      <c r="K8" s="45"/>
      <c r="L8" s="45"/>
      <c r="R8" s="3" t="s">
        <v>10</v>
      </c>
    </row>
    <row r="9" spans="2:18" ht="24.75" customHeight="1" thickBot="1">
      <c r="B9" s="116"/>
      <c r="C9" s="119"/>
      <c r="D9" s="119"/>
      <c r="E9" s="122"/>
      <c r="F9" s="122"/>
      <c r="G9" s="68" t="s">
        <v>10</v>
      </c>
      <c r="H9" s="68" t="s">
        <v>10</v>
      </c>
      <c r="I9" s="68" t="s">
        <v>10</v>
      </c>
      <c r="J9" s="68" t="s">
        <v>10</v>
      </c>
      <c r="K9" s="46"/>
      <c r="L9" s="46"/>
      <c r="R9" s="3" t="s">
        <v>11</v>
      </c>
    </row>
    <row r="10" spans="2:18" ht="17.25" customHeight="1">
      <c r="B10" s="58" t="s">
        <v>61</v>
      </c>
      <c r="C10" s="28">
        <v>120010</v>
      </c>
      <c r="D10" s="29" t="s">
        <v>12</v>
      </c>
      <c r="E10" s="30">
        <v>190.49620129856572</v>
      </c>
      <c r="F10" s="65">
        <v>0.92</v>
      </c>
      <c r="G10" s="71">
        <v>100</v>
      </c>
      <c r="H10" s="71">
        <v>100</v>
      </c>
      <c r="I10" s="71">
        <v>100</v>
      </c>
      <c r="J10" s="71">
        <v>100</v>
      </c>
      <c r="K10" s="67"/>
      <c r="L10" s="31"/>
    </row>
    <row r="11" spans="2:18" ht="17.25" customHeight="1">
      <c r="B11" s="109" t="s">
        <v>62</v>
      </c>
      <c r="C11" s="24">
        <v>150505</v>
      </c>
      <c r="D11" s="25" t="s">
        <v>14</v>
      </c>
      <c r="E11" s="26">
        <v>127.53556484647702</v>
      </c>
      <c r="F11" s="66">
        <v>1.8</v>
      </c>
      <c r="G11" s="71">
        <v>48</v>
      </c>
      <c r="H11" s="71">
        <v>10</v>
      </c>
      <c r="I11" s="71">
        <v>10</v>
      </c>
      <c r="J11" s="71">
        <v>10</v>
      </c>
      <c r="K11" s="67"/>
      <c r="L11" s="31"/>
    </row>
    <row r="12" spans="2:18" ht="17.25" customHeight="1">
      <c r="B12" s="109"/>
      <c r="C12" s="24">
        <v>150134</v>
      </c>
      <c r="D12" s="25" t="s">
        <v>104</v>
      </c>
      <c r="E12" s="26">
        <v>106.18395242187501</v>
      </c>
      <c r="F12" s="66">
        <v>1.8</v>
      </c>
      <c r="G12" s="71">
        <v>0</v>
      </c>
      <c r="H12" s="72">
        <v>32</v>
      </c>
      <c r="I12" s="72">
        <v>32</v>
      </c>
      <c r="J12" s="71">
        <v>32</v>
      </c>
      <c r="K12" s="67"/>
      <c r="L12" s="31"/>
    </row>
    <row r="13" spans="2:18" ht="17.25" customHeight="1">
      <c r="B13" s="57" t="s">
        <v>63</v>
      </c>
      <c r="C13" s="24">
        <v>160007</v>
      </c>
      <c r="D13" s="25" t="s">
        <v>15</v>
      </c>
      <c r="E13" s="26">
        <v>68.75</v>
      </c>
      <c r="F13" s="66">
        <v>2</v>
      </c>
      <c r="G13" s="71">
        <v>8</v>
      </c>
      <c r="H13" s="72">
        <v>5</v>
      </c>
      <c r="I13" s="72">
        <v>5</v>
      </c>
      <c r="J13" s="72">
        <v>5</v>
      </c>
      <c r="K13" s="67"/>
      <c r="L13" s="31"/>
    </row>
    <row r="14" spans="2:18" ht="17.25" customHeight="1">
      <c r="B14" s="109" t="s">
        <v>64</v>
      </c>
      <c r="C14" s="24">
        <v>160904</v>
      </c>
      <c r="D14" s="25" t="s">
        <v>68</v>
      </c>
      <c r="E14" s="26">
        <v>377.73188970000012</v>
      </c>
      <c r="F14" s="66">
        <v>1.1000000000000001</v>
      </c>
      <c r="G14" s="71"/>
      <c r="H14" s="71"/>
      <c r="I14" s="72">
        <v>2.5</v>
      </c>
      <c r="J14" s="72">
        <v>0</v>
      </c>
      <c r="K14" s="67"/>
      <c r="L14" s="31"/>
    </row>
    <row r="15" spans="2:18" ht="17.25" customHeight="1">
      <c r="B15" s="109"/>
      <c r="C15" s="24">
        <v>162713</v>
      </c>
      <c r="D15" s="25" t="s">
        <v>13</v>
      </c>
      <c r="E15" s="26">
        <v>256</v>
      </c>
      <c r="F15" s="66">
        <v>1.08</v>
      </c>
      <c r="G15" s="71" t="s">
        <v>105</v>
      </c>
      <c r="H15" s="71">
        <v>2</v>
      </c>
      <c r="I15" s="72">
        <v>3.5</v>
      </c>
      <c r="J15" s="72">
        <v>3.5</v>
      </c>
      <c r="K15" s="67"/>
      <c r="L15" s="31"/>
    </row>
    <row r="16" spans="2:18" ht="17.25" customHeight="1">
      <c r="B16" s="109" t="s">
        <v>65</v>
      </c>
      <c r="C16" s="24">
        <v>160514</v>
      </c>
      <c r="D16" s="25" t="s">
        <v>16</v>
      </c>
      <c r="E16" s="26">
        <v>227.68</v>
      </c>
      <c r="F16" s="66">
        <v>5.6</v>
      </c>
      <c r="G16" s="71">
        <v>4.5</v>
      </c>
      <c r="H16" s="71">
        <v>5</v>
      </c>
      <c r="I16" s="71">
        <v>5</v>
      </c>
      <c r="J16" s="71">
        <v>5</v>
      </c>
      <c r="K16" s="67"/>
      <c r="L16" s="31"/>
    </row>
    <row r="17" spans="2:12" ht="17.25" customHeight="1">
      <c r="B17" s="109"/>
      <c r="C17" s="24">
        <v>160224</v>
      </c>
      <c r="D17" s="25" t="s">
        <v>17</v>
      </c>
      <c r="E17" s="26">
        <v>102.33</v>
      </c>
      <c r="F17" s="66">
        <v>0.93</v>
      </c>
      <c r="G17" s="71">
        <v>3</v>
      </c>
      <c r="H17" s="71">
        <v>3</v>
      </c>
      <c r="I17" s="71">
        <v>3</v>
      </c>
      <c r="J17" s="71">
        <v>3</v>
      </c>
      <c r="K17" s="67"/>
      <c r="L17" s="31"/>
    </row>
    <row r="18" spans="2:12" ht="17.25" customHeight="1">
      <c r="B18" s="109" t="s">
        <v>66</v>
      </c>
      <c r="C18" s="24" t="s">
        <v>18</v>
      </c>
      <c r="D18" s="25" t="s">
        <v>19</v>
      </c>
      <c r="E18" s="26">
        <v>171.18543763403446</v>
      </c>
      <c r="F18" s="66">
        <v>0.92</v>
      </c>
      <c r="G18" s="71">
        <v>1.5</v>
      </c>
      <c r="H18" s="71">
        <v>1.5</v>
      </c>
      <c r="I18" s="71">
        <v>1.5</v>
      </c>
      <c r="J18" s="71">
        <v>1.5</v>
      </c>
      <c r="K18" s="67"/>
      <c r="L18" s="31"/>
    </row>
    <row r="19" spans="2:12" ht="17.25" customHeight="1">
      <c r="B19" s="109"/>
      <c r="C19" s="24">
        <v>160727</v>
      </c>
      <c r="D19" s="25" t="s">
        <v>20</v>
      </c>
      <c r="E19" s="26">
        <v>384</v>
      </c>
      <c r="F19" s="66">
        <v>1</v>
      </c>
      <c r="G19" s="71">
        <v>2.75</v>
      </c>
      <c r="H19" s="71">
        <v>2.75</v>
      </c>
      <c r="I19" s="71">
        <v>2.75</v>
      </c>
      <c r="J19" s="71">
        <v>2.75</v>
      </c>
      <c r="K19" s="67"/>
      <c r="L19" s="31"/>
    </row>
    <row r="20" spans="2:12" ht="17.25" customHeight="1">
      <c r="B20" s="109"/>
      <c r="C20" s="24">
        <v>160280</v>
      </c>
      <c r="D20" s="25" t="s">
        <v>21</v>
      </c>
      <c r="E20" s="26">
        <v>223</v>
      </c>
      <c r="F20" s="66">
        <v>1.1000000000000001</v>
      </c>
      <c r="G20" s="71">
        <v>1</v>
      </c>
      <c r="H20" s="71">
        <v>1.5</v>
      </c>
      <c r="I20" s="71">
        <v>1.5</v>
      </c>
      <c r="J20" s="71">
        <v>1.5</v>
      </c>
      <c r="K20" s="67"/>
      <c r="L20" s="31"/>
    </row>
    <row r="21" spans="2:12" ht="17.25" customHeight="1">
      <c r="B21" s="109" t="s">
        <v>67</v>
      </c>
      <c r="C21" s="24">
        <v>160108</v>
      </c>
      <c r="D21" s="25" t="s">
        <v>22</v>
      </c>
      <c r="E21" s="26">
        <v>38.4</v>
      </c>
      <c r="F21" s="66">
        <v>2.0499999999999998</v>
      </c>
      <c r="G21" s="71">
        <v>1.2</v>
      </c>
      <c r="H21" s="71">
        <v>1.2</v>
      </c>
      <c r="I21" s="71">
        <v>1.2</v>
      </c>
      <c r="J21" s="71">
        <v>1.2</v>
      </c>
      <c r="K21" s="67"/>
      <c r="L21" s="31"/>
    </row>
    <row r="22" spans="2:12" ht="17.25" customHeight="1">
      <c r="B22" s="109"/>
      <c r="C22" s="24">
        <v>160732</v>
      </c>
      <c r="D22" s="25" t="s">
        <v>23</v>
      </c>
      <c r="E22" s="26">
        <v>327</v>
      </c>
      <c r="F22" s="66">
        <v>1.28</v>
      </c>
      <c r="G22" s="71">
        <v>1.6</v>
      </c>
      <c r="H22" s="71">
        <v>1.3</v>
      </c>
      <c r="I22" s="71">
        <v>1.3</v>
      </c>
      <c r="J22" s="71">
        <v>1.3</v>
      </c>
      <c r="K22" s="67"/>
      <c r="L22" s="31"/>
    </row>
    <row r="23" spans="2:12" ht="17.25" customHeight="1" thickBot="1">
      <c r="B23" s="109"/>
      <c r="C23" s="24">
        <v>160774</v>
      </c>
      <c r="D23" s="25" t="s">
        <v>24</v>
      </c>
      <c r="E23" s="26">
        <v>735.33</v>
      </c>
      <c r="F23" s="66">
        <v>1.3</v>
      </c>
      <c r="G23" s="71">
        <v>0.2</v>
      </c>
      <c r="H23" s="71">
        <v>0.2</v>
      </c>
      <c r="I23" s="71">
        <v>0.2</v>
      </c>
      <c r="J23" s="71">
        <v>0.2</v>
      </c>
      <c r="K23" s="67"/>
      <c r="L23" s="31"/>
    </row>
    <row r="24" spans="2:12" ht="21" customHeight="1">
      <c r="B24" s="112" t="s">
        <v>25</v>
      </c>
      <c r="C24" s="113"/>
      <c r="D24" s="113"/>
      <c r="E24" s="42"/>
      <c r="F24" s="42"/>
      <c r="G24" s="69">
        <f>SUM(G10:G23)</f>
        <v>171.74999999999997</v>
      </c>
      <c r="H24" s="69">
        <f>SUM(H10:H23)</f>
        <v>165.45</v>
      </c>
      <c r="I24" s="69">
        <f>SUM(I10:I23)</f>
        <v>169.45</v>
      </c>
      <c r="J24" s="69">
        <f>SUM(J10:J23)</f>
        <v>166.95</v>
      </c>
      <c r="K24" s="32"/>
      <c r="L24" s="32"/>
    </row>
    <row r="25" spans="2:12" ht="21" customHeight="1" thickBot="1">
      <c r="B25" s="110" t="s">
        <v>26</v>
      </c>
      <c r="C25" s="111"/>
      <c r="D25" s="111"/>
      <c r="E25" s="43"/>
      <c r="F25" s="43"/>
      <c r="G25" s="27" t="s">
        <v>27</v>
      </c>
      <c r="H25" s="27" t="s">
        <v>27</v>
      </c>
      <c r="I25" s="27" t="s">
        <v>27</v>
      </c>
      <c r="J25" s="27" t="s">
        <v>27</v>
      </c>
      <c r="K25" s="27"/>
      <c r="L25" s="27"/>
    </row>
    <row r="26" spans="2:12" ht="21" customHeight="1">
      <c r="D26" s="6"/>
      <c r="E26" s="6"/>
      <c r="F26" s="6"/>
      <c r="G26" s="6"/>
      <c r="H26" s="6"/>
      <c r="I26" s="6"/>
      <c r="J26" s="6"/>
      <c r="K26" s="6"/>
      <c r="L26" s="6"/>
    </row>
    <row r="27" spans="2:12" ht="21" customHeight="1">
      <c r="B27" s="49" t="s">
        <v>28</v>
      </c>
      <c r="C27" s="50"/>
      <c r="D27" s="51"/>
      <c r="E27" s="47"/>
      <c r="F27" s="47"/>
      <c r="G27" s="48">
        <f>SUMPRODUCT(G10:G23,$E10:$E23)/SUM(G10:G23)</f>
        <v>170.62591789774979</v>
      </c>
      <c r="H27" s="48">
        <f>SUMPRODUCT(H10:H23,$E10:$E23)/SUM(H10:H23)</f>
        <v>170.9853515398755</v>
      </c>
      <c r="I27" s="48">
        <f>SUMPRODUCT(I10:I23,$E10:$E23)/SUM(I10:I23)</f>
        <v>174.78817430818768</v>
      </c>
      <c r="J27" s="48">
        <f>SUMPRODUCT(J10:J23,$E10:$E23)/SUM(J10:J23)</f>
        <v>171.74918485937346</v>
      </c>
      <c r="K27" s="48"/>
      <c r="L27" s="48"/>
    </row>
    <row r="28" spans="2:12" ht="21" customHeight="1">
      <c r="B28" s="49" t="s">
        <v>29</v>
      </c>
      <c r="C28" s="50"/>
      <c r="D28" s="51"/>
      <c r="E28" s="47"/>
      <c r="F28" s="47"/>
      <c r="G28" s="48">
        <f>SUMPRODUCT(G10:G23,$E10:$E23)/SUMPRODUCT(G10:G23,1/$F10:$F23)</f>
        <v>194.49735783767503</v>
      </c>
      <c r="H28" s="48">
        <f t="array" ref="H28">SUMPRODUCT(H10:H23,$E10:$E23)/SUMPRODUCT(H10:H23,1/$F10:$F23)</f>
        <v>191.14750342862689</v>
      </c>
      <c r="I28" s="48">
        <f t="array" ref="I28">SUMPRODUCT(I10:I23,$E10:$E23)/SUMPRODUCT(I10:I23,1/$F10:$F23)</f>
        <v>195.29111962102036</v>
      </c>
      <c r="J28" s="48">
        <f>SUMPRODUCT(J10:J23,$E10:$E23)/SUMPRODUCT(J10:J23,1/$F10:$F23)</f>
        <v>191.94085974431673</v>
      </c>
      <c r="K28" s="48"/>
      <c r="L28" s="48"/>
    </row>
    <row r="29" spans="2:12" ht="21" customHeight="1">
      <c r="B29" s="49" t="s">
        <v>30</v>
      </c>
      <c r="C29" s="50"/>
      <c r="D29" s="51"/>
      <c r="E29" s="47"/>
      <c r="F29" s="47"/>
      <c r="G29" s="52">
        <f t="array" ref="G29">SUM(G10:G23)/SUMPRODUCT(G10:G23,1/$F10:$F23)</f>
        <v>1.1399051224693224</v>
      </c>
      <c r="H29" s="52">
        <f t="array" ref="H29">SUM(H10:H23)/SUMPRODUCT(H10:H23,1/$F10:$F23)</f>
        <v>1.1179174222070678</v>
      </c>
      <c r="I29" s="52">
        <f t="array" ref="I29">SUM(I10:I23)/SUMPRODUCT(I10:I23,1/$F10:$F23)</f>
        <v>1.1173016732624128</v>
      </c>
      <c r="J29" s="52">
        <f>SUM(J10:J23)/SUMPRODUCT(J10:J23,1/$F10:$F23)</f>
        <v>1.1175648950035832</v>
      </c>
      <c r="K29" s="52"/>
      <c r="L29" s="52"/>
    </row>
    <row r="30" spans="2:12" ht="9.75" customHeight="1"/>
    <row r="31" spans="2:12" ht="23.25" customHeight="1"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9"/>
    </row>
    <row r="32" spans="2:12" ht="23.25" customHeight="1">
      <c r="B32" s="14" t="s">
        <v>31</v>
      </c>
      <c r="C32" s="15"/>
      <c r="D32" s="15"/>
      <c r="E32" s="15"/>
      <c r="F32" s="16"/>
      <c r="G32" s="7" t="str">
        <f>G$7</f>
        <v>22CL66A-1</v>
      </c>
      <c r="H32" s="7" t="str">
        <f t="shared" ref="H32:J32" si="0">H$7</f>
        <v>22CL66A-2</v>
      </c>
      <c r="I32" s="7" t="str">
        <f t="shared" si="0"/>
        <v>22CL66A-3</v>
      </c>
      <c r="J32" s="7" t="str">
        <f t="shared" si="0"/>
        <v>22CL66A-4</v>
      </c>
      <c r="K32" s="7"/>
      <c r="L32" s="7"/>
    </row>
    <row r="33" spans="2:12" s="4" customFormat="1" ht="21" customHeight="1">
      <c r="B33" s="20" t="s">
        <v>89</v>
      </c>
      <c r="C33" s="8"/>
      <c r="D33" s="8"/>
      <c r="E33" s="8"/>
      <c r="F33" s="8"/>
      <c r="G33" s="8"/>
      <c r="H33" s="8"/>
      <c r="I33" s="8"/>
      <c r="J33" s="8"/>
      <c r="K33" s="8"/>
      <c r="L33" s="21"/>
    </row>
    <row r="34" spans="2:12" s="4" customFormat="1" ht="21" customHeight="1">
      <c r="B34" s="20" t="s">
        <v>93</v>
      </c>
      <c r="C34" s="8"/>
      <c r="D34" s="8"/>
      <c r="E34" s="8"/>
      <c r="F34" s="8"/>
      <c r="G34" s="8"/>
      <c r="H34" s="8"/>
      <c r="I34" s="8"/>
      <c r="J34" s="8"/>
      <c r="K34" s="8"/>
      <c r="L34" s="21"/>
    </row>
    <row r="35" spans="2:12" ht="21" customHeight="1">
      <c r="B35" s="22" t="s">
        <v>75</v>
      </c>
      <c r="C35" s="23"/>
      <c r="D35" s="9"/>
      <c r="E35" s="10"/>
      <c r="F35" s="11"/>
      <c r="G35" s="12"/>
      <c r="H35" s="13"/>
      <c r="I35" s="45"/>
      <c r="J35" s="45"/>
      <c r="K35" s="45"/>
      <c r="L35" s="45"/>
    </row>
    <row r="36" spans="2:12" ht="21" customHeight="1">
      <c r="B36" s="22" t="s">
        <v>76</v>
      </c>
      <c r="C36" s="23"/>
      <c r="D36" s="9"/>
      <c r="E36" s="10"/>
      <c r="F36" s="11"/>
      <c r="G36" s="12"/>
      <c r="H36" s="13"/>
      <c r="I36" s="45"/>
      <c r="J36" s="45"/>
      <c r="K36" s="45"/>
      <c r="L36" s="45"/>
    </row>
    <row r="37" spans="2:12" s="4" customFormat="1" ht="21" customHeight="1">
      <c r="B37" s="20" t="s">
        <v>88</v>
      </c>
      <c r="C37" s="8"/>
      <c r="D37" s="8"/>
      <c r="E37" s="8"/>
      <c r="F37" s="8"/>
      <c r="G37" s="7" t="str">
        <f>G$7</f>
        <v>22CL66A-1</v>
      </c>
      <c r="H37" s="7" t="str">
        <f t="shared" ref="H37:J37" si="1">H$7</f>
        <v>22CL66A-2</v>
      </c>
      <c r="I37" s="7" t="str">
        <f t="shared" si="1"/>
        <v>22CL66A-3</v>
      </c>
      <c r="J37" s="7" t="str">
        <f t="shared" si="1"/>
        <v>22CL66A-4</v>
      </c>
      <c r="K37" s="8"/>
      <c r="L37" s="21"/>
    </row>
    <row r="38" spans="2:12" s="4" customFormat="1" ht="21" customHeight="1">
      <c r="B38" s="20" t="s">
        <v>94</v>
      </c>
      <c r="C38" s="8"/>
      <c r="D38" s="8"/>
      <c r="E38" s="8"/>
      <c r="F38" s="8"/>
      <c r="G38" s="8"/>
      <c r="H38" s="8"/>
      <c r="I38" s="8"/>
      <c r="J38" s="8"/>
      <c r="K38" s="8"/>
      <c r="L38" s="21"/>
    </row>
    <row r="39" spans="2:12" ht="21" customHeight="1">
      <c r="B39" s="22" t="s">
        <v>32</v>
      </c>
      <c r="C39" s="23"/>
      <c r="D39" s="9"/>
      <c r="E39" s="10"/>
      <c r="F39" s="11"/>
      <c r="G39" s="12"/>
      <c r="H39" s="13"/>
      <c r="I39" s="45"/>
      <c r="J39" s="45"/>
      <c r="K39" s="45"/>
      <c r="L39" s="45"/>
    </row>
    <row r="40" spans="2:12" ht="21" customHeight="1">
      <c r="B40" s="22" t="s">
        <v>33</v>
      </c>
      <c r="C40" s="23"/>
      <c r="D40" s="9"/>
      <c r="E40" s="10"/>
      <c r="F40" s="11"/>
      <c r="G40" s="12"/>
      <c r="H40" s="13"/>
      <c r="I40" s="45"/>
      <c r="J40" s="45"/>
      <c r="K40" s="45"/>
      <c r="L40" s="45"/>
    </row>
    <row r="41" spans="2:12" ht="21" customHeight="1">
      <c r="B41" s="22" t="s">
        <v>84</v>
      </c>
      <c r="C41" s="23"/>
      <c r="D41" s="9"/>
      <c r="E41" s="10"/>
      <c r="F41" s="11"/>
      <c r="G41" s="12"/>
      <c r="H41" s="13"/>
      <c r="I41" s="45"/>
      <c r="J41" s="45"/>
      <c r="K41" s="45"/>
      <c r="L41" s="45"/>
    </row>
    <row r="42" spans="2:12" ht="21" customHeight="1">
      <c r="B42" s="22" t="s">
        <v>34</v>
      </c>
      <c r="C42" s="23"/>
      <c r="D42" s="9"/>
      <c r="E42" s="10"/>
      <c r="F42" s="11"/>
      <c r="G42" s="12"/>
      <c r="H42" s="13"/>
      <c r="I42" s="45"/>
      <c r="J42" s="45"/>
      <c r="K42" s="45"/>
      <c r="L42" s="45"/>
    </row>
    <row r="43" spans="2:12" ht="21" customHeight="1">
      <c r="B43" s="22" t="s">
        <v>35</v>
      </c>
      <c r="C43" s="23"/>
      <c r="D43" s="9"/>
      <c r="E43" s="10"/>
      <c r="F43" s="11"/>
      <c r="G43" s="12"/>
      <c r="H43" s="13"/>
      <c r="I43" s="45"/>
      <c r="J43" s="45"/>
      <c r="K43" s="45"/>
      <c r="L43" s="45"/>
    </row>
    <row r="44" spans="2:12" ht="21" customHeight="1">
      <c r="B44" s="22" t="s">
        <v>36</v>
      </c>
      <c r="C44" s="23"/>
      <c r="D44" s="9"/>
      <c r="E44" s="10"/>
      <c r="F44" s="11"/>
      <c r="G44" s="12"/>
      <c r="H44" s="13"/>
      <c r="I44" s="45"/>
      <c r="J44" s="45"/>
      <c r="K44" s="45"/>
      <c r="L44" s="45"/>
    </row>
    <row r="45" spans="2:12" ht="21" customHeight="1">
      <c r="B45" s="22" t="s">
        <v>37</v>
      </c>
      <c r="C45" s="23"/>
      <c r="D45" s="9"/>
      <c r="E45" s="10"/>
      <c r="F45" s="11"/>
      <c r="G45" s="12"/>
      <c r="H45" s="13"/>
      <c r="I45" s="45"/>
      <c r="J45" s="45"/>
      <c r="K45" s="45"/>
      <c r="L45" s="45"/>
    </row>
    <row r="46" spans="2:12" ht="21" customHeight="1">
      <c r="B46" s="22" t="s">
        <v>38</v>
      </c>
      <c r="C46" s="23"/>
      <c r="D46" s="9"/>
      <c r="E46" s="10"/>
      <c r="F46" s="11"/>
      <c r="G46" s="12"/>
      <c r="H46" s="13"/>
      <c r="I46" s="45"/>
      <c r="J46" s="45"/>
      <c r="K46" s="45"/>
      <c r="L46" s="45"/>
    </row>
    <row r="47" spans="2:12" ht="21" customHeight="1">
      <c r="B47" s="22" t="s">
        <v>39</v>
      </c>
      <c r="C47" s="23"/>
      <c r="D47" s="9"/>
      <c r="E47" s="10"/>
      <c r="F47" s="11"/>
      <c r="G47" s="12"/>
      <c r="H47" s="13"/>
      <c r="I47" s="45"/>
      <c r="J47" s="45"/>
      <c r="K47" s="45"/>
      <c r="L47" s="45"/>
    </row>
    <row r="48" spans="2:12" ht="21" customHeight="1">
      <c r="B48" s="22" t="s">
        <v>40</v>
      </c>
      <c r="C48" s="23"/>
      <c r="D48" s="9"/>
      <c r="E48" s="10"/>
      <c r="F48" s="11"/>
      <c r="G48" s="12"/>
      <c r="H48" s="13"/>
      <c r="I48" s="45"/>
      <c r="J48" s="45"/>
      <c r="K48" s="45"/>
      <c r="L48" s="45"/>
    </row>
    <row r="49" spans="2:12" ht="21" customHeight="1">
      <c r="B49" s="22" t="s">
        <v>59</v>
      </c>
      <c r="C49" s="23"/>
      <c r="D49" s="9"/>
      <c r="E49" s="10"/>
      <c r="F49" s="11"/>
      <c r="G49" s="12"/>
      <c r="H49" s="13"/>
      <c r="I49" s="45"/>
      <c r="J49" s="45"/>
      <c r="K49" s="45"/>
      <c r="L49" s="45"/>
    </row>
    <row r="50" spans="2:12" ht="21" customHeight="1">
      <c r="B50" s="22" t="s">
        <v>55</v>
      </c>
      <c r="C50" s="23"/>
      <c r="D50" s="9"/>
      <c r="E50" s="10"/>
      <c r="F50" s="11"/>
      <c r="G50" s="12"/>
      <c r="H50" s="13"/>
      <c r="I50" s="45"/>
      <c r="J50" s="45"/>
      <c r="K50" s="45"/>
      <c r="L50" s="45"/>
    </row>
    <row r="51" spans="2:12" s="4" customFormat="1" ht="21" customHeight="1">
      <c r="B51" s="20" t="s">
        <v>87</v>
      </c>
      <c r="C51" s="8"/>
      <c r="D51" s="8"/>
      <c r="E51" s="8"/>
      <c r="F51" s="8"/>
      <c r="G51" s="7" t="str">
        <f>G$7</f>
        <v>22CL66A-1</v>
      </c>
      <c r="H51" s="7" t="str">
        <f t="shared" ref="H51:J51" si="2">H$7</f>
        <v>22CL66A-2</v>
      </c>
      <c r="I51" s="7" t="str">
        <f t="shared" si="2"/>
        <v>22CL66A-3</v>
      </c>
      <c r="J51" s="7" t="str">
        <f t="shared" si="2"/>
        <v>22CL66A-4</v>
      </c>
      <c r="K51" s="8"/>
      <c r="L51" s="21"/>
    </row>
    <row r="52" spans="2:12" s="4" customFormat="1" ht="21" customHeight="1">
      <c r="B52" s="20" t="s">
        <v>95</v>
      </c>
      <c r="C52" s="8"/>
      <c r="D52" s="8"/>
      <c r="E52" s="8"/>
      <c r="F52" s="8"/>
      <c r="G52" s="8"/>
      <c r="H52" s="8"/>
      <c r="I52" s="8"/>
      <c r="J52" s="8"/>
      <c r="K52" s="8"/>
      <c r="L52" s="21"/>
    </row>
    <row r="53" spans="2:12" ht="21" customHeight="1">
      <c r="B53" s="22" t="s">
        <v>58</v>
      </c>
      <c r="C53" s="23"/>
      <c r="D53" s="9"/>
      <c r="E53" s="10"/>
      <c r="F53" s="11"/>
      <c r="G53" s="12"/>
      <c r="H53" s="13"/>
      <c r="I53" s="45"/>
      <c r="J53" s="45"/>
      <c r="K53" s="45"/>
      <c r="L53" s="45"/>
    </row>
    <row r="54" spans="2:12" s="4" customFormat="1" ht="21" customHeight="1">
      <c r="B54" s="20" t="s">
        <v>85</v>
      </c>
      <c r="C54" s="8"/>
      <c r="D54" s="8"/>
      <c r="E54" s="8"/>
      <c r="F54" s="8"/>
      <c r="G54" s="7" t="str">
        <f>G$7</f>
        <v>22CL66A-1</v>
      </c>
      <c r="H54" s="7" t="str">
        <f t="shared" ref="H54:J54" si="3">H$7</f>
        <v>22CL66A-2</v>
      </c>
      <c r="I54" s="7" t="str">
        <f t="shared" si="3"/>
        <v>22CL66A-3</v>
      </c>
      <c r="J54" s="7" t="str">
        <f t="shared" si="3"/>
        <v>22CL66A-4</v>
      </c>
      <c r="K54" s="8"/>
      <c r="L54" s="21"/>
    </row>
    <row r="55" spans="2:12" s="4" customFormat="1" ht="21" customHeight="1">
      <c r="B55" s="20" t="s">
        <v>86</v>
      </c>
      <c r="C55" s="8"/>
      <c r="D55" s="8"/>
      <c r="E55" s="8"/>
      <c r="F55" s="8"/>
      <c r="G55" s="8"/>
      <c r="H55" s="8"/>
      <c r="I55" s="8"/>
      <c r="J55" s="8"/>
      <c r="K55" s="8"/>
      <c r="L55" s="21"/>
    </row>
    <row r="56" spans="2:12" ht="21" customHeight="1">
      <c r="B56" s="22" t="s">
        <v>41</v>
      </c>
      <c r="C56" s="23"/>
      <c r="D56" s="9"/>
      <c r="E56" s="10"/>
      <c r="F56" s="11"/>
      <c r="G56" s="73">
        <v>62.6</v>
      </c>
      <c r="H56" s="73">
        <v>59.5</v>
      </c>
      <c r="I56" s="73">
        <v>58.3</v>
      </c>
      <c r="J56" s="73">
        <v>59.3</v>
      </c>
      <c r="K56" s="73"/>
      <c r="L56" s="73"/>
    </row>
    <row r="57" spans="2:12" ht="21" customHeight="1">
      <c r="B57" s="22" t="s">
        <v>56</v>
      </c>
      <c r="C57" s="23"/>
      <c r="D57" s="9"/>
      <c r="E57" s="10"/>
      <c r="F57" s="11"/>
      <c r="G57" s="74">
        <v>1.23</v>
      </c>
      <c r="H57" s="74">
        <v>1.03</v>
      </c>
      <c r="I57" s="74">
        <v>0.94</v>
      </c>
      <c r="J57" s="74">
        <v>1</v>
      </c>
      <c r="K57" s="74"/>
      <c r="L57" s="74"/>
    </row>
    <row r="58" spans="2:12" ht="21" customHeight="1">
      <c r="B58" s="22" t="s">
        <v>42</v>
      </c>
      <c r="C58" s="23"/>
      <c r="D58" s="9"/>
      <c r="E58" s="10"/>
      <c r="F58" s="11"/>
      <c r="G58" s="74">
        <v>2.11</v>
      </c>
      <c r="H58" s="74">
        <v>1.64</v>
      </c>
      <c r="I58" s="74">
        <v>1.45</v>
      </c>
      <c r="J58" s="74">
        <v>1.55</v>
      </c>
      <c r="K58" s="74"/>
      <c r="L58" s="74"/>
    </row>
    <row r="59" spans="2:12" ht="21" customHeight="1">
      <c r="B59" s="22" t="s">
        <v>43</v>
      </c>
      <c r="C59" s="23"/>
      <c r="D59" s="9"/>
      <c r="E59" s="10"/>
      <c r="F59" s="11"/>
      <c r="G59" s="74">
        <v>6.08</v>
      </c>
      <c r="H59" s="74">
        <v>4.18</v>
      </c>
      <c r="I59" s="74">
        <v>3.69</v>
      </c>
      <c r="J59" s="74">
        <v>3.98</v>
      </c>
      <c r="K59" s="74"/>
      <c r="L59" s="74"/>
    </row>
    <row r="60" spans="2:12" ht="21" customHeight="1">
      <c r="B60" s="22" t="s">
        <v>44</v>
      </c>
      <c r="C60" s="23"/>
      <c r="D60" s="9"/>
      <c r="E60" s="10"/>
      <c r="F60" s="11"/>
      <c r="G60" s="74">
        <v>12.37</v>
      </c>
      <c r="H60" s="74">
        <v>8.8800000000000008</v>
      </c>
      <c r="I60" s="74">
        <v>7.99</v>
      </c>
      <c r="J60" s="74">
        <v>8.5299999999999994</v>
      </c>
      <c r="K60" s="74"/>
      <c r="L60" s="74"/>
    </row>
    <row r="61" spans="2:12" ht="21" customHeight="1">
      <c r="B61" s="22" t="s">
        <v>45</v>
      </c>
      <c r="C61" s="23"/>
      <c r="D61" s="9"/>
      <c r="E61" s="10"/>
      <c r="F61" s="11"/>
      <c r="G61" s="74">
        <v>27.92</v>
      </c>
      <c r="H61" s="74">
        <v>29.68</v>
      </c>
      <c r="I61" s="74">
        <v>27.35</v>
      </c>
      <c r="J61" s="74">
        <v>27.49</v>
      </c>
      <c r="K61" s="74"/>
      <c r="L61" s="74"/>
    </row>
    <row r="62" spans="2:12" ht="21" customHeight="1">
      <c r="B62" s="22" t="s">
        <v>46</v>
      </c>
      <c r="C62" s="23"/>
      <c r="D62" s="9"/>
      <c r="E62" s="10"/>
      <c r="F62" s="11"/>
      <c r="G62" s="73">
        <v>534</v>
      </c>
      <c r="H62" s="73">
        <v>628</v>
      </c>
      <c r="I62" s="73">
        <v>625</v>
      </c>
      <c r="J62" s="73">
        <v>610</v>
      </c>
      <c r="K62" s="73"/>
      <c r="L62" s="73"/>
    </row>
    <row r="63" spans="2:12" ht="21" customHeight="1">
      <c r="B63" s="22" t="s">
        <v>110</v>
      </c>
      <c r="C63" s="23"/>
      <c r="D63" s="9"/>
      <c r="E63" s="10"/>
      <c r="F63" s="11"/>
      <c r="G63" s="107">
        <f>G62*G61</f>
        <v>14909.28</v>
      </c>
      <c r="H63" s="107">
        <f t="shared" ref="H63:J63" si="4">H62*H61</f>
        <v>18639.04</v>
      </c>
      <c r="I63" s="107">
        <f t="shared" si="4"/>
        <v>17093.75</v>
      </c>
      <c r="J63" s="107">
        <f t="shared" si="4"/>
        <v>16768.899999999998</v>
      </c>
      <c r="K63" s="73"/>
      <c r="L63" s="73"/>
    </row>
    <row r="64" spans="2:12" ht="21" customHeight="1">
      <c r="B64" s="22" t="s">
        <v>47</v>
      </c>
      <c r="C64" s="23"/>
      <c r="D64" s="9"/>
      <c r="E64" s="10"/>
      <c r="F64" s="11"/>
      <c r="G64" s="73">
        <v>115.84</v>
      </c>
      <c r="H64" s="73">
        <v>113.04</v>
      </c>
      <c r="I64" s="73">
        <v>107.34</v>
      </c>
      <c r="J64" s="73">
        <v>111.65</v>
      </c>
      <c r="K64" s="73"/>
      <c r="L64" s="73"/>
    </row>
    <row r="65" spans="2:12" ht="21" customHeight="1">
      <c r="B65" s="22" t="s">
        <v>48</v>
      </c>
      <c r="C65" s="23"/>
      <c r="D65" s="9"/>
      <c r="E65" s="10"/>
      <c r="F65" s="11"/>
      <c r="G65" s="106">
        <v>75</v>
      </c>
      <c r="H65" s="107">
        <v>87</v>
      </c>
      <c r="I65" s="108">
        <v>90</v>
      </c>
      <c r="J65" s="108">
        <v>84</v>
      </c>
      <c r="K65" s="45"/>
      <c r="L65" s="45"/>
    </row>
    <row r="66" spans="2:12" s="4" customFormat="1" ht="21" customHeight="1">
      <c r="B66" s="20" t="s">
        <v>80</v>
      </c>
      <c r="C66" s="8"/>
      <c r="D66" s="8"/>
      <c r="E66" s="8"/>
      <c r="F66" s="8"/>
      <c r="G66" s="7" t="str">
        <f>G$7</f>
        <v>22CL66A-1</v>
      </c>
      <c r="H66" s="7" t="str">
        <f t="shared" ref="H66:J66" si="5">H$7</f>
        <v>22CL66A-2</v>
      </c>
      <c r="I66" s="7" t="str">
        <f t="shared" si="5"/>
        <v>22CL66A-3</v>
      </c>
      <c r="J66" s="7" t="str">
        <f t="shared" si="5"/>
        <v>22CL66A-4</v>
      </c>
      <c r="K66" s="8"/>
      <c r="L66" s="21"/>
    </row>
    <row r="67" spans="2:12" ht="21" customHeight="1">
      <c r="B67" s="22" t="s">
        <v>41</v>
      </c>
      <c r="C67" s="23"/>
      <c r="D67" s="9"/>
      <c r="E67" s="10"/>
      <c r="F67" s="11"/>
      <c r="G67" s="12"/>
      <c r="H67" s="13"/>
      <c r="I67" s="45"/>
      <c r="J67" s="45"/>
      <c r="K67" s="45"/>
      <c r="L67" s="45"/>
    </row>
    <row r="68" spans="2:12" ht="21" customHeight="1">
      <c r="B68" s="22" t="s">
        <v>56</v>
      </c>
      <c r="C68" s="23"/>
      <c r="D68" s="9"/>
      <c r="E68" s="10"/>
      <c r="F68" s="11"/>
      <c r="G68" s="12"/>
      <c r="H68" s="13"/>
      <c r="I68" s="45"/>
      <c r="J68" s="45"/>
      <c r="K68" s="45"/>
      <c r="L68" s="45"/>
    </row>
    <row r="69" spans="2:12" ht="21" customHeight="1">
      <c r="B69" s="22" t="s">
        <v>42</v>
      </c>
      <c r="C69" s="23"/>
      <c r="D69" s="9"/>
      <c r="E69" s="10"/>
      <c r="F69" s="11"/>
      <c r="G69" s="12"/>
      <c r="H69" s="13"/>
      <c r="I69" s="45"/>
      <c r="J69" s="45"/>
      <c r="K69" s="45"/>
      <c r="L69" s="45"/>
    </row>
    <row r="70" spans="2:12" ht="21" customHeight="1">
      <c r="B70" s="22" t="s">
        <v>43</v>
      </c>
      <c r="C70" s="23"/>
      <c r="D70" s="9"/>
      <c r="E70" s="10"/>
      <c r="F70" s="11"/>
      <c r="G70" s="12"/>
      <c r="H70" s="13"/>
      <c r="I70" s="45"/>
      <c r="J70" s="45"/>
      <c r="K70" s="45"/>
      <c r="L70" s="45"/>
    </row>
    <row r="71" spans="2:12" ht="21" customHeight="1">
      <c r="B71" s="22" t="s">
        <v>44</v>
      </c>
      <c r="C71" s="23"/>
      <c r="D71" s="9"/>
      <c r="E71" s="10"/>
      <c r="F71" s="11"/>
      <c r="G71" s="12"/>
      <c r="H71" s="13"/>
      <c r="I71" s="45"/>
      <c r="J71" s="45"/>
      <c r="K71" s="45"/>
      <c r="L71" s="45"/>
    </row>
    <row r="72" spans="2:12" ht="21" customHeight="1">
      <c r="B72" s="22" t="s">
        <v>45</v>
      </c>
      <c r="C72" s="23"/>
      <c r="D72" s="9"/>
      <c r="E72" s="10"/>
      <c r="F72" s="11"/>
      <c r="G72" s="12"/>
      <c r="H72" s="13"/>
      <c r="I72" s="45"/>
      <c r="J72" s="45"/>
      <c r="K72" s="45"/>
      <c r="L72" s="45"/>
    </row>
    <row r="73" spans="2:12" ht="21" customHeight="1">
      <c r="B73" s="22" t="s">
        <v>46</v>
      </c>
      <c r="C73" s="23"/>
      <c r="D73" s="9"/>
      <c r="E73" s="10"/>
      <c r="F73" s="11"/>
      <c r="G73" s="12"/>
      <c r="H73" s="13"/>
      <c r="I73" s="45"/>
      <c r="J73" s="45"/>
      <c r="K73" s="45"/>
      <c r="L73" s="45"/>
    </row>
    <row r="74" spans="2:12" ht="21" customHeight="1">
      <c r="B74" s="22" t="s">
        <v>47</v>
      </c>
      <c r="C74" s="23"/>
      <c r="D74" s="9"/>
      <c r="E74" s="10"/>
      <c r="F74" s="11"/>
      <c r="G74" s="12"/>
      <c r="H74" s="13"/>
      <c r="I74" s="45"/>
      <c r="J74" s="45"/>
      <c r="K74" s="45"/>
      <c r="L74" s="45"/>
    </row>
    <row r="75" spans="2:12" ht="21" customHeight="1">
      <c r="B75" s="22" t="s">
        <v>49</v>
      </c>
      <c r="C75" s="23"/>
      <c r="D75" s="9"/>
      <c r="E75" s="10"/>
      <c r="F75" s="11"/>
      <c r="G75" s="12"/>
      <c r="H75" s="13"/>
      <c r="I75" s="45"/>
      <c r="J75" s="45"/>
      <c r="K75" s="45"/>
      <c r="L75" s="45"/>
    </row>
    <row r="76" spans="2:12" s="4" customFormat="1" ht="21" customHeight="1">
      <c r="B76" s="20" t="s">
        <v>90</v>
      </c>
      <c r="C76" s="8"/>
      <c r="D76" s="8"/>
      <c r="E76" s="8"/>
      <c r="F76" s="8"/>
      <c r="G76" s="7" t="str">
        <f>G$7</f>
        <v>22CL66A-1</v>
      </c>
      <c r="H76" s="7" t="str">
        <f t="shared" ref="H76:J76" si="6">H$7</f>
        <v>22CL66A-2</v>
      </c>
      <c r="I76" s="7" t="str">
        <f t="shared" si="6"/>
        <v>22CL66A-3</v>
      </c>
      <c r="J76" s="7" t="str">
        <f t="shared" si="6"/>
        <v>22CL66A-4</v>
      </c>
      <c r="K76" s="8"/>
      <c r="L76" s="21"/>
    </row>
    <row r="77" spans="2:12" s="4" customFormat="1" ht="21" customHeight="1">
      <c r="B77" s="20" t="s">
        <v>96</v>
      </c>
      <c r="C77" s="8"/>
      <c r="D77" s="8"/>
      <c r="E77" s="8"/>
      <c r="F77" s="8"/>
      <c r="G77" s="8"/>
      <c r="H77" s="8"/>
      <c r="I77" s="8"/>
      <c r="J77" s="8"/>
      <c r="K77" s="8"/>
      <c r="L77" s="21"/>
    </row>
    <row r="78" spans="2:12" ht="21" customHeight="1">
      <c r="B78" s="22" t="s">
        <v>81</v>
      </c>
      <c r="C78" s="23"/>
      <c r="D78" s="9"/>
      <c r="E78" s="10"/>
      <c r="F78" s="11"/>
      <c r="G78" s="12"/>
      <c r="H78" s="13"/>
      <c r="I78" s="45"/>
      <c r="J78" s="45"/>
      <c r="K78" s="45"/>
      <c r="L78" s="45"/>
    </row>
    <row r="79" spans="2:12" ht="21" customHeight="1">
      <c r="B79" s="22" t="s">
        <v>82</v>
      </c>
      <c r="C79" s="23"/>
      <c r="D79" s="9"/>
      <c r="E79" s="10"/>
      <c r="F79" s="11"/>
      <c r="G79" s="12"/>
      <c r="H79" s="13"/>
      <c r="I79" s="45"/>
      <c r="J79" s="45"/>
      <c r="K79" s="45"/>
      <c r="L79" s="45"/>
    </row>
    <row r="80" spans="2:12" ht="21" customHeight="1">
      <c r="B80" s="22" t="s">
        <v>50</v>
      </c>
      <c r="C80" s="23"/>
      <c r="D80" s="9"/>
      <c r="E80" s="10"/>
      <c r="F80" s="11"/>
      <c r="G80" s="12"/>
      <c r="H80" s="13"/>
      <c r="I80" s="45"/>
      <c r="J80" s="45"/>
      <c r="K80" s="45"/>
      <c r="L80" s="45"/>
    </row>
    <row r="81" spans="2:12" s="4" customFormat="1" ht="21" customHeight="1">
      <c r="B81" s="20" t="s">
        <v>91</v>
      </c>
      <c r="C81" s="8"/>
      <c r="D81" s="8"/>
      <c r="E81" s="8"/>
      <c r="F81" s="8"/>
      <c r="G81" s="7" t="str">
        <f>G$7</f>
        <v>22CL66A-1</v>
      </c>
      <c r="H81" s="7" t="str">
        <f t="shared" ref="H81:J81" si="7">H$7</f>
        <v>22CL66A-2</v>
      </c>
      <c r="I81" s="7" t="str">
        <f t="shared" si="7"/>
        <v>22CL66A-3</v>
      </c>
      <c r="J81" s="7" t="str">
        <f t="shared" si="7"/>
        <v>22CL66A-4</v>
      </c>
      <c r="K81" s="8"/>
      <c r="L81" s="21"/>
    </row>
    <row r="82" spans="2:12" s="4" customFormat="1" ht="21" customHeight="1">
      <c r="B82" s="20" t="s">
        <v>96</v>
      </c>
      <c r="C82" s="8"/>
      <c r="D82" s="8"/>
      <c r="E82" s="8"/>
      <c r="F82" s="8"/>
      <c r="G82" s="8"/>
      <c r="H82" s="8"/>
      <c r="I82" s="8"/>
      <c r="J82" s="8"/>
      <c r="K82" s="8"/>
      <c r="L82" s="21"/>
    </row>
    <row r="83" spans="2:12" ht="21" customHeight="1">
      <c r="B83" s="22" t="s">
        <v>70</v>
      </c>
      <c r="C83" s="23"/>
      <c r="D83" s="9"/>
      <c r="E83" s="10"/>
      <c r="F83" s="11"/>
      <c r="G83" s="12"/>
      <c r="H83" s="13"/>
      <c r="I83" s="45"/>
      <c r="J83" s="45"/>
      <c r="K83" s="45"/>
      <c r="L83" s="45"/>
    </row>
    <row r="84" spans="2:12" ht="21" customHeight="1">
      <c r="B84" s="22" t="s">
        <v>71</v>
      </c>
      <c r="C84" s="23"/>
      <c r="D84" s="9"/>
      <c r="E84" s="10"/>
      <c r="F84" s="11"/>
      <c r="G84" s="12"/>
      <c r="H84" s="13"/>
      <c r="I84" s="45"/>
      <c r="J84" s="45"/>
      <c r="K84" s="45"/>
      <c r="L84" s="45"/>
    </row>
    <row r="85" spans="2:12" ht="21" customHeight="1">
      <c r="B85" s="22" t="s">
        <v>69</v>
      </c>
      <c r="C85" s="23"/>
      <c r="D85" s="9"/>
      <c r="E85" s="10"/>
      <c r="F85" s="11"/>
      <c r="G85" s="12"/>
      <c r="H85" s="13"/>
      <c r="I85" s="45"/>
      <c r="J85" s="45"/>
      <c r="K85" s="45"/>
      <c r="L85" s="45"/>
    </row>
    <row r="86" spans="2:12" ht="21" customHeight="1">
      <c r="B86" s="22" t="s">
        <v>72</v>
      </c>
      <c r="C86" s="23"/>
      <c r="D86" s="9"/>
      <c r="E86" s="10"/>
      <c r="F86" s="11"/>
      <c r="G86" s="12"/>
      <c r="H86" s="13"/>
      <c r="I86" s="45"/>
      <c r="J86" s="45"/>
      <c r="K86" s="45"/>
      <c r="L86" s="45"/>
    </row>
    <row r="87" spans="2:12" ht="21" customHeight="1">
      <c r="B87" s="22" t="s">
        <v>100</v>
      </c>
      <c r="C87" s="23"/>
      <c r="D87" s="9"/>
      <c r="E87" s="10"/>
      <c r="F87" s="11"/>
      <c r="G87" s="12"/>
      <c r="H87" s="13"/>
      <c r="I87" s="45"/>
      <c r="J87" s="45"/>
      <c r="K87" s="45"/>
      <c r="L87" s="45"/>
    </row>
    <row r="88" spans="2:12" ht="21" customHeight="1">
      <c r="B88" s="22" t="s">
        <v>73</v>
      </c>
      <c r="C88" s="23"/>
      <c r="D88" s="9"/>
      <c r="E88" s="10"/>
      <c r="F88" s="11"/>
      <c r="G88" s="12"/>
      <c r="H88" s="13"/>
      <c r="I88" s="45"/>
      <c r="J88" s="45"/>
      <c r="K88" s="45"/>
      <c r="L88" s="45"/>
    </row>
    <row r="89" spans="2:12" ht="21" customHeight="1">
      <c r="B89" s="22" t="s">
        <v>74</v>
      </c>
      <c r="C89" s="23"/>
      <c r="D89" s="9"/>
      <c r="E89" s="10"/>
      <c r="F89" s="11"/>
      <c r="G89" s="12"/>
      <c r="H89" s="13"/>
      <c r="I89" s="45"/>
      <c r="J89" s="45"/>
      <c r="K89" s="45"/>
      <c r="L89" s="45"/>
    </row>
    <row r="90" spans="2:12" ht="21" customHeight="1">
      <c r="B90" s="22" t="s">
        <v>101</v>
      </c>
      <c r="C90" s="23"/>
      <c r="D90" s="9"/>
      <c r="E90" s="10"/>
      <c r="F90" s="11"/>
      <c r="G90" s="12"/>
      <c r="H90" s="13"/>
      <c r="I90" s="45"/>
      <c r="J90" s="45"/>
      <c r="K90" s="45"/>
      <c r="L90" s="45"/>
    </row>
    <row r="91" spans="2:12" ht="21" customHeight="1">
      <c r="B91" s="22" t="s">
        <v>57</v>
      </c>
      <c r="C91" s="23"/>
      <c r="D91" s="9"/>
      <c r="E91" s="10"/>
      <c r="F91" s="11"/>
      <c r="G91" s="12"/>
      <c r="H91" s="13"/>
      <c r="I91" s="45"/>
      <c r="J91" s="45"/>
      <c r="K91" s="45"/>
      <c r="L91" s="45"/>
    </row>
    <row r="92" spans="2:12" s="4" customFormat="1" ht="21" customHeight="1">
      <c r="B92" s="20" t="s">
        <v>92</v>
      </c>
      <c r="C92" s="8"/>
      <c r="D92" s="8"/>
      <c r="E92" s="8"/>
      <c r="F92" s="8"/>
      <c r="G92" s="7" t="str">
        <f>G$7</f>
        <v>22CL66A-1</v>
      </c>
      <c r="H92" s="7" t="str">
        <f t="shared" ref="H92:J92" si="8">H$7</f>
        <v>22CL66A-2</v>
      </c>
      <c r="I92" s="7" t="str">
        <f t="shared" si="8"/>
        <v>22CL66A-3</v>
      </c>
      <c r="J92" s="7" t="str">
        <f t="shared" si="8"/>
        <v>22CL66A-4</v>
      </c>
      <c r="K92" s="8"/>
      <c r="L92" s="21"/>
    </row>
    <row r="93" spans="2:12" s="4" customFormat="1" ht="21" customHeight="1">
      <c r="B93" s="20" t="s">
        <v>78</v>
      </c>
      <c r="C93" s="8"/>
      <c r="D93" s="8"/>
      <c r="E93" s="8"/>
      <c r="F93" s="8"/>
      <c r="G93" s="8"/>
      <c r="H93" s="8"/>
      <c r="I93" s="8"/>
      <c r="J93" s="8"/>
      <c r="K93" s="8"/>
      <c r="L93" s="21"/>
    </row>
    <row r="94" spans="2:12" s="4" customFormat="1" ht="21" customHeight="1">
      <c r="B94" s="20" t="s">
        <v>99</v>
      </c>
      <c r="C94" s="8"/>
      <c r="D94" s="8"/>
      <c r="E94" s="8"/>
      <c r="F94" s="8"/>
      <c r="G94" s="8"/>
      <c r="H94" s="8"/>
      <c r="I94" s="8"/>
      <c r="J94" s="8"/>
      <c r="K94" s="8"/>
      <c r="L94" s="21"/>
    </row>
    <row r="95" spans="2:12" ht="21" customHeight="1">
      <c r="B95" s="22" t="s">
        <v>51</v>
      </c>
      <c r="C95" s="23"/>
      <c r="D95" s="9"/>
      <c r="E95" s="10"/>
      <c r="F95" s="11"/>
      <c r="G95" s="13">
        <v>5.78</v>
      </c>
      <c r="H95" s="13">
        <v>5.18</v>
      </c>
      <c r="I95" s="13">
        <v>4.49</v>
      </c>
      <c r="J95" s="13">
        <f>AVERAGE(4.93,5.08)</f>
        <v>5.0049999999999999</v>
      </c>
      <c r="K95" s="13"/>
      <c r="L95" s="13"/>
    </row>
    <row r="96" spans="2:12" ht="21" customHeight="1">
      <c r="B96" s="22" t="s">
        <v>52</v>
      </c>
      <c r="C96" s="23"/>
      <c r="D96" s="9"/>
      <c r="E96" s="10"/>
      <c r="F96" s="11"/>
      <c r="G96" s="13">
        <v>1.115</v>
      </c>
      <c r="H96" s="13">
        <v>1.05</v>
      </c>
      <c r="I96" s="13">
        <v>0.92500000000000004</v>
      </c>
      <c r="J96" s="13">
        <v>1.08</v>
      </c>
      <c r="K96" s="13"/>
      <c r="L96" s="13"/>
    </row>
    <row r="97" spans="2:12" ht="21" customHeight="1">
      <c r="B97" s="22" t="s">
        <v>53</v>
      </c>
      <c r="C97" s="23"/>
      <c r="D97" s="9"/>
      <c r="E97" s="10"/>
      <c r="F97" s="11"/>
      <c r="G97" s="53">
        <v>0.193</v>
      </c>
      <c r="H97" s="53">
        <v>0.20300000000000001</v>
      </c>
      <c r="I97" s="53">
        <v>0.20599999999999999</v>
      </c>
      <c r="J97" s="53">
        <v>0.215</v>
      </c>
      <c r="K97" s="53"/>
      <c r="L97" s="53"/>
    </row>
    <row r="98" spans="2:12" ht="21" customHeight="1">
      <c r="B98" s="22" t="s">
        <v>54</v>
      </c>
      <c r="C98" s="23"/>
      <c r="D98" s="9"/>
      <c r="E98" s="10"/>
      <c r="F98" s="11"/>
      <c r="G98" s="54">
        <f>0.03225</f>
        <v>3.2250000000000001E-2</v>
      </c>
      <c r="H98" s="54">
        <v>3.7650000000000003E-2</v>
      </c>
      <c r="I98" s="55">
        <v>4.41E-2</v>
      </c>
      <c r="J98" s="55">
        <v>4.1099999999999998E-2</v>
      </c>
      <c r="K98" s="55"/>
      <c r="L98" s="55"/>
    </row>
  </sheetData>
  <mergeCells count="17">
    <mergeCell ref="B2:L2"/>
    <mergeCell ref="C3:F3"/>
    <mergeCell ref="K3:K5"/>
    <mergeCell ref="L3:L5"/>
    <mergeCell ref="B6:L6"/>
    <mergeCell ref="B7:B9"/>
    <mergeCell ref="C7:C9"/>
    <mergeCell ref="D7:D9"/>
    <mergeCell ref="E7:E9"/>
    <mergeCell ref="F7:F9"/>
    <mergeCell ref="B11:B12"/>
    <mergeCell ref="B25:D25"/>
    <mergeCell ref="B14:B15"/>
    <mergeCell ref="B16:B17"/>
    <mergeCell ref="B18:B20"/>
    <mergeCell ref="B21:B23"/>
    <mergeCell ref="B24:D24"/>
  </mergeCells>
  <dataValidations count="1">
    <dataValidation type="list" allowBlank="1" showInputMessage="1" showErrorMessage="1" sqref="G9:L9">
      <formula1>$R$8:$R$9</formula1>
    </dataValidation>
  </dataValidations>
  <pageMargins left="0.7" right="0.7" top="0.75" bottom="0.75" header="0.3" footer="0.3"/>
  <pageSetup paperSize="9" orientation="portrait" r:id="rId1"/>
  <ignoredErrors>
    <ignoredError sqref="G24:J24" evalError="1"/>
    <ignoredError sqref="G27:J29" evalError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1" zoomScaleNormal="71" workbookViewId="0">
      <selection activeCell="K15" sqref="K15"/>
    </sheetView>
  </sheetViews>
  <sheetFormatPr defaultColWidth="7.875" defaultRowHeight="12.75"/>
  <cols>
    <col min="1" max="1" width="35.625" style="78" customWidth="1"/>
    <col min="2" max="2" width="18.125" style="78" customWidth="1"/>
    <col min="3" max="3" width="18.875" style="78" hidden="1" customWidth="1"/>
    <col min="4" max="4" width="25.125" style="78" hidden="1" customWidth="1"/>
    <col min="5" max="5" width="22.75" style="78" hidden="1" customWidth="1"/>
    <col min="6" max="6" width="18.75" style="105" hidden="1" customWidth="1"/>
    <col min="7" max="10" width="21.5" style="78" customWidth="1"/>
    <col min="11" max="237" width="7.875" style="78"/>
    <col min="238" max="238" width="32.25" style="78" customWidth="1"/>
    <col min="239" max="239" width="9.375" style="78" customWidth="1"/>
    <col min="240" max="240" width="12" style="78" customWidth="1"/>
    <col min="241" max="244" width="13.875" style="78" customWidth="1"/>
    <col min="245" max="493" width="7.875" style="78"/>
    <col min="494" max="494" width="32.25" style="78" customWidth="1"/>
    <col min="495" max="495" width="9.375" style="78" customWidth="1"/>
    <col min="496" max="496" width="12" style="78" customWidth="1"/>
    <col min="497" max="500" width="13.875" style="78" customWidth="1"/>
    <col min="501" max="749" width="7.875" style="78"/>
    <col min="750" max="750" width="32.25" style="78" customWidth="1"/>
    <col min="751" max="751" width="9.375" style="78" customWidth="1"/>
    <col min="752" max="752" width="12" style="78" customWidth="1"/>
    <col min="753" max="756" width="13.875" style="78" customWidth="1"/>
    <col min="757" max="1005" width="7.875" style="78"/>
    <col min="1006" max="1006" width="32.25" style="78" customWidth="1"/>
    <col min="1007" max="1007" width="9.375" style="78" customWidth="1"/>
    <col min="1008" max="1008" width="12" style="78" customWidth="1"/>
    <col min="1009" max="1012" width="13.875" style="78" customWidth="1"/>
    <col min="1013" max="1261" width="7.875" style="78"/>
    <col min="1262" max="1262" width="32.25" style="78" customWidth="1"/>
    <col min="1263" max="1263" width="9.375" style="78" customWidth="1"/>
    <col min="1264" max="1264" width="12" style="78" customWidth="1"/>
    <col min="1265" max="1268" width="13.875" style="78" customWidth="1"/>
    <col min="1269" max="1517" width="7.875" style="78"/>
    <col min="1518" max="1518" width="32.25" style="78" customWidth="1"/>
    <col min="1519" max="1519" width="9.375" style="78" customWidth="1"/>
    <col min="1520" max="1520" width="12" style="78" customWidth="1"/>
    <col min="1521" max="1524" width="13.875" style="78" customWidth="1"/>
    <col min="1525" max="1773" width="7.875" style="78"/>
    <col min="1774" max="1774" width="32.25" style="78" customWidth="1"/>
    <col min="1775" max="1775" width="9.375" style="78" customWidth="1"/>
    <col min="1776" max="1776" width="12" style="78" customWidth="1"/>
    <col min="1777" max="1780" width="13.875" style="78" customWidth="1"/>
    <col min="1781" max="2029" width="7.875" style="78"/>
    <col min="2030" max="2030" width="32.25" style="78" customWidth="1"/>
    <col min="2031" max="2031" width="9.375" style="78" customWidth="1"/>
    <col min="2032" max="2032" width="12" style="78" customWidth="1"/>
    <col min="2033" max="2036" width="13.875" style="78" customWidth="1"/>
    <col min="2037" max="2285" width="7.875" style="78"/>
    <col min="2286" max="2286" width="32.25" style="78" customWidth="1"/>
    <col min="2287" max="2287" width="9.375" style="78" customWidth="1"/>
    <col min="2288" max="2288" width="12" style="78" customWidth="1"/>
    <col min="2289" max="2292" width="13.875" style="78" customWidth="1"/>
    <col min="2293" max="2541" width="7.875" style="78"/>
    <col min="2542" max="2542" width="32.25" style="78" customWidth="1"/>
    <col min="2543" max="2543" width="9.375" style="78" customWidth="1"/>
    <col min="2544" max="2544" width="12" style="78" customWidth="1"/>
    <col min="2545" max="2548" width="13.875" style="78" customWidth="1"/>
    <col min="2549" max="2797" width="7.875" style="78"/>
    <col min="2798" max="2798" width="32.25" style="78" customWidth="1"/>
    <col min="2799" max="2799" width="9.375" style="78" customWidth="1"/>
    <col min="2800" max="2800" width="12" style="78" customWidth="1"/>
    <col min="2801" max="2804" width="13.875" style="78" customWidth="1"/>
    <col min="2805" max="3053" width="7.875" style="78"/>
    <col min="3054" max="3054" width="32.25" style="78" customWidth="1"/>
    <col min="3055" max="3055" width="9.375" style="78" customWidth="1"/>
    <col min="3056" max="3056" width="12" style="78" customWidth="1"/>
    <col min="3057" max="3060" width="13.875" style="78" customWidth="1"/>
    <col min="3061" max="3309" width="7.875" style="78"/>
    <col min="3310" max="3310" width="32.25" style="78" customWidth="1"/>
    <col min="3311" max="3311" width="9.375" style="78" customWidth="1"/>
    <col min="3312" max="3312" width="12" style="78" customWidth="1"/>
    <col min="3313" max="3316" width="13.875" style="78" customWidth="1"/>
    <col min="3317" max="3565" width="7.875" style="78"/>
    <col min="3566" max="3566" width="32.25" style="78" customWidth="1"/>
    <col min="3567" max="3567" width="9.375" style="78" customWidth="1"/>
    <col min="3568" max="3568" width="12" style="78" customWidth="1"/>
    <col min="3569" max="3572" width="13.875" style="78" customWidth="1"/>
    <col min="3573" max="3821" width="7.875" style="78"/>
    <col min="3822" max="3822" width="32.25" style="78" customWidth="1"/>
    <col min="3823" max="3823" width="9.375" style="78" customWidth="1"/>
    <col min="3824" max="3824" width="12" style="78" customWidth="1"/>
    <col min="3825" max="3828" width="13.875" style="78" customWidth="1"/>
    <col min="3829" max="4077" width="7.875" style="78"/>
    <col min="4078" max="4078" width="32.25" style="78" customWidth="1"/>
    <col min="4079" max="4079" width="9.375" style="78" customWidth="1"/>
    <col min="4080" max="4080" width="12" style="78" customWidth="1"/>
    <col min="4081" max="4084" width="13.875" style="78" customWidth="1"/>
    <col min="4085" max="4333" width="7.875" style="78"/>
    <col min="4334" max="4334" width="32.25" style="78" customWidth="1"/>
    <col min="4335" max="4335" width="9.375" style="78" customWidth="1"/>
    <col min="4336" max="4336" width="12" style="78" customWidth="1"/>
    <col min="4337" max="4340" width="13.875" style="78" customWidth="1"/>
    <col min="4341" max="4589" width="7.875" style="78"/>
    <col min="4590" max="4590" width="32.25" style="78" customWidth="1"/>
    <col min="4591" max="4591" width="9.375" style="78" customWidth="1"/>
    <col min="4592" max="4592" width="12" style="78" customWidth="1"/>
    <col min="4593" max="4596" width="13.875" style="78" customWidth="1"/>
    <col min="4597" max="4845" width="7.875" style="78"/>
    <col min="4846" max="4846" width="32.25" style="78" customWidth="1"/>
    <col min="4847" max="4847" width="9.375" style="78" customWidth="1"/>
    <col min="4848" max="4848" width="12" style="78" customWidth="1"/>
    <col min="4849" max="4852" width="13.875" style="78" customWidth="1"/>
    <col min="4853" max="5101" width="7.875" style="78"/>
    <col min="5102" max="5102" width="32.25" style="78" customWidth="1"/>
    <col min="5103" max="5103" width="9.375" style="78" customWidth="1"/>
    <col min="5104" max="5104" width="12" style="78" customWidth="1"/>
    <col min="5105" max="5108" width="13.875" style="78" customWidth="1"/>
    <col min="5109" max="5357" width="7.875" style="78"/>
    <col min="5358" max="5358" width="32.25" style="78" customWidth="1"/>
    <col min="5359" max="5359" width="9.375" style="78" customWidth="1"/>
    <col min="5360" max="5360" width="12" style="78" customWidth="1"/>
    <col min="5361" max="5364" width="13.875" style="78" customWidth="1"/>
    <col min="5365" max="5613" width="7.875" style="78"/>
    <col min="5614" max="5614" width="32.25" style="78" customWidth="1"/>
    <col min="5615" max="5615" width="9.375" style="78" customWidth="1"/>
    <col min="5616" max="5616" width="12" style="78" customWidth="1"/>
    <col min="5617" max="5620" width="13.875" style="78" customWidth="1"/>
    <col min="5621" max="5869" width="7.875" style="78"/>
    <col min="5870" max="5870" width="32.25" style="78" customWidth="1"/>
    <col min="5871" max="5871" width="9.375" style="78" customWidth="1"/>
    <col min="5872" max="5872" width="12" style="78" customWidth="1"/>
    <col min="5873" max="5876" width="13.875" style="78" customWidth="1"/>
    <col min="5877" max="6125" width="7.875" style="78"/>
    <col min="6126" max="6126" width="32.25" style="78" customWidth="1"/>
    <col min="6127" max="6127" width="9.375" style="78" customWidth="1"/>
    <col min="6128" max="6128" width="12" style="78" customWidth="1"/>
    <col min="6129" max="6132" width="13.875" style="78" customWidth="1"/>
    <col min="6133" max="6381" width="7.875" style="78"/>
    <col min="6382" max="6382" width="32.25" style="78" customWidth="1"/>
    <col min="6383" max="6383" width="9.375" style="78" customWidth="1"/>
    <col min="6384" max="6384" width="12" style="78" customWidth="1"/>
    <col min="6385" max="6388" width="13.875" style="78" customWidth="1"/>
    <col min="6389" max="6637" width="7.875" style="78"/>
    <col min="6638" max="6638" width="32.25" style="78" customWidth="1"/>
    <col min="6639" max="6639" width="9.375" style="78" customWidth="1"/>
    <col min="6640" max="6640" width="12" style="78" customWidth="1"/>
    <col min="6641" max="6644" width="13.875" style="78" customWidth="1"/>
    <col min="6645" max="6893" width="7.875" style="78"/>
    <col min="6894" max="6894" width="32.25" style="78" customWidth="1"/>
    <col min="6895" max="6895" width="9.375" style="78" customWidth="1"/>
    <col min="6896" max="6896" width="12" style="78" customWidth="1"/>
    <col min="6897" max="6900" width="13.875" style="78" customWidth="1"/>
    <col min="6901" max="7149" width="7.875" style="78"/>
    <col min="7150" max="7150" width="32.25" style="78" customWidth="1"/>
    <col min="7151" max="7151" width="9.375" style="78" customWidth="1"/>
    <col min="7152" max="7152" width="12" style="78" customWidth="1"/>
    <col min="7153" max="7156" width="13.875" style="78" customWidth="1"/>
    <col min="7157" max="7405" width="7.875" style="78"/>
    <col min="7406" max="7406" width="32.25" style="78" customWidth="1"/>
    <col min="7407" max="7407" width="9.375" style="78" customWidth="1"/>
    <col min="7408" max="7408" width="12" style="78" customWidth="1"/>
    <col min="7409" max="7412" width="13.875" style="78" customWidth="1"/>
    <col min="7413" max="7661" width="7.875" style="78"/>
    <col min="7662" max="7662" width="32.25" style="78" customWidth="1"/>
    <col min="7663" max="7663" width="9.375" style="78" customWidth="1"/>
    <col min="7664" max="7664" width="12" style="78" customWidth="1"/>
    <col min="7665" max="7668" width="13.875" style="78" customWidth="1"/>
    <col min="7669" max="7917" width="7.875" style="78"/>
    <col min="7918" max="7918" width="32.25" style="78" customWidth="1"/>
    <col min="7919" max="7919" width="9.375" style="78" customWidth="1"/>
    <col min="7920" max="7920" width="12" style="78" customWidth="1"/>
    <col min="7921" max="7924" width="13.875" style="78" customWidth="1"/>
    <col min="7925" max="8173" width="7.875" style="78"/>
    <col min="8174" max="8174" width="32.25" style="78" customWidth="1"/>
    <col min="8175" max="8175" width="9.375" style="78" customWidth="1"/>
    <col min="8176" max="8176" width="12" style="78" customWidth="1"/>
    <col min="8177" max="8180" width="13.875" style="78" customWidth="1"/>
    <col min="8181" max="8429" width="7.875" style="78"/>
    <col min="8430" max="8430" width="32.25" style="78" customWidth="1"/>
    <col min="8431" max="8431" width="9.375" style="78" customWidth="1"/>
    <col min="8432" max="8432" width="12" style="78" customWidth="1"/>
    <col min="8433" max="8436" width="13.875" style="78" customWidth="1"/>
    <col min="8437" max="8685" width="7.875" style="78"/>
    <col min="8686" max="8686" width="32.25" style="78" customWidth="1"/>
    <col min="8687" max="8687" width="9.375" style="78" customWidth="1"/>
    <col min="8688" max="8688" width="12" style="78" customWidth="1"/>
    <col min="8689" max="8692" width="13.875" style="78" customWidth="1"/>
    <col min="8693" max="8941" width="7.875" style="78"/>
    <col min="8942" max="8942" width="32.25" style="78" customWidth="1"/>
    <col min="8943" max="8943" width="9.375" style="78" customWidth="1"/>
    <col min="8944" max="8944" width="12" style="78" customWidth="1"/>
    <col min="8945" max="8948" width="13.875" style="78" customWidth="1"/>
    <col min="8949" max="9197" width="7.875" style="78"/>
    <col min="9198" max="9198" width="32.25" style="78" customWidth="1"/>
    <col min="9199" max="9199" width="9.375" style="78" customWidth="1"/>
    <col min="9200" max="9200" width="12" style="78" customWidth="1"/>
    <col min="9201" max="9204" width="13.875" style="78" customWidth="1"/>
    <col min="9205" max="9453" width="7.875" style="78"/>
    <col min="9454" max="9454" width="32.25" style="78" customWidth="1"/>
    <col min="9455" max="9455" width="9.375" style="78" customWidth="1"/>
    <col min="9456" max="9456" width="12" style="78" customWidth="1"/>
    <col min="9457" max="9460" width="13.875" style="78" customWidth="1"/>
    <col min="9461" max="9709" width="7.875" style="78"/>
    <col min="9710" max="9710" width="32.25" style="78" customWidth="1"/>
    <col min="9711" max="9711" width="9.375" style="78" customWidth="1"/>
    <col min="9712" max="9712" width="12" style="78" customWidth="1"/>
    <col min="9713" max="9716" width="13.875" style="78" customWidth="1"/>
    <col min="9717" max="9965" width="7.875" style="78"/>
    <col min="9966" max="9966" width="32.25" style="78" customWidth="1"/>
    <col min="9967" max="9967" width="9.375" style="78" customWidth="1"/>
    <col min="9968" max="9968" width="12" style="78" customWidth="1"/>
    <col min="9969" max="9972" width="13.875" style="78" customWidth="1"/>
    <col min="9973" max="10221" width="7.875" style="78"/>
    <col min="10222" max="10222" width="32.25" style="78" customWidth="1"/>
    <col min="10223" max="10223" width="9.375" style="78" customWidth="1"/>
    <col min="10224" max="10224" width="12" style="78" customWidth="1"/>
    <col min="10225" max="10228" width="13.875" style="78" customWidth="1"/>
    <col min="10229" max="10477" width="7.875" style="78"/>
    <col min="10478" max="10478" width="32.25" style="78" customWidth="1"/>
    <col min="10479" max="10479" width="9.375" style="78" customWidth="1"/>
    <col min="10480" max="10480" width="12" style="78" customWidth="1"/>
    <col min="10481" max="10484" width="13.875" style="78" customWidth="1"/>
    <col min="10485" max="10733" width="7.875" style="78"/>
    <col min="10734" max="10734" width="32.25" style="78" customWidth="1"/>
    <col min="10735" max="10735" width="9.375" style="78" customWidth="1"/>
    <col min="10736" max="10736" width="12" style="78" customWidth="1"/>
    <col min="10737" max="10740" width="13.875" style="78" customWidth="1"/>
    <col min="10741" max="10989" width="7.875" style="78"/>
    <col min="10990" max="10990" width="32.25" style="78" customWidth="1"/>
    <col min="10991" max="10991" width="9.375" style="78" customWidth="1"/>
    <col min="10992" max="10992" width="12" style="78" customWidth="1"/>
    <col min="10993" max="10996" width="13.875" style="78" customWidth="1"/>
    <col min="10997" max="11245" width="7.875" style="78"/>
    <col min="11246" max="11246" width="32.25" style="78" customWidth="1"/>
    <col min="11247" max="11247" width="9.375" style="78" customWidth="1"/>
    <col min="11248" max="11248" width="12" style="78" customWidth="1"/>
    <col min="11249" max="11252" width="13.875" style="78" customWidth="1"/>
    <col min="11253" max="11501" width="7.875" style="78"/>
    <col min="11502" max="11502" width="32.25" style="78" customWidth="1"/>
    <col min="11503" max="11503" width="9.375" style="78" customWidth="1"/>
    <col min="11504" max="11504" width="12" style="78" customWidth="1"/>
    <col min="11505" max="11508" width="13.875" style="78" customWidth="1"/>
    <col min="11509" max="11757" width="7.875" style="78"/>
    <col min="11758" max="11758" width="32.25" style="78" customWidth="1"/>
    <col min="11759" max="11759" width="9.375" style="78" customWidth="1"/>
    <col min="11760" max="11760" width="12" style="78" customWidth="1"/>
    <col min="11761" max="11764" width="13.875" style="78" customWidth="1"/>
    <col min="11765" max="12013" width="7.875" style="78"/>
    <col min="12014" max="12014" width="32.25" style="78" customWidth="1"/>
    <col min="12015" max="12015" width="9.375" style="78" customWidth="1"/>
    <col min="12016" max="12016" width="12" style="78" customWidth="1"/>
    <col min="12017" max="12020" width="13.875" style="78" customWidth="1"/>
    <col min="12021" max="12269" width="7.875" style="78"/>
    <col min="12270" max="12270" width="32.25" style="78" customWidth="1"/>
    <col min="12271" max="12271" width="9.375" style="78" customWidth="1"/>
    <col min="12272" max="12272" width="12" style="78" customWidth="1"/>
    <col min="12273" max="12276" width="13.875" style="78" customWidth="1"/>
    <col min="12277" max="12525" width="7.875" style="78"/>
    <col min="12526" max="12526" width="32.25" style="78" customWidth="1"/>
    <col min="12527" max="12527" width="9.375" style="78" customWidth="1"/>
    <col min="12528" max="12528" width="12" style="78" customWidth="1"/>
    <col min="12529" max="12532" width="13.875" style="78" customWidth="1"/>
    <col min="12533" max="12781" width="7.875" style="78"/>
    <col min="12782" max="12782" width="32.25" style="78" customWidth="1"/>
    <col min="12783" max="12783" width="9.375" style="78" customWidth="1"/>
    <col min="12784" max="12784" width="12" style="78" customWidth="1"/>
    <col min="12785" max="12788" width="13.875" style="78" customWidth="1"/>
    <col min="12789" max="13037" width="7.875" style="78"/>
    <col min="13038" max="13038" width="32.25" style="78" customWidth="1"/>
    <col min="13039" max="13039" width="9.375" style="78" customWidth="1"/>
    <col min="13040" max="13040" width="12" style="78" customWidth="1"/>
    <col min="13041" max="13044" width="13.875" style="78" customWidth="1"/>
    <col min="13045" max="13293" width="7.875" style="78"/>
    <col min="13294" max="13294" width="32.25" style="78" customWidth="1"/>
    <col min="13295" max="13295" width="9.375" style="78" customWidth="1"/>
    <col min="13296" max="13296" width="12" style="78" customWidth="1"/>
    <col min="13297" max="13300" width="13.875" style="78" customWidth="1"/>
    <col min="13301" max="13549" width="7.875" style="78"/>
    <col min="13550" max="13550" width="32.25" style="78" customWidth="1"/>
    <col min="13551" max="13551" width="9.375" style="78" customWidth="1"/>
    <col min="13552" max="13552" width="12" style="78" customWidth="1"/>
    <col min="13553" max="13556" width="13.875" style="78" customWidth="1"/>
    <col min="13557" max="13805" width="7.875" style="78"/>
    <col min="13806" max="13806" width="32.25" style="78" customWidth="1"/>
    <col min="13807" max="13807" width="9.375" style="78" customWidth="1"/>
    <col min="13808" max="13808" width="12" style="78" customWidth="1"/>
    <col min="13809" max="13812" width="13.875" style="78" customWidth="1"/>
    <col min="13813" max="14061" width="7.875" style="78"/>
    <col min="14062" max="14062" width="32.25" style="78" customWidth="1"/>
    <col min="14063" max="14063" width="9.375" style="78" customWidth="1"/>
    <col min="14064" max="14064" width="12" style="78" customWidth="1"/>
    <col min="14065" max="14068" width="13.875" style="78" customWidth="1"/>
    <col min="14069" max="14317" width="7.875" style="78"/>
    <col min="14318" max="14318" width="32.25" style="78" customWidth="1"/>
    <col min="14319" max="14319" width="9.375" style="78" customWidth="1"/>
    <col min="14320" max="14320" width="12" style="78" customWidth="1"/>
    <col min="14321" max="14324" width="13.875" style="78" customWidth="1"/>
    <col min="14325" max="14573" width="7.875" style="78"/>
    <col min="14574" max="14574" width="32.25" style="78" customWidth="1"/>
    <col min="14575" max="14575" width="9.375" style="78" customWidth="1"/>
    <col min="14576" max="14576" width="12" style="78" customWidth="1"/>
    <col min="14577" max="14580" width="13.875" style="78" customWidth="1"/>
    <col min="14581" max="14829" width="7.875" style="78"/>
    <col min="14830" max="14830" width="32.25" style="78" customWidth="1"/>
    <col min="14831" max="14831" width="9.375" style="78" customWidth="1"/>
    <col min="14832" max="14832" width="12" style="78" customWidth="1"/>
    <col min="14833" max="14836" width="13.875" style="78" customWidth="1"/>
    <col min="14837" max="15085" width="7.875" style="78"/>
    <col min="15086" max="15086" width="32.25" style="78" customWidth="1"/>
    <col min="15087" max="15087" width="9.375" style="78" customWidth="1"/>
    <col min="15088" max="15088" width="12" style="78" customWidth="1"/>
    <col min="15089" max="15092" width="13.875" style="78" customWidth="1"/>
    <col min="15093" max="15341" width="7.875" style="78"/>
    <col min="15342" max="15342" width="32.25" style="78" customWidth="1"/>
    <col min="15343" max="15343" width="9.375" style="78" customWidth="1"/>
    <col min="15344" max="15344" width="12" style="78" customWidth="1"/>
    <col min="15345" max="15348" width="13.875" style="78" customWidth="1"/>
    <col min="15349" max="15597" width="7.875" style="78"/>
    <col min="15598" max="15598" width="32.25" style="78" customWidth="1"/>
    <col min="15599" max="15599" width="9.375" style="78" customWidth="1"/>
    <col min="15600" max="15600" width="12" style="78" customWidth="1"/>
    <col min="15601" max="15604" width="13.875" style="78" customWidth="1"/>
    <col min="15605" max="15853" width="7.875" style="78"/>
    <col min="15854" max="15854" width="32.25" style="78" customWidth="1"/>
    <col min="15855" max="15855" width="9.375" style="78" customWidth="1"/>
    <col min="15856" max="15856" width="12" style="78" customWidth="1"/>
    <col min="15857" max="15860" width="13.875" style="78" customWidth="1"/>
    <col min="15861" max="16109" width="7.875" style="78"/>
    <col min="16110" max="16110" width="32.25" style="78" customWidth="1"/>
    <col min="16111" max="16111" width="9.375" style="78" customWidth="1"/>
    <col min="16112" max="16112" width="12" style="78" customWidth="1"/>
    <col min="16113" max="16116" width="13.875" style="78" customWidth="1"/>
    <col min="16117" max="16384" width="7.875" style="78"/>
  </cols>
  <sheetData>
    <row r="1" spans="1:10" ht="31.15" customHeight="1" thickBot="1">
      <c r="A1" s="75"/>
      <c r="B1" s="76"/>
      <c r="C1" s="77" t="s">
        <v>111</v>
      </c>
      <c r="D1" s="77" t="s">
        <v>112</v>
      </c>
      <c r="E1" s="77" t="s">
        <v>113</v>
      </c>
      <c r="F1" s="77" t="s">
        <v>114</v>
      </c>
    </row>
    <row r="2" spans="1:10" s="83" customFormat="1" ht="43.5" customHeight="1" thickBot="1">
      <c r="A2" s="79" t="s">
        <v>115</v>
      </c>
      <c r="B2" s="80" t="s">
        <v>116</v>
      </c>
      <c r="C2" s="81" t="s">
        <v>117</v>
      </c>
      <c r="D2" s="81" t="s">
        <v>118</v>
      </c>
      <c r="E2" s="81" t="s">
        <v>119</v>
      </c>
      <c r="F2" s="81" t="s">
        <v>120</v>
      </c>
      <c r="G2" s="82" t="s">
        <v>117</v>
      </c>
      <c r="H2" s="82" t="s">
        <v>118</v>
      </c>
      <c r="I2" s="82" t="s">
        <v>119</v>
      </c>
      <c r="J2" s="82" t="s">
        <v>120</v>
      </c>
    </row>
    <row r="3" spans="1:10" s="88" customFormat="1" ht="30.75" customHeight="1">
      <c r="A3" s="84" t="s">
        <v>121</v>
      </c>
      <c r="B3" s="85">
        <v>120010</v>
      </c>
      <c r="C3" s="59">
        <v>100</v>
      </c>
      <c r="D3" s="59">
        <v>100</v>
      </c>
      <c r="E3" s="59">
        <v>100</v>
      </c>
      <c r="F3" s="86">
        <v>100</v>
      </c>
      <c r="G3" s="87">
        <f>+C3/C$14*G$14</f>
        <v>2074.0740740740739</v>
      </c>
      <c r="H3" s="87">
        <f t="shared" ref="H3:J13" si="0">+D3/D$14*H$14</f>
        <v>2150.5376344086021</v>
      </c>
      <c r="I3" s="87">
        <f t="shared" si="0"/>
        <v>2111.6138763197587</v>
      </c>
      <c r="J3" s="87">
        <f t="shared" si="0"/>
        <v>2143.950995405819</v>
      </c>
    </row>
    <row r="4" spans="1:10" s="88" customFormat="1" ht="30.75" customHeight="1">
      <c r="A4" s="62" t="s">
        <v>14</v>
      </c>
      <c r="B4" s="63">
        <v>150505</v>
      </c>
      <c r="C4" s="60">
        <v>48</v>
      </c>
      <c r="D4" s="60">
        <v>10</v>
      </c>
      <c r="E4" s="60">
        <v>10</v>
      </c>
      <c r="F4" s="89">
        <v>10</v>
      </c>
      <c r="G4" s="87">
        <f t="shared" ref="G4:G13" si="1">+C4/C$14*G$14</f>
        <v>995.55555555555554</v>
      </c>
      <c r="H4" s="87">
        <f t="shared" si="0"/>
        <v>215.05376344086022</v>
      </c>
      <c r="I4" s="87">
        <f t="shared" si="0"/>
        <v>211.16138763197586</v>
      </c>
      <c r="J4" s="87">
        <f t="shared" si="0"/>
        <v>214.39509954058192</v>
      </c>
    </row>
    <row r="5" spans="1:10" s="88" customFormat="1" ht="30.75" customHeight="1">
      <c r="A5" s="62" t="s">
        <v>104</v>
      </c>
      <c r="B5" s="63">
        <v>150134</v>
      </c>
      <c r="C5" s="60">
        <v>0</v>
      </c>
      <c r="D5" s="61">
        <v>32</v>
      </c>
      <c r="E5" s="61">
        <v>32</v>
      </c>
      <c r="F5" s="89">
        <v>32</v>
      </c>
      <c r="G5" s="87">
        <f t="shared" si="1"/>
        <v>0</v>
      </c>
      <c r="H5" s="87">
        <f t="shared" si="0"/>
        <v>688.17204301075265</v>
      </c>
      <c r="I5" s="87">
        <f t="shared" si="0"/>
        <v>675.71644042232276</v>
      </c>
      <c r="J5" s="87">
        <f t="shared" si="0"/>
        <v>686.06431852986225</v>
      </c>
    </row>
    <row r="6" spans="1:10" s="88" customFormat="1" ht="30.75" customHeight="1">
      <c r="A6" s="62" t="s">
        <v>15</v>
      </c>
      <c r="B6" s="63">
        <v>160007</v>
      </c>
      <c r="C6" s="60">
        <v>8</v>
      </c>
      <c r="D6" s="61">
        <v>5</v>
      </c>
      <c r="E6" s="61">
        <v>5</v>
      </c>
      <c r="F6" s="90">
        <v>5</v>
      </c>
      <c r="G6" s="87">
        <f t="shared" si="1"/>
        <v>165.92592592592592</v>
      </c>
      <c r="H6" s="87">
        <f t="shared" si="0"/>
        <v>107.52688172043011</v>
      </c>
      <c r="I6" s="87">
        <f t="shared" si="0"/>
        <v>105.58069381598793</v>
      </c>
      <c r="J6" s="87">
        <f t="shared" si="0"/>
        <v>107.19754977029096</v>
      </c>
    </row>
    <row r="7" spans="1:10" s="88" customFormat="1" ht="30.75" customHeight="1">
      <c r="A7" s="62" t="s">
        <v>19</v>
      </c>
      <c r="B7" s="63" t="s">
        <v>18</v>
      </c>
      <c r="C7" s="60">
        <v>1.5</v>
      </c>
      <c r="D7" s="60">
        <v>1.5</v>
      </c>
      <c r="E7" s="60">
        <v>1.5</v>
      </c>
      <c r="F7" s="89">
        <v>1.5</v>
      </c>
      <c r="G7" s="87">
        <f t="shared" si="1"/>
        <v>31.111111111111111</v>
      </c>
      <c r="H7" s="87">
        <f t="shared" si="0"/>
        <v>32.258064516129032</v>
      </c>
      <c r="I7" s="87">
        <f t="shared" si="0"/>
        <v>31.674208144796381</v>
      </c>
      <c r="J7" s="87">
        <f>+F7/F$14*J$14</f>
        <v>32.159264931087293</v>
      </c>
    </row>
    <row r="8" spans="1:10" s="88" customFormat="1" ht="30.75" customHeight="1">
      <c r="A8" s="62" t="s">
        <v>122</v>
      </c>
      <c r="B8" s="63">
        <v>160727</v>
      </c>
      <c r="C8" s="60">
        <v>2.75</v>
      </c>
      <c r="D8" s="60">
        <v>2.75</v>
      </c>
      <c r="E8" s="60">
        <v>2.75</v>
      </c>
      <c r="F8" s="89">
        <v>2.75</v>
      </c>
      <c r="G8" s="87">
        <f t="shared" si="1"/>
        <v>57.037037037037031</v>
      </c>
      <c r="H8" s="87">
        <f t="shared" si="0"/>
        <v>59.13978494623656</v>
      </c>
      <c r="I8" s="87">
        <f>+E8/E$14*I$14</f>
        <v>58.069381598793363</v>
      </c>
      <c r="J8" s="87">
        <f t="shared" si="0"/>
        <v>58.958652373660037</v>
      </c>
    </row>
    <row r="9" spans="1:10" s="88" customFormat="1" ht="30.75" customHeight="1">
      <c r="A9" s="62" t="s">
        <v>123</v>
      </c>
      <c r="B9" s="63">
        <v>162713</v>
      </c>
      <c r="C9" s="60">
        <v>0</v>
      </c>
      <c r="D9" s="60">
        <v>2</v>
      </c>
      <c r="E9" s="61">
        <v>3.5</v>
      </c>
      <c r="F9" s="90">
        <v>3.5</v>
      </c>
      <c r="G9" s="87">
        <f>+C9/C$14*G$14</f>
        <v>0</v>
      </c>
      <c r="H9" s="87">
        <f t="shared" si="0"/>
        <v>43.01075268817204</v>
      </c>
      <c r="I9" s="87">
        <f t="shared" si="0"/>
        <v>73.906485671191561</v>
      </c>
      <c r="J9" s="87">
        <f t="shared" si="0"/>
        <v>75.038284839203669</v>
      </c>
    </row>
    <row r="10" spans="1:10" s="88" customFormat="1" ht="30.75" customHeight="1">
      <c r="A10" s="62" t="s">
        <v>124</v>
      </c>
      <c r="B10" s="63">
        <v>160904</v>
      </c>
      <c r="C10" s="60">
        <v>0</v>
      </c>
      <c r="D10" s="60"/>
      <c r="E10" s="61">
        <v>2.5</v>
      </c>
      <c r="F10" s="90">
        <v>0</v>
      </c>
      <c r="G10" s="87">
        <f t="shared" si="1"/>
        <v>0</v>
      </c>
      <c r="H10" s="87">
        <f t="shared" si="0"/>
        <v>0</v>
      </c>
      <c r="I10" s="87">
        <f t="shared" si="0"/>
        <v>52.790346907993964</v>
      </c>
      <c r="J10" s="87">
        <f t="shared" si="0"/>
        <v>0</v>
      </c>
    </row>
    <row r="11" spans="1:10" s="88" customFormat="1" ht="30.75" customHeight="1">
      <c r="A11" s="62" t="s">
        <v>125</v>
      </c>
      <c r="B11" s="63">
        <v>160280</v>
      </c>
      <c r="C11" s="60">
        <v>1</v>
      </c>
      <c r="D11" s="60">
        <v>1.5</v>
      </c>
      <c r="E11" s="60">
        <v>1.5</v>
      </c>
      <c r="F11" s="89">
        <v>1.5</v>
      </c>
      <c r="G11" s="87">
        <f t="shared" si="1"/>
        <v>20.74074074074074</v>
      </c>
      <c r="H11" s="87">
        <f t="shared" si="0"/>
        <v>32.258064516129032</v>
      </c>
      <c r="I11" s="87">
        <f t="shared" si="0"/>
        <v>31.674208144796381</v>
      </c>
      <c r="J11" s="87">
        <f t="shared" si="0"/>
        <v>32.159264931087293</v>
      </c>
    </row>
    <row r="12" spans="1:10" s="88" customFormat="1" ht="30.75" customHeight="1">
      <c r="A12" s="62" t="s">
        <v>126</v>
      </c>
      <c r="B12" s="63">
        <v>160514</v>
      </c>
      <c r="C12" s="60">
        <v>4.5</v>
      </c>
      <c r="D12" s="61">
        <v>5</v>
      </c>
      <c r="E12" s="60">
        <v>4</v>
      </c>
      <c r="F12" s="89">
        <v>4</v>
      </c>
      <c r="G12" s="87">
        <f t="shared" si="1"/>
        <v>93.333333333333343</v>
      </c>
      <c r="H12" s="87">
        <f t="shared" si="0"/>
        <v>107.52688172043011</v>
      </c>
      <c r="I12" s="87">
        <f t="shared" si="0"/>
        <v>84.464555052790345</v>
      </c>
      <c r="J12" s="87">
        <f t="shared" si="0"/>
        <v>85.758039816232781</v>
      </c>
    </row>
    <row r="13" spans="1:10" s="88" customFormat="1" ht="30.75" customHeight="1" thickBot="1">
      <c r="A13" s="91" t="s">
        <v>127</v>
      </c>
      <c r="B13" s="92">
        <v>160224</v>
      </c>
      <c r="C13" s="64">
        <v>3</v>
      </c>
      <c r="D13" s="64">
        <v>3</v>
      </c>
      <c r="E13" s="64">
        <v>3</v>
      </c>
      <c r="F13" s="93">
        <v>3</v>
      </c>
      <c r="G13" s="87">
        <f t="shared" si="1"/>
        <v>62.222222222222221</v>
      </c>
      <c r="H13" s="87">
        <f t="shared" si="0"/>
        <v>64.516129032258064</v>
      </c>
      <c r="I13" s="87">
        <f t="shared" si="0"/>
        <v>63.348416289592762</v>
      </c>
      <c r="J13" s="87">
        <f t="shared" si="0"/>
        <v>64.318529862174586</v>
      </c>
    </row>
    <row r="14" spans="1:10" s="88" customFormat="1" ht="32.25" customHeight="1">
      <c r="A14" s="94"/>
      <c r="B14" s="95"/>
      <c r="C14" s="96">
        <f>SUM(C3:C13)</f>
        <v>168.75</v>
      </c>
      <c r="D14" s="96">
        <f t="shared" ref="D14:F14" si="2">SUM(D3:D13)</f>
        <v>162.75</v>
      </c>
      <c r="E14" s="96">
        <f t="shared" si="2"/>
        <v>165.75</v>
      </c>
      <c r="F14" s="96">
        <f t="shared" si="2"/>
        <v>163.25</v>
      </c>
      <c r="G14" s="97">
        <v>3500</v>
      </c>
      <c r="H14" s="97">
        <v>3500</v>
      </c>
      <c r="I14" s="97">
        <v>3500</v>
      </c>
      <c r="J14" s="97">
        <v>3500</v>
      </c>
    </row>
    <row r="15" spans="1:10" s="88" customFormat="1" ht="37.5" customHeight="1">
      <c r="A15" s="98" t="s">
        <v>128</v>
      </c>
      <c r="B15" s="98"/>
      <c r="C15" s="70"/>
      <c r="D15" s="70"/>
      <c r="E15" s="70"/>
      <c r="F15" s="70"/>
      <c r="G15" s="99"/>
      <c r="H15" s="99"/>
      <c r="I15" s="99"/>
      <c r="J15" s="99"/>
    </row>
    <row r="16" spans="1:10" s="88" customFormat="1" ht="37.5" customHeight="1">
      <c r="A16" s="98"/>
      <c r="B16" s="98"/>
      <c r="C16" s="70"/>
      <c r="D16" s="70"/>
      <c r="E16" s="70"/>
      <c r="F16" s="70"/>
      <c r="G16" s="99"/>
      <c r="H16" s="99"/>
      <c r="I16" s="99"/>
      <c r="J16" s="99"/>
    </row>
    <row r="17" spans="1:10" s="88" customFormat="1" ht="34.5" customHeight="1">
      <c r="A17" s="100" t="s">
        <v>129</v>
      </c>
      <c r="B17" s="98"/>
      <c r="C17" s="70"/>
      <c r="D17" s="70"/>
      <c r="E17" s="70"/>
      <c r="F17" s="70"/>
      <c r="G17" s="99"/>
      <c r="H17" s="99"/>
      <c r="I17" s="99"/>
      <c r="J17" s="99"/>
    </row>
    <row r="18" spans="1:10" s="88" customFormat="1" ht="34.5" customHeight="1">
      <c r="A18" s="98" t="s">
        <v>130</v>
      </c>
      <c r="B18" s="98"/>
      <c r="C18" s="70">
        <f>+C14</f>
        <v>168.75</v>
      </c>
      <c r="D18" s="70">
        <f t="shared" ref="D18:F18" si="3">+D14</f>
        <v>162.75</v>
      </c>
      <c r="E18" s="70">
        <f t="shared" si="3"/>
        <v>165.75</v>
      </c>
      <c r="F18" s="70">
        <f t="shared" si="3"/>
        <v>163.25</v>
      </c>
      <c r="G18" s="87">
        <f>+C18/C$22*G$22</f>
        <v>3438.8646288209611</v>
      </c>
      <c r="H18" s="87">
        <f t="shared" ref="H18:J21" si="4">+D18/D$22*H$22</f>
        <v>3442.883046237534</v>
      </c>
      <c r="I18" s="87">
        <f t="shared" si="4"/>
        <v>3443.9002671415851</v>
      </c>
      <c r="J18" s="87">
        <f t="shared" si="4"/>
        <v>3443.055137089485</v>
      </c>
    </row>
    <row r="19" spans="1:10" s="88" customFormat="1" ht="34.5" customHeight="1">
      <c r="A19" s="98" t="s">
        <v>131</v>
      </c>
      <c r="B19" s="98">
        <v>160732</v>
      </c>
      <c r="C19" s="70">
        <v>1.6</v>
      </c>
      <c r="D19" s="70">
        <v>1.3</v>
      </c>
      <c r="E19" s="70">
        <v>1.3</v>
      </c>
      <c r="F19" s="70">
        <v>1.3</v>
      </c>
      <c r="G19" s="87">
        <f t="shared" ref="G19:G21" si="5">+C19/C$22*G$22</f>
        <v>32.605531295487637</v>
      </c>
      <c r="H19" s="87">
        <f t="shared" si="4"/>
        <v>27.500755515261407</v>
      </c>
      <c r="I19" s="87">
        <f t="shared" si="4"/>
        <v>27.010982487384982</v>
      </c>
      <c r="J19" s="87">
        <f t="shared" si="4"/>
        <v>27.417896956914738</v>
      </c>
    </row>
    <row r="20" spans="1:10" s="88" customFormat="1" ht="34.5" customHeight="1">
      <c r="A20" s="98" t="s">
        <v>22</v>
      </c>
      <c r="B20" s="98">
        <v>160108</v>
      </c>
      <c r="C20" s="70">
        <v>1.2</v>
      </c>
      <c r="D20" s="70">
        <v>1.2</v>
      </c>
      <c r="E20" s="70">
        <v>1.2</v>
      </c>
      <c r="F20" s="70">
        <v>1.2</v>
      </c>
      <c r="G20" s="87">
        <f t="shared" si="5"/>
        <v>24.454148471615724</v>
      </c>
      <c r="H20" s="87">
        <f t="shared" si="4"/>
        <v>25.385312783318223</v>
      </c>
      <c r="I20" s="87">
        <f t="shared" si="4"/>
        <v>24.93321460373998</v>
      </c>
      <c r="J20" s="87">
        <f t="shared" si="4"/>
        <v>25.308827960228985</v>
      </c>
    </row>
    <row r="21" spans="1:10" s="88" customFormat="1" ht="34.5" customHeight="1">
      <c r="A21" s="98" t="s">
        <v>132</v>
      </c>
      <c r="B21" s="98">
        <v>160774</v>
      </c>
      <c r="C21" s="70">
        <v>0.2</v>
      </c>
      <c r="D21" s="70">
        <v>0.2</v>
      </c>
      <c r="E21" s="70">
        <v>0.2</v>
      </c>
      <c r="F21" s="70">
        <v>0.2</v>
      </c>
      <c r="G21" s="87">
        <f t="shared" si="5"/>
        <v>4.0756914119359546</v>
      </c>
      <c r="H21" s="87">
        <f t="shared" si="4"/>
        <v>4.2308854638863709</v>
      </c>
      <c r="I21" s="87">
        <f t="shared" si="4"/>
        <v>4.1555357672899973</v>
      </c>
      <c r="J21" s="87">
        <f t="shared" si="4"/>
        <v>4.2181379933714984</v>
      </c>
    </row>
    <row r="22" spans="1:10" s="83" customFormat="1" ht="34.5" customHeight="1">
      <c r="A22" s="101" t="s">
        <v>133</v>
      </c>
      <c r="B22" s="102"/>
      <c r="C22" s="103">
        <f>SUM(C18:C21)</f>
        <v>171.74999999999997</v>
      </c>
      <c r="D22" s="103">
        <f t="shared" ref="D22:F22" si="6">SUM(D18:D21)</f>
        <v>165.45</v>
      </c>
      <c r="E22" s="103">
        <f t="shared" si="6"/>
        <v>168.45</v>
      </c>
      <c r="F22" s="103">
        <f t="shared" si="6"/>
        <v>165.95</v>
      </c>
      <c r="G22" s="104">
        <v>3500</v>
      </c>
      <c r="H22" s="104">
        <v>3500</v>
      </c>
      <c r="I22" s="104">
        <v>3500</v>
      </c>
      <c r="J22" s="104">
        <v>3500</v>
      </c>
    </row>
  </sheetData>
  <pageMargins left="0.7" right="0.7" top="0.75" bottom="0.75" header="0.3" footer="0.3"/>
  <pageSetup paperSize="8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da57d-3309-491f-8cc9-51f8c6cf37b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3088F7A5E4D41A6FD9D53F89FF8F2" ma:contentTypeVersion="13" ma:contentTypeDescription="Create a new document." ma:contentTypeScope="" ma:versionID="22279f7537416f7ab2dee980daebeb2a">
  <xsd:schema xmlns:xsd="http://www.w3.org/2001/XMLSchema" xmlns:xs="http://www.w3.org/2001/XMLSchema" xmlns:p="http://schemas.microsoft.com/office/2006/metadata/properties" xmlns:ns3="2bcda57d-3309-491f-8cc9-51f8c6cf37be" xmlns:ns4="c3c8fbad-bf6a-47cc-9d11-e691dc526192" targetNamespace="http://schemas.microsoft.com/office/2006/metadata/properties" ma:root="true" ma:fieldsID="5fdb5caec951fb8f63729ac167ff786a" ns3:_="" ns4:_="">
    <xsd:import namespace="2bcda57d-3309-491f-8cc9-51f8c6cf37be"/>
    <xsd:import namespace="c3c8fbad-bf6a-47cc-9d11-e691dc526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da57d-3309-491f-8cc9-51f8c6cf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fbad-bf6a-47cc-9d11-e691dc526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08A95-18D6-4BBA-A1BC-AC3231A95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9544-B748-4FB1-832F-2D1C164E12F9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c3c8fbad-bf6a-47cc-9d11-e691dc526192"/>
    <ds:schemaRef ds:uri="http://schemas.microsoft.com/office/2006/documentManagement/types"/>
    <ds:schemaRef ds:uri="http://schemas.openxmlformats.org/package/2006/metadata/core-properties"/>
    <ds:schemaRef ds:uri="2bcda57d-3309-491f-8cc9-51f8c6cf37b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B93F70-92A8-40AA-ACC5-ACDDDE63E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da57d-3309-491f-8cc9-51f8c6cf37be"/>
    <ds:schemaRef ds:uri="c3c8fbad-bf6a-47cc-9d11-e691dc526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22CL66A</vt:lpstr>
      <vt:lpstr>weigh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2023-02-22T04:43:45Z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0x010100CA53088F7A5E4D41A6FD9D53F89FF8F2</vt:lpwstr>
  </property>
  <property fmtid="{D5CDD505-2E9C-101B-9397-08002B2CF9AE}" pid="3" name="MediaServiceImageTags">
    <vt:lpwstr/>
  </property>
</Properties>
</file>