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kanth.c\OneDrive - Apollo Tyres Limited\Desktop\Results - Sreekanth\"/>
    </mc:Choice>
  </mc:AlternateContent>
  <bookViews>
    <workbookView xWindow="0" yWindow="0" windowWidth="19200" windowHeight="6900"/>
  </bookViews>
  <sheets>
    <sheet name="64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9" i="3" l="1"/>
  <c r="I89" i="3"/>
  <c r="G89" i="3"/>
  <c r="E89" i="3"/>
  <c r="F69" i="3" l="1"/>
  <c r="G69" i="3"/>
  <c r="H69" i="3"/>
  <c r="I69" i="3"/>
  <c r="J69" i="3"/>
  <c r="E69" i="3"/>
  <c r="K104" i="3" l="1"/>
  <c r="J107" i="3" l="1"/>
  <c r="J106" i="3"/>
  <c r="J105" i="3"/>
  <c r="J104" i="3"/>
  <c r="I107" i="3"/>
  <c r="I106" i="3"/>
  <c r="I105" i="3"/>
  <c r="I104" i="3"/>
  <c r="H107" i="3"/>
  <c r="H106" i="3"/>
  <c r="H105" i="3"/>
  <c r="H104" i="3"/>
  <c r="G107" i="3"/>
  <c r="G106" i="3"/>
  <c r="G105" i="3"/>
  <c r="G104" i="3"/>
  <c r="F107" i="3"/>
  <c r="F106" i="3"/>
  <c r="F105" i="3"/>
  <c r="F104" i="3"/>
  <c r="E107" i="3"/>
  <c r="E106" i="3"/>
  <c r="E105" i="3"/>
  <c r="E104" i="3"/>
  <c r="F48" i="3" l="1"/>
  <c r="G48" i="3"/>
  <c r="H48" i="3"/>
  <c r="I48" i="3"/>
  <c r="J48" i="3"/>
  <c r="G41" i="3"/>
  <c r="E48" i="3" l="1"/>
  <c r="J41" i="3"/>
  <c r="I41" i="3"/>
  <c r="H41" i="3"/>
  <c r="F41" i="3"/>
  <c r="E41" i="3"/>
  <c r="J38" i="3" a="1"/>
  <c r="J38" i="3" s="1"/>
  <c r="I38" i="3" a="1"/>
  <c r="I38" i="3" s="1"/>
  <c r="H38" i="3" a="1"/>
  <c r="H38" i="3" s="1"/>
  <c r="G38" i="3"/>
  <c r="F38" i="3"/>
  <c r="E38" i="3" a="1"/>
  <c r="E38" i="3" s="1"/>
  <c r="J37" i="3"/>
  <c r="I37" i="3"/>
  <c r="H37" i="3"/>
  <c r="G37" i="3"/>
  <c r="F37" i="3"/>
  <c r="E37" i="3"/>
  <c r="J36" i="3"/>
  <c r="I36" i="3"/>
  <c r="H36" i="3"/>
  <c r="G36" i="3"/>
  <c r="F36" i="3"/>
  <c r="E36" i="3"/>
  <c r="J33" i="3"/>
  <c r="I33" i="3"/>
  <c r="H33" i="3"/>
  <c r="G33" i="3"/>
  <c r="F33" i="3"/>
  <c r="E33" i="3"/>
</calcChain>
</file>

<file path=xl/sharedStrings.xml><?xml version="1.0" encoding="utf-8"?>
<sst xmlns="http://schemas.openxmlformats.org/spreadsheetml/2006/main" count="189" uniqueCount="137">
  <si>
    <t>Compound Evaluation Report</t>
  </si>
  <si>
    <t>Project Name: Shoulder cusion</t>
  </si>
  <si>
    <t>Compound Code:22CL64A</t>
  </si>
  <si>
    <t>Compound Formulation:</t>
  </si>
  <si>
    <t>Compounding approaches</t>
  </si>
  <si>
    <t>Reference</t>
  </si>
  <si>
    <t>3 phr Lower filler+Hydrazide</t>
  </si>
  <si>
    <t>Higher filler loading+DC02</t>
  </si>
  <si>
    <t>AMS resin+DC01</t>
  </si>
  <si>
    <t>Higher reinforcing filler+DC01</t>
  </si>
  <si>
    <t>Silica/silane</t>
  </si>
  <si>
    <t>SAP Code</t>
  </si>
  <si>
    <t>Raw Material Name</t>
  </si>
  <si>
    <t>Price
(Chennai Qtr.2-2021-22)</t>
  </si>
  <si>
    <t>Sp. Gravity</t>
  </si>
  <si>
    <t>22CL64A1</t>
  </si>
  <si>
    <t>22CL64A2</t>
  </si>
  <si>
    <t>22CL64A3</t>
  </si>
  <si>
    <t>22CL64A4</t>
  </si>
  <si>
    <t>22CL64A5</t>
  </si>
  <si>
    <t>22CL64A6</t>
  </si>
  <si>
    <t>Reg</t>
  </si>
  <si>
    <t>Trial-1</t>
  </si>
  <si>
    <t>Trial-2</t>
  </si>
  <si>
    <t>LM</t>
  </si>
  <si>
    <t>Targets</t>
  </si>
  <si>
    <t>Tc90</t>
  </si>
  <si>
    <t>RSS III</t>
  </si>
  <si>
    <t>Regular compound</t>
  </si>
  <si>
    <t>Modified compoun</t>
  </si>
  <si>
    <t>N220</t>
  </si>
  <si>
    <t>N326</t>
  </si>
  <si>
    <t>B 8113</t>
  </si>
  <si>
    <t>N339</t>
  </si>
  <si>
    <t>Cure Rate- TC-90 (150C) Mins</t>
  </si>
  <si>
    <t>10% higher</t>
  </si>
  <si>
    <t>TESPD</t>
  </si>
  <si>
    <t>Aliphatic resin</t>
  </si>
  <si>
    <t>Angle tear (N)</t>
  </si>
  <si>
    <t>50% higher</t>
  </si>
  <si>
    <t>Phenol Formaldehyde Resin (25 kg bags)</t>
  </si>
  <si>
    <t>Bulk Tear  (N)</t>
  </si>
  <si>
    <t>Peptizer</t>
  </si>
  <si>
    <t>E' (Mpa)</t>
  </si>
  <si>
    <t>-10% lower</t>
  </si>
  <si>
    <t>Zinc Oxide -Indirect</t>
  </si>
  <si>
    <t>Tan Delta</t>
  </si>
  <si>
    <t>20% lower</t>
  </si>
  <si>
    <t>Stearic acid</t>
  </si>
  <si>
    <t>Demattia Crack growth after 20K (mm)</t>
  </si>
  <si>
    <t>30% higher</t>
  </si>
  <si>
    <t>DCPD</t>
  </si>
  <si>
    <t>AMS resin</t>
  </si>
  <si>
    <t>DC02+St acid</t>
  </si>
  <si>
    <t>DC01</t>
  </si>
  <si>
    <t>Antioxidant 6PPD</t>
  </si>
  <si>
    <t>Antioxidant TMQ</t>
  </si>
  <si>
    <t>Insoluble Sulphur Oil Treated 33%</t>
  </si>
  <si>
    <t>Accelerator-DPG</t>
  </si>
  <si>
    <t>Accelerator - DCBS</t>
  </si>
  <si>
    <t>Accelerator TBBS</t>
  </si>
  <si>
    <t xml:space="preserve">PVI - Retarder </t>
  </si>
  <si>
    <t>Total phr</t>
  </si>
  <si>
    <t>Mixing sequence</t>
  </si>
  <si>
    <t>M1-M2-F</t>
  </si>
  <si>
    <t>Compound Cost /kg</t>
  </si>
  <si>
    <t>Compound Cost/Vol</t>
  </si>
  <si>
    <t>Specific Gravity</t>
  </si>
  <si>
    <t>Test Parameters</t>
  </si>
  <si>
    <t>Mooney properties at 135°C</t>
  </si>
  <si>
    <t>ML(1+1.5)</t>
  </si>
  <si>
    <t>Mooney Scorch</t>
  </si>
  <si>
    <t>Rheometer properties cure@160°C/15 minutes</t>
  </si>
  <si>
    <t>Min Torque (dNm)</t>
  </si>
  <si>
    <t>Max Torque (dNm)</t>
  </si>
  <si>
    <r>
      <rPr>
        <sz val="10"/>
        <rFont val="Symbol"/>
        <family val="1"/>
        <charset val="2"/>
      </rPr>
      <t>D</t>
    </r>
    <r>
      <rPr>
        <sz val="10"/>
        <rFont val="Cambria"/>
        <family val="1"/>
      </rPr>
      <t xml:space="preserve"> torque (dNm)</t>
    </r>
  </si>
  <si>
    <t>TS2(Mins)</t>
  </si>
  <si>
    <t>TC10 (mins)</t>
  </si>
  <si>
    <t>TC15 (Mins)</t>
  </si>
  <si>
    <t>TC25(Mins)</t>
  </si>
  <si>
    <t>TC40(Mins)</t>
  </si>
  <si>
    <t>TC50(Mins)</t>
  </si>
  <si>
    <t>TC90(Mins)</t>
  </si>
  <si>
    <t>TC100(Mins)</t>
  </si>
  <si>
    <t>Tan delta @ MH</t>
  </si>
  <si>
    <t>RPA tan Delta</t>
  </si>
  <si>
    <t>Payne Effect</t>
  </si>
  <si>
    <t>Physical Properties (Unaged)</t>
  </si>
  <si>
    <t>Hardness(Shore A)</t>
  </si>
  <si>
    <t>50% Modulus(MPa)</t>
  </si>
  <si>
    <t>100% Modulus(MPa)</t>
  </si>
  <si>
    <t>200% Modulus(MPa)</t>
  </si>
  <si>
    <t>300% Modulus(MPa)</t>
  </si>
  <si>
    <t xml:space="preserve">Tensile strength(MPa) </t>
  </si>
  <si>
    <t xml:space="preserve">Elongation at break (% ) </t>
  </si>
  <si>
    <t xml:space="preserve">Tear strength (N/mm) </t>
  </si>
  <si>
    <t>Bulk tear strength(N)-unaged</t>
  </si>
  <si>
    <r>
      <t>Physical Properties (</t>
    </r>
    <r>
      <rPr>
        <sz val="12"/>
        <color theme="1"/>
        <rFont val="Cambria"/>
        <family val="1"/>
      </rPr>
      <t>Aged-100</t>
    </r>
    <r>
      <rPr>
        <vertAlign val="superscript"/>
        <sz val="12"/>
        <color theme="1"/>
        <rFont val="Cambria"/>
        <family val="1"/>
      </rPr>
      <t>0</t>
    </r>
    <r>
      <rPr>
        <sz val="12"/>
        <color theme="1"/>
        <rFont val="Cambria"/>
        <family val="1"/>
      </rPr>
      <t>C-48Hrs</t>
    </r>
    <r>
      <rPr>
        <b/>
        <sz val="12"/>
        <color theme="1"/>
        <rFont val="Cambria"/>
        <family val="1"/>
      </rPr>
      <t>)</t>
    </r>
  </si>
  <si>
    <t>Bulk tear strength(N) - aged</t>
  </si>
  <si>
    <t>DIN Abrasion Properties</t>
  </si>
  <si>
    <r>
      <t>DIN Abrasion Loss (mm</t>
    </r>
    <r>
      <rPr>
        <vertAlign val="superscript"/>
        <sz val="10"/>
        <rFont val="Cambria"/>
        <family val="1"/>
      </rPr>
      <t>3</t>
    </r>
    <r>
      <rPr>
        <sz val="10"/>
        <rFont val="Cambria"/>
        <family val="1"/>
      </rPr>
      <t>)</t>
    </r>
  </si>
  <si>
    <t>ARI</t>
  </si>
  <si>
    <t>Rebound Resilience Properties</t>
  </si>
  <si>
    <t>RR at Room Temperature</t>
  </si>
  <si>
    <t>RR at High Temperature</t>
  </si>
  <si>
    <t>HBU Properties</t>
  </si>
  <si>
    <r>
      <t>HBU (</t>
    </r>
    <r>
      <rPr>
        <sz val="10"/>
        <color indexed="8"/>
        <rFont val="Symbol"/>
        <family val="1"/>
        <charset val="2"/>
      </rPr>
      <t>D</t>
    </r>
    <r>
      <rPr>
        <sz val="10"/>
        <color indexed="8"/>
        <rFont val="Cambria"/>
        <family val="1"/>
      </rPr>
      <t>T at Base)(</t>
    </r>
    <r>
      <rPr>
        <vertAlign val="superscript"/>
        <sz val="10"/>
        <color indexed="8"/>
        <rFont val="Cambria"/>
        <family val="1"/>
      </rPr>
      <t>0</t>
    </r>
    <r>
      <rPr>
        <sz val="10"/>
        <color indexed="8"/>
        <rFont val="Cambria"/>
        <family val="1"/>
      </rPr>
      <t>C)</t>
    </r>
  </si>
  <si>
    <r>
      <t>HBU (</t>
    </r>
    <r>
      <rPr>
        <sz val="10"/>
        <color indexed="8"/>
        <rFont val="Symbol"/>
        <family val="1"/>
        <charset val="2"/>
      </rPr>
      <t>D</t>
    </r>
    <r>
      <rPr>
        <sz val="10"/>
        <color indexed="8"/>
        <rFont val="Cambria"/>
        <family val="1"/>
      </rPr>
      <t>T at centre)(</t>
    </r>
    <r>
      <rPr>
        <vertAlign val="superscript"/>
        <sz val="10"/>
        <color indexed="8"/>
        <rFont val="Cambria"/>
        <family val="1"/>
      </rPr>
      <t>0</t>
    </r>
    <r>
      <rPr>
        <sz val="10"/>
        <color indexed="8"/>
        <rFont val="Cambria"/>
        <family val="1"/>
      </rPr>
      <t>C)</t>
    </r>
  </si>
  <si>
    <t>SET(%)</t>
  </si>
  <si>
    <t>De-Mattia Crack Propagation</t>
  </si>
  <si>
    <t>1k</t>
  </si>
  <si>
    <t>2.5k</t>
  </si>
  <si>
    <t>5k</t>
  </si>
  <si>
    <t>10k</t>
  </si>
  <si>
    <t>15k</t>
  </si>
  <si>
    <t>25k</t>
  </si>
  <si>
    <t>50k</t>
  </si>
  <si>
    <t>LAT100 abrasion properties (samples cured at )</t>
  </si>
  <si>
    <t>Abrasion Loss (mg/m) (at100 N load, 8 km/h speed, 9⁰ slip angle)</t>
  </si>
  <si>
    <t>Abrasion Loss (mg/m) (at100 N load, 8 km/h speed, 5.5⁰ slip angle)</t>
  </si>
  <si>
    <t>Average LAT100 Abrasion Loss</t>
  </si>
  <si>
    <r>
      <t>Dynamic Properties(@70</t>
    </r>
    <r>
      <rPr>
        <b/>
        <vertAlign val="superscript"/>
        <sz val="12"/>
        <color theme="1"/>
        <rFont val="Cambria"/>
        <family val="1"/>
      </rPr>
      <t>0</t>
    </r>
    <r>
      <rPr>
        <b/>
        <sz val="12"/>
        <color theme="1"/>
        <rFont val="Cambria"/>
        <family val="1"/>
      </rPr>
      <t>C,Static strain:0.05%&amp;Dyn.strain:0.02%)</t>
    </r>
  </si>
  <si>
    <t>E' (MPa)</t>
  </si>
  <si>
    <t>E" (MPa)</t>
  </si>
  <si>
    <t>Tan delta</t>
  </si>
  <si>
    <t>Loss Complience ( MPa-1)</t>
  </si>
  <si>
    <t>Dynamic Properties(-80⁰C - +80⁰C temperature sweep)</t>
  </si>
  <si>
    <t>Dynamic Properties @ Tg</t>
  </si>
  <si>
    <t>Glass Transition Temperature (Tg)</t>
  </si>
  <si>
    <t>Dynamic Properties @ -35⁰C</t>
  </si>
  <si>
    <t>Dynamic Properties @ -25⁰C</t>
  </si>
  <si>
    <t>Dynamic Properties @ -20⁰C</t>
  </si>
  <si>
    <t>Dynamic Properties @ -10⁰C</t>
  </si>
  <si>
    <t>Dynamic Properties @ 0⁰C</t>
  </si>
  <si>
    <t>Dynamic Properties @ 10⁰C</t>
  </si>
  <si>
    <t>Toughness</t>
  </si>
  <si>
    <t>Silica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</si>
</sst>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 &quot;₹&quot;\ * #,##0.00_ ;_ &quot;₹&quot;\ * \-#,##0.00_ ;_ &quot;₹&quot;\ * &quot;-&quot;??_ ;_ @_ "/>
    <numFmt numFmtId="164" formatCode="0.000"/>
    <numFmt numFmtId="165" formatCode="0.00_ "/>
    <numFmt numFmtId="166" formatCode="0.0"/>
    <numFmt numFmtId="167" formatCode="0.000_ "/>
    <numFmt numFmtId="168" formatCode="0.0000_ "/>
    <numFmt numFmtId="169" formatCode="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mbria"/>
      <family val="1"/>
    </font>
    <font>
      <sz val="10"/>
      <color theme="1"/>
      <name val="Cambria"/>
      <family val="1"/>
    </font>
    <font>
      <b/>
      <sz val="12"/>
      <name val="Cambria"/>
      <family val="1"/>
    </font>
    <font>
      <b/>
      <sz val="12"/>
      <color theme="1"/>
      <name val="Cambria"/>
      <family val="1"/>
    </font>
    <font>
      <sz val="10"/>
      <color theme="0"/>
      <name val="Cambria"/>
      <family val="1"/>
    </font>
    <font>
      <sz val="10"/>
      <name val="Cambria"/>
      <family val="1"/>
    </font>
    <font>
      <sz val="10"/>
      <name val="Arial"/>
      <family val="2"/>
    </font>
    <font>
      <sz val="10"/>
      <color indexed="8"/>
      <name val="Cambria"/>
      <family val="1"/>
    </font>
    <font>
      <sz val="11"/>
      <color theme="1"/>
      <name val="Calibri"/>
      <family val="2"/>
    </font>
    <font>
      <sz val="10"/>
      <color rgb="FF000000"/>
      <name val="Cambria"/>
      <family val="1"/>
    </font>
    <font>
      <sz val="11"/>
      <color indexed="8"/>
      <name val="Cambria"/>
      <family val="1"/>
    </font>
    <font>
      <sz val="12"/>
      <color indexed="8"/>
      <name val="Cambria"/>
      <family val="1"/>
    </font>
    <font>
      <b/>
      <sz val="12"/>
      <color indexed="8"/>
      <name val="Cambria"/>
      <family val="1"/>
    </font>
    <font>
      <sz val="10"/>
      <name val="Symbol"/>
      <family val="1"/>
      <charset val="2"/>
    </font>
    <font>
      <sz val="10"/>
      <name val="Bookman Old Style"/>
      <family val="1"/>
    </font>
    <font>
      <sz val="12"/>
      <color theme="1"/>
      <name val="Cambria"/>
      <family val="1"/>
    </font>
    <font>
      <vertAlign val="superscript"/>
      <sz val="12"/>
      <color theme="1"/>
      <name val="Cambria"/>
      <family val="1"/>
    </font>
    <font>
      <vertAlign val="superscript"/>
      <sz val="10"/>
      <name val="Cambria"/>
      <family val="1"/>
    </font>
    <font>
      <sz val="10"/>
      <color indexed="8"/>
      <name val="Symbol"/>
      <family val="1"/>
      <charset val="2"/>
    </font>
    <font>
      <vertAlign val="superscript"/>
      <sz val="10"/>
      <color indexed="8"/>
      <name val="Cambria"/>
      <family val="1"/>
    </font>
    <font>
      <b/>
      <vertAlign val="superscript"/>
      <sz val="12"/>
      <color theme="1"/>
      <name val="Cambria"/>
      <family val="1"/>
    </font>
    <font>
      <sz val="12"/>
      <name val="Cambria"/>
      <family val="1"/>
    </font>
    <font>
      <sz val="12"/>
      <color rgb="FF000000"/>
      <name val="Cambria"/>
      <family val="1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E7F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44">
    <border>
      <left/>
      <right/>
      <top/>
      <bottom/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rgb="FF18181E"/>
      </left>
      <right style="medium">
        <color rgb="FF18181E"/>
      </right>
      <top style="medium">
        <color rgb="FF18181E"/>
      </top>
      <bottom/>
      <diagonal/>
    </border>
    <border>
      <left/>
      <right style="medium">
        <color rgb="FF18181E"/>
      </right>
      <top style="medium">
        <color rgb="FF18181E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medium">
        <color rgb="FF18181E"/>
      </left>
      <right style="medium">
        <color rgb="FF18181E"/>
      </right>
      <top/>
      <bottom/>
      <diagonal/>
    </border>
    <border>
      <left/>
      <right style="medium">
        <color rgb="FF18181E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18181E"/>
      </left>
      <right style="medium">
        <color rgb="FF18181E"/>
      </right>
      <top/>
      <bottom style="medium">
        <color rgb="FF18181E"/>
      </bottom>
      <diagonal/>
    </border>
    <border>
      <left/>
      <right style="medium">
        <color rgb="FF18181E"/>
      </right>
      <top/>
      <bottom style="medium">
        <color rgb="FF18181E"/>
      </bottom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1" fillId="0" borderId="0"/>
  </cellStyleXfs>
  <cellXfs count="19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7" fillId="0" borderId="17" xfId="2" applyFont="1" applyBorder="1" applyAlignment="1">
      <alignment horizontal="left" vertical="center"/>
    </xf>
    <xf numFmtId="44" fontId="7" fillId="0" borderId="17" xfId="1" applyFont="1" applyBorder="1" applyAlignment="1">
      <alignment horizontal="center" vertical="center"/>
    </xf>
    <xf numFmtId="0" fontId="7" fillId="3" borderId="17" xfId="2" applyFont="1" applyFill="1" applyBorder="1" applyAlignment="1">
      <alignment horizontal="center" vertical="center"/>
    </xf>
    <xf numFmtId="2" fontId="9" fillId="0" borderId="17" xfId="3" applyNumberFormat="1" applyFont="1" applyBorder="1" applyAlignment="1">
      <alignment horizontal="center" vertical="center"/>
    </xf>
    <xf numFmtId="0" fontId="10" fillId="4" borderId="19" xfId="0" applyFont="1" applyFill="1" applyBorder="1" applyAlignment="1">
      <alignment vertical="center" wrapText="1"/>
    </xf>
    <xf numFmtId="0" fontId="7" fillId="0" borderId="0" xfId="2" applyFont="1" applyBorder="1" applyAlignment="1">
      <alignment horizontal="center" vertical="center"/>
    </xf>
    <xf numFmtId="0" fontId="7" fillId="0" borderId="20" xfId="2" applyFont="1" applyBorder="1" applyAlignment="1">
      <alignment horizontal="left" vertical="center"/>
    </xf>
    <xf numFmtId="2" fontId="9" fillId="5" borderId="17" xfId="3" applyNumberFormat="1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vertical="center" wrapText="1"/>
    </xf>
    <xf numFmtId="0" fontId="7" fillId="3" borderId="23" xfId="0" applyFont="1" applyFill="1" applyBorder="1" applyAlignment="1">
      <alignment horizontal="center" wrapText="1"/>
    </xf>
    <xf numFmtId="0" fontId="7" fillId="0" borderId="20" xfId="2" applyFont="1" applyFill="1" applyBorder="1" applyAlignment="1">
      <alignment horizontal="left" vertical="center"/>
    </xf>
    <xf numFmtId="44" fontId="7" fillId="0" borderId="13" xfId="1" applyFont="1" applyBorder="1" applyAlignment="1">
      <alignment horizontal="center" vertical="center"/>
    </xf>
    <xf numFmtId="164" fontId="7" fillId="3" borderId="13" xfId="2" applyNumberFormat="1" applyFont="1" applyFill="1" applyBorder="1" applyAlignment="1">
      <alignment horizontal="center" vertical="center"/>
    </xf>
    <xf numFmtId="0" fontId="10" fillId="4" borderId="25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horizontal="center" wrapText="1"/>
    </xf>
    <xf numFmtId="2" fontId="9" fillId="6" borderId="17" xfId="3" applyNumberFormat="1" applyFont="1" applyFill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left" vertical="center"/>
    </xf>
    <xf numFmtId="2" fontId="7" fillId="3" borderId="13" xfId="2" applyNumberFormat="1" applyFont="1" applyFill="1" applyBorder="1" applyAlignment="1">
      <alignment horizontal="center" vertical="center"/>
    </xf>
    <xf numFmtId="0" fontId="7" fillId="3" borderId="13" xfId="2" applyFont="1" applyFill="1" applyBorder="1" applyAlignment="1">
      <alignment horizontal="center" vertical="center"/>
    </xf>
    <xf numFmtId="0" fontId="10" fillId="4" borderId="25" xfId="0" quotePrefix="1" applyFont="1" applyFill="1" applyBorder="1" applyAlignment="1">
      <alignment vertical="center" wrapText="1"/>
    </xf>
    <xf numFmtId="0" fontId="10" fillId="4" borderId="24" xfId="0" applyFont="1" applyFill="1" applyBorder="1" applyAlignment="1">
      <alignment vertical="center"/>
    </xf>
    <xf numFmtId="0" fontId="11" fillId="0" borderId="13" xfId="0" applyFont="1" applyBorder="1" applyAlignment="1">
      <alignment horizontal="left" vertical="center"/>
    </xf>
    <xf numFmtId="0" fontId="12" fillId="2" borderId="28" xfId="0" applyFont="1" applyFill="1" applyBorder="1" applyAlignment="1">
      <alignment horizontal="center" vertical="center"/>
    </xf>
    <xf numFmtId="2" fontId="9" fillId="2" borderId="29" xfId="0" applyNumberFormat="1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13" fillId="0" borderId="34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44" fontId="7" fillId="0" borderId="2" xfId="0" applyNumberFormat="1" applyFont="1" applyBorder="1" applyAlignment="1">
      <alignment horizontal="center" vertical="center"/>
    </xf>
    <xf numFmtId="44" fontId="7" fillId="0" borderId="35" xfId="0" applyNumberFormat="1" applyFont="1" applyBorder="1" applyAlignment="1">
      <alignment horizontal="center" vertical="center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44" fontId="7" fillId="0" borderId="13" xfId="0" applyNumberFormat="1" applyFont="1" applyBorder="1" applyAlignment="1">
      <alignment horizontal="center" vertical="center"/>
    </xf>
    <xf numFmtId="44" fontId="7" fillId="0" borderId="14" xfId="0" applyNumberFormat="1" applyFont="1" applyBorder="1" applyAlignment="1">
      <alignment horizontal="center" vertical="center"/>
    </xf>
    <xf numFmtId="0" fontId="12" fillId="0" borderId="36" xfId="0" applyFont="1" applyBorder="1" applyAlignment="1">
      <alignment vertical="center"/>
    </xf>
    <xf numFmtId="0" fontId="12" fillId="0" borderId="37" xfId="0" applyFont="1" applyBorder="1" applyAlignment="1">
      <alignment vertical="center"/>
    </xf>
    <xf numFmtId="164" fontId="7" fillId="0" borderId="37" xfId="0" applyNumberFormat="1" applyFont="1" applyBorder="1" applyAlignment="1">
      <alignment horizontal="center" vertical="center"/>
    </xf>
    <xf numFmtId="164" fontId="7" fillId="0" borderId="38" xfId="0" applyNumberFormat="1" applyFont="1" applyBorder="1" applyAlignment="1">
      <alignment horizontal="center" vertical="center"/>
    </xf>
    <xf numFmtId="0" fontId="14" fillId="2" borderId="12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3" fillId="2" borderId="13" xfId="3" applyFont="1" applyFill="1" applyBorder="1" applyAlignment="1">
      <alignment horizontal="center" vertical="center"/>
    </xf>
    <xf numFmtId="0" fontId="3" fillId="2" borderId="14" xfId="3" applyFont="1" applyFill="1" applyBorder="1" applyAlignment="1">
      <alignment horizontal="center" vertical="center"/>
    </xf>
    <xf numFmtId="0" fontId="5" fillId="7" borderId="12" xfId="3" applyFont="1" applyFill="1" applyBorder="1" applyAlignment="1">
      <alignment vertical="center"/>
    </xf>
    <xf numFmtId="0" fontId="5" fillId="7" borderId="13" xfId="3" applyFont="1" applyFill="1" applyBorder="1" applyAlignment="1">
      <alignment vertical="center"/>
    </xf>
    <xf numFmtId="0" fontId="5" fillId="7" borderId="14" xfId="3" applyFont="1" applyFill="1" applyBorder="1" applyAlignment="1">
      <alignment vertical="center"/>
    </xf>
    <xf numFmtId="0" fontId="5" fillId="7" borderId="15" xfId="3" applyFont="1" applyFill="1" applyBorder="1" applyAlignment="1">
      <alignment vertical="center"/>
    </xf>
    <xf numFmtId="0" fontId="7" fillId="0" borderId="3" xfId="3" applyFont="1" applyBorder="1" applyAlignment="1">
      <alignment vertical="center"/>
    </xf>
    <xf numFmtId="0" fontId="7" fillId="0" borderId="39" xfId="3" applyFont="1" applyBorder="1" applyAlignment="1">
      <alignment vertical="center"/>
    </xf>
    <xf numFmtId="0" fontId="7" fillId="0" borderId="13" xfId="3" applyFont="1" applyBorder="1">
      <alignment vertical="center"/>
    </xf>
    <xf numFmtId="165" fontId="7" fillId="0" borderId="13" xfId="0" applyNumberFormat="1" applyFont="1" applyBorder="1" applyAlignment="1">
      <alignment horizontal="center" vertical="center"/>
    </xf>
    <xf numFmtId="165" fontId="7" fillId="0" borderId="15" xfId="0" applyNumberFormat="1" applyFont="1" applyBorder="1" applyAlignment="1">
      <alignment horizontal="center" vertical="center"/>
    </xf>
    <xf numFmtId="0" fontId="7" fillId="0" borderId="12" xfId="3" applyFont="1" applyBorder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3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7" fillId="0" borderId="13" xfId="3" applyFont="1" applyFill="1" applyBorder="1" applyAlignment="1">
      <alignment horizontal="left" vertical="center"/>
    </xf>
    <xf numFmtId="2" fontId="3" fillId="0" borderId="23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6" fontId="3" fillId="0" borderId="13" xfId="0" applyNumberFormat="1" applyFont="1" applyFill="1" applyBorder="1" applyAlignment="1">
      <alignment horizontal="center" vertical="center" wrapText="1"/>
    </xf>
    <xf numFmtId="166" fontId="3" fillId="0" borderId="14" xfId="0" applyNumberFormat="1" applyFont="1" applyFill="1" applyBorder="1" applyAlignment="1">
      <alignment horizontal="center" vertical="center" wrapText="1"/>
    </xf>
    <xf numFmtId="166" fontId="3" fillId="0" borderId="15" xfId="0" applyNumberFormat="1" applyFont="1" applyFill="1" applyBorder="1" applyAlignment="1">
      <alignment horizontal="center" vertical="center" wrapText="1"/>
    </xf>
    <xf numFmtId="164" fontId="3" fillId="0" borderId="13" xfId="0" applyNumberFormat="1" applyFont="1" applyFill="1" applyBorder="1" applyAlignment="1">
      <alignment horizontal="center" vertical="center" wrapText="1"/>
    </xf>
    <xf numFmtId="164" fontId="3" fillId="0" borderId="14" xfId="0" applyNumberFormat="1" applyFont="1" applyFill="1" applyBorder="1" applyAlignment="1">
      <alignment horizontal="center" vertical="center" wrapText="1"/>
    </xf>
    <xf numFmtId="164" fontId="3" fillId="0" borderId="15" xfId="0" applyNumberFormat="1" applyFont="1" applyFill="1" applyBorder="1" applyAlignment="1">
      <alignment horizontal="center" vertical="center" wrapText="1"/>
    </xf>
    <xf numFmtId="1" fontId="3" fillId="0" borderId="23" xfId="0" applyNumberFormat="1" applyFont="1" applyFill="1" applyBorder="1" applyAlignment="1">
      <alignment horizontal="center"/>
    </xf>
    <xf numFmtId="0" fontId="7" fillId="0" borderId="12" xfId="3" applyFont="1" applyFill="1" applyBorder="1" applyAlignment="1">
      <alignment horizontal="left" vertical="center"/>
    </xf>
    <xf numFmtId="0" fontId="7" fillId="0" borderId="15" xfId="3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center" vertical="center"/>
    </xf>
    <xf numFmtId="166" fontId="16" fillId="3" borderId="23" xfId="0" applyNumberFormat="1" applyFont="1" applyFill="1" applyBorder="1" applyAlignment="1">
      <alignment horizontal="center"/>
    </xf>
    <xf numFmtId="166" fontId="3" fillId="0" borderId="23" xfId="0" applyNumberFormat="1" applyFont="1" applyFill="1" applyBorder="1" applyAlignment="1">
      <alignment horizontal="center"/>
    </xf>
    <xf numFmtId="1" fontId="16" fillId="3" borderId="23" xfId="0" applyNumberFormat="1" applyFont="1" applyFill="1" applyBorder="1" applyAlignment="1">
      <alignment horizontal="center"/>
    </xf>
    <xf numFmtId="1" fontId="3" fillId="0" borderId="14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" fontId="3" fillId="0" borderId="23" xfId="0" applyNumberFormat="1" applyFont="1" applyBorder="1" applyAlignment="1">
      <alignment horizontal="center"/>
    </xf>
    <xf numFmtId="0" fontId="16" fillId="3" borderId="23" xfId="0" applyFont="1" applyFill="1" applyBorder="1" applyAlignment="1">
      <alignment horizontal="center"/>
    </xf>
    <xf numFmtId="166" fontId="3" fillId="0" borderId="23" xfId="0" applyNumberFormat="1" applyFont="1" applyBorder="1" applyAlignment="1">
      <alignment horizontal="center"/>
    </xf>
    <xf numFmtId="1" fontId="7" fillId="0" borderId="13" xfId="0" applyNumberFormat="1" applyFont="1" applyFill="1" applyBorder="1" applyAlignment="1">
      <alignment horizontal="center" vertical="center"/>
    </xf>
    <xf numFmtId="1" fontId="7" fillId="0" borderId="14" xfId="0" applyNumberFormat="1" applyFont="1" applyFill="1" applyBorder="1" applyAlignment="1">
      <alignment horizontal="center" vertical="center"/>
    </xf>
    <xf numFmtId="1" fontId="7" fillId="0" borderId="15" xfId="0" applyNumberFormat="1" applyFont="1" applyFill="1" applyBorder="1" applyAlignment="1">
      <alignment horizontal="center" vertical="center"/>
    </xf>
    <xf numFmtId="166" fontId="7" fillId="0" borderId="13" xfId="3" applyNumberFormat="1" applyFont="1" applyFill="1" applyBorder="1" applyAlignment="1">
      <alignment horizontal="center" vertical="center"/>
    </xf>
    <xf numFmtId="166" fontId="7" fillId="0" borderId="14" xfId="3" applyNumberFormat="1" applyFont="1" applyFill="1" applyBorder="1" applyAlignment="1">
      <alignment horizontal="center" vertical="center"/>
    </xf>
    <xf numFmtId="166" fontId="7" fillId="0" borderId="15" xfId="3" applyNumberFormat="1" applyFont="1" applyFill="1" applyBorder="1" applyAlignment="1">
      <alignment horizontal="center" vertical="center"/>
    </xf>
    <xf numFmtId="0" fontId="9" fillId="0" borderId="13" xfId="4" applyFont="1" applyFill="1" applyBorder="1" applyAlignment="1">
      <alignment horizontal="left" vertical="center"/>
    </xf>
    <xf numFmtId="166" fontId="11" fillId="0" borderId="23" xfId="0" applyNumberFormat="1" applyFont="1" applyFill="1" applyBorder="1" applyAlignment="1">
      <alignment horizontal="center" vertical="center"/>
    </xf>
    <xf numFmtId="0" fontId="3" fillId="0" borderId="12" xfId="4" applyFont="1" applyBorder="1" applyAlignment="1">
      <alignment vertical="center"/>
    </xf>
    <xf numFmtId="0" fontId="9" fillId="0" borderId="13" xfId="4" applyFont="1" applyBorder="1" applyAlignment="1">
      <alignment horizontal="left" vertical="center"/>
    </xf>
    <xf numFmtId="0" fontId="9" fillId="0" borderId="13" xfId="4" applyFont="1" applyBorder="1" applyAlignment="1">
      <alignment horizontal="center" vertical="center"/>
    </xf>
    <xf numFmtId="0" fontId="9" fillId="0" borderId="14" xfId="4" applyFont="1" applyBorder="1" applyAlignment="1">
      <alignment horizontal="center" vertical="center"/>
    </xf>
    <xf numFmtId="0" fontId="9" fillId="0" borderId="15" xfId="4" applyFont="1" applyBorder="1" applyAlignment="1">
      <alignment horizontal="center" vertical="center"/>
    </xf>
    <xf numFmtId="0" fontId="9" fillId="0" borderId="12" xfId="4" applyFont="1" applyBorder="1" applyAlignment="1">
      <alignment horizontal="left" vertical="center"/>
    </xf>
    <xf numFmtId="1" fontId="9" fillId="0" borderId="13" xfId="4" applyNumberFormat="1" applyFont="1" applyBorder="1" applyAlignment="1">
      <alignment horizontal="center" vertical="center"/>
    </xf>
    <xf numFmtId="1" fontId="9" fillId="0" borderId="14" xfId="4" applyNumberFormat="1" applyFont="1" applyBorder="1" applyAlignment="1">
      <alignment horizontal="center" vertical="center"/>
    </xf>
    <xf numFmtId="1" fontId="9" fillId="0" borderId="15" xfId="4" applyNumberFormat="1" applyFont="1" applyBorder="1" applyAlignment="1">
      <alignment horizontal="center" vertical="center"/>
    </xf>
    <xf numFmtId="0" fontId="23" fillId="0" borderId="23" xfId="2" applyFont="1" applyFill="1" applyBorder="1" applyAlignment="1">
      <alignment horizontal="center" vertical="center"/>
    </xf>
    <xf numFmtId="166" fontId="24" fillId="0" borderId="23" xfId="0" applyNumberFormat="1" applyFont="1" applyBorder="1" applyAlignment="1">
      <alignment horizontal="center" vertical="center"/>
    </xf>
    <xf numFmtId="167" fontId="23" fillId="0" borderId="23" xfId="2" applyNumberFormat="1" applyFont="1" applyFill="1" applyBorder="1" applyAlignment="1">
      <alignment horizontal="center" vertical="center"/>
    </xf>
    <xf numFmtId="164" fontId="24" fillId="0" borderId="23" xfId="0" applyNumberFormat="1" applyFont="1" applyBorder="1" applyAlignment="1">
      <alignment horizontal="center" vertical="center"/>
    </xf>
    <xf numFmtId="168" fontId="25" fillId="0" borderId="23" xfId="2" applyNumberFormat="1" applyFont="1" applyFill="1" applyBorder="1" applyAlignment="1">
      <alignment horizontal="center" vertical="center"/>
    </xf>
    <xf numFmtId="164" fontId="11" fillId="0" borderId="23" xfId="0" applyNumberFormat="1" applyFont="1" applyBorder="1" applyAlignment="1">
      <alignment horizontal="center" vertical="center"/>
    </xf>
    <xf numFmtId="0" fontId="17" fillId="8" borderId="12" xfId="0" applyFont="1" applyFill="1" applyBorder="1" applyAlignment="1">
      <alignment vertical="center"/>
    </xf>
    <xf numFmtId="0" fontId="17" fillId="8" borderId="13" xfId="0" applyFont="1" applyFill="1" applyBorder="1" applyAlignment="1">
      <alignment vertical="center"/>
    </xf>
    <xf numFmtId="0" fontId="17" fillId="8" borderId="14" xfId="0" applyFont="1" applyFill="1" applyBorder="1" applyAlignment="1">
      <alignment vertical="center"/>
    </xf>
    <xf numFmtId="0" fontId="17" fillId="8" borderId="15" xfId="0" applyFont="1" applyFill="1" applyBorder="1" applyAlignment="1">
      <alignment vertical="center"/>
    </xf>
    <xf numFmtId="166" fontId="11" fillId="0" borderId="13" xfId="0" applyNumberFormat="1" applyFont="1" applyBorder="1" applyAlignment="1">
      <alignment horizontal="center" vertical="center"/>
    </xf>
    <xf numFmtId="166" fontId="11" fillId="0" borderId="14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4" fontId="11" fillId="9" borderId="13" xfId="0" applyNumberFormat="1" applyFont="1" applyFill="1" applyBorder="1" applyAlignment="1">
      <alignment horizontal="center" vertical="center"/>
    </xf>
    <xf numFmtId="164" fontId="11" fillId="9" borderId="14" xfId="0" applyNumberFormat="1" applyFont="1" applyFill="1" applyBorder="1" applyAlignment="1">
      <alignment horizontal="center" vertical="center"/>
    </xf>
    <xf numFmtId="164" fontId="11" fillId="9" borderId="15" xfId="0" applyNumberFormat="1" applyFont="1" applyFill="1" applyBorder="1" applyAlignment="1">
      <alignment horizontal="center" vertical="center"/>
    </xf>
    <xf numFmtId="169" fontId="11" fillId="0" borderId="13" xfId="0" applyNumberFormat="1" applyFont="1" applyBorder="1" applyAlignment="1">
      <alignment horizontal="center" vertical="center"/>
    </xf>
    <xf numFmtId="169" fontId="11" fillId="0" borderId="14" xfId="0" applyNumberFormat="1" applyFont="1" applyBorder="1" applyAlignment="1">
      <alignment horizontal="center" vertical="center"/>
    </xf>
    <xf numFmtId="169" fontId="11" fillId="0" borderId="15" xfId="0" applyNumberFormat="1" applyFont="1" applyBorder="1" applyAlignment="1">
      <alignment horizontal="center" vertical="center"/>
    </xf>
    <xf numFmtId="164" fontId="11" fillId="0" borderId="13" xfId="0" applyNumberFormat="1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 vertical="center"/>
    </xf>
    <xf numFmtId="164" fontId="11" fillId="0" borderId="15" xfId="0" applyNumberFormat="1" applyFont="1" applyBorder="1" applyAlignment="1">
      <alignment horizontal="center" vertical="center"/>
    </xf>
    <xf numFmtId="164" fontId="11" fillId="0" borderId="37" xfId="0" applyNumberFormat="1" applyFont="1" applyBorder="1" applyAlignment="1">
      <alignment horizontal="center" vertical="center"/>
    </xf>
    <xf numFmtId="164" fontId="11" fillId="0" borderId="38" xfId="0" applyNumberFormat="1" applyFont="1" applyBorder="1" applyAlignment="1">
      <alignment horizontal="center" vertical="center"/>
    </xf>
    <xf numFmtId="164" fontId="11" fillId="0" borderId="40" xfId="0" applyNumberFormat="1" applyFont="1" applyBorder="1" applyAlignment="1">
      <alignment horizontal="center" vertical="center"/>
    </xf>
    <xf numFmtId="0" fontId="10" fillId="4" borderId="24" xfId="0" applyFont="1" applyFill="1" applyBorder="1" applyAlignment="1">
      <alignment vertical="center" wrapText="1"/>
    </xf>
    <xf numFmtId="2" fontId="23" fillId="0" borderId="23" xfId="2" applyNumberFormat="1" applyFont="1" applyFill="1" applyBorder="1" applyAlignment="1">
      <alignment horizontal="center" vertical="center"/>
    </xf>
    <xf numFmtId="167" fontId="24" fillId="0" borderId="23" xfId="0" applyNumberFormat="1" applyFont="1" applyBorder="1" applyAlignment="1">
      <alignment horizontal="center" vertical="center"/>
    </xf>
    <xf numFmtId="0" fontId="5" fillId="7" borderId="41" xfId="3" applyFont="1" applyFill="1" applyBorder="1" applyAlignment="1">
      <alignment vertical="center"/>
    </xf>
    <xf numFmtId="0" fontId="5" fillId="7" borderId="42" xfId="3" applyFont="1" applyFill="1" applyBorder="1" applyAlignment="1">
      <alignment vertical="center"/>
    </xf>
    <xf numFmtId="166" fontId="7" fillId="0" borderId="43" xfId="3" applyNumberFormat="1" applyFont="1" applyFill="1" applyBorder="1" applyAlignment="1">
      <alignment horizontal="center" vertical="center"/>
    </xf>
    <xf numFmtId="166" fontId="7" fillId="0" borderId="20" xfId="3" applyNumberFormat="1" applyFont="1" applyFill="1" applyBorder="1" applyAlignment="1">
      <alignment horizontal="center" vertical="center"/>
    </xf>
    <xf numFmtId="166" fontId="7" fillId="0" borderId="23" xfId="3" applyNumberFormat="1" applyFont="1" applyFill="1" applyBorder="1" applyAlignment="1">
      <alignment horizontal="center" vertical="center"/>
    </xf>
    <xf numFmtId="0" fontId="7" fillId="10" borderId="13" xfId="3" applyFont="1" applyFill="1" applyBorder="1" applyAlignment="1">
      <alignment horizontal="left" vertical="center"/>
    </xf>
    <xf numFmtId="0" fontId="3" fillId="10" borderId="23" xfId="0" applyFon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/>
    </xf>
    <xf numFmtId="1" fontId="16" fillId="10" borderId="23" xfId="0" applyNumberFormat="1" applyFont="1" applyFill="1" applyBorder="1" applyAlignment="1">
      <alignment horizontal="center"/>
    </xf>
    <xf numFmtId="0" fontId="7" fillId="10" borderId="12" xfId="3" applyFont="1" applyFill="1" applyBorder="1" applyAlignment="1">
      <alignment horizontal="left" vertical="center"/>
    </xf>
    <xf numFmtId="1" fontId="3" fillId="10" borderId="23" xfId="0" applyNumberFormat="1" applyFont="1" applyFill="1" applyBorder="1" applyAlignment="1">
      <alignment horizontal="center"/>
    </xf>
    <xf numFmtId="1" fontId="3" fillId="11" borderId="23" xfId="0" applyNumberFormat="1" applyFont="1" applyFill="1" applyBorder="1" applyAlignment="1">
      <alignment horizontal="center"/>
    </xf>
    <xf numFmtId="0" fontId="16" fillId="10" borderId="23" xfId="0" applyFont="1" applyFill="1" applyBorder="1" applyAlignment="1">
      <alignment horizontal="center"/>
    </xf>
    <xf numFmtId="0" fontId="16" fillId="12" borderId="23" xfId="0" applyFont="1" applyFill="1" applyBorder="1" applyAlignment="1">
      <alignment horizontal="center"/>
    </xf>
    <xf numFmtId="2" fontId="3" fillId="10" borderId="23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36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9" fillId="0" borderId="12" xfId="4" applyFont="1" applyBorder="1" applyAlignment="1">
      <alignment horizontal="left" vertical="center"/>
    </xf>
    <xf numFmtId="0" fontId="9" fillId="0" borderId="13" xfId="4" applyFont="1" applyBorder="1" applyAlignment="1">
      <alignment horizontal="left" vertical="center"/>
    </xf>
    <xf numFmtId="0" fontId="9" fillId="0" borderId="12" xfId="4" applyFont="1" applyFill="1" applyBorder="1" applyAlignment="1">
      <alignment horizontal="left" vertical="center"/>
    </xf>
    <xf numFmtId="0" fontId="9" fillId="0" borderId="13" xfId="4" applyFont="1" applyFill="1" applyBorder="1" applyAlignment="1">
      <alignment horizontal="left" vertical="center"/>
    </xf>
    <xf numFmtId="0" fontId="7" fillId="0" borderId="12" xfId="3" applyFont="1" applyFill="1" applyBorder="1" applyAlignment="1">
      <alignment horizontal="left" vertical="center"/>
    </xf>
    <xf numFmtId="0" fontId="7" fillId="0" borderId="13" xfId="3" applyFont="1" applyFill="1" applyBorder="1" applyAlignment="1">
      <alignment horizontal="left" vertical="center"/>
    </xf>
    <xf numFmtId="0" fontId="7" fillId="10" borderId="12" xfId="3" applyFont="1" applyFill="1" applyBorder="1" applyAlignment="1">
      <alignment horizontal="left" vertical="center"/>
    </xf>
    <xf numFmtId="0" fontId="7" fillId="10" borderId="13" xfId="3" applyFont="1" applyFill="1" applyBorder="1" applyAlignment="1">
      <alignment horizontal="left" vertical="center"/>
    </xf>
    <xf numFmtId="0" fontId="7" fillId="0" borderId="12" xfId="3" applyFont="1" applyBorder="1" applyAlignment="1">
      <alignment horizontal="left" vertical="center"/>
    </xf>
    <xf numFmtId="0" fontId="7" fillId="0" borderId="13" xfId="3" applyFont="1" applyBorder="1" applyAlignment="1">
      <alignment horizontal="left" vertical="center"/>
    </xf>
    <xf numFmtId="0" fontId="10" fillId="4" borderId="18" xfId="0" applyFont="1" applyFill="1" applyBorder="1" applyAlignment="1">
      <alignment vertical="center" wrapText="1"/>
    </xf>
    <xf numFmtId="0" fontId="10" fillId="4" borderId="21" xfId="0" applyFont="1" applyFill="1" applyBorder="1" applyAlignment="1">
      <alignment vertical="center" wrapText="1"/>
    </xf>
    <xf numFmtId="0" fontId="10" fillId="4" borderId="24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3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</cellXfs>
  <cellStyles count="5">
    <cellStyle name="Currency" xfId="1" builtinId="4"/>
    <cellStyle name="Normal" xfId="0" builtinId="0"/>
    <cellStyle name="Normal 2 14" xfId="3"/>
    <cellStyle name="Normal 3 2" xfId="2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tabSelected="1" zoomScale="106" zoomScaleNormal="106" workbookViewId="0">
      <selection activeCell="E14" sqref="E14"/>
    </sheetView>
  </sheetViews>
  <sheetFormatPr defaultRowHeight="15" x14ac:dyDescent="0.25"/>
  <cols>
    <col min="1" max="1" width="10.85546875" style="2" customWidth="1"/>
    <col min="2" max="2" width="43.7109375" style="2" bestFit="1" customWidth="1"/>
    <col min="3" max="4" width="10.5703125" style="2" hidden="1" customWidth="1"/>
    <col min="5" max="5" width="11.85546875" style="2" customWidth="1"/>
    <col min="6" max="6" width="21.85546875" style="2" customWidth="1"/>
    <col min="7" max="7" width="19.7109375" style="2" customWidth="1"/>
    <col min="8" max="8" width="18" style="2" customWidth="1"/>
    <col min="9" max="9" width="20" style="2" customWidth="1"/>
    <col min="10" max="10" width="16.28515625" style="2" customWidth="1"/>
    <col min="12" max="12" width="22.42578125" customWidth="1"/>
    <col min="13" max="13" width="12.42578125" customWidth="1"/>
    <col min="14" max="14" width="18.140625" bestFit="1" customWidth="1"/>
  </cols>
  <sheetData>
    <row r="1" spans="1:10" ht="2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x14ac:dyDescent="0.25">
      <c r="A2" s="176" t="s">
        <v>0</v>
      </c>
      <c r="B2" s="177"/>
      <c r="C2" s="177"/>
      <c r="D2" s="177"/>
      <c r="E2" s="177"/>
      <c r="F2" s="177"/>
      <c r="G2" s="177"/>
      <c r="H2" s="177"/>
      <c r="I2" s="177"/>
      <c r="J2" s="177"/>
    </row>
    <row r="3" spans="1:10" ht="15.75" x14ac:dyDescent="0.25">
      <c r="A3" s="178" t="s">
        <v>1</v>
      </c>
      <c r="B3" s="179"/>
      <c r="C3" s="179"/>
      <c r="D3" s="179"/>
      <c r="E3" s="179"/>
      <c r="F3" s="179"/>
      <c r="G3" s="179"/>
      <c r="H3" s="179"/>
      <c r="I3" s="179"/>
      <c r="J3" s="179"/>
    </row>
    <row r="4" spans="1:10" ht="16.5" thickBot="1" x14ac:dyDescent="0.3">
      <c r="A4" s="180" t="s">
        <v>2</v>
      </c>
      <c r="B4" s="181"/>
      <c r="C4" s="181"/>
      <c r="D4" s="181"/>
      <c r="E4" s="181"/>
      <c r="F4" s="181"/>
      <c r="G4" s="181"/>
      <c r="H4" s="181"/>
      <c r="I4" s="181"/>
      <c r="J4" s="181"/>
    </row>
    <row r="5" spans="1:10" ht="16.5" thickBot="1" x14ac:dyDescent="0.3">
      <c r="A5" s="182" t="s">
        <v>3</v>
      </c>
      <c r="B5" s="183"/>
      <c r="C5" s="183"/>
      <c r="D5" s="183"/>
      <c r="E5" s="183"/>
      <c r="F5" s="183"/>
      <c r="G5" s="183"/>
      <c r="H5" s="183"/>
      <c r="I5" s="183"/>
      <c r="J5" s="183"/>
    </row>
    <row r="6" spans="1:10" ht="16.5" thickBot="1" x14ac:dyDescent="0.3">
      <c r="A6" s="156"/>
      <c r="B6" s="157"/>
      <c r="C6" s="157"/>
      <c r="D6" s="157"/>
      <c r="E6" s="158"/>
      <c r="F6" s="158"/>
      <c r="G6" s="158"/>
      <c r="H6" s="158"/>
      <c r="I6" s="158"/>
      <c r="J6" s="158"/>
    </row>
    <row r="7" spans="1:10" ht="42.75" customHeight="1" thickBot="1" x14ac:dyDescent="0.3">
      <c r="A7" s="3"/>
      <c r="B7" s="4" t="s">
        <v>4</v>
      </c>
      <c r="C7" s="4"/>
      <c r="D7" s="4"/>
      <c r="E7" s="5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5" t="s">
        <v>10</v>
      </c>
    </row>
    <row r="8" spans="1:10" ht="15.75" hidden="1" thickBot="1" x14ac:dyDescent="0.3">
      <c r="A8" s="184" t="s">
        <v>11</v>
      </c>
      <c r="B8" s="186" t="s">
        <v>12</v>
      </c>
      <c r="C8" s="188" t="s">
        <v>13</v>
      </c>
      <c r="D8" s="188" t="s">
        <v>14</v>
      </c>
      <c r="E8" s="7" t="s">
        <v>15</v>
      </c>
      <c r="F8" s="7" t="s">
        <v>16</v>
      </c>
      <c r="G8" s="7" t="s">
        <v>17</v>
      </c>
      <c r="H8" s="7" t="s">
        <v>18</v>
      </c>
      <c r="I8" s="7" t="s">
        <v>19</v>
      </c>
      <c r="J8" s="7" t="s">
        <v>20</v>
      </c>
    </row>
    <row r="9" spans="1:10" hidden="1" x14ac:dyDescent="0.25">
      <c r="A9" s="185"/>
      <c r="B9" s="187"/>
      <c r="C9" s="189"/>
      <c r="D9" s="189"/>
      <c r="E9" s="8" t="s">
        <v>21</v>
      </c>
      <c r="F9" s="9" t="s">
        <v>22</v>
      </c>
      <c r="G9" s="9" t="s">
        <v>23</v>
      </c>
      <c r="H9" s="8" t="s">
        <v>21</v>
      </c>
      <c r="I9" s="8" t="s">
        <v>21</v>
      </c>
      <c r="J9" s="8" t="s">
        <v>21</v>
      </c>
    </row>
    <row r="10" spans="1:10" hidden="1" x14ac:dyDescent="0.25">
      <c r="A10" s="185"/>
      <c r="B10" s="187"/>
      <c r="C10" s="189"/>
      <c r="D10" s="189"/>
      <c r="E10" s="8" t="s">
        <v>24</v>
      </c>
      <c r="F10" s="9" t="s">
        <v>24</v>
      </c>
      <c r="G10" s="11" t="s">
        <v>24</v>
      </c>
      <c r="H10" s="8" t="s">
        <v>24</v>
      </c>
      <c r="I10" s="8" t="s">
        <v>24</v>
      </c>
      <c r="J10" s="8" t="s">
        <v>24</v>
      </c>
    </row>
    <row r="11" spans="1:10" x14ac:dyDescent="0.25">
      <c r="A11" s="13">
        <v>120010</v>
      </c>
      <c r="B11" s="14" t="s">
        <v>27</v>
      </c>
      <c r="C11" s="15">
        <v>209.8761026949783</v>
      </c>
      <c r="D11" s="16">
        <v>0.92</v>
      </c>
      <c r="E11" s="17">
        <v>100</v>
      </c>
      <c r="F11" s="17">
        <v>100</v>
      </c>
      <c r="G11" s="17">
        <v>100</v>
      </c>
      <c r="H11" s="17">
        <v>100</v>
      </c>
      <c r="I11" s="17">
        <v>100</v>
      </c>
      <c r="J11" s="17">
        <v>100</v>
      </c>
    </row>
    <row r="12" spans="1:10" x14ac:dyDescent="0.25">
      <c r="A12" s="19"/>
      <c r="B12" s="20" t="s">
        <v>30</v>
      </c>
      <c r="C12" s="15"/>
      <c r="D12" s="16">
        <v>1.8</v>
      </c>
      <c r="E12" s="17"/>
      <c r="F12" s="17"/>
      <c r="G12" s="17"/>
      <c r="H12" s="17"/>
      <c r="I12" s="21"/>
      <c r="J12" s="17"/>
    </row>
    <row r="13" spans="1:10" x14ac:dyDescent="0.25">
      <c r="A13" s="23">
        <v>150655</v>
      </c>
      <c r="B13" s="24" t="s">
        <v>31</v>
      </c>
      <c r="C13" s="25">
        <v>82.02</v>
      </c>
      <c r="D13" s="26">
        <v>1.8</v>
      </c>
      <c r="E13" s="17">
        <v>37</v>
      </c>
      <c r="F13" s="21">
        <v>34</v>
      </c>
      <c r="G13" s="21">
        <v>40</v>
      </c>
      <c r="H13" s="17">
        <v>37</v>
      </c>
      <c r="I13" s="17"/>
      <c r="J13" s="21">
        <v>18</v>
      </c>
    </row>
    <row r="14" spans="1:10" x14ac:dyDescent="0.25">
      <c r="A14" s="28"/>
      <c r="B14" s="24" t="s">
        <v>33</v>
      </c>
      <c r="C14" s="25"/>
      <c r="D14" s="26">
        <v>1.8</v>
      </c>
      <c r="E14" s="17"/>
      <c r="F14" s="21"/>
      <c r="G14" s="21"/>
      <c r="H14" s="17"/>
      <c r="I14" s="29">
        <v>30</v>
      </c>
      <c r="J14" s="21"/>
    </row>
    <row r="15" spans="1:10" x14ac:dyDescent="0.25">
      <c r="A15" s="30">
        <v>160007</v>
      </c>
      <c r="B15" s="31" t="s">
        <v>136</v>
      </c>
      <c r="C15" s="25">
        <v>59.7</v>
      </c>
      <c r="D15" s="32">
        <v>2</v>
      </c>
      <c r="E15" s="17">
        <v>2</v>
      </c>
      <c r="F15" s="21">
        <v>4</v>
      </c>
      <c r="G15" s="17">
        <v>2</v>
      </c>
      <c r="H15" s="17">
        <v>2</v>
      </c>
      <c r="I15" s="17">
        <v>2</v>
      </c>
      <c r="J15" s="21">
        <v>20</v>
      </c>
    </row>
    <row r="16" spans="1:10" x14ac:dyDescent="0.25">
      <c r="A16" s="30"/>
      <c r="B16" s="31" t="s">
        <v>36</v>
      </c>
      <c r="C16" s="25"/>
      <c r="D16" s="32">
        <v>1.03</v>
      </c>
      <c r="E16" s="17"/>
      <c r="F16" s="17"/>
      <c r="G16" s="17"/>
      <c r="H16" s="17"/>
      <c r="I16" s="17"/>
      <c r="J16" s="17">
        <v>1.6</v>
      </c>
    </row>
    <row r="17" spans="1:10" x14ac:dyDescent="0.25">
      <c r="A17" s="30">
        <v>160825</v>
      </c>
      <c r="B17" s="31" t="s">
        <v>37</v>
      </c>
      <c r="C17" s="25">
        <v>146.00760344701098</v>
      </c>
      <c r="D17" s="33">
        <v>0.97</v>
      </c>
      <c r="E17" s="17">
        <v>1.5</v>
      </c>
      <c r="F17" s="17">
        <v>1.5</v>
      </c>
      <c r="G17" s="17">
        <v>1.5</v>
      </c>
      <c r="H17" s="21">
        <v>0</v>
      </c>
      <c r="I17" s="17">
        <v>1.5</v>
      </c>
      <c r="J17" s="17">
        <v>1.5</v>
      </c>
    </row>
    <row r="18" spans="1:10" x14ac:dyDescent="0.25">
      <c r="A18" s="30">
        <v>160775</v>
      </c>
      <c r="B18" s="31" t="s">
        <v>40</v>
      </c>
      <c r="C18" s="25">
        <v>147.1696068397772</v>
      </c>
      <c r="D18" s="33">
        <v>1.03</v>
      </c>
      <c r="E18" s="17">
        <v>2.5</v>
      </c>
      <c r="F18" s="17">
        <v>2.5</v>
      </c>
      <c r="G18" s="17">
        <v>2.5</v>
      </c>
      <c r="H18" s="21">
        <v>0</v>
      </c>
      <c r="I18" s="17">
        <v>2.5</v>
      </c>
      <c r="J18" s="17">
        <v>2.5</v>
      </c>
    </row>
    <row r="19" spans="1:10" x14ac:dyDescent="0.25">
      <c r="A19" s="30">
        <v>161218</v>
      </c>
      <c r="B19" s="31" t="s">
        <v>42</v>
      </c>
      <c r="C19" s="25">
        <v>279.34967535594865</v>
      </c>
      <c r="D19" s="33">
        <v>1.8</v>
      </c>
      <c r="E19" s="17">
        <v>0.05</v>
      </c>
      <c r="F19" s="17">
        <v>0.05</v>
      </c>
      <c r="G19" s="17">
        <v>0.05</v>
      </c>
      <c r="H19" s="17">
        <v>0.05</v>
      </c>
      <c r="I19" s="17">
        <v>0.05</v>
      </c>
      <c r="J19" s="17">
        <v>0.05</v>
      </c>
    </row>
    <row r="20" spans="1:10" x14ac:dyDescent="0.25">
      <c r="A20" s="30">
        <v>160514</v>
      </c>
      <c r="B20" s="31" t="s">
        <v>45</v>
      </c>
      <c r="C20" s="25">
        <v>198.4240450160255</v>
      </c>
      <c r="D20" s="33">
        <v>5.6</v>
      </c>
      <c r="E20" s="17">
        <v>4</v>
      </c>
      <c r="F20" s="17">
        <v>4</v>
      </c>
      <c r="G20" s="17">
        <v>4</v>
      </c>
      <c r="H20" s="17">
        <v>4</v>
      </c>
      <c r="I20" s="17">
        <v>4</v>
      </c>
      <c r="J20" s="17">
        <v>4</v>
      </c>
    </row>
    <row r="21" spans="1:10" x14ac:dyDescent="0.25">
      <c r="A21" s="30">
        <v>160224</v>
      </c>
      <c r="B21" s="31" t="s">
        <v>48</v>
      </c>
      <c r="C21" s="25">
        <v>80.63</v>
      </c>
      <c r="D21" s="33">
        <v>0.93</v>
      </c>
      <c r="E21" s="17">
        <v>0.7</v>
      </c>
      <c r="F21" s="17">
        <v>0.7</v>
      </c>
      <c r="G21" s="17">
        <v>0.7</v>
      </c>
      <c r="H21" s="17">
        <v>0.7</v>
      </c>
      <c r="I21" s="17">
        <v>0.7</v>
      </c>
      <c r="J21" s="17">
        <v>0.7</v>
      </c>
    </row>
    <row r="22" spans="1:10" x14ac:dyDescent="0.25">
      <c r="A22" s="30"/>
      <c r="B22" s="31" t="s">
        <v>51</v>
      </c>
      <c r="C22" s="25"/>
      <c r="D22" s="33">
        <v>1.1000000000000001</v>
      </c>
      <c r="E22" s="17"/>
      <c r="F22" s="17"/>
      <c r="G22" s="17"/>
      <c r="H22" s="17"/>
      <c r="I22" s="17"/>
      <c r="J22" s="21"/>
    </row>
    <row r="23" spans="1:10" x14ac:dyDescent="0.25">
      <c r="A23" s="30"/>
      <c r="B23" s="31" t="s">
        <v>52</v>
      </c>
      <c r="C23" s="25"/>
      <c r="D23" s="33">
        <v>1.06</v>
      </c>
      <c r="E23" s="17"/>
      <c r="F23" s="17"/>
      <c r="G23" s="17"/>
      <c r="H23" s="21">
        <v>5</v>
      </c>
      <c r="I23" s="17"/>
      <c r="J23" s="17"/>
    </row>
    <row r="24" spans="1:10" x14ac:dyDescent="0.25">
      <c r="A24" s="30"/>
      <c r="B24" s="31" t="s">
        <v>53</v>
      </c>
      <c r="C24" s="25"/>
      <c r="D24" s="33">
        <v>0.9</v>
      </c>
      <c r="E24" s="17"/>
      <c r="F24" s="17"/>
      <c r="G24" s="21">
        <v>0.8</v>
      </c>
      <c r="H24" s="17"/>
      <c r="I24" s="17"/>
      <c r="J24" s="17"/>
    </row>
    <row r="25" spans="1:10" x14ac:dyDescent="0.25">
      <c r="A25" s="30"/>
      <c r="B25" s="31" t="s">
        <v>54</v>
      </c>
      <c r="C25" s="25"/>
      <c r="D25" s="33">
        <v>1.2</v>
      </c>
      <c r="E25" s="17"/>
      <c r="F25" s="21">
        <v>0.75</v>
      </c>
      <c r="G25" s="17"/>
      <c r="H25" s="29">
        <v>0.75</v>
      </c>
      <c r="I25" s="21">
        <v>0.75</v>
      </c>
      <c r="J25" s="17"/>
    </row>
    <row r="26" spans="1:10" x14ac:dyDescent="0.25">
      <c r="A26" s="30">
        <v>160727</v>
      </c>
      <c r="B26" s="31" t="s">
        <v>55</v>
      </c>
      <c r="C26" s="25">
        <v>240.18065773495275</v>
      </c>
      <c r="D26" s="33">
        <v>1</v>
      </c>
      <c r="E26" s="17">
        <v>1.5</v>
      </c>
      <c r="F26" s="17">
        <v>1.5</v>
      </c>
      <c r="G26" s="17">
        <v>1.5</v>
      </c>
      <c r="H26" s="17">
        <v>1.5</v>
      </c>
      <c r="I26" s="17">
        <v>1.5</v>
      </c>
      <c r="J26" s="17">
        <v>1.5</v>
      </c>
    </row>
    <row r="27" spans="1:10" x14ac:dyDescent="0.25">
      <c r="A27" s="30">
        <v>160280</v>
      </c>
      <c r="B27" s="31" t="s">
        <v>56</v>
      </c>
      <c r="C27" s="25">
        <v>189.18557848988206</v>
      </c>
      <c r="D27" s="33">
        <v>1.1000000000000001</v>
      </c>
      <c r="E27" s="17">
        <v>1.7</v>
      </c>
      <c r="F27" s="17">
        <v>1.7</v>
      </c>
      <c r="G27" s="17">
        <v>1.7</v>
      </c>
      <c r="H27" s="17">
        <v>1.7</v>
      </c>
      <c r="I27" s="17">
        <v>1.7</v>
      </c>
      <c r="J27" s="17">
        <v>1.7</v>
      </c>
    </row>
    <row r="28" spans="1:10" x14ac:dyDescent="0.25">
      <c r="A28" s="30">
        <v>161871</v>
      </c>
      <c r="B28" s="36" t="s">
        <v>57</v>
      </c>
      <c r="C28" s="25">
        <v>110.792</v>
      </c>
      <c r="D28" s="33">
        <v>1.4</v>
      </c>
      <c r="E28" s="17">
        <v>4.5</v>
      </c>
      <c r="F28" s="17">
        <v>4.5</v>
      </c>
      <c r="G28" s="17">
        <v>3.75</v>
      </c>
      <c r="H28" s="17">
        <v>4.5</v>
      </c>
      <c r="I28" s="17">
        <v>4.5</v>
      </c>
      <c r="J28" s="21">
        <v>3.75</v>
      </c>
    </row>
    <row r="29" spans="1:10" x14ac:dyDescent="0.25">
      <c r="A29" s="30">
        <v>160146</v>
      </c>
      <c r="B29" s="36" t="s">
        <v>58</v>
      </c>
      <c r="C29" s="25"/>
      <c r="D29" s="33">
        <v>1.28</v>
      </c>
      <c r="E29" s="17"/>
      <c r="F29" s="17"/>
      <c r="G29" s="17"/>
      <c r="H29" s="17"/>
      <c r="I29" s="17"/>
      <c r="J29" s="21">
        <v>0.2</v>
      </c>
    </row>
    <row r="30" spans="1:10" x14ac:dyDescent="0.25">
      <c r="A30" s="30">
        <v>160200</v>
      </c>
      <c r="B30" s="31" t="s">
        <v>59</v>
      </c>
      <c r="C30" s="25">
        <v>397.45031366964156</v>
      </c>
      <c r="D30" s="33">
        <v>1.2</v>
      </c>
      <c r="E30" s="17">
        <v>0.6</v>
      </c>
      <c r="F30" s="17">
        <v>0.4</v>
      </c>
      <c r="G30" s="17">
        <v>0.6</v>
      </c>
      <c r="H30" s="17">
        <v>0.6</v>
      </c>
      <c r="I30" s="17">
        <v>0.4</v>
      </c>
      <c r="J30" s="21">
        <v>0</v>
      </c>
    </row>
    <row r="31" spans="1:10" x14ac:dyDescent="0.25">
      <c r="A31" s="30">
        <v>160732</v>
      </c>
      <c r="B31" s="31" t="s">
        <v>60</v>
      </c>
      <c r="C31" s="25">
        <v>280.41725713761781</v>
      </c>
      <c r="D31" s="33">
        <v>1.28</v>
      </c>
      <c r="E31" s="17">
        <v>0.6</v>
      </c>
      <c r="F31" s="17">
        <v>0.4</v>
      </c>
      <c r="G31" s="17">
        <v>0.9</v>
      </c>
      <c r="H31" s="17">
        <v>0.6</v>
      </c>
      <c r="I31" s="17">
        <v>0.4</v>
      </c>
      <c r="J31" s="21">
        <v>1</v>
      </c>
    </row>
    <row r="32" spans="1:10" x14ac:dyDescent="0.25">
      <c r="A32" s="30">
        <v>160774</v>
      </c>
      <c r="B32" s="31" t="s">
        <v>61</v>
      </c>
      <c r="C32" s="25">
        <v>350.11295747831377</v>
      </c>
      <c r="D32" s="33">
        <v>1.3</v>
      </c>
      <c r="E32" s="17">
        <v>0.1</v>
      </c>
      <c r="F32" s="17">
        <v>0.1</v>
      </c>
      <c r="G32" s="17">
        <v>0.1</v>
      </c>
      <c r="H32" s="17">
        <v>0.1</v>
      </c>
      <c r="I32" s="17">
        <v>0.1</v>
      </c>
      <c r="J32" s="21">
        <v>0.1</v>
      </c>
    </row>
    <row r="33" spans="1:10" ht="15.75" thickBot="1" x14ac:dyDescent="0.3">
      <c r="A33" s="190" t="s">
        <v>62</v>
      </c>
      <c r="B33" s="191"/>
      <c r="C33" s="37"/>
      <c r="D33" s="37"/>
      <c r="E33" s="38">
        <f t="shared" ref="E33:J33" si="0">SUM(E11:E32)</f>
        <v>156.74999999999997</v>
      </c>
      <c r="F33" s="38">
        <f t="shared" si="0"/>
        <v>156.1</v>
      </c>
      <c r="G33" s="38">
        <f t="shared" si="0"/>
        <v>160.1</v>
      </c>
      <c r="H33" s="38">
        <f t="shared" si="0"/>
        <v>158.49999999999997</v>
      </c>
      <c r="I33" s="38">
        <f t="shared" si="0"/>
        <v>150.1</v>
      </c>
      <c r="J33" s="38">
        <f t="shared" si="0"/>
        <v>156.59999999999997</v>
      </c>
    </row>
    <row r="34" spans="1:10" ht="16.5" thickBot="1" x14ac:dyDescent="0.3">
      <c r="A34" s="192" t="s">
        <v>63</v>
      </c>
      <c r="B34" s="193"/>
      <c r="C34" s="39"/>
      <c r="D34" s="39"/>
      <c r="E34" s="40" t="s">
        <v>64</v>
      </c>
      <c r="F34" s="41" t="s">
        <v>64</v>
      </c>
      <c r="G34" s="41" t="s">
        <v>64</v>
      </c>
      <c r="H34" s="40" t="s">
        <v>64</v>
      </c>
      <c r="I34" s="40" t="s">
        <v>64</v>
      </c>
      <c r="J34" s="40" t="s">
        <v>64</v>
      </c>
    </row>
    <row r="35" spans="1:10" ht="16.5" thickBot="1" x14ac:dyDescent="0.3">
      <c r="B35" s="42"/>
      <c r="C35" s="42"/>
      <c r="D35" s="42"/>
      <c r="E35" s="42"/>
      <c r="F35" s="42"/>
      <c r="G35" s="42"/>
      <c r="H35" s="42"/>
      <c r="I35" s="42"/>
      <c r="J35" s="42"/>
    </row>
    <row r="36" spans="1:10" x14ac:dyDescent="0.25">
      <c r="A36" s="43" t="s">
        <v>65</v>
      </c>
      <c r="B36" s="44"/>
      <c r="C36" s="44"/>
      <c r="D36" s="44"/>
      <c r="E36" s="45">
        <f t="shared" ref="E36:J36" si="1">SUMPRODUCT(E11:E32,$D11:$D32)/SUM(E11:E32)</f>
        <v>1.2826730462519942</v>
      </c>
      <c r="F36" s="46">
        <f t="shared" si="1"/>
        <v>1.2816335682254967</v>
      </c>
      <c r="G36" s="46">
        <f t="shared" si="1"/>
        <v>1.289900062460962</v>
      </c>
      <c r="H36" s="45">
        <f t="shared" si="1"/>
        <v>1.2822018927444803</v>
      </c>
      <c r="I36" s="45">
        <f t="shared" si="1"/>
        <v>1.2582478347768158</v>
      </c>
      <c r="J36" s="45">
        <f t="shared" si="1"/>
        <v>1.2995210727969353</v>
      </c>
    </row>
    <row r="37" spans="1:10" x14ac:dyDescent="0.25">
      <c r="A37" s="47" t="s">
        <v>66</v>
      </c>
      <c r="B37" s="48"/>
      <c r="C37" s="48"/>
      <c r="D37" s="48"/>
      <c r="E37" s="49" t="e">
        <f t="shared" ref="E37:J37" si="2">SUMPRODUCT(E11:E32,$D11:$D32)/SUMPRODUCT(E11:E32,1/$E11:$E32)</f>
        <v>#DIV/0!</v>
      </c>
      <c r="F37" s="50" t="e">
        <f t="shared" si="2"/>
        <v>#DIV/0!</v>
      </c>
      <c r="G37" s="50" t="e">
        <f t="shared" si="2"/>
        <v>#DIV/0!</v>
      </c>
      <c r="H37" s="49" t="e">
        <f t="shared" si="2"/>
        <v>#DIV/0!</v>
      </c>
      <c r="I37" s="49" t="e">
        <f t="shared" si="2"/>
        <v>#DIV/0!</v>
      </c>
      <c r="J37" s="49" t="e">
        <f t="shared" si="2"/>
        <v>#DIV/0!</v>
      </c>
    </row>
    <row r="38" spans="1:10" ht="15.75" thickBot="1" x14ac:dyDescent="0.3">
      <c r="A38" s="51" t="s">
        <v>67</v>
      </c>
      <c r="B38" s="52"/>
      <c r="C38" s="52"/>
      <c r="D38" s="52"/>
      <c r="E38" s="53" t="e">
        <f t="array" ref="E38">SUM(E11:E32)/SUMPRODUCT(E11:E32,1/$E11:$E32)</f>
        <v>#DIV/0!</v>
      </c>
      <c r="F38" s="54" t="e">
        <f>SUM(F11:F32)/SUMPRODUCT(F11:F32,1/$E11:$E32)</f>
        <v>#DIV/0!</v>
      </c>
      <c r="G38" s="54" t="e">
        <f>SUM(G11:G32)/SUMPRODUCT(G11:G32,1/$E11:$E32)</f>
        <v>#DIV/0!</v>
      </c>
      <c r="H38" s="53" t="e">
        <f t="array" ref="H38">SUM(H11:H32)/SUMPRODUCT(H11:H32,1/$E11:$E32)</f>
        <v>#DIV/0!</v>
      </c>
      <c r="I38" s="53" t="e">
        <f t="array" ref="I38">SUM(I11:I32)/SUMPRODUCT(I11:I32,1/$E11:$E32)</f>
        <v>#DIV/0!</v>
      </c>
      <c r="J38" s="53" t="e">
        <f t="array" ref="J38">SUM(J11:J32)/SUMPRODUCT(J11:J32,1/$E11:$E32)</f>
        <v>#DIV/0!</v>
      </c>
    </row>
    <row r="39" spans="1:10" ht="15.75" thickBot="1" x14ac:dyDescent="0.3"/>
    <row r="40" spans="1:10" ht="15.75" x14ac:dyDescent="0.25">
      <c r="A40" s="194" t="s">
        <v>0</v>
      </c>
      <c r="B40" s="195"/>
      <c r="C40" s="195"/>
      <c r="D40" s="195"/>
      <c r="E40" s="195"/>
      <c r="F40" s="195"/>
      <c r="G40" s="195"/>
      <c r="H40" s="195"/>
      <c r="I40" s="195"/>
      <c r="J40" s="195"/>
    </row>
    <row r="41" spans="1:10" ht="15.75" x14ac:dyDescent="0.25">
      <c r="A41" s="55" t="s">
        <v>68</v>
      </c>
      <c r="B41" s="56"/>
      <c r="C41" s="56"/>
      <c r="D41" s="56"/>
      <c r="E41" s="57" t="str">
        <f t="shared" ref="E41:J41" si="3">E8</f>
        <v>22CL64A1</v>
      </c>
      <c r="F41" s="58" t="str">
        <f t="shared" si="3"/>
        <v>22CL64A2</v>
      </c>
      <c r="G41" s="58" t="str">
        <f t="shared" si="3"/>
        <v>22CL64A3</v>
      </c>
      <c r="H41" s="57" t="str">
        <f t="shared" si="3"/>
        <v>22CL64A4</v>
      </c>
      <c r="I41" s="57" t="str">
        <f t="shared" si="3"/>
        <v>22CL64A5</v>
      </c>
      <c r="J41" s="57" t="str">
        <f t="shared" si="3"/>
        <v>22CL64A6</v>
      </c>
    </row>
    <row r="42" spans="1:10" ht="15.75" x14ac:dyDescent="0.25">
      <c r="A42" s="59" t="s">
        <v>69</v>
      </c>
      <c r="B42" s="60"/>
      <c r="C42" s="60"/>
      <c r="D42" s="60"/>
      <c r="E42" s="60"/>
      <c r="F42" s="61"/>
      <c r="G42" s="62"/>
      <c r="H42" s="60"/>
      <c r="I42" s="60"/>
      <c r="J42" s="60"/>
    </row>
    <row r="43" spans="1:10" x14ac:dyDescent="0.25">
      <c r="A43" s="63" t="s">
        <v>70</v>
      </c>
      <c r="B43" s="64"/>
      <c r="C43" s="65"/>
      <c r="D43" s="65"/>
      <c r="E43" s="66">
        <v>37.4</v>
      </c>
      <c r="F43" s="9">
        <v>33.200000000000003</v>
      </c>
      <c r="G43" s="67">
        <v>49.3</v>
      </c>
      <c r="H43" s="66">
        <v>38.700000000000003</v>
      </c>
      <c r="I43" s="66">
        <v>40.4</v>
      </c>
      <c r="J43" s="66">
        <v>44.7</v>
      </c>
    </row>
    <row r="44" spans="1:10" x14ac:dyDescent="0.25">
      <c r="A44" s="68" t="s">
        <v>71</v>
      </c>
      <c r="B44" s="65"/>
      <c r="C44" s="65"/>
      <c r="D44" s="65"/>
      <c r="E44" s="69">
        <v>9.1300000000000008</v>
      </c>
      <c r="F44" s="9">
        <v>11.32</v>
      </c>
      <c r="G44" s="70">
        <v>9.65</v>
      </c>
      <c r="H44" s="69">
        <v>11.82</v>
      </c>
      <c r="I44" s="69">
        <v>11.87</v>
      </c>
      <c r="J44" s="69">
        <v>10.43</v>
      </c>
    </row>
    <row r="45" spans="1:10" ht="15.75" x14ac:dyDescent="0.25">
      <c r="A45" s="59" t="s">
        <v>72</v>
      </c>
      <c r="B45" s="60"/>
      <c r="C45" s="60"/>
      <c r="D45" s="60"/>
      <c r="E45" s="60"/>
      <c r="F45" s="61"/>
      <c r="G45" s="62"/>
      <c r="H45" s="60"/>
      <c r="I45" s="60"/>
      <c r="J45" s="60"/>
    </row>
    <row r="46" spans="1:10" x14ac:dyDescent="0.25">
      <c r="A46" s="171" t="s">
        <v>73</v>
      </c>
      <c r="B46" s="172"/>
      <c r="C46" s="71"/>
      <c r="D46" s="71"/>
      <c r="E46" s="72">
        <v>1.29</v>
      </c>
      <c r="F46" s="73">
        <v>1.07</v>
      </c>
      <c r="G46" s="72">
        <v>1.6</v>
      </c>
      <c r="H46" s="72">
        <v>1.34</v>
      </c>
      <c r="I46" s="72">
        <v>1.28</v>
      </c>
      <c r="J46" s="72">
        <v>1.43</v>
      </c>
    </row>
    <row r="47" spans="1:10" x14ac:dyDescent="0.25">
      <c r="A47" s="171" t="s">
        <v>74</v>
      </c>
      <c r="B47" s="172"/>
      <c r="C47" s="71"/>
      <c r="D47" s="71"/>
      <c r="E47" s="72">
        <v>13.19</v>
      </c>
      <c r="F47" s="73">
        <v>11.92</v>
      </c>
      <c r="G47" s="72">
        <v>13.45</v>
      </c>
      <c r="H47" s="72">
        <v>14.39</v>
      </c>
      <c r="I47" s="72">
        <v>11.98</v>
      </c>
      <c r="J47" s="72">
        <v>10.68</v>
      </c>
    </row>
    <row r="48" spans="1:10" x14ac:dyDescent="0.25">
      <c r="A48" s="171" t="s">
        <v>75</v>
      </c>
      <c r="B48" s="172"/>
      <c r="C48" s="71"/>
      <c r="D48" s="71"/>
      <c r="E48" s="73">
        <f>(E47-E46)</f>
        <v>11.899999999999999</v>
      </c>
      <c r="F48" s="73">
        <f t="shared" ref="F48:J48" si="4">(F47-F46)</f>
        <v>10.85</v>
      </c>
      <c r="G48" s="73">
        <f t="shared" si="4"/>
        <v>11.85</v>
      </c>
      <c r="H48" s="73">
        <f t="shared" si="4"/>
        <v>13.05</v>
      </c>
      <c r="I48" s="73">
        <f t="shared" si="4"/>
        <v>10.700000000000001</v>
      </c>
      <c r="J48" s="73">
        <f t="shared" si="4"/>
        <v>9.25</v>
      </c>
    </row>
    <row r="49" spans="1:14" x14ac:dyDescent="0.25">
      <c r="A49" s="167" t="s">
        <v>76</v>
      </c>
      <c r="B49" s="168"/>
      <c r="C49" s="75"/>
      <c r="D49" s="75"/>
      <c r="E49" s="76">
        <v>2.12</v>
      </c>
      <c r="F49" s="73">
        <v>2.2400000000000002</v>
      </c>
      <c r="G49" s="76">
        <v>2.27</v>
      </c>
      <c r="H49" s="76">
        <v>2.29</v>
      </c>
      <c r="I49" s="76">
        <v>2.4500000000000002</v>
      </c>
      <c r="J49" s="76">
        <v>3.16</v>
      </c>
    </row>
    <row r="50" spans="1:14" x14ac:dyDescent="0.25">
      <c r="A50" s="167" t="s">
        <v>77</v>
      </c>
      <c r="B50" s="168"/>
      <c r="C50" s="75"/>
      <c r="D50" s="75"/>
      <c r="E50" s="72">
        <v>1.86</v>
      </c>
      <c r="F50" s="73">
        <v>2.0099999999999998</v>
      </c>
      <c r="G50" s="72">
        <v>2.0699999999999998</v>
      </c>
      <c r="H50" s="72">
        <v>2.15</v>
      </c>
      <c r="I50" s="72">
        <v>2.2200000000000002</v>
      </c>
      <c r="J50" s="72">
        <v>2.5499999999999998</v>
      </c>
    </row>
    <row r="51" spans="1:14" x14ac:dyDescent="0.25">
      <c r="A51" s="169" t="s">
        <v>78</v>
      </c>
      <c r="B51" s="170"/>
      <c r="C51" s="146"/>
      <c r="D51" s="146"/>
      <c r="E51" s="147">
        <v>2.06</v>
      </c>
      <c r="F51" s="148">
        <v>2.16</v>
      </c>
      <c r="G51" s="147">
        <v>2.2200000000000002</v>
      </c>
      <c r="H51" s="147">
        <v>2.2799999999999998</v>
      </c>
      <c r="I51" s="147">
        <v>2.36</v>
      </c>
      <c r="J51" s="147">
        <v>2.91</v>
      </c>
    </row>
    <row r="52" spans="1:14" x14ac:dyDescent="0.25">
      <c r="A52" s="167" t="s">
        <v>79</v>
      </c>
      <c r="B52" s="168"/>
      <c r="C52" s="75"/>
      <c r="D52" s="75"/>
      <c r="E52" s="72">
        <v>2.33</v>
      </c>
      <c r="F52" s="73">
        <v>2.37</v>
      </c>
      <c r="G52" s="72">
        <v>2.41</v>
      </c>
      <c r="H52" s="72">
        <v>2.46</v>
      </c>
      <c r="I52" s="72">
        <v>2.57</v>
      </c>
      <c r="J52" s="72">
        <v>3.24</v>
      </c>
    </row>
    <row r="53" spans="1:14" x14ac:dyDescent="0.25">
      <c r="A53" s="167" t="s">
        <v>80</v>
      </c>
      <c r="B53" s="168"/>
      <c r="C53" s="75"/>
      <c r="D53" s="75"/>
      <c r="E53" s="72">
        <v>2.7</v>
      </c>
      <c r="F53" s="73">
        <v>2.69</v>
      </c>
      <c r="G53" s="72">
        <v>2.67</v>
      </c>
      <c r="H53" s="72">
        <v>2.71</v>
      </c>
      <c r="I53" s="72">
        <v>2.89</v>
      </c>
      <c r="J53" s="72">
        <v>3.54</v>
      </c>
    </row>
    <row r="54" spans="1:14" x14ac:dyDescent="0.25">
      <c r="A54" s="167" t="s">
        <v>81</v>
      </c>
      <c r="B54" s="168"/>
      <c r="C54" s="75"/>
      <c r="D54" s="75"/>
      <c r="E54" s="72">
        <v>3</v>
      </c>
      <c r="F54" s="73">
        <v>2.96</v>
      </c>
      <c r="G54" s="72">
        <v>2.86</v>
      </c>
      <c r="H54" s="72">
        <v>2.91</v>
      </c>
      <c r="I54" s="72">
        <v>3.15</v>
      </c>
      <c r="J54" s="72">
        <v>3.75</v>
      </c>
    </row>
    <row r="55" spans="1:14" x14ac:dyDescent="0.25">
      <c r="A55" s="169" t="s">
        <v>82</v>
      </c>
      <c r="B55" s="170"/>
      <c r="C55" s="146"/>
      <c r="D55" s="146"/>
      <c r="E55" s="147">
        <v>5.37</v>
      </c>
      <c r="F55" s="148">
        <v>5.17</v>
      </c>
      <c r="G55" s="147">
        <v>4.42</v>
      </c>
      <c r="H55" s="155">
        <v>4.5999999999999996</v>
      </c>
      <c r="I55" s="147">
        <v>5.35</v>
      </c>
      <c r="J55" s="147">
        <v>5.73</v>
      </c>
    </row>
    <row r="56" spans="1:14" x14ac:dyDescent="0.25">
      <c r="A56" s="167" t="s">
        <v>83</v>
      </c>
      <c r="B56" s="168"/>
      <c r="C56" s="75"/>
      <c r="D56" s="75"/>
      <c r="E56" s="78">
        <v>8.73</v>
      </c>
      <c r="F56" s="79">
        <v>8.4</v>
      </c>
      <c r="G56" s="80">
        <v>6.65</v>
      </c>
      <c r="H56" s="78">
        <v>7.14</v>
      </c>
      <c r="I56" s="78">
        <v>8.67</v>
      </c>
      <c r="J56" s="78">
        <v>9.27</v>
      </c>
    </row>
    <row r="57" spans="1:14" x14ac:dyDescent="0.25">
      <c r="A57" s="167" t="s">
        <v>84</v>
      </c>
      <c r="B57" s="168"/>
      <c r="C57" s="75"/>
      <c r="D57" s="75"/>
      <c r="E57" s="81">
        <v>3.5000000000000003E-2</v>
      </c>
      <c r="F57" s="82">
        <v>4.5999999999999999E-2</v>
      </c>
      <c r="G57" s="83">
        <v>3.4000000000000002E-2</v>
      </c>
      <c r="H57" s="81">
        <v>5.2999999999999999E-2</v>
      </c>
      <c r="I57" s="81">
        <v>4.3999999999999997E-2</v>
      </c>
      <c r="J57" s="81">
        <v>3.5000000000000003E-2</v>
      </c>
    </row>
    <row r="58" spans="1:14" ht="15.75" x14ac:dyDescent="0.25">
      <c r="A58" s="59" t="s">
        <v>85</v>
      </c>
      <c r="B58" s="60"/>
      <c r="C58" s="60"/>
      <c r="D58" s="60"/>
      <c r="E58" s="60"/>
      <c r="F58" s="61"/>
      <c r="G58" s="62"/>
      <c r="H58" s="60"/>
      <c r="I58" s="60"/>
      <c r="J58" s="60"/>
    </row>
    <row r="59" spans="1:14" x14ac:dyDescent="0.25">
      <c r="A59" s="63" t="s">
        <v>86</v>
      </c>
      <c r="B59" s="64"/>
      <c r="C59" s="65"/>
      <c r="D59" s="65"/>
      <c r="E59" s="66"/>
      <c r="F59" s="9"/>
      <c r="G59" s="67"/>
      <c r="H59" s="66"/>
      <c r="I59" s="66"/>
      <c r="J59" s="66"/>
    </row>
    <row r="60" spans="1:14" ht="15.75" x14ac:dyDescent="0.25">
      <c r="A60" s="59" t="s">
        <v>87</v>
      </c>
      <c r="B60" s="60"/>
      <c r="C60" s="60"/>
      <c r="D60" s="60"/>
      <c r="E60" s="60"/>
      <c r="F60" s="61"/>
      <c r="G60" s="62"/>
      <c r="H60" s="60"/>
      <c r="I60" s="60"/>
      <c r="J60" s="60"/>
    </row>
    <row r="61" spans="1:14" ht="15.75" x14ac:dyDescent="0.3">
      <c r="A61" s="167" t="s">
        <v>88</v>
      </c>
      <c r="B61" s="168"/>
      <c r="C61" s="75"/>
      <c r="D61" s="75"/>
      <c r="E61" s="90">
        <v>54</v>
      </c>
      <c r="F61" s="84">
        <v>53</v>
      </c>
      <c r="G61" s="74">
        <v>53.3</v>
      </c>
      <c r="H61" s="90">
        <v>55.5</v>
      </c>
      <c r="I61" s="90">
        <v>53.7</v>
      </c>
      <c r="J61" s="90">
        <v>50</v>
      </c>
    </row>
    <row r="62" spans="1:14" x14ac:dyDescent="0.25">
      <c r="A62" s="85" t="s">
        <v>89</v>
      </c>
      <c r="B62" s="75"/>
      <c r="C62" s="75"/>
      <c r="D62" s="86"/>
      <c r="E62" s="77">
        <v>0.9</v>
      </c>
      <c r="F62" s="87">
        <v>0.76</v>
      </c>
      <c r="G62" s="87">
        <v>0.84</v>
      </c>
      <c r="H62" s="77">
        <v>0.93</v>
      </c>
      <c r="I62" s="77">
        <v>0.79</v>
      </c>
      <c r="J62" s="77">
        <v>0.69</v>
      </c>
    </row>
    <row r="63" spans="1:14" ht="15.75" x14ac:dyDescent="0.3">
      <c r="A63" s="85" t="s">
        <v>90</v>
      </c>
      <c r="B63" s="75"/>
      <c r="C63" s="75"/>
      <c r="D63" s="75"/>
      <c r="E63" s="88">
        <v>1.54</v>
      </c>
      <c r="F63" s="89">
        <v>1.27</v>
      </c>
      <c r="G63" s="89">
        <v>1.47</v>
      </c>
      <c r="H63" s="88">
        <v>1.64</v>
      </c>
      <c r="I63" s="88">
        <v>1.37</v>
      </c>
      <c r="J63" s="88">
        <v>1.1399999999999999</v>
      </c>
      <c r="L63" s="10" t="s">
        <v>24</v>
      </c>
      <c r="M63" s="2" t="s">
        <v>25</v>
      </c>
      <c r="N63" s="2"/>
    </row>
    <row r="64" spans="1:14" ht="16.5" thickBot="1" x14ac:dyDescent="0.35">
      <c r="A64" s="167" t="s">
        <v>91</v>
      </c>
      <c r="B64" s="168"/>
      <c r="C64" s="75"/>
      <c r="D64" s="75"/>
      <c r="E64" s="88">
        <v>3.86</v>
      </c>
      <c r="F64" s="89">
        <v>2.87</v>
      </c>
      <c r="G64" s="89">
        <v>3.92</v>
      </c>
      <c r="H64" s="88">
        <v>3.96</v>
      </c>
      <c r="I64" s="88">
        <v>3.4</v>
      </c>
      <c r="J64" s="88">
        <v>2.73</v>
      </c>
      <c r="L64" s="12" t="s">
        <v>26</v>
      </c>
      <c r="M64" s="2"/>
      <c r="N64" s="2"/>
    </row>
    <row r="65" spans="1:14" ht="18.75" customHeight="1" x14ac:dyDescent="0.3">
      <c r="A65" s="167" t="s">
        <v>92</v>
      </c>
      <c r="B65" s="168"/>
      <c r="C65" s="75"/>
      <c r="D65" s="75"/>
      <c r="E65" s="88">
        <v>7.92</v>
      </c>
      <c r="F65" s="89">
        <v>5.7</v>
      </c>
      <c r="G65" s="89">
        <v>8.57</v>
      </c>
      <c r="H65" s="88">
        <v>7.57</v>
      </c>
      <c r="I65" s="88">
        <v>6.83</v>
      </c>
      <c r="J65" s="88">
        <v>5.66</v>
      </c>
      <c r="L65" s="173"/>
      <c r="M65" s="18" t="s">
        <v>28</v>
      </c>
      <c r="N65" s="173" t="s">
        <v>29</v>
      </c>
    </row>
    <row r="66" spans="1:14" ht="15.75" x14ac:dyDescent="0.3">
      <c r="A66" s="167" t="s">
        <v>93</v>
      </c>
      <c r="B66" s="168"/>
      <c r="C66" s="75"/>
      <c r="D66" s="75"/>
      <c r="E66" s="88">
        <v>25.76</v>
      </c>
      <c r="F66" s="89">
        <v>21.21</v>
      </c>
      <c r="G66" s="89">
        <v>24.71</v>
      </c>
      <c r="H66" s="88">
        <v>25.18</v>
      </c>
      <c r="I66" s="88">
        <v>21.7</v>
      </c>
      <c r="J66" s="88">
        <v>21.26</v>
      </c>
      <c r="L66" s="174"/>
      <c r="M66" s="22"/>
      <c r="N66" s="174"/>
    </row>
    <row r="67" spans="1:14" ht="16.5" thickBot="1" x14ac:dyDescent="0.35">
      <c r="A67" s="169" t="s">
        <v>94</v>
      </c>
      <c r="B67" s="170"/>
      <c r="C67" s="146"/>
      <c r="D67" s="146"/>
      <c r="E67" s="149">
        <v>578</v>
      </c>
      <c r="F67" s="148">
        <v>597</v>
      </c>
      <c r="G67" s="148">
        <v>544</v>
      </c>
      <c r="H67" s="149">
        <v>596</v>
      </c>
      <c r="I67" s="149">
        <v>572</v>
      </c>
      <c r="J67" s="149">
        <v>600</v>
      </c>
      <c r="L67" s="175"/>
      <c r="M67" s="27" t="s">
        <v>32</v>
      </c>
      <c r="N67" s="175"/>
    </row>
    <row r="68" spans="1:14" ht="25.5" customHeight="1" thickBot="1" x14ac:dyDescent="0.3">
      <c r="A68" s="167" t="s">
        <v>95</v>
      </c>
      <c r="B68" s="168"/>
      <c r="C68" s="75"/>
      <c r="D68" s="75"/>
      <c r="E68" s="84">
        <v>54.54</v>
      </c>
      <c r="F68" s="84">
        <v>45.32</v>
      </c>
      <c r="G68" s="84">
        <v>53.58</v>
      </c>
      <c r="H68" s="84">
        <v>80.55</v>
      </c>
      <c r="I68" s="84">
        <v>48.22</v>
      </c>
      <c r="J68" s="84">
        <v>41.31</v>
      </c>
      <c r="L68" s="138" t="s">
        <v>34</v>
      </c>
      <c r="M68" s="27"/>
      <c r="N68" s="27" t="s">
        <v>35</v>
      </c>
    </row>
    <row r="69" spans="1:14" ht="15.75" thickBot="1" x14ac:dyDescent="0.3">
      <c r="A69" s="150" t="s">
        <v>135</v>
      </c>
      <c r="B69" s="146"/>
      <c r="C69" s="146"/>
      <c r="D69" s="146"/>
      <c r="E69" s="151">
        <f>E66*E67</f>
        <v>14889.28</v>
      </c>
      <c r="F69" s="151">
        <f t="shared" ref="F69:J69" si="5">F66*F67</f>
        <v>12662.37</v>
      </c>
      <c r="G69" s="151">
        <f t="shared" si="5"/>
        <v>13442.24</v>
      </c>
      <c r="H69" s="152">
        <f t="shared" si="5"/>
        <v>15007.28</v>
      </c>
      <c r="I69" s="151">
        <f t="shared" si="5"/>
        <v>12412.4</v>
      </c>
      <c r="J69" s="151">
        <f t="shared" si="5"/>
        <v>12756.000000000002</v>
      </c>
      <c r="L69" s="138"/>
      <c r="M69" s="27"/>
      <c r="N69" s="27"/>
    </row>
    <row r="70" spans="1:14" ht="15.75" thickBot="1" x14ac:dyDescent="0.3">
      <c r="A70" s="167" t="s">
        <v>96</v>
      </c>
      <c r="B70" s="168">
        <v>70</v>
      </c>
      <c r="C70" s="75"/>
      <c r="D70" s="75"/>
      <c r="E70" s="74"/>
      <c r="F70" s="91"/>
      <c r="G70" s="92"/>
      <c r="H70" s="74"/>
      <c r="I70" s="74"/>
      <c r="J70" s="74"/>
      <c r="L70" s="138"/>
      <c r="M70" s="27"/>
      <c r="N70" s="27"/>
    </row>
    <row r="71" spans="1:14" ht="18.75" thickBot="1" x14ac:dyDescent="0.3">
      <c r="A71" s="59" t="s">
        <v>97</v>
      </c>
      <c r="B71" s="60"/>
      <c r="C71" s="60"/>
      <c r="D71" s="60"/>
      <c r="E71" s="60"/>
      <c r="F71" s="61"/>
      <c r="G71" s="62"/>
      <c r="H71" s="60"/>
      <c r="I71" s="60"/>
      <c r="J71" s="60"/>
      <c r="L71" s="138" t="s">
        <v>38</v>
      </c>
      <c r="M71" s="27"/>
      <c r="N71" s="27" t="s">
        <v>39</v>
      </c>
    </row>
    <row r="72" spans="1:14" ht="15.75" thickBot="1" x14ac:dyDescent="0.3">
      <c r="A72" s="167" t="s">
        <v>88</v>
      </c>
      <c r="B72" s="168"/>
      <c r="C72" s="75"/>
      <c r="D72" s="75"/>
      <c r="E72" s="93">
        <v>62.3</v>
      </c>
      <c r="F72" s="93">
        <v>60.7</v>
      </c>
      <c r="G72" s="93">
        <v>60.9</v>
      </c>
      <c r="H72" s="93">
        <v>63.2</v>
      </c>
      <c r="I72" s="93">
        <v>61.6</v>
      </c>
      <c r="J72" s="93">
        <v>59</v>
      </c>
      <c r="L72" s="138" t="s">
        <v>41</v>
      </c>
      <c r="M72" s="27"/>
      <c r="N72" s="27" t="s">
        <v>39</v>
      </c>
    </row>
    <row r="73" spans="1:14" ht="15.75" thickBot="1" x14ac:dyDescent="0.3">
      <c r="A73" s="85" t="s">
        <v>89</v>
      </c>
      <c r="B73" s="75"/>
      <c r="C73" s="75"/>
      <c r="D73" s="75"/>
      <c r="E73" s="77">
        <v>1.39</v>
      </c>
      <c r="F73" s="77">
        <v>1.26</v>
      </c>
      <c r="G73" s="77">
        <v>1.34</v>
      </c>
      <c r="H73" s="77">
        <v>1.28</v>
      </c>
      <c r="I73" s="77">
        <v>1.31</v>
      </c>
      <c r="J73" s="77">
        <v>1.1000000000000001</v>
      </c>
      <c r="L73" s="138" t="s">
        <v>43</v>
      </c>
      <c r="M73" s="27"/>
      <c r="N73" s="34" t="s">
        <v>44</v>
      </c>
    </row>
    <row r="74" spans="1:14" ht="16.5" thickBot="1" x14ac:dyDescent="0.35">
      <c r="A74" s="167" t="s">
        <v>90</v>
      </c>
      <c r="B74" s="168"/>
      <c r="C74" s="75"/>
      <c r="D74" s="75"/>
      <c r="E74" s="94">
        <v>2.81</v>
      </c>
      <c r="F74" s="95">
        <v>2.4300000000000002</v>
      </c>
      <c r="G74" s="95">
        <v>2.8</v>
      </c>
      <c r="H74" s="94">
        <v>2.44</v>
      </c>
      <c r="I74" s="94">
        <v>2.5499999999999998</v>
      </c>
      <c r="J74" s="94">
        <v>2.12</v>
      </c>
      <c r="L74" s="138" t="s">
        <v>46</v>
      </c>
      <c r="M74" s="27"/>
      <c r="N74" s="27" t="s">
        <v>47</v>
      </c>
    </row>
    <row r="75" spans="1:14" ht="16.5" thickBot="1" x14ac:dyDescent="0.35">
      <c r="A75" s="167" t="s">
        <v>91</v>
      </c>
      <c r="B75" s="168"/>
      <c r="C75" s="75"/>
      <c r="D75" s="75"/>
      <c r="E75" s="94">
        <v>7.87</v>
      </c>
      <c r="F75" s="95">
        <v>6.22</v>
      </c>
      <c r="G75" s="95">
        <v>8.2799999999999994</v>
      </c>
      <c r="H75" s="94">
        <v>6.17</v>
      </c>
      <c r="I75" s="94">
        <v>6.62</v>
      </c>
      <c r="J75" s="94">
        <v>5.76</v>
      </c>
      <c r="L75" s="35" t="s">
        <v>49</v>
      </c>
      <c r="M75" s="27"/>
      <c r="N75" s="27" t="s">
        <v>50</v>
      </c>
    </row>
    <row r="76" spans="1:14" ht="15.75" x14ac:dyDescent="0.3">
      <c r="A76" s="167" t="s">
        <v>92</v>
      </c>
      <c r="B76" s="168"/>
      <c r="C76" s="75"/>
      <c r="D76" s="75"/>
      <c r="E76" s="94">
        <v>14.5</v>
      </c>
      <c r="F76" s="95">
        <v>11.34</v>
      </c>
      <c r="G76" s="95"/>
      <c r="H76" s="94">
        <v>11.22</v>
      </c>
      <c r="I76" s="94">
        <v>12.24</v>
      </c>
      <c r="J76" s="94">
        <v>10.87</v>
      </c>
    </row>
    <row r="77" spans="1:14" ht="15.75" x14ac:dyDescent="0.3">
      <c r="A77" s="167" t="s">
        <v>93</v>
      </c>
      <c r="B77" s="168"/>
      <c r="C77" s="75"/>
      <c r="D77" s="75"/>
      <c r="E77" s="94">
        <v>16</v>
      </c>
      <c r="F77" s="95">
        <v>17.54</v>
      </c>
      <c r="G77" s="95">
        <v>15.3</v>
      </c>
      <c r="H77" s="94">
        <v>18.78</v>
      </c>
      <c r="I77" s="94">
        <v>17.04</v>
      </c>
      <c r="J77" s="94">
        <v>19.03</v>
      </c>
    </row>
    <row r="78" spans="1:14" ht="15.75" x14ac:dyDescent="0.3">
      <c r="A78" s="169" t="s">
        <v>94</v>
      </c>
      <c r="B78" s="170"/>
      <c r="C78" s="146"/>
      <c r="D78" s="146"/>
      <c r="E78" s="153">
        <v>323</v>
      </c>
      <c r="F78" s="148">
        <v>410</v>
      </c>
      <c r="G78" s="148">
        <v>297</v>
      </c>
      <c r="H78" s="154">
        <v>430</v>
      </c>
      <c r="I78" s="153">
        <v>379</v>
      </c>
      <c r="J78" s="153">
        <v>445</v>
      </c>
    </row>
    <row r="79" spans="1:14" x14ac:dyDescent="0.25">
      <c r="A79" s="167" t="s">
        <v>95</v>
      </c>
      <c r="B79" s="168"/>
      <c r="C79" s="75"/>
      <c r="D79" s="75"/>
      <c r="E79" s="93">
        <v>39.17</v>
      </c>
      <c r="F79" s="93">
        <v>44.17</v>
      </c>
      <c r="G79" s="93">
        <v>41.02</v>
      </c>
      <c r="H79" s="93">
        <v>49.97</v>
      </c>
      <c r="I79" s="93">
        <v>45.48</v>
      </c>
      <c r="J79" s="93">
        <v>44.27</v>
      </c>
    </row>
    <row r="80" spans="1:14" x14ac:dyDescent="0.25">
      <c r="A80" s="167" t="s">
        <v>98</v>
      </c>
      <c r="B80" s="168">
        <v>70</v>
      </c>
      <c r="C80" s="75"/>
      <c r="D80" s="75"/>
      <c r="E80" s="96"/>
      <c r="F80" s="97"/>
      <c r="G80" s="98"/>
      <c r="H80" s="96"/>
      <c r="I80" s="96"/>
      <c r="J80" s="96"/>
    </row>
    <row r="81" spans="1:10" ht="15.75" hidden="1" x14ac:dyDescent="0.25">
      <c r="A81" s="59" t="s">
        <v>99</v>
      </c>
      <c r="B81" s="60"/>
      <c r="C81" s="60"/>
      <c r="D81" s="60"/>
      <c r="E81" s="60"/>
      <c r="F81" s="61"/>
      <c r="G81" s="62"/>
      <c r="H81" s="60"/>
      <c r="I81" s="60"/>
      <c r="J81" s="60"/>
    </row>
    <row r="82" spans="1:10" hidden="1" x14ac:dyDescent="0.25">
      <c r="A82" s="167" t="s">
        <v>100</v>
      </c>
      <c r="B82" s="168"/>
      <c r="C82" s="75"/>
      <c r="D82" s="75"/>
      <c r="E82" s="99"/>
      <c r="F82" s="100"/>
      <c r="G82" s="101"/>
      <c r="H82" s="99"/>
      <c r="I82" s="99"/>
      <c r="J82" s="99"/>
    </row>
    <row r="83" spans="1:10" hidden="1" x14ac:dyDescent="0.25">
      <c r="A83" s="167" t="s">
        <v>101</v>
      </c>
      <c r="B83" s="168"/>
      <c r="C83" s="75"/>
      <c r="D83" s="75"/>
      <c r="E83" s="99"/>
      <c r="F83" s="100"/>
      <c r="G83" s="101"/>
      <c r="H83" s="99"/>
      <c r="I83" s="99"/>
      <c r="J83" s="99"/>
    </row>
    <row r="84" spans="1:10" ht="15.75" hidden="1" x14ac:dyDescent="0.25">
      <c r="A84" s="59" t="s">
        <v>102</v>
      </c>
      <c r="B84" s="60"/>
      <c r="C84" s="60"/>
      <c r="D84" s="60"/>
      <c r="E84" s="60"/>
      <c r="F84" s="61"/>
      <c r="G84" s="62"/>
      <c r="H84" s="60"/>
      <c r="I84" s="60"/>
      <c r="J84" s="60"/>
    </row>
    <row r="85" spans="1:10" hidden="1" x14ac:dyDescent="0.25">
      <c r="A85" s="85" t="s">
        <v>103</v>
      </c>
      <c r="B85" s="75"/>
      <c r="C85" s="75"/>
      <c r="D85" s="75"/>
      <c r="E85" s="99"/>
      <c r="F85" s="100"/>
      <c r="G85" s="101"/>
      <c r="H85" s="99"/>
      <c r="I85" s="99"/>
      <c r="J85" s="99"/>
    </row>
    <row r="86" spans="1:10" hidden="1" x14ac:dyDescent="0.25">
      <c r="A86" s="85" t="s">
        <v>104</v>
      </c>
      <c r="B86" s="75"/>
      <c r="C86" s="75"/>
      <c r="D86" s="75"/>
      <c r="E86" s="99"/>
      <c r="F86" s="100"/>
      <c r="G86" s="101"/>
      <c r="H86" s="99"/>
      <c r="I86" s="99"/>
      <c r="J86" s="99"/>
    </row>
    <row r="87" spans="1:10" ht="15.75" x14ac:dyDescent="0.25">
      <c r="A87" s="59" t="s">
        <v>105</v>
      </c>
      <c r="B87" s="60"/>
      <c r="C87" s="60"/>
      <c r="D87" s="60"/>
      <c r="E87" s="60"/>
      <c r="F87" s="141"/>
      <c r="G87" s="142"/>
      <c r="H87" s="60"/>
      <c r="I87" s="60"/>
      <c r="J87" s="60"/>
    </row>
    <row r="88" spans="1:10" x14ac:dyDescent="0.25">
      <c r="A88" s="165" t="s">
        <v>106</v>
      </c>
      <c r="B88" s="166"/>
      <c r="C88" s="102"/>
      <c r="D88" s="102"/>
      <c r="E88" s="103">
        <v>9</v>
      </c>
      <c r="F88" s="145">
        <v>9</v>
      </c>
      <c r="G88" s="103">
        <v>8</v>
      </c>
      <c r="H88" s="103">
        <v>6</v>
      </c>
      <c r="I88" s="103">
        <v>10</v>
      </c>
      <c r="J88" s="103">
        <v>10</v>
      </c>
    </row>
    <row r="89" spans="1:10" x14ac:dyDescent="0.25">
      <c r="A89" s="165" t="s">
        <v>107</v>
      </c>
      <c r="B89" s="166"/>
      <c r="C89" s="102"/>
      <c r="D89" s="102"/>
      <c r="E89" s="103">
        <f>(22+27)/2</f>
        <v>24.5</v>
      </c>
      <c r="F89" s="145">
        <v>22</v>
      </c>
      <c r="G89" s="103">
        <f>(17+15)/2</f>
        <v>16</v>
      </c>
      <c r="H89" s="103">
        <v>19</v>
      </c>
      <c r="I89" s="103">
        <f>(26+25)/2</f>
        <v>25.5</v>
      </c>
      <c r="J89" s="103">
        <f>(24+28)/2</f>
        <v>26</v>
      </c>
    </row>
    <row r="90" spans="1:10" x14ac:dyDescent="0.25">
      <c r="A90" s="165" t="s">
        <v>108</v>
      </c>
      <c r="B90" s="166"/>
      <c r="C90" s="102"/>
      <c r="D90" s="102"/>
      <c r="E90" s="99"/>
      <c r="F90" s="143"/>
      <c r="G90" s="144"/>
      <c r="H90" s="99"/>
      <c r="I90" s="99"/>
      <c r="J90" s="99"/>
    </row>
    <row r="91" spans="1:10" ht="15.75" x14ac:dyDescent="0.25">
      <c r="A91" s="59" t="s">
        <v>109</v>
      </c>
      <c r="B91" s="60"/>
      <c r="C91" s="60"/>
      <c r="D91" s="60"/>
      <c r="E91" s="60"/>
      <c r="F91" s="61"/>
      <c r="G91" s="62"/>
      <c r="H91" s="60"/>
      <c r="I91" s="60"/>
      <c r="J91" s="60"/>
    </row>
    <row r="92" spans="1:10" hidden="1" x14ac:dyDescent="0.25">
      <c r="A92" s="165" t="s">
        <v>110</v>
      </c>
      <c r="B92" s="166"/>
      <c r="C92" s="102"/>
      <c r="D92" s="102"/>
      <c r="E92" s="99"/>
      <c r="F92" s="100"/>
      <c r="G92" s="101"/>
      <c r="H92" s="99"/>
      <c r="I92" s="99"/>
      <c r="J92" s="99"/>
    </row>
    <row r="93" spans="1:10" hidden="1" x14ac:dyDescent="0.25">
      <c r="A93" s="165" t="s">
        <v>111</v>
      </c>
      <c r="B93" s="166"/>
      <c r="C93" s="102"/>
      <c r="D93" s="102"/>
      <c r="E93" s="99"/>
      <c r="F93" s="100"/>
      <c r="G93" s="101"/>
      <c r="H93" s="99"/>
      <c r="I93" s="99"/>
      <c r="J93" s="99"/>
    </row>
    <row r="94" spans="1:10" hidden="1" x14ac:dyDescent="0.25">
      <c r="A94" s="165" t="s">
        <v>112</v>
      </c>
      <c r="B94" s="166"/>
      <c r="C94" s="102"/>
      <c r="D94" s="102"/>
      <c r="E94" s="99"/>
      <c r="F94" s="100"/>
      <c r="G94" s="101"/>
      <c r="H94" s="99"/>
      <c r="I94" s="99"/>
      <c r="J94" s="99"/>
    </row>
    <row r="95" spans="1:10" hidden="1" x14ac:dyDescent="0.25">
      <c r="A95" s="165" t="s">
        <v>113</v>
      </c>
      <c r="B95" s="166"/>
      <c r="C95" s="102"/>
      <c r="D95" s="102"/>
      <c r="E95" s="99"/>
      <c r="F95" s="100"/>
      <c r="G95" s="101"/>
      <c r="H95" s="99"/>
      <c r="I95" s="99"/>
      <c r="J95" s="99"/>
    </row>
    <row r="96" spans="1:10" x14ac:dyDescent="0.25">
      <c r="A96" s="165" t="s">
        <v>114</v>
      </c>
      <c r="B96" s="166"/>
      <c r="C96" s="102"/>
      <c r="D96" s="102"/>
      <c r="E96" s="99">
        <v>8.25</v>
      </c>
      <c r="F96" s="100">
        <v>5.92</v>
      </c>
      <c r="G96" s="101">
        <v>6.97</v>
      </c>
      <c r="H96" s="99">
        <v>7.15</v>
      </c>
      <c r="I96" s="99">
        <v>6.28</v>
      </c>
      <c r="J96" s="99">
        <v>5.98</v>
      </c>
    </row>
    <row r="97" spans="1:11" x14ac:dyDescent="0.25">
      <c r="A97" s="165" t="s">
        <v>115</v>
      </c>
      <c r="B97" s="166"/>
      <c r="C97" s="102"/>
      <c r="D97" s="102"/>
      <c r="E97" s="99">
        <v>13.02</v>
      </c>
      <c r="F97" s="100">
        <v>9.36</v>
      </c>
      <c r="G97" s="101">
        <v>10.87</v>
      </c>
      <c r="H97" s="99">
        <v>11.31</v>
      </c>
      <c r="I97" s="99">
        <v>9.65</v>
      </c>
      <c r="J97" s="99">
        <v>9.64</v>
      </c>
    </row>
    <row r="98" spans="1:11" x14ac:dyDescent="0.25">
      <c r="A98" s="165" t="s">
        <v>116</v>
      </c>
      <c r="B98" s="166"/>
      <c r="C98" s="102"/>
      <c r="D98" s="102"/>
      <c r="E98" s="99"/>
      <c r="F98" s="100"/>
      <c r="G98" s="101"/>
      <c r="H98" s="99"/>
      <c r="I98" s="99"/>
      <c r="J98" s="99"/>
    </row>
    <row r="99" spans="1:11" ht="15.75" hidden="1" x14ac:dyDescent="0.25">
      <c r="A99" s="59" t="s">
        <v>117</v>
      </c>
      <c r="B99" s="60"/>
      <c r="C99" s="60"/>
      <c r="D99" s="60"/>
      <c r="E99" s="60"/>
      <c r="F99" s="61"/>
      <c r="G99" s="62"/>
      <c r="H99" s="60"/>
      <c r="I99" s="60"/>
      <c r="J99" s="60"/>
    </row>
    <row r="100" spans="1:11" hidden="1" x14ac:dyDescent="0.25">
      <c r="A100" s="104" t="s">
        <v>118</v>
      </c>
      <c r="B100" s="105"/>
      <c r="C100" s="106"/>
      <c r="D100" s="106"/>
      <c r="E100" s="106"/>
      <c r="F100" s="107"/>
      <c r="G100" s="108"/>
      <c r="H100" s="106"/>
      <c r="I100" s="106"/>
      <c r="J100" s="106"/>
    </row>
    <row r="101" spans="1:11" hidden="1" x14ac:dyDescent="0.25">
      <c r="A101" s="104" t="s">
        <v>119</v>
      </c>
      <c r="B101" s="105"/>
      <c r="C101" s="106"/>
      <c r="D101" s="106"/>
      <c r="E101" s="106"/>
      <c r="F101" s="107"/>
      <c r="G101" s="108"/>
      <c r="H101" s="106"/>
      <c r="I101" s="106"/>
      <c r="J101" s="106"/>
    </row>
    <row r="102" spans="1:11" hidden="1" x14ac:dyDescent="0.25">
      <c r="A102" s="109" t="s">
        <v>120</v>
      </c>
      <c r="B102" s="105"/>
      <c r="C102" s="110"/>
      <c r="D102" s="110"/>
      <c r="E102" s="110"/>
      <c r="F102" s="111"/>
      <c r="G102" s="112"/>
      <c r="H102" s="110"/>
      <c r="I102" s="110"/>
      <c r="J102" s="110"/>
    </row>
    <row r="103" spans="1:11" ht="18" x14ac:dyDescent="0.25">
      <c r="A103" s="59" t="s">
        <v>121</v>
      </c>
      <c r="B103" s="60"/>
      <c r="C103" s="60"/>
      <c r="D103" s="60"/>
      <c r="E103" s="60"/>
      <c r="F103" s="61"/>
      <c r="G103" s="62"/>
      <c r="H103" s="60"/>
      <c r="I103" s="60"/>
      <c r="J103" s="60"/>
    </row>
    <row r="104" spans="1:11" ht="15.75" x14ac:dyDescent="0.25">
      <c r="A104" s="163" t="s">
        <v>122</v>
      </c>
      <c r="B104" s="164"/>
      <c r="C104" s="105"/>
      <c r="D104" s="105"/>
      <c r="E104" s="113">
        <f>(3.56+3.82)/2</f>
        <v>3.69</v>
      </c>
      <c r="F104" s="114">
        <f>(3.56+3.42)/2</f>
        <v>3.49</v>
      </c>
      <c r="G104" s="113">
        <f>(3.13+3.15)/2</f>
        <v>3.1399999999999997</v>
      </c>
      <c r="H104" s="113">
        <f>(4.17+4.11)/2</f>
        <v>4.1400000000000006</v>
      </c>
      <c r="I104" s="139">
        <f>(3.51+3.78)/2</f>
        <v>3.6449999999999996</v>
      </c>
      <c r="J104" s="139">
        <f>(2.86+2.95)/2</f>
        <v>2.9050000000000002</v>
      </c>
      <c r="K104">
        <f>E104-J104/E104*100</f>
        <v>-75.036287262872648</v>
      </c>
    </row>
    <row r="105" spans="1:11" ht="15.75" x14ac:dyDescent="0.25">
      <c r="A105" s="163" t="s">
        <v>123</v>
      </c>
      <c r="B105" s="164"/>
      <c r="C105" s="105"/>
      <c r="D105" s="105"/>
      <c r="E105" s="115">
        <f>(0.369+0.437)/2</f>
        <v>0.40300000000000002</v>
      </c>
      <c r="F105" s="140">
        <f>(0.434+0.392)/2</f>
        <v>0.41300000000000003</v>
      </c>
      <c r="G105" s="115">
        <f>(0.201+0.196)/2</f>
        <v>0.19850000000000001</v>
      </c>
      <c r="H105" s="115">
        <f>(0.497+0.455)/2</f>
        <v>0.47599999999999998</v>
      </c>
      <c r="I105" s="115">
        <f>(0.411+0.454)/2</f>
        <v>0.4325</v>
      </c>
      <c r="J105" s="115">
        <f>(0.252+0.277)/2</f>
        <v>0.26450000000000001</v>
      </c>
    </row>
    <row r="106" spans="1:11" ht="15.75" x14ac:dyDescent="0.25">
      <c r="A106" s="163" t="s">
        <v>124</v>
      </c>
      <c r="B106" s="164"/>
      <c r="C106" s="105"/>
      <c r="D106" s="105"/>
      <c r="E106" s="115">
        <f>(0.104+0.114)/2</f>
        <v>0.109</v>
      </c>
      <c r="F106" s="116">
        <f>(0.122+0.115)/2</f>
        <v>0.11849999999999999</v>
      </c>
      <c r="G106" s="115">
        <f>(0.064+0.0621)/2</f>
        <v>6.3049999999999995E-2</v>
      </c>
      <c r="H106" s="115">
        <f>(0.119+0.111)/2</f>
        <v>0.11499999999999999</v>
      </c>
      <c r="I106" s="115">
        <f>(0.117+0.12)/2</f>
        <v>0.11849999999999999</v>
      </c>
      <c r="J106" s="115">
        <f>(0.0881+0.094)/2</f>
        <v>9.1049999999999992E-2</v>
      </c>
    </row>
    <row r="107" spans="1:11" ht="15.75" x14ac:dyDescent="0.25">
      <c r="A107" s="163" t="s">
        <v>125</v>
      </c>
      <c r="B107" s="164"/>
      <c r="C107" s="105"/>
      <c r="D107" s="105"/>
      <c r="E107" s="117">
        <f>(0.0289+0.0296)/2</f>
        <v>2.9249999999999998E-2</v>
      </c>
      <c r="F107" s="118">
        <f>(0.0337+0.0331)/2</f>
        <v>3.3399999999999999E-2</v>
      </c>
      <c r="G107" s="117">
        <f>(0.0204+0.0196)/2</f>
        <v>0.02</v>
      </c>
      <c r="H107" s="117">
        <f>(0.0281+0.0267)/2</f>
        <v>2.7400000000000001E-2</v>
      </c>
      <c r="I107" s="117">
        <f>(0.0328+0.0313)/2</f>
        <v>3.2050000000000002E-2</v>
      </c>
      <c r="J107" s="117">
        <f>(0.0306+0.0316)/2</f>
        <v>3.1100000000000003E-2</v>
      </c>
    </row>
    <row r="108" spans="1:11" ht="15.75" hidden="1" x14ac:dyDescent="0.25">
      <c r="A108" s="59" t="s">
        <v>126</v>
      </c>
      <c r="B108" s="60"/>
      <c r="C108" s="60"/>
      <c r="D108" s="60"/>
      <c r="E108" s="60"/>
      <c r="F108" s="61"/>
      <c r="G108" s="62"/>
      <c r="H108" s="60"/>
      <c r="I108" s="60"/>
      <c r="J108" s="60"/>
    </row>
    <row r="109" spans="1:11" ht="15.75" hidden="1" x14ac:dyDescent="0.25">
      <c r="A109" s="119" t="s">
        <v>127</v>
      </c>
      <c r="B109" s="120"/>
      <c r="C109" s="120"/>
      <c r="D109" s="120"/>
      <c r="E109" s="120"/>
      <c r="F109" s="121"/>
      <c r="G109" s="122"/>
      <c r="H109" s="120"/>
      <c r="I109" s="120"/>
      <c r="J109" s="120"/>
    </row>
    <row r="110" spans="1:11" hidden="1" x14ac:dyDescent="0.25">
      <c r="A110" s="159" t="s">
        <v>128</v>
      </c>
      <c r="B110" s="160"/>
      <c r="C110" s="123"/>
      <c r="D110" s="123"/>
      <c r="E110" s="123"/>
      <c r="F110" s="124"/>
      <c r="G110" s="125"/>
      <c r="H110" s="123"/>
      <c r="I110" s="123"/>
      <c r="J110" s="123"/>
    </row>
    <row r="111" spans="1:11" hidden="1" x14ac:dyDescent="0.25">
      <c r="A111" s="159" t="s">
        <v>122</v>
      </c>
      <c r="B111" s="160"/>
      <c r="C111" s="123"/>
      <c r="D111" s="123"/>
      <c r="E111" s="123"/>
      <c r="F111" s="124"/>
      <c r="G111" s="125"/>
      <c r="H111" s="123"/>
      <c r="I111" s="123"/>
      <c r="J111" s="123"/>
    </row>
    <row r="112" spans="1:11" hidden="1" x14ac:dyDescent="0.25">
      <c r="A112" s="159" t="s">
        <v>123</v>
      </c>
      <c r="B112" s="160"/>
      <c r="C112" s="123"/>
      <c r="D112" s="123"/>
      <c r="E112" s="123"/>
      <c r="F112" s="124"/>
      <c r="G112" s="125"/>
      <c r="H112" s="123"/>
      <c r="I112" s="123"/>
      <c r="J112" s="123"/>
    </row>
    <row r="113" spans="1:10" hidden="1" x14ac:dyDescent="0.25">
      <c r="A113" s="159" t="s">
        <v>124</v>
      </c>
      <c r="B113" s="160"/>
      <c r="C113" s="126"/>
      <c r="D113" s="126"/>
      <c r="E113" s="126"/>
      <c r="F113" s="127"/>
      <c r="G113" s="128"/>
      <c r="H113" s="126"/>
      <c r="I113" s="126"/>
      <c r="J113" s="126"/>
    </row>
    <row r="114" spans="1:10" hidden="1" x14ac:dyDescent="0.25">
      <c r="A114" s="159" t="s">
        <v>125</v>
      </c>
      <c r="B114" s="160"/>
      <c r="C114" s="129"/>
      <c r="D114" s="129"/>
      <c r="E114" s="129"/>
      <c r="F114" s="130"/>
      <c r="G114" s="131"/>
      <c r="H114" s="129"/>
      <c r="I114" s="129"/>
      <c r="J114" s="129"/>
    </row>
    <row r="115" spans="1:10" ht="15.75" hidden="1" x14ac:dyDescent="0.25">
      <c r="A115" s="119" t="s">
        <v>129</v>
      </c>
      <c r="B115" s="120"/>
      <c r="C115" s="120"/>
      <c r="D115" s="120"/>
      <c r="E115" s="120"/>
      <c r="F115" s="121"/>
      <c r="G115" s="122"/>
      <c r="H115" s="120"/>
      <c r="I115" s="120"/>
      <c r="J115" s="120"/>
    </row>
    <row r="116" spans="1:10" hidden="1" x14ac:dyDescent="0.25">
      <c r="A116" s="159" t="s">
        <v>122</v>
      </c>
      <c r="B116" s="160"/>
      <c r="C116" s="123"/>
      <c r="D116" s="123"/>
      <c r="E116" s="123"/>
      <c r="F116" s="124"/>
      <c r="G116" s="125"/>
      <c r="H116" s="123"/>
      <c r="I116" s="123"/>
      <c r="J116" s="123"/>
    </row>
    <row r="117" spans="1:10" hidden="1" x14ac:dyDescent="0.25">
      <c r="A117" s="159" t="s">
        <v>123</v>
      </c>
      <c r="B117" s="160"/>
      <c r="C117" s="123"/>
      <c r="D117" s="123"/>
      <c r="E117" s="123"/>
      <c r="F117" s="124"/>
      <c r="G117" s="125"/>
      <c r="H117" s="123"/>
      <c r="I117" s="123"/>
      <c r="J117" s="123"/>
    </row>
    <row r="118" spans="1:10" hidden="1" x14ac:dyDescent="0.25">
      <c r="A118" s="159" t="s">
        <v>124</v>
      </c>
      <c r="B118" s="160"/>
      <c r="C118" s="126"/>
      <c r="D118" s="126"/>
      <c r="E118" s="126"/>
      <c r="F118" s="127"/>
      <c r="G118" s="128"/>
      <c r="H118" s="126"/>
      <c r="I118" s="126"/>
      <c r="J118" s="126"/>
    </row>
    <row r="119" spans="1:10" hidden="1" x14ac:dyDescent="0.25">
      <c r="A119" s="159" t="s">
        <v>125</v>
      </c>
      <c r="B119" s="160"/>
      <c r="C119" s="132"/>
      <c r="D119" s="132"/>
      <c r="E119" s="132"/>
      <c r="F119" s="133"/>
      <c r="G119" s="134"/>
      <c r="H119" s="132"/>
      <c r="I119" s="132"/>
      <c r="J119" s="132"/>
    </row>
    <row r="120" spans="1:10" ht="15.75" hidden="1" x14ac:dyDescent="0.25">
      <c r="A120" s="119" t="s">
        <v>130</v>
      </c>
      <c r="B120" s="120"/>
      <c r="C120" s="120"/>
      <c r="D120" s="120"/>
      <c r="E120" s="120"/>
      <c r="F120" s="121"/>
      <c r="G120" s="122"/>
      <c r="H120" s="120"/>
      <c r="I120" s="120"/>
      <c r="J120" s="120"/>
    </row>
    <row r="121" spans="1:10" hidden="1" x14ac:dyDescent="0.25">
      <c r="A121" s="159" t="s">
        <v>122</v>
      </c>
      <c r="B121" s="160"/>
      <c r="C121" s="123"/>
      <c r="D121" s="123"/>
      <c r="E121" s="123"/>
      <c r="F121" s="124"/>
      <c r="G121" s="125"/>
      <c r="H121" s="123"/>
      <c r="I121" s="123"/>
      <c r="J121" s="123"/>
    </row>
    <row r="122" spans="1:10" hidden="1" x14ac:dyDescent="0.25">
      <c r="A122" s="159" t="s">
        <v>123</v>
      </c>
      <c r="B122" s="160"/>
      <c r="C122" s="123"/>
      <c r="D122" s="123"/>
      <c r="E122" s="123"/>
      <c r="F122" s="124"/>
      <c r="G122" s="125"/>
      <c r="H122" s="123"/>
      <c r="I122" s="123"/>
      <c r="J122" s="123"/>
    </row>
    <row r="123" spans="1:10" hidden="1" x14ac:dyDescent="0.25">
      <c r="A123" s="159" t="s">
        <v>124</v>
      </c>
      <c r="B123" s="160"/>
      <c r="C123" s="126"/>
      <c r="D123" s="126"/>
      <c r="E123" s="126"/>
      <c r="F123" s="127"/>
      <c r="G123" s="128"/>
      <c r="H123" s="126"/>
      <c r="I123" s="126"/>
      <c r="J123" s="126"/>
    </row>
    <row r="124" spans="1:10" hidden="1" x14ac:dyDescent="0.25">
      <c r="A124" s="159" t="s">
        <v>125</v>
      </c>
      <c r="B124" s="160"/>
      <c r="C124" s="132"/>
      <c r="D124" s="132"/>
      <c r="E124" s="132"/>
      <c r="F124" s="133"/>
      <c r="G124" s="134"/>
      <c r="H124" s="132"/>
      <c r="I124" s="132"/>
      <c r="J124" s="132"/>
    </row>
    <row r="125" spans="1:10" ht="15.75" hidden="1" x14ac:dyDescent="0.25">
      <c r="A125" s="119" t="s">
        <v>131</v>
      </c>
      <c r="B125" s="120"/>
      <c r="C125" s="120"/>
      <c r="D125" s="120"/>
      <c r="E125" s="120"/>
      <c r="F125" s="121"/>
      <c r="G125" s="122"/>
      <c r="H125" s="120"/>
      <c r="I125" s="120"/>
      <c r="J125" s="120"/>
    </row>
    <row r="126" spans="1:10" hidden="1" x14ac:dyDescent="0.25">
      <c r="A126" s="159" t="s">
        <v>122</v>
      </c>
      <c r="B126" s="160"/>
      <c r="C126" s="123"/>
      <c r="D126" s="123"/>
      <c r="E126" s="123"/>
      <c r="F126" s="124"/>
      <c r="G126" s="125"/>
      <c r="H126" s="123"/>
      <c r="I126" s="123"/>
      <c r="J126" s="123"/>
    </row>
    <row r="127" spans="1:10" hidden="1" x14ac:dyDescent="0.25">
      <c r="A127" s="159" t="s">
        <v>123</v>
      </c>
      <c r="B127" s="160"/>
      <c r="C127" s="123"/>
      <c r="D127" s="123"/>
      <c r="E127" s="123"/>
      <c r="F127" s="124"/>
      <c r="G127" s="125"/>
      <c r="H127" s="123"/>
      <c r="I127" s="123"/>
      <c r="J127" s="123"/>
    </row>
    <row r="128" spans="1:10" hidden="1" x14ac:dyDescent="0.25">
      <c r="A128" s="159" t="s">
        <v>124</v>
      </c>
      <c r="B128" s="160"/>
      <c r="C128" s="126"/>
      <c r="D128" s="126"/>
      <c r="E128" s="126"/>
      <c r="F128" s="127"/>
      <c r="G128" s="128"/>
      <c r="H128" s="126"/>
      <c r="I128" s="126"/>
      <c r="J128" s="126"/>
    </row>
    <row r="129" spans="1:10" hidden="1" x14ac:dyDescent="0.25">
      <c r="A129" s="159" t="s">
        <v>125</v>
      </c>
      <c r="B129" s="160"/>
      <c r="C129" s="132"/>
      <c r="D129" s="132"/>
      <c r="E129" s="132"/>
      <c r="F129" s="133"/>
      <c r="G129" s="134"/>
      <c r="H129" s="132"/>
      <c r="I129" s="132"/>
      <c r="J129" s="132"/>
    </row>
    <row r="130" spans="1:10" ht="15.75" hidden="1" x14ac:dyDescent="0.25">
      <c r="A130" s="119" t="s">
        <v>132</v>
      </c>
      <c r="B130" s="120"/>
      <c r="C130" s="120"/>
      <c r="D130" s="120"/>
      <c r="E130" s="120"/>
      <c r="F130" s="121"/>
      <c r="G130" s="122"/>
      <c r="H130" s="120"/>
      <c r="I130" s="120"/>
      <c r="J130" s="120"/>
    </row>
    <row r="131" spans="1:10" hidden="1" x14ac:dyDescent="0.25">
      <c r="A131" s="159" t="s">
        <v>122</v>
      </c>
      <c r="B131" s="160"/>
      <c r="C131" s="123"/>
      <c r="D131" s="123"/>
      <c r="E131" s="123"/>
      <c r="F131" s="124"/>
      <c r="G131" s="125"/>
      <c r="H131" s="123"/>
      <c r="I131" s="123"/>
      <c r="J131" s="123"/>
    </row>
    <row r="132" spans="1:10" hidden="1" x14ac:dyDescent="0.25">
      <c r="A132" s="159" t="s">
        <v>123</v>
      </c>
      <c r="B132" s="160"/>
      <c r="C132" s="123"/>
      <c r="D132" s="123"/>
      <c r="E132" s="123"/>
      <c r="F132" s="124"/>
      <c r="G132" s="125"/>
      <c r="H132" s="123"/>
      <c r="I132" s="123"/>
      <c r="J132" s="123"/>
    </row>
    <row r="133" spans="1:10" hidden="1" x14ac:dyDescent="0.25">
      <c r="A133" s="159" t="s">
        <v>124</v>
      </c>
      <c r="B133" s="160"/>
      <c r="C133" s="126"/>
      <c r="D133" s="126"/>
      <c r="E133" s="126"/>
      <c r="F133" s="127"/>
      <c r="G133" s="128"/>
      <c r="H133" s="126"/>
      <c r="I133" s="126"/>
      <c r="J133" s="126"/>
    </row>
    <row r="134" spans="1:10" hidden="1" x14ac:dyDescent="0.25">
      <c r="A134" s="159" t="s">
        <v>125</v>
      </c>
      <c r="B134" s="160"/>
      <c r="C134" s="132"/>
      <c r="D134" s="132"/>
      <c r="E134" s="132"/>
      <c r="F134" s="133"/>
      <c r="G134" s="134"/>
      <c r="H134" s="132"/>
      <c r="I134" s="132"/>
      <c r="J134" s="132"/>
    </row>
    <row r="135" spans="1:10" ht="15.75" hidden="1" x14ac:dyDescent="0.25">
      <c r="A135" s="119" t="s">
        <v>133</v>
      </c>
      <c r="B135" s="120"/>
      <c r="C135" s="120"/>
      <c r="D135" s="120"/>
      <c r="E135" s="120"/>
      <c r="F135" s="121"/>
      <c r="G135" s="122"/>
      <c r="H135" s="120"/>
      <c r="I135" s="120"/>
      <c r="J135" s="120"/>
    </row>
    <row r="136" spans="1:10" hidden="1" x14ac:dyDescent="0.25">
      <c r="A136" s="159" t="s">
        <v>122</v>
      </c>
      <c r="B136" s="160"/>
      <c r="C136" s="123"/>
      <c r="D136" s="123"/>
      <c r="E136" s="123"/>
      <c r="F136" s="124"/>
      <c r="G136" s="125"/>
      <c r="H136" s="123"/>
      <c r="I136" s="123"/>
      <c r="J136" s="123"/>
    </row>
    <row r="137" spans="1:10" hidden="1" x14ac:dyDescent="0.25">
      <c r="A137" s="159" t="s">
        <v>123</v>
      </c>
      <c r="B137" s="160"/>
      <c r="C137" s="123"/>
      <c r="D137" s="123"/>
      <c r="E137" s="123"/>
      <c r="F137" s="124"/>
      <c r="G137" s="125"/>
      <c r="H137" s="123"/>
      <c r="I137" s="123"/>
      <c r="J137" s="123"/>
    </row>
    <row r="138" spans="1:10" hidden="1" x14ac:dyDescent="0.25">
      <c r="A138" s="159" t="s">
        <v>124</v>
      </c>
      <c r="B138" s="160"/>
      <c r="C138" s="126"/>
      <c r="D138" s="126"/>
      <c r="E138" s="126"/>
      <c r="F138" s="127"/>
      <c r="G138" s="128"/>
      <c r="H138" s="126"/>
      <c r="I138" s="126"/>
      <c r="J138" s="126"/>
    </row>
    <row r="139" spans="1:10" hidden="1" x14ac:dyDescent="0.25">
      <c r="A139" s="159" t="s">
        <v>125</v>
      </c>
      <c r="B139" s="160"/>
      <c r="C139" s="132"/>
      <c r="D139" s="132"/>
      <c r="E139" s="132"/>
      <c r="F139" s="133"/>
      <c r="G139" s="134"/>
      <c r="H139" s="132"/>
      <c r="I139" s="132"/>
      <c r="J139" s="132"/>
    </row>
    <row r="140" spans="1:10" ht="15.75" hidden="1" x14ac:dyDescent="0.25">
      <c r="A140" s="119" t="s">
        <v>134</v>
      </c>
      <c r="B140" s="120"/>
      <c r="C140" s="120"/>
      <c r="D140" s="120"/>
      <c r="E140" s="120"/>
      <c r="F140" s="121"/>
      <c r="G140" s="122"/>
      <c r="H140" s="120"/>
      <c r="I140" s="120"/>
      <c r="J140" s="120"/>
    </row>
    <row r="141" spans="1:10" hidden="1" x14ac:dyDescent="0.25">
      <c r="A141" s="159" t="s">
        <v>122</v>
      </c>
      <c r="B141" s="160"/>
      <c r="C141" s="123"/>
      <c r="D141" s="123"/>
      <c r="E141" s="123"/>
      <c r="F141" s="124"/>
      <c r="G141" s="125"/>
      <c r="H141" s="123"/>
      <c r="I141" s="123"/>
      <c r="J141" s="123"/>
    </row>
    <row r="142" spans="1:10" hidden="1" x14ac:dyDescent="0.25">
      <c r="A142" s="159" t="s">
        <v>123</v>
      </c>
      <c r="B142" s="160"/>
      <c r="C142" s="123"/>
      <c r="D142" s="123"/>
      <c r="E142" s="123"/>
      <c r="F142" s="124"/>
      <c r="G142" s="125"/>
      <c r="H142" s="123"/>
      <c r="I142" s="123"/>
      <c r="J142" s="123"/>
    </row>
    <row r="143" spans="1:10" hidden="1" x14ac:dyDescent="0.25">
      <c r="A143" s="159" t="s">
        <v>124</v>
      </c>
      <c r="B143" s="160"/>
      <c r="C143" s="126"/>
      <c r="D143" s="126"/>
      <c r="E143" s="126"/>
      <c r="F143" s="127"/>
      <c r="G143" s="128"/>
      <c r="H143" s="126"/>
      <c r="I143" s="126"/>
      <c r="J143" s="126"/>
    </row>
    <row r="144" spans="1:10" ht="15.75" hidden="1" thickBot="1" x14ac:dyDescent="0.3">
      <c r="A144" s="161" t="s">
        <v>125</v>
      </c>
      <c r="B144" s="162"/>
      <c r="C144" s="135"/>
      <c r="D144" s="135"/>
      <c r="E144" s="135"/>
      <c r="F144" s="136"/>
      <c r="G144" s="137"/>
      <c r="H144" s="135"/>
      <c r="I144" s="135"/>
      <c r="J144" s="135"/>
    </row>
  </sheetData>
  <mergeCells count="85">
    <mergeCell ref="L65:L67"/>
    <mergeCell ref="N65:N67"/>
    <mergeCell ref="A2:J2"/>
    <mergeCell ref="A3:J3"/>
    <mergeCell ref="A4:J4"/>
    <mergeCell ref="A5:J5"/>
    <mergeCell ref="A8:A10"/>
    <mergeCell ref="B8:B10"/>
    <mergeCell ref="C8:C10"/>
    <mergeCell ref="D8:D10"/>
    <mergeCell ref="A52:B52"/>
    <mergeCell ref="A33:B33"/>
    <mergeCell ref="A34:B34"/>
    <mergeCell ref="A40:J40"/>
    <mergeCell ref="A46:B46"/>
    <mergeCell ref="A47:B47"/>
    <mergeCell ref="A48:B48"/>
    <mergeCell ref="A49:B49"/>
    <mergeCell ref="A50:B50"/>
    <mergeCell ref="A51:B51"/>
    <mergeCell ref="A70:B70"/>
    <mergeCell ref="A53:B53"/>
    <mergeCell ref="A54:B54"/>
    <mergeCell ref="A55:B55"/>
    <mergeCell ref="A56:B56"/>
    <mergeCell ref="A57:B57"/>
    <mergeCell ref="A61:B61"/>
    <mergeCell ref="A64:B64"/>
    <mergeCell ref="A65:B65"/>
    <mergeCell ref="A66:B66"/>
    <mergeCell ref="A67:B67"/>
    <mergeCell ref="A68:B68"/>
    <mergeCell ref="A89:B89"/>
    <mergeCell ref="A72:B72"/>
    <mergeCell ref="A74:B74"/>
    <mergeCell ref="A75:B75"/>
    <mergeCell ref="A76:B76"/>
    <mergeCell ref="A77:B77"/>
    <mergeCell ref="A78:B78"/>
    <mergeCell ref="A79:B79"/>
    <mergeCell ref="A80:B80"/>
    <mergeCell ref="A82:B82"/>
    <mergeCell ref="A83:B83"/>
    <mergeCell ref="A88:B88"/>
    <mergeCell ref="A107:B107"/>
    <mergeCell ref="A90:B90"/>
    <mergeCell ref="A92:B92"/>
    <mergeCell ref="A93:B93"/>
    <mergeCell ref="A94:B94"/>
    <mergeCell ref="A95:B95"/>
    <mergeCell ref="A96:B96"/>
    <mergeCell ref="A97:B97"/>
    <mergeCell ref="A98:B98"/>
    <mergeCell ref="A104:B104"/>
    <mergeCell ref="A105:B105"/>
    <mergeCell ref="A106:B106"/>
    <mergeCell ref="A123:B123"/>
    <mergeCell ref="A110:B110"/>
    <mergeCell ref="A111:B111"/>
    <mergeCell ref="A112:B112"/>
    <mergeCell ref="A113:B113"/>
    <mergeCell ref="A114:B114"/>
    <mergeCell ref="A116:B116"/>
    <mergeCell ref="A117:B117"/>
    <mergeCell ref="A118:B118"/>
    <mergeCell ref="A119:B119"/>
    <mergeCell ref="A121:B121"/>
    <mergeCell ref="A122:B122"/>
    <mergeCell ref="A138:B138"/>
    <mergeCell ref="A124:B124"/>
    <mergeCell ref="A126:B126"/>
    <mergeCell ref="A127:B127"/>
    <mergeCell ref="A128:B128"/>
    <mergeCell ref="A129:B129"/>
    <mergeCell ref="A131:B131"/>
    <mergeCell ref="A132:B132"/>
    <mergeCell ref="A133:B133"/>
    <mergeCell ref="A134:B134"/>
    <mergeCell ref="A136:B136"/>
    <mergeCell ref="A137:B137"/>
    <mergeCell ref="A139:B139"/>
    <mergeCell ref="A141:B141"/>
    <mergeCell ref="A142:B142"/>
    <mergeCell ref="A143:B143"/>
    <mergeCell ref="A144:B144"/>
  </mergeCells>
  <dataValidations count="1">
    <dataValidation type="list" allowBlank="1" showInputMessage="1" showErrorMessage="1" sqref="E10:J10">
      <formula1>#REF!</formula1>
    </dataValidation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cda57d-3309-491f-8cc9-51f8c6cf37b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3088F7A5E4D41A6FD9D53F89FF8F2" ma:contentTypeVersion="13" ma:contentTypeDescription="Create a new document." ma:contentTypeScope="" ma:versionID="22279f7537416f7ab2dee980daebeb2a">
  <xsd:schema xmlns:xsd="http://www.w3.org/2001/XMLSchema" xmlns:xs="http://www.w3.org/2001/XMLSchema" xmlns:p="http://schemas.microsoft.com/office/2006/metadata/properties" xmlns:ns3="2bcda57d-3309-491f-8cc9-51f8c6cf37be" xmlns:ns4="c3c8fbad-bf6a-47cc-9d11-e691dc526192" targetNamespace="http://schemas.microsoft.com/office/2006/metadata/properties" ma:root="true" ma:fieldsID="5fdb5caec951fb8f63729ac167ff786a" ns3:_="" ns4:_="">
    <xsd:import namespace="2bcda57d-3309-491f-8cc9-51f8c6cf37be"/>
    <xsd:import namespace="c3c8fbad-bf6a-47cc-9d11-e691dc5261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da57d-3309-491f-8cc9-51f8c6cf3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8fbad-bf6a-47cc-9d11-e691dc52619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20B26B-19F2-46EA-BCF8-8F5F5FF806C9}">
  <ds:schemaRefs>
    <ds:schemaRef ds:uri="c3c8fbad-bf6a-47cc-9d11-e691dc526192"/>
    <ds:schemaRef ds:uri="2bcda57d-3309-491f-8cc9-51f8c6cf37be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641B7C3-11BF-4E25-8D9C-87D7CAD9CC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cda57d-3309-491f-8cc9-51f8c6cf37be"/>
    <ds:schemaRef ds:uri="c3c8fbad-bf6a-47cc-9d11-e691dc5261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8577B3-D208-4D70-A2F8-86FFCAC693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 Mondal</dc:creator>
  <cp:lastModifiedBy>Sreekanth C</cp:lastModifiedBy>
  <cp:lastPrinted>2023-02-01T08:53:16Z</cp:lastPrinted>
  <dcterms:created xsi:type="dcterms:W3CDTF">2022-12-16T04:55:57Z</dcterms:created>
  <dcterms:modified xsi:type="dcterms:W3CDTF">2023-02-22T04:29:54Z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0x010100CA53088F7A5E4D41A6FD9D53F89FF8F2</vt:lpwstr>
  </property>
</Properties>
</file>