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ach\Downloads\"/>
    </mc:Choice>
  </mc:AlternateContent>
  <xr:revisionPtr revIDLastSave="0" documentId="8_{87260FDD-BDBB-4536-B216-F543E529E05F}" xr6:coauthVersionLast="47" xr6:coauthVersionMax="47" xr10:uidLastSave="{00000000-0000-0000-0000-000000000000}"/>
  <bookViews>
    <workbookView xWindow="-108" yWindow="-108" windowWidth="23256" windowHeight="12576" activeTab="7" xr2:uid="{A96DEC5F-6320-0148-BF5A-43CE0D5705D9}"/>
  </bookViews>
  <sheets>
    <sheet name="Project 1" sheetId="13" r:id="rId1"/>
    <sheet name="Project 2" sheetId="14" r:id="rId2"/>
    <sheet name="Graph 1" sheetId="17" r:id="rId3"/>
    <sheet name="Graph 2" sheetId="18" r:id="rId4"/>
    <sheet name="Graph 3" sheetId="19" r:id="rId5"/>
    <sheet name="Graph 4" sheetId="20" r:id="rId6"/>
    <sheet name="Graph 5" sheetId="22" r:id="rId7"/>
    <sheet name="Values for Graphing" sheetId="15" r:id="rId8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3" i="14" l="1"/>
  <c r="D75" i="14" s="1"/>
  <c r="C73" i="14"/>
  <c r="C75" i="14" s="1"/>
  <c r="B73" i="14"/>
  <c r="B75" i="14" s="1"/>
  <c r="C63" i="14"/>
  <c r="C65" i="14" s="1"/>
  <c r="K15" i="14" s="1"/>
  <c r="L15" i="14" s="1"/>
  <c r="M15" i="14" s="1"/>
  <c r="N15" i="14" s="1"/>
  <c r="O15" i="14" s="1"/>
  <c r="P15" i="14" s="1"/>
  <c r="Q15" i="14" s="1"/>
  <c r="R15" i="14" s="1"/>
  <c r="S15" i="14" s="1"/>
  <c r="T15" i="14" s="1"/>
  <c r="U15" i="14" s="1"/>
  <c r="V15" i="14" s="1"/>
  <c r="D62" i="14"/>
  <c r="D63" i="14" s="1"/>
  <c r="D65" i="14" s="1"/>
  <c r="W15" i="14" s="1"/>
  <c r="X15" i="14" s="1"/>
  <c r="Y15" i="14" s="1"/>
  <c r="Z15" i="14" s="1"/>
  <c r="AA15" i="14" s="1"/>
  <c r="AB15" i="14" s="1"/>
  <c r="AC15" i="14" s="1"/>
  <c r="AD15" i="14" s="1"/>
  <c r="AE15" i="14" s="1"/>
  <c r="AF15" i="14" s="1"/>
  <c r="AG15" i="14" s="1"/>
  <c r="AH15" i="14" s="1"/>
  <c r="C62" i="14"/>
  <c r="C66" i="14" s="1"/>
  <c r="B62" i="14"/>
  <c r="B66" i="14" s="1"/>
  <c r="D52" i="14"/>
  <c r="C52" i="14"/>
  <c r="B52" i="14"/>
  <c r="C40" i="14"/>
  <c r="D40" i="14"/>
  <c r="D33" i="14"/>
  <c r="C33" i="14"/>
  <c r="B33" i="14"/>
  <c r="H10" i="14" s="1"/>
  <c r="I10" i="14" s="1"/>
  <c r="J10" i="14" s="1"/>
  <c r="K10" i="14" s="1"/>
  <c r="L10" i="14" s="1"/>
  <c r="M10" i="14" s="1"/>
  <c r="N10" i="14" s="1"/>
  <c r="O10" i="14" s="1"/>
  <c r="P10" i="14" s="1"/>
  <c r="Q10" i="14" s="1"/>
  <c r="R10" i="14" s="1"/>
  <c r="S10" i="14" s="1"/>
  <c r="T10" i="14" s="1"/>
  <c r="U10" i="14" s="1"/>
  <c r="V10" i="14" s="1"/>
  <c r="W10" i="14" s="1"/>
  <c r="X10" i="14" s="1"/>
  <c r="Y10" i="14" s="1"/>
  <c r="Z10" i="14" s="1"/>
  <c r="AA10" i="14" s="1"/>
  <c r="AB10" i="14" s="1"/>
  <c r="AC10" i="14" s="1"/>
  <c r="AD10" i="14" s="1"/>
  <c r="AE10" i="14" s="1"/>
  <c r="AF10" i="14" s="1"/>
  <c r="AG10" i="14" s="1"/>
  <c r="AH10" i="14" s="1"/>
  <c r="D29" i="14"/>
  <c r="C29" i="14"/>
  <c r="B29" i="14"/>
  <c r="D28" i="14"/>
  <c r="C28" i="14"/>
  <c r="B28" i="14"/>
  <c r="B20" i="14"/>
  <c r="B21" i="14" s="1"/>
  <c r="D19" i="14"/>
  <c r="D20" i="14" s="1"/>
  <c r="D21" i="14" s="1"/>
  <c r="C19" i="14"/>
  <c r="C20" i="14" s="1"/>
  <c r="C21" i="14" s="1"/>
  <c r="B13" i="14"/>
  <c r="G7" i="14" s="1"/>
  <c r="G18" i="14" s="1"/>
  <c r="B9" i="15" s="1"/>
  <c r="B15" i="15" s="1"/>
  <c r="D64" i="13"/>
  <c r="D66" i="13" s="1"/>
  <c r="C64" i="13"/>
  <c r="C66" i="13" s="1"/>
  <c r="B64" i="13"/>
  <c r="B66" i="13" s="1"/>
  <c r="D52" i="13"/>
  <c r="C52" i="13"/>
  <c r="B52" i="13"/>
  <c r="C35" i="13"/>
  <c r="D35" i="13"/>
  <c r="B35" i="13"/>
  <c r="B38" i="13" s="1"/>
  <c r="D32" i="13"/>
  <c r="C32" i="13"/>
  <c r="B32" i="13"/>
  <c r="C31" i="13"/>
  <c r="D31" i="13"/>
  <c r="B31" i="13"/>
  <c r="H34" i="13" s="1"/>
  <c r="I34" i="13" s="1"/>
  <c r="J34" i="13" s="1"/>
  <c r="K34" i="13" s="1"/>
  <c r="L34" i="13" s="1"/>
  <c r="M34" i="13" s="1"/>
  <c r="N34" i="13" s="1"/>
  <c r="O34" i="13" s="1"/>
  <c r="P34" i="13" s="1"/>
  <c r="Q34" i="13" s="1"/>
  <c r="R34" i="13" s="1"/>
  <c r="S34" i="13" s="1"/>
  <c r="T34" i="13" s="1"/>
  <c r="U34" i="13" s="1"/>
  <c r="V34" i="13" s="1"/>
  <c r="W34" i="13" s="1"/>
  <c r="X34" i="13" s="1"/>
  <c r="Y34" i="13" s="1"/>
  <c r="Z34" i="13" s="1"/>
  <c r="AA34" i="13" s="1"/>
  <c r="AB34" i="13" s="1"/>
  <c r="AC34" i="13" s="1"/>
  <c r="AD34" i="13" s="1"/>
  <c r="AE34" i="13" s="1"/>
  <c r="AF34" i="13" s="1"/>
  <c r="AG34" i="13" s="1"/>
  <c r="AH34" i="13" s="1"/>
  <c r="B21" i="13"/>
  <c r="B22" i="13" s="1"/>
  <c r="D20" i="13"/>
  <c r="D21" i="13" s="1"/>
  <c r="D22" i="13" s="1"/>
  <c r="C20" i="13"/>
  <c r="C21" i="13" s="1"/>
  <c r="B12" i="13"/>
  <c r="B10" i="15"/>
  <c r="G11" i="14"/>
  <c r="G10" i="14"/>
  <c r="B5" i="15"/>
  <c r="B40" i="14"/>
  <c r="H11" i="14" s="1"/>
  <c r="I11" i="14" s="1"/>
  <c r="J11" i="14" s="1"/>
  <c r="K11" i="14" s="1"/>
  <c r="L11" i="14" s="1"/>
  <c r="M11" i="14" s="1"/>
  <c r="N11" i="14" s="1"/>
  <c r="O11" i="14" s="1"/>
  <c r="P11" i="14" s="1"/>
  <c r="Q11" i="14" s="1"/>
  <c r="R11" i="14" s="1"/>
  <c r="S11" i="14" s="1"/>
  <c r="T11" i="14" s="1"/>
  <c r="U11" i="14" s="1"/>
  <c r="V11" i="14" s="1"/>
  <c r="W11" i="14" s="1"/>
  <c r="X11" i="14" s="1"/>
  <c r="Y11" i="14" s="1"/>
  <c r="Z11" i="14" s="1"/>
  <c r="AA11" i="14" s="1"/>
  <c r="AB11" i="14" s="1"/>
  <c r="AC11" i="14" s="1"/>
  <c r="AD11" i="14" s="1"/>
  <c r="AE11" i="14" s="1"/>
  <c r="AF11" i="14" s="1"/>
  <c r="AG11" i="14" s="1"/>
  <c r="AH11" i="14" s="1"/>
  <c r="H8" i="14"/>
  <c r="I8" i="14" s="1"/>
  <c r="D44" i="13"/>
  <c r="C44" i="13"/>
  <c r="B44" i="13"/>
  <c r="B54" i="13"/>
  <c r="B55" i="13" s="1"/>
  <c r="B57" i="13" s="1"/>
  <c r="H9" i="14"/>
  <c r="I9" i="14" s="1"/>
  <c r="J9" i="14" s="1"/>
  <c r="K9" i="14" s="1"/>
  <c r="L9" i="14" s="1"/>
  <c r="M9" i="14" s="1"/>
  <c r="N9" i="14" s="1"/>
  <c r="O9" i="14" s="1"/>
  <c r="P9" i="14" s="1"/>
  <c r="Q9" i="14" s="1"/>
  <c r="R9" i="14" s="1"/>
  <c r="S9" i="14" s="1"/>
  <c r="T9" i="14" s="1"/>
  <c r="U9" i="14" s="1"/>
  <c r="V9" i="14" s="1"/>
  <c r="W9" i="14" s="1"/>
  <c r="X9" i="14" s="1"/>
  <c r="Y9" i="14" s="1"/>
  <c r="Z9" i="14" s="1"/>
  <c r="AA9" i="14" s="1"/>
  <c r="AB9" i="14" s="1"/>
  <c r="AC9" i="14" s="1"/>
  <c r="AD9" i="14" s="1"/>
  <c r="AE9" i="14" s="1"/>
  <c r="AF9" i="14" s="1"/>
  <c r="AG9" i="14" s="1"/>
  <c r="AH9" i="14" s="1"/>
  <c r="H36" i="13"/>
  <c r="I36" i="13" s="1"/>
  <c r="J36" i="13" s="1"/>
  <c r="K36" i="13" s="1"/>
  <c r="L36" i="13" s="1"/>
  <c r="M36" i="13" s="1"/>
  <c r="N36" i="13" s="1"/>
  <c r="O36" i="13" s="1"/>
  <c r="P36" i="13" s="1"/>
  <c r="Q36" i="13" s="1"/>
  <c r="R36" i="13" s="1"/>
  <c r="S36" i="13" s="1"/>
  <c r="T36" i="13" s="1"/>
  <c r="U36" i="13" s="1"/>
  <c r="V36" i="13" s="1"/>
  <c r="W36" i="13" s="1"/>
  <c r="X36" i="13" s="1"/>
  <c r="Y36" i="13" s="1"/>
  <c r="Z36" i="13" s="1"/>
  <c r="AA36" i="13" s="1"/>
  <c r="AB36" i="13" s="1"/>
  <c r="AC36" i="13" s="1"/>
  <c r="AD36" i="13" s="1"/>
  <c r="AE36" i="13" s="1"/>
  <c r="AF36" i="13" s="1"/>
  <c r="AG36" i="13" s="1"/>
  <c r="AH36" i="13" s="1"/>
  <c r="D66" i="14"/>
  <c r="D54" i="14"/>
  <c r="D55" i="14" s="1"/>
  <c r="C54" i="14"/>
  <c r="C55" i="14" s="1"/>
  <c r="B54" i="14"/>
  <c r="B55" i="14" s="1"/>
  <c r="D54" i="13"/>
  <c r="D55" i="13" s="1"/>
  <c r="D57" i="13" s="1"/>
  <c r="C54" i="13"/>
  <c r="C55" i="13" s="1"/>
  <c r="C57" i="13" s="1"/>
  <c r="G32" i="13"/>
  <c r="G41" i="13" s="1"/>
  <c r="B4" i="15" s="1"/>
  <c r="B14" i="15" s="1"/>
  <c r="D36" i="14" l="1"/>
  <c r="B63" i="14"/>
  <c r="B65" i="14" s="1"/>
  <c r="H15" i="14" s="1"/>
  <c r="I15" i="14" s="1"/>
  <c r="J15" i="14" s="1"/>
  <c r="H22" i="14"/>
  <c r="C10" i="15" s="1"/>
  <c r="B76" i="14"/>
  <c r="K22" i="14"/>
  <c r="L22" i="14" s="1"/>
  <c r="C76" i="14"/>
  <c r="W22" i="14"/>
  <c r="X22" i="14" s="1"/>
  <c r="D76" i="14"/>
  <c r="H45" i="13"/>
  <c r="C5" i="15" s="1"/>
  <c r="B67" i="13"/>
  <c r="W45" i="13"/>
  <c r="X45" i="13" s="1"/>
  <c r="D67" i="13"/>
  <c r="K33" i="13"/>
  <c r="C22" i="13"/>
  <c r="K45" i="13"/>
  <c r="F5" i="15" s="1"/>
  <c r="C67" i="13"/>
  <c r="W33" i="13"/>
  <c r="D38" i="13"/>
  <c r="H35" i="13"/>
  <c r="I35" i="13" s="1"/>
  <c r="J35" i="13" s="1"/>
  <c r="K35" i="13" s="1"/>
  <c r="L35" i="13" s="1"/>
  <c r="M35" i="13" s="1"/>
  <c r="N35" i="13" s="1"/>
  <c r="O35" i="13" s="1"/>
  <c r="P35" i="13" s="1"/>
  <c r="Q35" i="13" s="1"/>
  <c r="R35" i="13" s="1"/>
  <c r="S35" i="13" s="1"/>
  <c r="T35" i="13" s="1"/>
  <c r="U35" i="13" s="1"/>
  <c r="V35" i="13" s="1"/>
  <c r="W35" i="13" s="1"/>
  <c r="X35" i="13" s="1"/>
  <c r="Y35" i="13" s="1"/>
  <c r="Z35" i="13" s="1"/>
  <c r="AA35" i="13" s="1"/>
  <c r="AB35" i="13" s="1"/>
  <c r="AC35" i="13" s="1"/>
  <c r="AD35" i="13" s="1"/>
  <c r="AE35" i="13" s="1"/>
  <c r="AF35" i="13" s="1"/>
  <c r="AG35" i="13" s="1"/>
  <c r="AH35" i="13" s="1"/>
  <c r="H33" i="13"/>
  <c r="H37" i="13" s="1"/>
  <c r="B43" i="14"/>
  <c r="C43" i="14"/>
  <c r="D43" i="14"/>
  <c r="L45" i="13"/>
  <c r="H12" i="14"/>
  <c r="I45" i="13"/>
  <c r="D5" i="15" s="1"/>
  <c r="L33" i="13"/>
  <c r="X33" i="13"/>
  <c r="K8" i="14"/>
  <c r="B56" i="13"/>
  <c r="H39" i="13" s="1"/>
  <c r="I39" i="13" s="1"/>
  <c r="J39" i="13" s="1"/>
  <c r="D56" i="13"/>
  <c r="W39" i="13" s="1"/>
  <c r="X39" i="13" s="1"/>
  <c r="Y39" i="13" s="1"/>
  <c r="Z39" i="13" s="1"/>
  <c r="AA39" i="13" s="1"/>
  <c r="AB39" i="13" s="1"/>
  <c r="AC39" i="13" s="1"/>
  <c r="AD39" i="13" s="1"/>
  <c r="AE39" i="13" s="1"/>
  <c r="AF39" i="13" s="1"/>
  <c r="AG39" i="13" s="1"/>
  <c r="AH39" i="13" s="1"/>
  <c r="C56" i="13"/>
  <c r="D56" i="14"/>
  <c r="W14" i="14" s="1"/>
  <c r="B56" i="14"/>
  <c r="H14" i="14" s="1"/>
  <c r="B57" i="14"/>
  <c r="C56" i="14"/>
  <c r="K14" i="14" s="1"/>
  <c r="C57" i="14"/>
  <c r="B36" i="14"/>
  <c r="C36" i="14"/>
  <c r="D57" i="14"/>
  <c r="C38" i="13"/>
  <c r="F10" i="15" l="1"/>
  <c r="I22" i="14"/>
  <c r="D10" i="15" s="1"/>
  <c r="R10" i="15"/>
  <c r="I33" i="13"/>
  <c r="R5" i="15"/>
  <c r="W37" i="13"/>
  <c r="W41" i="13" s="1"/>
  <c r="R4" i="15" s="1"/>
  <c r="R14" i="15" s="1"/>
  <c r="K37" i="13"/>
  <c r="Y22" i="14"/>
  <c r="S10" i="15"/>
  <c r="M22" i="14"/>
  <c r="G10" i="15"/>
  <c r="K39" i="13"/>
  <c r="L39" i="13" s="1"/>
  <c r="M39" i="13" s="1"/>
  <c r="N39" i="13" s="1"/>
  <c r="O39" i="13" s="1"/>
  <c r="P39" i="13" s="1"/>
  <c r="Q39" i="13" s="1"/>
  <c r="R39" i="13" s="1"/>
  <c r="S39" i="13" s="1"/>
  <c r="T39" i="13" s="1"/>
  <c r="U39" i="13" s="1"/>
  <c r="V39" i="13" s="1"/>
  <c r="Y45" i="13"/>
  <c r="S5" i="15"/>
  <c r="M45" i="13"/>
  <c r="G5" i="15"/>
  <c r="K16" i="14"/>
  <c r="L14" i="14"/>
  <c r="H16" i="14"/>
  <c r="H18" i="14" s="1"/>
  <c r="C9" i="15" s="1"/>
  <c r="C15" i="15" s="1"/>
  <c r="I14" i="14"/>
  <c r="W16" i="14"/>
  <c r="X14" i="14"/>
  <c r="L8" i="14"/>
  <c r="K12" i="14"/>
  <c r="J8" i="14"/>
  <c r="J12" i="14" s="1"/>
  <c r="I12" i="14"/>
  <c r="J45" i="13"/>
  <c r="E5" i="15" s="1"/>
  <c r="H41" i="13"/>
  <c r="C4" i="15" s="1"/>
  <c r="C14" i="15" s="1"/>
  <c r="X37" i="13"/>
  <c r="X41" i="13" s="1"/>
  <c r="S4" i="15" s="1"/>
  <c r="S14" i="15" s="1"/>
  <c r="Y33" i="13"/>
  <c r="L37" i="13"/>
  <c r="M33" i="13"/>
  <c r="I37" i="13"/>
  <c r="I41" i="13" s="1"/>
  <c r="D4" i="15" s="1"/>
  <c r="D14" i="15" s="1"/>
  <c r="J33" i="13"/>
  <c r="J37" i="13" s="1"/>
  <c r="J41" i="13" s="1"/>
  <c r="E4" i="15" s="1"/>
  <c r="E14" i="15" s="1"/>
  <c r="W8" i="14"/>
  <c r="J22" i="14" l="1"/>
  <c r="E10" i="15" s="1"/>
  <c r="K18" i="14"/>
  <c r="F9" i="15" s="1"/>
  <c r="F15" i="15" s="1"/>
  <c r="L41" i="13"/>
  <c r="G4" i="15" s="1"/>
  <c r="G14" i="15" s="1"/>
  <c r="K41" i="13"/>
  <c r="F4" i="15" s="1"/>
  <c r="F14" i="15" s="1"/>
  <c r="N22" i="14"/>
  <c r="H10" i="15"/>
  <c r="Z22" i="14"/>
  <c r="T10" i="15"/>
  <c r="N45" i="13"/>
  <c r="H5" i="15"/>
  <c r="Z45" i="13"/>
  <c r="T5" i="15"/>
  <c r="X16" i="14"/>
  <c r="Y14" i="14"/>
  <c r="I16" i="14"/>
  <c r="I18" i="14" s="1"/>
  <c r="D9" i="15" s="1"/>
  <c r="D15" i="15" s="1"/>
  <c r="J14" i="14"/>
  <c r="J16" i="14" s="1"/>
  <c r="J18" i="14" s="1"/>
  <c r="E9" i="15" s="1"/>
  <c r="E15" i="15" s="1"/>
  <c r="L16" i="14"/>
  <c r="M14" i="14"/>
  <c r="X8" i="14"/>
  <c r="W12" i="14"/>
  <c r="W18" i="14" s="1"/>
  <c r="R9" i="15" s="1"/>
  <c r="R15" i="15" s="1"/>
  <c r="M8" i="14"/>
  <c r="L12" i="14"/>
  <c r="N33" i="13"/>
  <c r="M37" i="13"/>
  <c r="M41" i="13" s="1"/>
  <c r="H4" i="15" s="1"/>
  <c r="H14" i="15" s="1"/>
  <c r="Z33" i="13"/>
  <c r="Y37" i="13"/>
  <c r="Y41" i="13" s="1"/>
  <c r="T4" i="15" s="1"/>
  <c r="T14" i="15" s="1"/>
  <c r="L18" i="14" l="1"/>
  <c r="G9" i="15" s="1"/>
  <c r="G15" i="15" s="1"/>
  <c r="AA22" i="14"/>
  <c r="U10" i="15"/>
  <c r="O22" i="14"/>
  <c r="I10" i="15"/>
  <c r="AA45" i="13"/>
  <c r="U5" i="15"/>
  <c r="O45" i="13"/>
  <c r="I5" i="15"/>
  <c r="M16" i="14"/>
  <c r="N14" i="14"/>
  <c r="Z14" i="14"/>
  <c r="Y16" i="14"/>
  <c r="N8" i="14"/>
  <c r="M12" i="14"/>
  <c r="M18" i="14" s="1"/>
  <c r="H9" i="15" s="1"/>
  <c r="H15" i="15" s="1"/>
  <c r="Y8" i="14"/>
  <c r="X12" i="14"/>
  <c r="X18" i="14" s="1"/>
  <c r="S9" i="15" s="1"/>
  <c r="S15" i="15" s="1"/>
  <c r="AA33" i="13"/>
  <c r="Z37" i="13"/>
  <c r="Z41" i="13" s="1"/>
  <c r="U4" i="15" s="1"/>
  <c r="U14" i="15" s="1"/>
  <c r="O33" i="13"/>
  <c r="N37" i="13"/>
  <c r="N41" i="13" s="1"/>
  <c r="I4" i="15" s="1"/>
  <c r="I14" i="15" s="1"/>
  <c r="P22" i="14" l="1"/>
  <c r="J10" i="15"/>
  <c r="AB22" i="14"/>
  <c r="V10" i="15"/>
  <c r="P45" i="13"/>
  <c r="J5" i="15"/>
  <c r="AB45" i="13"/>
  <c r="V5" i="15"/>
  <c r="AA14" i="14"/>
  <c r="Z16" i="14"/>
  <c r="O14" i="14"/>
  <c r="N16" i="14"/>
  <c r="Z8" i="14"/>
  <c r="Y12" i="14"/>
  <c r="Y18" i="14" s="1"/>
  <c r="T9" i="15" s="1"/>
  <c r="T15" i="15" s="1"/>
  <c r="O8" i="14"/>
  <c r="N12" i="14"/>
  <c r="N18" i="14" s="1"/>
  <c r="I9" i="15" s="1"/>
  <c r="I15" i="15" s="1"/>
  <c r="P33" i="13"/>
  <c r="O37" i="13"/>
  <c r="O41" i="13" s="1"/>
  <c r="J4" i="15" s="1"/>
  <c r="J14" i="15" s="1"/>
  <c r="AB33" i="13"/>
  <c r="AA37" i="13"/>
  <c r="AA41" i="13" s="1"/>
  <c r="V4" i="15" s="1"/>
  <c r="V14" i="15" s="1"/>
  <c r="AC22" i="14" l="1"/>
  <c r="W10" i="15"/>
  <c r="Q22" i="14"/>
  <c r="K10" i="15"/>
  <c r="AC45" i="13"/>
  <c r="W5" i="15"/>
  <c r="Q45" i="13"/>
  <c r="K5" i="15"/>
  <c r="P14" i="14"/>
  <c r="O16" i="14"/>
  <c r="AB14" i="14"/>
  <c r="AA16" i="14"/>
  <c r="P8" i="14"/>
  <c r="O12" i="14"/>
  <c r="AA8" i="14"/>
  <c r="Z12" i="14"/>
  <c r="Z18" i="14" s="1"/>
  <c r="U9" i="15" s="1"/>
  <c r="U15" i="15" s="1"/>
  <c r="AC33" i="13"/>
  <c r="AB37" i="13"/>
  <c r="AB41" i="13" s="1"/>
  <c r="W4" i="15" s="1"/>
  <c r="W14" i="15" s="1"/>
  <c r="Q33" i="13"/>
  <c r="P37" i="13"/>
  <c r="P41" i="13" s="1"/>
  <c r="K4" i="15" s="1"/>
  <c r="K14" i="15" s="1"/>
  <c r="O18" i="14" l="1"/>
  <c r="J9" i="15" s="1"/>
  <c r="J15" i="15" s="1"/>
  <c r="R22" i="14"/>
  <c r="L10" i="15"/>
  <c r="AD22" i="14"/>
  <c r="X10" i="15"/>
  <c r="R45" i="13"/>
  <c r="L5" i="15"/>
  <c r="AD45" i="13"/>
  <c r="X5" i="15"/>
  <c r="AC14" i="14"/>
  <c r="AB16" i="14"/>
  <c r="Q14" i="14"/>
  <c r="P16" i="14"/>
  <c r="AB8" i="14"/>
  <c r="AA12" i="14"/>
  <c r="AA18" i="14" s="1"/>
  <c r="V9" i="15" s="1"/>
  <c r="V15" i="15" s="1"/>
  <c r="Q8" i="14"/>
  <c r="P12" i="14"/>
  <c r="P18" i="14" s="1"/>
  <c r="K9" i="15" s="1"/>
  <c r="K15" i="15" s="1"/>
  <c r="R33" i="13"/>
  <c r="Q37" i="13"/>
  <c r="Q41" i="13" s="1"/>
  <c r="L4" i="15" s="1"/>
  <c r="L14" i="15" s="1"/>
  <c r="AD33" i="13"/>
  <c r="AC37" i="13"/>
  <c r="AC41" i="13" s="1"/>
  <c r="X4" i="15" s="1"/>
  <c r="X14" i="15" s="1"/>
  <c r="AE22" i="14" l="1"/>
  <c r="Y10" i="15"/>
  <c r="S22" i="14"/>
  <c r="M10" i="15"/>
  <c r="AE45" i="13"/>
  <c r="Y5" i="15"/>
  <c r="S45" i="13"/>
  <c r="M5" i="15"/>
  <c r="R14" i="14"/>
  <c r="Q16" i="14"/>
  <c r="AD14" i="14"/>
  <c r="AC16" i="14"/>
  <c r="R8" i="14"/>
  <c r="Q12" i="14"/>
  <c r="AC8" i="14"/>
  <c r="AB12" i="14"/>
  <c r="AB18" i="14" s="1"/>
  <c r="W9" i="15" s="1"/>
  <c r="W15" i="15" s="1"/>
  <c r="AE33" i="13"/>
  <c r="AD37" i="13"/>
  <c r="AD41" i="13" s="1"/>
  <c r="Y4" i="15" s="1"/>
  <c r="Y14" i="15" s="1"/>
  <c r="S33" i="13"/>
  <c r="R37" i="13"/>
  <c r="R41" i="13" s="1"/>
  <c r="M4" i="15" s="1"/>
  <c r="M14" i="15" s="1"/>
  <c r="Q18" i="14" l="1"/>
  <c r="L9" i="15" s="1"/>
  <c r="L15" i="15" s="1"/>
  <c r="T22" i="14"/>
  <c r="N10" i="15"/>
  <c r="AF22" i="14"/>
  <c r="Z10" i="15"/>
  <c r="T45" i="13"/>
  <c r="N5" i="15"/>
  <c r="AF45" i="13"/>
  <c r="Z5" i="15"/>
  <c r="AE14" i="14"/>
  <c r="AD16" i="14"/>
  <c r="S14" i="14"/>
  <c r="R16" i="14"/>
  <c r="AD8" i="14"/>
  <c r="AC12" i="14"/>
  <c r="AC18" i="14" s="1"/>
  <c r="X9" i="15" s="1"/>
  <c r="X15" i="15" s="1"/>
  <c r="S8" i="14"/>
  <c r="R12" i="14"/>
  <c r="T33" i="13"/>
  <c r="S37" i="13"/>
  <c r="S41" i="13" s="1"/>
  <c r="N4" i="15" s="1"/>
  <c r="N14" i="15" s="1"/>
  <c r="AF33" i="13"/>
  <c r="AE37" i="13"/>
  <c r="AE41" i="13" s="1"/>
  <c r="Z4" i="15" s="1"/>
  <c r="Z14" i="15" s="1"/>
  <c r="R18" i="14" l="1"/>
  <c r="M9" i="15" s="1"/>
  <c r="M15" i="15" s="1"/>
  <c r="AG22" i="14"/>
  <c r="AA10" i="15"/>
  <c r="U22" i="14"/>
  <c r="O10" i="15"/>
  <c r="AG45" i="13"/>
  <c r="AA5" i="15"/>
  <c r="U45" i="13"/>
  <c r="O5" i="15"/>
  <c r="T14" i="14"/>
  <c r="S16" i="14"/>
  <c r="AF14" i="14"/>
  <c r="AE16" i="14"/>
  <c r="T8" i="14"/>
  <c r="S12" i="14"/>
  <c r="AE8" i="14"/>
  <c r="AD12" i="14"/>
  <c r="AD18" i="14" s="1"/>
  <c r="Y9" i="15" s="1"/>
  <c r="Y15" i="15" s="1"/>
  <c r="AG33" i="13"/>
  <c r="AF37" i="13"/>
  <c r="AF41" i="13" s="1"/>
  <c r="AA4" i="15" s="1"/>
  <c r="AA14" i="15" s="1"/>
  <c r="U33" i="13"/>
  <c r="T37" i="13"/>
  <c r="T41" i="13" s="1"/>
  <c r="O4" i="15" s="1"/>
  <c r="O14" i="15" s="1"/>
  <c r="S18" i="14" l="1"/>
  <c r="N9" i="15" s="1"/>
  <c r="N15" i="15" s="1"/>
  <c r="V22" i="14"/>
  <c r="P10" i="15"/>
  <c r="AH22" i="14"/>
  <c r="AC10" i="15" s="1"/>
  <c r="AB10" i="15"/>
  <c r="V45" i="13"/>
  <c r="P5" i="15"/>
  <c r="AH45" i="13"/>
  <c r="AC5" i="15" s="1"/>
  <c r="AB5" i="15"/>
  <c r="AG14" i="14"/>
  <c r="AF16" i="14"/>
  <c r="U14" i="14"/>
  <c r="T16" i="14"/>
  <c r="AF8" i="14"/>
  <c r="AE12" i="14"/>
  <c r="AE18" i="14" s="1"/>
  <c r="Z9" i="15" s="1"/>
  <c r="Z15" i="15" s="1"/>
  <c r="U8" i="14"/>
  <c r="T12" i="14"/>
  <c r="V33" i="13"/>
  <c r="V37" i="13" s="1"/>
  <c r="V41" i="13" s="1"/>
  <c r="Q4" i="15" s="1"/>
  <c r="Q14" i="15" s="1"/>
  <c r="U37" i="13"/>
  <c r="U41" i="13" s="1"/>
  <c r="P4" i="15" s="1"/>
  <c r="P14" i="15" s="1"/>
  <c r="AH33" i="13"/>
  <c r="AH37" i="13" s="1"/>
  <c r="AH41" i="13" s="1"/>
  <c r="AC4" i="15" s="1"/>
  <c r="AC14" i="15" s="1"/>
  <c r="AG37" i="13"/>
  <c r="AG41" i="13" s="1"/>
  <c r="AB4" i="15" s="1"/>
  <c r="AB14" i="15" s="1"/>
  <c r="T18" i="14" l="1"/>
  <c r="O9" i="15" s="1"/>
  <c r="O15" i="15" s="1"/>
  <c r="Q10" i="15"/>
  <c r="G23" i="14"/>
  <c r="B27" i="15" s="1"/>
  <c r="Q5" i="15"/>
  <c r="G46" i="13"/>
  <c r="B23" i="15" s="1"/>
  <c r="G42" i="13"/>
  <c r="V14" i="14"/>
  <c r="V16" i="14" s="1"/>
  <c r="U16" i="14"/>
  <c r="AH14" i="14"/>
  <c r="AH16" i="14" s="1"/>
  <c r="AG16" i="14"/>
  <c r="V8" i="14"/>
  <c r="V12" i="14" s="1"/>
  <c r="U12" i="14"/>
  <c r="U18" i="14" s="1"/>
  <c r="P9" i="15" s="1"/>
  <c r="P15" i="15" s="1"/>
  <c r="AG8" i="14"/>
  <c r="AF12" i="14"/>
  <c r="AF18" i="14" s="1"/>
  <c r="AA9" i="15" s="1"/>
  <c r="AA15" i="15" s="1"/>
  <c r="V18" i="14" l="1"/>
  <c r="Q9" i="15" s="1"/>
  <c r="Q15" i="15" s="1"/>
  <c r="G48" i="13"/>
  <c r="B31" i="15" s="1"/>
  <c r="B22" i="15"/>
  <c r="B18" i="15"/>
  <c r="AH8" i="14"/>
  <c r="AH12" i="14" s="1"/>
  <c r="AH18" i="14" s="1"/>
  <c r="AC9" i="15" s="1"/>
  <c r="AC15" i="15" s="1"/>
  <c r="AG12" i="14"/>
  <c r="AG18" i="14" s="1"/>
  <c r="AB9" i="15" s="1"/>
  <c r="AB15" i="15" s="1"/>
  <c r="G19" i="14" l="1"/>
  <c r="G25" i="14" s="1"/>
  <c r="B30" i="15" s="1"/>
  <c r="B19" i="15" l="1"/>
  <c r="B26" i="1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tc={0BD5825A-3F7F-824C-8218-52150F6515F6}</author>
    <author>tc={B9E158B0-37E7-F245-855B-762FB5148FF1}</author>
  </authors>
  <commentList>
    <comment ref="A20" authorId="0" shapeId="0" xr:uid="{0BD5825A-3F7F-824C-8218-52150F6515F6}">
      <text>
        <t>[Threaded comment]
Your version of Excel allows you to read this threaded comment; however, any edits to it will get removed if the file is opened in a newer version of Excel. Learn more: https://go.microsoft.com/fwlink/?linkid=870924
Comment:
    “Labor Rate for Engineers increases 8% in time period 2 and 3.”</t>
      </text>
    </comment>
    <comment ref="A34" authorId="1" shapeId="0" xr:uid="{B9E158B0-37E7-F245-855B-762FB5148FF1}">
      <text>
        <t>[Threaded comment]
Your version of Excel allows you to read this threaded comment; however, any edits to it will get removed if the file is opened in a newer version of Excel. Learn more: https://go.microsoft.com/fwlink/?linkid=870924
Comment:
    “Maintenance across the 3 time periods will cost $5,400,000”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tc={1651978B-F755-0743-9169-48110975D7A1}</author>
    <author>tc={DCF56F57-F996-424B-A3AF-FE3BD2F6A5D6}</author>
    <author>tc={E540D5D7-89A0-5444-9718-FF8B7344102B}</author>
  </authors>
  <commentList>
    <comment ref="A19" authorId="0" shapeId="0" xr:uid="{1651978B-F755-0743-9169-48110975D7A1}">
      <text>
        <t>[Threaded comment]
Your version of Excel allows you to read this threaded comment; however, any edits to it will get removed if the file is opened in a newer version of Excel. Learn more: https://go.microsoft.com/fwlink/?linkid=870924
Comment:
    “Labor Rate for Engineers increases 8% in time period 2 and 3.”</t>
      </text>
    </comment>
    <comment ref="A32" authorId="1" shapeId="0" xr:uid="{DCF56F57-F996-424B-A3AF-FE3BD2F6A5D6}">
      <text>
        <t>[Threaded comment]
Your version of Excel allows you to read this threaded comment; however, any edits to it will get removed if the file is opened in a newer version of Excel. Learn more: https://go.microsoft.com/fwlink/?linkid=870924
Comment:
    “Maintenance across the 3 time periods will cost $5,400,000”</t>
      </text>
    </comment>
    <comment ref="A62" authorId="2" shapeId="0" xr:uid="{E540D5D7-89A0-5444-9718-FF8B7344102B}">
      <text>
        <t>[Threaded comment]
Your version of Excel allows you to read this threaded comment; however, any edits to it will get removed if the file is opened in a newer version of Excel. Learn more: https://go.microsoft.com/fwlink/?linkid=870924
Comment:
    “Attachable lenses in one unit package (1 zoom and 1 wide angle lens in 1 package) are expected to be sold with 75% of all new Razor sales in the first time period, 75% in the second time period, and 75% in the third time period,”</t>
      </text>
    </comment>
  </commentList>
</comments>
</file>

<file path=xl/sharedStrings.xml><?xml version="1.0" encoding="utf-8"?>
<sst xmlns="http://schemas.openxmlformats.org/spreadsheetml/2006/main" count="181" uniqueCount="74">
  <si>
    <t>BIG NOTE 21</t>
  </si>
  <si>
    <t>ONE TIME COSTS</t>
  </si>
  <si>
    <t xml:space="preserve">Product Development </t>
  </si>
  <si>
    <t>Mircoprocessor Chip</t>
  </si>
  <si>
    <t xml:space="preserve">Camera Tech </t>
  </si>
  <si>
    <t>Wireless chipset</t>
  </si>
  <si>
    <t>Software Upgrade</t>
  </si>
  <si>
    <t>Retooling of Manufacturing for new phone</t>
  </si>
  <si>
    <t xml:space="preserve">Training on manufacturing and maintenance procdeures </t>
  </si>
  <si>
    <t>Total</t>
  </si>
  <si>
    <t>LABOR</t>
  </si>
  <si>
    <t xml:space="preserve">Engineering </t>
  </si>
  <si>
    <t>PERIOD 1 (3 MONTHS)</t>
  </si>
  <si>
    <t>PERIOD 2 (12 MONTHS)</t>
  </si>
  <si>
    <t>PERIOD 3 (12 MONTHS)</t>
  </si>
  <si>
    <t xml:space="preserve">Hours Per Month </t>
  </si>
  <si>
    <t xml:space="preserve">Hourly Rate </t>
  </si>
  <si>
    <t>Labor Cost Per Month</t>
  </si>
  <si>
    <t>Manufacturing Personnel</t>
  </si>
  <si>
    <t>Period (Months)</t>
  </si>
  <si>
    <t># of hourly workers</t>
  </si>
  <si>
    <t>Costs</t>
  </si>
  <si>
    <t>Product Development</t>
  </si>
  <si>
    <t>Engineering</t>
  </si>
  <si>
    <t xml:space="preserve">MAINTENANCE </t>
  </si>
  <si>
    <t>Per Month</t>
  </si>
  <si>
    <t>Maintenance</t>
  </si>
  <si>
    <t>Qualcomm Consulting Services</t>
  </si>
  <si>
    <t>Total Cost</t>
  </si>
  <si>
    <t>Revenue</t>
  </si>
  <si>
    <t>QUALCOMM CONSULTING SERVICES</t>
  </si>
  <si>
    <t>Net Revenue</t>
  </si>
  <si>
    <t>NPV NET</t>
  </si>
  <si>
    <t xml:space="preserve">Total </t>
  </si>
  <si>
    <t>Existing Phone Sales</t>
  </si>
  <si>
    <t xml:space="preserve">PRODUCT PRICE </t>
  </si>
  <si>
    <t>Cost/Loss</t>
  </si>
  <si>
    <t>MSRP</t>
  </si>
  <si>
    <t>NPV New Project vs. Existing Phones</t>
  </si>
  <si>
    <t xml:space="preserve">Total Estimated Unit Sales </t>
  </si>
  <si>
    <t xml:space="preserve">Monthly Unit Sales </t>
  </si>
  <si>
    <t xml:space="preserve">Percent Reduction in Price </t>
  </si>
  <si>
    <t>Price Discount of Phone</t>
  </si>
  <si>
    <t>Sales Price of Phone</t>
  </si>
  <si>
    <t>Revenue Per Month</t>
  </si>
  <si>
    <t>Total Revenue</t>
  </si>
  <si>
    <t>LOST SALES FOR EXISTING PHONES</t>
  </si>
  <si>
    <t>Total Estimated Lost Unit Sales</t>
  </si>
  <si>
    <t>Monthly Lost Unit Sales</t>
  </si>
  <si>
    <t>Average Price of Existing Phones</t>
  </si>
  <si>
    <t>Lost Revenue Per Month</t>
  </si>
  <si>
    <t>Total Lost Revenue</t>
  </si>
  <si>
    <t>Assumed Inflation Rate for 2021</t>
  </si>
  <si>
    <t>FOLD 2</t>
  </si>
  <si>
    <t>Phone Sales</t>
  </si>
  <si>
    <t>Attachable Lens</t>
  </si>
  <si>
    <t>ATTACHABLE LENS</t>
  </si>
  <si>
    <t>Monthly Unit Sales</t>
  </si>
  <si>
    <t>Price of Lens</t>
  </si>
  <si>
    <t>Big Note 21</t>
  </si>
  <si>
    <t xml:space="preserve">Big Note 21 Net Revenue </t>
  </si>
  <si>
    <t>Existing Phone Sales Revenue</t>
  </si>
  <si>
    <t>Fold 2</t>
  </si>
  <si>
    <t>Fold 2 Net Revenue</t>
  </si>
  <si>
    <t>Big Note 21 vs Fold 2</t>
  </si>
  <si>
    <t>Big Note 21 Net Revenue</t>
  </si>
  <si>
    <t>Big Note 21 NPV Net</t>
  </si>
  <si>
    <t>Fold 2 NPV Net</t>
  </si>
  <si>
    <t xml:space="preserve">Big Note 21 NPV </t>
  </si>
  <si>
    <t>Total Cost/Loss of Existing Phone Sales</t>
  </si>
  <si>
    <t xml:space="preserve">Fold 2 NPV </t>
  </si>
  <si>
    <t>Fold 2 NPV New Project vs. Existing Phones</t>
  </si>
  <si>
    <t>Big Note 21 NPV New Project vs. Existing Phones</t>
  </si>
  <si>
    <t>VALUES FOR GRAPHING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</si>
</sst>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$&quot;#,##0.00_);[Red]\(&quot;$&quot;#,##0.00\)"/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&quot;$&quot;#,##0.00"/>
  </numFmts>
  <fonts count="9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name val="Calibri (Body)"/>
    </font>
    <font>
      <sz val="12"/>
      <color theme="4"/>
      <name val="Calibri"/>
      <family val="2"/>
      <scheme val="minor"/>
    </font>
    <font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0" fontId="1" fillId="0" borderId="0"/>
  </cellStyleXfs>
  <cellXfs count="37">
    <xf numFmtId="0" fontId="0" fillId="0" borderId="0" xfId="0"/>
    <xf numFmtId="3" fontId="0" fillId="0" borderId="0" xfId="0" applyNumberFormat="1"/>
    <xf numFmtId="0" fontId="3" fillId="0" borderId="0" xfId="0" applyFont="1"/>
    <xf numFmtId="164" fontId="0" fillId="0" borderId="0" xfId="1" applyNumberFormat="1" applyFont="1"/>
    <xf numFmtId="0" fontId="3" fillId="0" borderId="1" xfId="0" applyFont="1" applyBorder="1"/>
    <xf numFmtId="0" fontId="5" fillId="0" borderId="2" xfId="0" applyFont="1" applyBorder="1"/>
    <xf numFmtId="0" fontId="4" fillId="0" borderId="1" xfId="0" applyFont="1" applyBorder="1"/>
    <xf numFmtId="44" fontId="0" fillId="0" borderId="0" xfId="1" applyFont="1"/>
    <xf numFmtId="0" fontId="0" fillId="0" borderId="0" xfId="0" applyAlignment="1">
      <alignment wrapText="1"/>
    </xf>
    <xf numFmtId="44" fontId="0" fillId="0" borderId="1" xfId="1" applyFont="1" applyBorder="1"/>
    <xf numFmtId="44" fontId="0" fillId="0" borderId="0" xfId="0" applyNumberFormat="1"/>
    <xf numFmtId="44" fontId="0" fillId="0" borderId="4" xfId="0" applyNumberFormat="1" applyBorder="1"/>
    <xf numFmtId="0" fontId="4" fillId="0" borderId="0" xfId="0" applyFont="1"/>
    <xf numFmtId="44" fontId="0" fillId="0" borderId="3" xfId="0" applyNumberFormat="1" applyBorder="1"/>
    <xf numFmtId="0" fontId="6" fillId="0" borderId="0" xfId="0" applyFont="1"/>
    <xf numFmtId="44" fontId="0" fillId="0" borderId="0" xfId="1" applyFont="1" applyBorder="1"/>
    <xf numFmtId="44" fontId="0" fillId="0" borderId="1" xfId="0" applyNumberFormat="1" applyBorder="1"/>
    <xf numFmtId="0" fontId="7" fillId="0" borderId="1" xfId="0" applyFont="1" applyBorder="1"/>
    <xf numFmtId="9" fontId="0" fillId="0" borderId="0" xfId="0" applyNumberFormat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2" borderId="0" xfId="0" applyFill="1"/>
    <xf numFmtId="10" fontId="0" fillId="2" borderId="0" xfId="0" applyNumberFormat="1" applyFill="1"/>
    <xf numFmtId="0" fontId="3" fillId="3" borderId="0" xfId="0" applyFont="1" applyFill="1"/>
    <xf numFmtId="8" fontId="0" fillId="3" borderId="0" xfId="0" applyNumberFormat="1" applyFill="1"/>
    <xf numFmtId="44" fontId="0" fillId="3" borderId="0" xfId="0" applyNumberFormat="1" applyFill="1"/>
    <xf numFmtId="165" fontId="0" fillId="0" borderId="0" xfId="0" applyNumberFormat="1"/>
    <xf numFmtId="44" fontId="0" fillId="0" borderId="8" xfId="0" applyNumberFormat="1" applyBorder="1"/>
    <xf numFmtId="165" fontId="0" fillId="0" borderId="8" xfId="0" applyNumberFormat="1" applyBorder="1"/>
    <xf numFmtId="8" fontId="0" fillId="0" borderId="8" xfId="0" applyNumberFormat="1" applyBorder="1"/>
    <xf numFmtId="0" fontId="0" fillId="4" borderId="0" xfId="0" applyFill="1"/>
    <xf numFmtId="44" fontId="0" fillId="0" borderId="0" xfId="0" applyNumberFormat="1" applyBorder="1"/>
    <xf numFmtId="0" fontId="0" fillId="0" borderId="0" xfId="0" applyBorder="1"/>
    <xf numFmtId="0" fontId="5" fillId="0" borderId="0" xfId="0" applyFont="1" applyBorder="1"/>
    <xf numFmtId="0" fontId="8" fillId="0" borderId="0" xfId="0" applyFont="1"/>
    <xf numFmtId="8" fontId="0" fillId="0" borderId="0" xfId="0" applyNumberFormat="1" applyBorder="1"/>
  </cellXfs>
  <cellStyles count="3">
    <cellStyle name="Currency" xfId="1" builtinId="4"/>
    <cellStyle name="Normal" xfId="0" builtinId="0"/>
    <cellStyle name="Normal 2" xfId="2" xr:uid="{66659841-D8D7-43A1-AE51-FCC6AC51C8B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3.xml"/><Relationship Id="rId13" Type="http://schemas.openxmlformats.org/officeDocument/2006/relationships/calcChain" Target="calcChain.xml"/><Relationship Id="rId3" Type="http://schemas.openxmlformats.org/officeDocument/2006/relationships/chartsheet" Target="chartsheets/sheet1.xml"/><Relationship Id="rId7" Type="http://schemas.openxmlformats.org/officeDocument/2006/relationships/chartsheet" Target="chartsheets/sheet5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4.xml"/><Relationship Id="rId11" Type="http://schemas.openxmlformats.org/officeDocument/2006/relationships/sharedStrings" Target="sharedStrings.xml"/><Relationship Id="rId5" Type="http://schemas.openxmlformats.org/officeDocument/2006/relationships/chartsheet" Target="chartsheets/sheet3.xml"/><Relationship Id="rId10" Type="http://schemas.openxmlformats.org/officeDocument/2006/relationships/styles" Target="styles.xml"/><Relationship Id="rId4" Type="http://schemas.openxmlformats.org/officeDocument/2006/relationships/chartsheet" Target="chartsheets/sheet2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Big Note 21 Net Revenue vs. Existing Phone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'Values for Graphing'!$A$4</c:f>
              <c:strCache>
                <c:ptCount val="1"/>
                <c:pt idx="0">
                  <c:v>Big Note 21 Net Revenue 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'Values for Graphing'!$B$4:$AC$4</c:f>
              <c:numCache>
                <c:formatCode>_("$"* #,##0.00_);_("$"* \(#,##0.00\);_("$"* "-"??_);_(@_)</c:formatCode>
                <c:ptCount val="28"/>
                <c:pt idx="0">
                  <c:v>-69800000</c:v>
                </c:pt>
                <c:pt idx="1">
                  <c:v>217828400.00000003</c:v>
                </c:pt>
                <c:pt idx="2">
                  <c:v>217828400.00000003</c:v>
                </c:pt>
                <c:pt idx="3">
                  <c:v>217828400.00000003</c:v>
                </c:pt>
                <c:pt idx="4">
                  <c:v>142991900</c:v>
                </c:pt>
                <c:pt idx="5">
                  <c:v>142991900</c:v>
                </c:pt>
                <c:pt idx="6">
                  <c:v>142991900</c:v>
                </c:pt>
                <c:pt idx="7">
                  <c:v>142991900</c:v>
                </c:pt>
                <c:pt idx="8">
                  <c:v>142991900</c:v>
                </c:pt>
                <c:pt idx="9">
                  <c:v>142991900</c:v>
                </c:pt>
                <c:pt idx="10">
                  <c:v>142991900</c:v>
                </c:pt>
                <c:pt idx="11">
                  <c:v>142991900</c:v>
                </c:pt>
                <c:pt idx="12">
                  <c:v>142991900</c:v>
                </c:pt>
                <c:pt idx="13">
                  <c:v>142991900</c:v>
                </c:pt>
                <c:pt idx="14">
                  <c:v>142991900</c:v>
                </c:pt>
                <c:pt idx="15">
                  <c:v>142991900</c:v>
                </c:pt>
                <c:pt idx="16">
                  <c:v>8545400</c:v>
                </c:pt>
                <c:pt idx="17">
                  <c:v>8545400</c:v>
                </c:pt>
                <c:pt idx="18">
                  <c:v>8545400</c:v>
                </c:pt>
                <c:pt idx="19">
                  <c:v>8545400</c:v>
                </c:pt>
                <c:pt idx="20">
                  <c:v>8545400</c:v>
                </c:pt>
                <c:pt idx="21">
                  <c:v>8545400</c:v>
                </c:pt>
                <c:pt idx="22">
                  <c:v>8545400</c:v>
                </c:pt>
                <c:pt idx="23">
                  <c:v>8545400</c:v>
                </c:pt>
                <c:pt idx="24">
                  <c:v>8545400</c:v>
                </c:pt>
                <c:pt idx="25">
                  <c:v>8545400</c:v>
                </c:pt>
                <c:pt idx="26">
                  <c:v>8545400</c:v>
                </c:pt>
                <c:pt idx="27">
                  <c:v>8545400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84-984A-801E-E4ED23AF77C0}"/>
            </c:ext>
          </c:extLst>
        </c:ser>
        <c:ser>
          <c:idx val="1"/>
          <c:order val="1"/>
          <c:tx>
            <c:strRef>
              <c:f>'Values for Graphing'!$A$5</c:f>
              <c:strCache>
                <c:ptCount val="1"/>
                <c:pt idx="0">
                  <c:v>Existing Phone Sales Revenue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'Values for Graphing'!$B$5:$AC$5</c:f>
              <c:numCache>
                <c:formatCode>_("$"* #,##0.00_);_("$"* \(#,##0.00\);_("$"* "-"??_);_(@_)</c:formatCode>
                <c:ptCount val="28"/>
                <c:pt idx="0">
                  <c:v>0</c:v>
                </c:pt>
                <c:pt idx="1">
                  <c:v>23980000</c:v>
                </c:pt>
                <c:pt idx="2">
                  <c:v>23980000</c:v>
                </c:pt>
                <c:pt idx="3">
                  <c:v>23980000</c:v>
                </c:pt>
                <c:pt idx="4">
                  <c:v>15585000</c:v>
                </c:pt>
                <c:pt idx="5">
                  <c:v>15585000</c:v>
                </c:pt>
                <c:pt idx="6">
                  <c:v>15585000</c:v>
                </c:pt>
                <c:pt idx="7">
                  <c:v>15585000</c:v>
                </c:pt>
                <c:pt idx="8">
                  <c:v>15585000</c:v>
                </c:pt>
                <c:pt idx="9">
                  <c:v>15585000</c:v>
                </c:pt>
                <c:pt idx="10">
                  <c:v>15585000</c:v>
                </c:pt>
                <c:pt idx="11">
                  <c:v>15585000</c:v>
                </c:pt>
                <c:pt idx="12">
                  <c:v>15585000</c:v>
                </c:pt>
                <c:pt idx="13">
                  <c:v>15585000</c:v>
                </c:pt>
                <c:pt idx="14">
                  <c:v>15585000</c:v>
                </c:pt>
                <c:pt idx="15">
                  <c:v>15585000</c:v>
                </c:pt>
                <c:pt idx="16">
                  <c:v>1267500</c:v>
                </c:pt>
                <c:pt idx="17">
                  <c:v>1267500</c:v>
                </c:pt>
                <c:pt idx="18">
                  <c:v>1267500</c:v>
                </c:pt>
                <c:pt idx="19">
                  <c:v>1267500</c:v>
                </c:pt>
                <c:pt idx="20">
                  <c:v>1267500</c:v>
                </c:pt>
                <c:pt idx="21">
                  <c:v>1267500</c:v>
                </c:pt>
                <c:pt idx="22">
                  <c:v>1267500</c:v>
                </c:pt>
                <c:pt idx="23">
                  <c:v>1267500</c:v>
                </c:pt>
                <c:pt idx="24">
                  <c:v>1267500</c:v>
                </c:pt>
                <c:pt idx="25">
                  <c:v>1267500</c:v>
                </c:pt>
                <c:pt idx="26">
                  <c:v>1267500</c:v>
                </c:pt>
                <c:pt idx="27">
                  <c:v>1267500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84-984A-801E-E4ED23AF77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4789759"/>
        <c:axId val="334695807"/>
      </c:barChart>
      <c:catAx>
        <c:axId val="334789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695807"/>
        <c:crosses val="autoZero"/>
        <c:auto val="1"/>
        <c:lblAlgn val="ctr"/>
        <c:lblOffset val="100"/>
        <c:noMultiLvlLbl val="0"/>
      </c:catAx>
      <c:valAx>
        <c:axId val="334695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789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Fold 2 Net Revenue vs. Existing Phone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'Values for Graphing'!$A$9</c:f>
              <c:strCache>
                <c:ptCount val="1"/>
                <c:pt idx="0">
                  <c:v>Fold 2 Net Revenue</c:v>
                </c:pt>
              </c:strCache>
            </c:strRef>
          </c:tx>
          <c:spPr>
            <a:solidFill>
              <a:schemeClr val="accent3">
                <a:shade val="76000"/>
              </a:schemeClr>
            </a:solidFill>
            <a:ln>
              <a:noFill/>
            </a:ln>
            <a:effectLst/>
          </c:spPr>
          <c:invertIfNegative val="0"/>
          <c:val>
            <c:numRef>
              <c:f>'Values for Graphing'!$B$9:$AC$9</c:f>
              <c:numCache>
                <c:formatCode>_("$"* #,##0.00_);_("$"* \(#,##0.00\);_("$"* "-"??_);_(@_)</c:formatCode>
                <c:ptCount val="28"/>
                <c:pt idx="0">
                  <c:v>-69800000</c:v>
                </c:pt>
                <c:pt idx="1">
                  <c:v>150677150</c:v>
                </c:pt>
                <c:pt idx="2">
                  <c:v>150677150</c:v>
                </c:pt>
                <c:pt idx="3">
                  <c:v>150677150</c:v>
                </c:pt>
                <c:pt idx="4">
                  <c:v>88186900</c:v>
                </c:pt>
                <c:pt idx="5">
                  <c:v>88186900</c:v>
                </c:pt>
                <c:pt idx="6">
                  <c:v>88186900</c:v>
                </c:pt>
                <c:pt idx="7">
                  <c:v>88186900</c:v>
                </c:pt>
                <c:pt idx="8">
                  <c:v>88186900</c:v>
                </c:pt>
                <c:pt idx="9">
                  <c:v>88186900</c:v>
                </c:pt>
                <c:pt idx="10">
                  <c:v>88186900</c:v>
                </c:pt>
                <c:pt idx="11">
                  <c:v>88186900</c:v>
                </c:pt>
                <c:pt idx="12">
                  <c:v>88186900</c:v>
                </c:pt>
                <c:pt idx="13">
                  <c:v>88186900</c:v>
                </c:pt>
                <c:pt idx="14">
                  <c:v>88186900</c:v>
                </c:pt>
                <c:pt idx="15">
                  <c:v>88186900</c:v>
                </c:pt>
                <c:pt idx="16">
                  <c:v>48430400</c:v>
                </c:pt>
                <c:pt idx="17">
                  <c:v>48430400</c:v>
                </c:pt>
                <c:pt idx="18">
                  <c:v>48430400</c:v>
                </c:pt>
                <c:pt idx="19">
                  <c:v>48430400</c:v>
                </c:pt>
                <c:pt idx="20">
                  <c:v>48430400</c:v>
                </c:pt>
                <c:pt idx="21">
                  <c:v>48430400</c:v>
                </c:pt>
                <c:pt idx="22">
                  <c:v>48430400</c:v>
                </c:pt>
                <c:pt idx="23">
                  <c:v>48430400</c:v>
                </c:pt>
                <c:pt idx="24">
                  <c:v>48430400</c:v>
                </c:pt>
                <c:pt idx="25">
                  <c:v>48430400</c:v>
                </c:pt>
                <c:pt idx="26">
                  <c:v>48430400</c:v>
                </c:pt>
                <c:pt idx="27">
                  <c:v>48430400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3F-364F-852C-1B4DF4FA8ED4}"/>
            </c:ext>
          </c:extLst>
        </c:ser>
        <c:ser>
          <c:idx val="1"/>
          <c:order val="1"/>
          <c:tx>
            <c:strRef>
              <c:f>'Values for Graphing'!$A$10</c:f>
              <c:strCache>
                <c:ptCount val="1"/>
                <c:pt idx="0">
                  <c:v>Existing Phone Sales Revenue</c:v>
                </c:pt>
              </c:strCache>
            </c:strRef>
          </c:tx>
          <c:spPr>
            <a:solidFill>
              <a:schemeClr val="accent3">
                <a:tint val="77000"/>
              </a:schemeClr>
            </a:solidFill>
            <a:ln>
              <a:noFill/>
            </a:ln>
            <a:effectLst/>
          </c:spPr>
          <c:invertIfNegative val="0"/>
          <c:val>
            <c:numRef>
              <c:f>'Values for Graphing'!$B$10:$AC$10</c:f>
              <c:numCache>
                <c:formatCode>"$"#,##0.00</c:formatCode>
                <c:ptCount val="28"/>
                <c:pt idx="0">
                  <c:v>0</c:v>
                </c:pt>
                <c:pt idx="1">
                  <c:v>500000</c:v>
                </c:pt>
                <c:pt idx="2">
                  <c:v>500000</c:v>
                </c:pt>
                <c:pt idx="3">
                  <c:v>500000</c:v>
                </c:pt>
                <c:pt idx="4">
                  <c:v>320000</c:v>
                </c:pt>
                <c:pt idx="5">
                  <c:v>320000</c:v>
                </c:pt>
                <c:pt idx="6">
                  <c:v>320000</c:v>
                </c:pt>
                <c:pt idx="7">
                  <c:v>320000</c:v>
                </c:pt>
                <c:pt idx="8">
                  <c:v>320000</c:v>
                </c:pt>
                <c:pt idx="9">
                  <c:v>320000</c:v>
                </c:pt>
                <c:pt idx="10">
                  <c:v>320000</c:v>
                </c:pt>
                <c:pt idx="11">
                  <c:v>320000</c:v>
                </c:pt>
                <c:pt idx="12">
                  <c:v>320000</c:v>
                </c:pt>
                <c:pt idx="13">
                  <c:v>320000</c:v>
                </c:pt>
                <c:pt idx="14">
                  <c:v>320000</c:v>
                </c:pt>
                <c:pt idx="15">
                  <c:v>320000</c:v>
                </c:pt>
                <c:pt idx="16">
                  <c:v>100000</c:v>
                </c:pt>
                <c:pt idx="17">
                  <c:v>100000</c:v>
                </c:pt>
                <c:pt idx="18">
                  <c:v>100000</c:v>
                </c:pt>
                <c:pt idx="19">
                  <c:v>100000</c:v>
                </c:pt>
                <c:pt idx="20">
                  <c:v>100000</c:v>
                </c:pt>
                <c:pt idx="21">
                  <c:v>100000</c:v>
                </c:pt>
                <c:pt idx="22">
                  <c:v>100000</c:v>
                </c:pt>
                <c:pt idx="23">
                  <c:v>100000</c:v>
                </c:pt>
                <c:pt idx="24">
                  <c:v>100000</c:v>
                </c:pt>
                <c:pt idx="25">
                  <c:v>100000</c:v>
                </c:pt>
                <c:pt idx="26">
                  <c:v>100000</c:v>
                </c:pt>
                <c:pt idx="27">
                  <c:v>100000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3F-364F-852C-1B4DF4FA8E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1877103"/>
        <c:axId val="361878751"/>
      </c:barChart>
      <c:catAx>
        <c:axId val="361877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878751"/>
        <c:crosses val="autoZero"/>
        <c:auto val="1"/>
        <c:lblAlgn val="ctr"/>
        <c:lblOffset val="100"/>
        <c:noMultiLvlLbl val="0"/>
      </c:catAx>
      <c:valAx>
        <c:axId val="361878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877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Net</a:t>
            </a:r>
            <a:r>
              <a:rPr lang="en-US" baseline="0"/>
              <a:t> Revenue:</a:t>
            </a:r>
          </a:p>
          <a:p>
            <a:pPr>
              <a:defRPr/>
            </a:pPr>
            <a:r>
              <a:rPr lang="en-US" baseline="0"/>
              <a:t>Big Note 21 vs. Fold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'Values for Graphing'!$A$14</c:f>
              <c:strCache>
                <c:ptCount val="1"/>
                <c:pt idx="0">
                  <c:v>Big Note 21 Net Revenue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val>
            <c:numRef>
              <c:f>'Values for Graphing'!$B$14:$AC$14</c:f>
              <c:numCache>
                <c:formatCode>_("$"* #,##0.00_);_("$"* \(#,##0.00\);_("$"* "-"??_);_(@_)</c:formatCode>
                <c:ptCount val="28"/>
                <c:pt idx="0">
                  <c:v>-69800000</c:v>
                </c:pt>
                <c:pt idx="1">
                  <c:v>217828400.00000003</c:v>
                </c:pt>
                <c:pt idx="2">
                  <c:v>217828400.00000003</c:v>
                </c:pt>
                <c:pt idx="3">
                  <c:v>217828400.00000003</c:v>
                </c:pt>
                <c:pt idx="4">
                  <c:v>142991900</c:v>
                </c:pt>
                <c:pt idx="5">
                  <c:v>142991900</c:v>
                </c:pt>
                <c:pt idx="6">
                  <c:v>142991900</c:v>
                </c:pt>
                <c:pt idx="7">
                  <c:v>142991900</c:v>
                </c:pt>
                <c:pt idx="8">
                  <c:v>142991900</c:v>
                </c:pt>
                <c:pt idx="9">
                  <c:v>142991900</c:v>
                </c:pt>
                <c:pt idx="10">
                  <c:v>142991900</c:v>
                </c:pt>
                <c:pt idx="11">
                  <c:v>142991900</c:v>
                </c:pt>
                <c:pt idx="12">
                  <c:v>142991900</c:v>
                </c:pt>
                <c:pt idx="13">
                  <c:v>142991900</c:v>
                </c:pt>
                <c:pt idx="14">
                  <c:v>142991900</c:v>
                </c:pt>
                <c:pt idx="15">
                  <c:v>142991900</c:v>
                </c:pt>
                <c:pt idx="16">
                  <c:v>8545400</c:v>
                </c:pt>
                <c:pt idx="17">
                  <c:v>8545400</c:v>
                </c:pt>
                <c:pt idx="18">
                  <c:v>8545400</c:v>
                </c:pt>
                <c:pt idx="19">
                  <c:v>8545400</c:v>
                </c:pt>
                <c:pt idx="20">
                  <c:v>8545400</c:v>
                </c:pt>
                <c:pt idx="21">
                  <c:v>8545400</c:v>
                </c:pt>
                <c:pt idx="22">
                  <c:v>8545400</c:v>
                </c:pt>
                <c:pt idx="23">
                  <c:v>8545400</c:v>
                </c:pt>
                <c:pt idx="24">
                  <c:v>8545400</c:v>
                </c:pt>
                <c:pt idx="25">
                  <c:v>8545400</c:v>
                </c:pt>
                <c:pt idx="26">
                  <c:v>8545400</c:v>
                </c:pt>
                <c:pt idx="27">
                  <c:v>8545400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22-0B4C-9DC5-E2E4D59F8940}"/>
            </c:ext>
          </c:extLst>
        </c:ser>
        <c:ser>
          <c:idx val="1"/>
          <c:order val="1"/>
          <c:tx>
            <c:strRef>
              <c:f>'Values for Graphing'!$A$15</c:f>
              <c:strCache>
                <c:ptCount val="1"/>
                <c:pt idx="0">
                  <c:v>Fold 2 Net Revenue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val>
            <c:numRef>
              <c:f>'Values for Graphing'!$B$15:$AC$15</c:f>
              <c:numCache>
                <c:formatCode>_("$"* #,##0.00_);_("$"* \(#,##0.00\);_("$"* "-"??_);_(@_)</c:formatCode>
                <c:ptCount val="28"/>
                <c:pt idx="0">
                  <c:v>-69800000</c:v>
                </c:pt>
                <c:pt idx="1">
                  <c:v>150677150</c:v>
                </c:pt>
                <c:pt idx="2">
                  <c:v>150677150</c:v>
                </c:pt>
                <c:pt idx="3">
                  <c:v>150677150</c:v>
                </c:pt>
                <c:pt idx="4">
                  <c:v>88186900</c:v>
                </c:pt>
                <c:pt idx="5">
                  <c:v>88186900</c:v>
                </c:pt>
                <c:pt idx="6">
                  <c:v>88186900</c:v>
                </c:pt>
                <c:pt idx="7">
                  <c:v>88186900</c:v>
                </c:pt>
                <c:pt idx="8">
                  <c:v>88186900</c:v>
                </c:pt>
                <c:pt idx="9">
                  <c:v>88186900</c:v>
                </c:pt>
                <c:pt idx="10">
                  <c:v>88186900</c:v>
                </c:pt>
                <c:pt idx="11">
                  <c:v>88186900</c:v>
                </c:pt>
                <c:pt idx="12">
                  <c:v>88186900</c:v>
                </c:pt>
                <c:pt idx="13">
                  <c:v>88186900</c:v>
                </c:pt>
                <c:pt idx="14">
                  <c:v>88186900</c:v>
                </c:pt>
                <c:pt idx="15">
                  <c:v>88186900</c:v>
                </c:pt>
                <c:pt idx="16">
                  <c:v>48430400</c:v>
                </c:pt>
                <c:pt idx="17">
                  <c:v>48430400</c:v>
                </c:pt>
                <c:pt idx="18">
                  <c:v>48430400</c:v>
                </c:pt>
                <c:pt idx="19">
                  <c:v>48430400</c:v>
                </c:pt>
                <c:pt idx="20">
                  <c:v>48430400</c:v>
                </c:pt>
                <c:pt idx="21">
                  <c:v>48430400</c:v>
                </c:pt>
                <c:pt idx="22">
                  <c:v>48430400</c:v>
                </c:pt>
                <c:pt idx="23">
                  <c:v>48430400</c:v>
                </c:pt>
                <c:pt idx="24">
                  <c:v>48430400</c:v>
                </c:pt>
                <c:pt idx="25">
                  <c:v>48430400</c:v>
                </c:pt>
                <c:pt idx="26">
                  <c:v>48430400</c:v>
                </c:pt>
                <c:pt idx="27">
                  <c:v>48430400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22-0B4C-9DC5-E2E4D59F89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5845135"/>
        <c:axId val="345764879"/>
      </c:barChart>
      <c:catAx>
        <c:axId val="345845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764879"/>
        <c:crosses val="autoZero"/>
        <c:auto val="1"/>
        <c:lblAlgn val="ctr"/>
        <c:lblOffset val="100"/>
        <c:noMultiLvlLbl val="0"/>
      </c:catAx>
      <c:valAx>
        <c:axId val="345764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845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Net Present Value</a:t>
            </a:r>
            <a:r>
              <a:rPr lang="en-US" baseline="0"/>
              <a:t>:</a:t>
            </a:r>
          </a:p>
          <a:p>
            <a:pPr>
              <a:defRPr/>
            </a:pPr>
            <a:r>
              <a:rPr lang="en-US" baseline="0"/>
              <a:t>Big Note 21 vs. Fold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37D-471E-8B62-DD1EBA5B58B2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37D-471E-8B62-DD1EBA5B58B2}"/>
              </c:ext>
            </c:extLst>
          </c:dPt>
          <c:cat>
            <c:strRef>
              <c:f>'Values for Graphing'!$A$18:$A$19</c:f>
              <c:strCache>
                <c:ptCount val="2"/>
                <c:pt idx="0">
                  <c:v>Big Note 21 NPV Net</c:v>
                </c:pt>
                <c:pt idx="1">
                  <c:v>Fold 2 NPV Net</c:v>
                </c:pt>
              </c:strCache>
            </c:strRef>
          </c:cat>
          <c:val>
            <c:numRef>
              <c:f>'Values for Graphing'!$B$18:$B$19</c:f>
              <c:numCache>
                <c:formatCode>"$"#,##0.00_);[Red]\("$"#,##0.00\)</c:formatCode>
                <c:ptCount val="2"/>
                <c:pt idx="0">
                  <c:v>1976257667.2442136</c:v>
                </c:pt>
                <c:pt idx="1">
                  <c:v>1556859384.5882778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81-9248-9DAA-D3D6120631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2663327"/>
        <c:axId val="362650431"/>
      </c:barChart>
      <c:catAx>
        <c:axId val="362663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650431"/>
        <c:crosses val="autoZero"/>
        <c:auto val="1"/>
        <c:lblAlgn val="ctr"/>
        <c:lblOffset val="100"/>
        <c:noMultiLvlLbl val="0"/>
      </c:catAx>
      <c:valAx>
        <c:axId val="362650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663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</a:t>
            </a:r>
            <a:r>
              <a:rPr lang="en-US" baseline="0"/>
              <a:t> NPV vs. Existing Phone Sales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379-463A-BFDA-484FAAC7D8ED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379-463A-BFDA-484FAAC7D8ED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A379-463A-BFDA-484FAAC7D8ED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4388-F543-AAD2-739AB71B0FB4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388-F543-AAD2-739AB71B0FB4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cat>
            <c:strRef>
              <c:f>'Values for Graphing'!$A$22:$A$27</c:f>
              <c:strCache>
                <c:ptCount val="6"/>
                <c:pt idx="0">
                  <c:v>Big Note 21 NPV </c:v>
                </c:pt>
                <c:pt idx="1">
                  <c:v>Total Cost/Loss of Existing Phone Sales</c:v>
                </c:pt>
                <c:pt idx="4">
                  <c:v>Fold 2 NPV </c:v>
                </c:pt>
                <c:pt idx="5">
                  <c:v>Total Cost/Loss of Existing Phone Sales</c:v>
                </c:pt>
              </c:strCache>
            </c:strRef>
          </c:cat>
          <c:val>
            <c:numRef>
              <c:f>'Values for Graphing'!$B$22:$B$27</c:f>
              <c:numCache>
                <c:formatCode>_("$"* #,##0.00_);_("$"* \(#,##0.00\);_("$"* "-"??_);_(@_)</c:formatCode>
                <c:ptCount val="6"/>
                <c:pt idx="0" formatCode="&quot;$&quot;#,##0.00_);[Red]\(&quot;$&quot;#,##0.00\)">
                  <c:v>1976257667.2442136</c:v>
                </c:pt>
                <c:pt idx="1">
                  <c:v>274170000</c:v>
                </c:pt>
                <c:pt idx="4" formatCode="&quot;$&quot;#,##0.00_);[Red]\(&quot;$&quot;#,##0.00\)">
                  <c:v>1556859384.5882778</c:v>
                </c:pt>
                <c:pt idx="5">
                  <c:v>6540000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88-F543-AAD2-739AB71B0F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6017231"/>
        <c:axId val="336221887"/>
      </c:barChart>
      <c:catAx>
        <c:axId val="266017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221887"/>
        <c:crosses val="autoZero"/>
        <c:auto val="1"/>
        <c:lblAlgn val="ctr"/>
        <c:lblOffset val="100"/>
        <c:noMultiLvlLbl val="0"/>
      </c:catAx>
      <c:valAx>
        <c:axId val="336221887"/>
        <c:scaling>
          <c:orientation val="minMax"/>
          <c:max val="22500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017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0A656AA-8A35-6545-B40C-8902A8186103}">
  <sheetPr/>
  <sheetViews>
    <sheetView zoomScale="80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E98F160-06A1-5F48-888D-D2C0A9AF0D0A}">
  <sheetPr/>
  <sheetViews>
    <sheetView zoomScale="80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1912D87-4736-D64A-958E-9A6978465148}">
  <sheetPr/>
  <sheetViews>
    <sheetView zoomScale="80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605D0EE-9B5D-D440-A4A8-DF18B0C435CC}">
  <sheetPr/>
  <sheetViews>
    <sheetView zoomScale="80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6FFF03F-8A60-654A-BF1B-73A86E45D733}">
  <sheetPr/>
  <sheetViews>
    <sheetView zoomScale="8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8700" cy="627697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FBCAAA-E95D-6540-BF18-D067FDA5353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48700" cy="627697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8ECCC2-C3BF-7A42-BDF9-E8257600029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48700" cy="627697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A2E135-A827-C64C-8965-B471446C981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48700" cy="627697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4CF11B-2AA7-C840-B3E0-D7E6D97F709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48700" cy="627697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D3B382-A23B-534C-9F56-2C3EC49A6B2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Ahmad, Tasnim" id="{3D1FDE59-55C7-A944-805E-5D00CD1C1335}" userId="S::tasnim.ahmad@ucdenver.edu::4c5bac8f-3fd6-4613-b9e4-0a3acc224f5a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20" dT="2021-02-04T20:44:30.49" personId="{3D1FDE59-55C7-A944-805E-5D00CD1C1335}" id="{0BD5825A-3F7F-824C-8218-52150F6515F6}">
    <text>“Labor Rate for Engineers increases 8% in time period 2 and 3.”</text>
  </threadedComment>
  <threadedComment ref="A34" dT="2021-02-04T20:26:21.56" personId="{3D1FDE59-55C7-A944-805E-5D00CD1C1335}" id="{B9E158B0-37E7-F245-855B-762FB5148FF1}">
    <text>“Maintenance across the 3 time periods will cost $5,400,000”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9" dT="2021-02-04T20:44:30.49" personId="{3D1FDE59-55C7-A944-805E-5D00CD1C1335}" id="{1651978B-F755-0743-9169-48110975D7A1}">
    <text>“Labor Rate for Engineers increases 8% in time period 2 and 3.”</text>
  </threadedComment>
  <threadedComment ref="A32" dT="2021-02-04T20:26:21.56" personId="{3D1FDE59-55C7-A944-805E-5D00CD1C1335}" id="{DCF56F57-F996-424B-A3AF-FE3BD2F6A5D6}">
    <text>“Maintenance across the 3 time periods will cost $5,400,000”</text>
  </threadedComment>
  <threadedComment ref="A62" dT="2021-02-04T20:55:22.83" personId="{3D1FDE59-55C7-A944-805E-5D00CD1C1335}" id="{E540D5D7-89A0-5444-9718-FF8B7344102B}">
    <text>“Attachable lenses in one unit package (1 zoom and 1 wide angle lens in 1 package) are expected to be sold with 75% of all new Razor sales in the first time period, 75% in the second time period, and 75% in the third time period,”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42C1D-33FA-8C4C-94D1-617A47A5FD88}">
  <dimension ref="A1:AH73"/>
  <sheetViews>
    <sheetView topLeftCell="A49" zoomScale="85" zoomScaleNormal="85" workbookViewId="0">
      <selection activeCell="D69" sqref="D69"/>
    </sheetView>
  </sheetViews>
  <sheetFormatPr defaultColWidth="11" defaultRowHeight="15.6"/>
  <cols>
    <col min="1" max="1" width="36.69921875" bestFit="1" customWidth="1"/>
    <col min="2" max="2" width="20.19921875" bestFit="1" customWidth="1"/>
    <col min="3" max="5" width="21.19921875" bestFit="1" customWidth="1"/>
    <col min="6" max="6" width="32" bestFit="1" customWidth="1"/>
    <col min="7" max="7" width="17" bestFit="1" customWidth="1"/>
    <col min="8" max="22" width="16" bestFit="1" customWidth="1"/>
    <col min="23" max="34" width="15" bestFit="1" customWidth="1"/>
  </cols>
  <sheetData>
    <row r="1" spans="1:3" ht="21.6" thickBot="1">
      <c r="A1" s="5" t="s">
        <v>0</v>
      </c>
      <c r="C1" s="31"/>
    </row>
    <row r="2" spans="1:3" ht="16.2" thickTop="1"/>
    <row r="3" spans="1:3">
      <c r="A3" s="6" t="s">
        <v>1</v>
      </c>
    </row>
    <row r="5" spans="1:3">
      <c r="A5" s="2" t="s">
        <v>2</v>
      </c>
    </row>
    <row r="6" spans="1:3">
      <c r="A6" t="s">
        <v>3</v>
      </c>
      <c r="B6" s="7">
        <v>18300000</v>
      </c>
    </row>
    <row r="7" spans="1:3">
      <c r="A7" t="s">
        <v>4</v>
      </c>
      <c r="B7" s="7">
        <v>6900000</v>
      </c>
    </row>
    <row r="8" spans="1:3">
      <c r="A8" t="s">
        <v>5</v>
      </c>
      <c r="B8" s="7">
        <v>2400000</v>
      </c>
    </row>
    <row r="9" spans="1:3">
      <c r="A9" t="s">
        <v>6</v>
      </c>
      <c r="B9" s="7">
        <v>36000000</v>
      </c>
    </row>
    <row r="10" spans="1:3" ht="31.2">
      <c r="A10" s="8" t="s">
        <v>7</v>
      </c>
      <c r="B10" s="7">
        <v>5000000</v>
      </c>
    </row>
    <row r="11" spans="1:3" ht="31.2">
      <c r="A11" s="8" t="s">
        <v>8</v>
      </c>
      <c r="B11" s="9">
        <v>1200000</v>
      </c>
    </row>
    <row r="12" spans="1:3" ht="16.2" thickBot="1">
      <c r="A12" t="s">
        <v>9</v>
      </c>
      <c r="B12" s="11">
        <f>SUM(B6:B11)</f>
        <v>69800000</v>
      </c>
    </row>
    <row r="13" spans="1:3" ht="16.2" thickTop="1">
      <c r="B13" s="32"/>
    </row>
    <row r="14" spans="1:3">
      <c r="B14" s="32"/>
    </row>
    <row r="16" spans="1:3">
      <c r="A16" s="6" t="s">
        <v>10</v>
      </c>
    </row>
    <row r="17" spans="1:34">
      <c r="A17" s="12"/>
    </row>
    <row r="18" spans="1:34">
      <c r="A18" s="2" t="s">
        <v>11</v>
      </c>
      <c r="B18" s="4" t="s">
        <v>12</v>
      </c>
      <c r="C18" s="4" t="s">
        <v>13</v>
      </c>
      <c r="D18" s="4" t="s">
        <v>14</v>
      </c>
    </row>
    <row r="19" spans="1:34">
      <c r="A19" t="s">
        <v>15</v>
      </c>
      <c r="B19" s="1">
        <v>12000</v>
      </c>
      <c r="C19" s="1">
        <v>12000</v>
      </c>
      <c r="D19" s="1">
        <v>12000</v>
      </c>
      <c r="E19" s="1"/>
    </row>
    <row r="20" spans="1:34">
      <c r="A20" t="s">
        <v>16</v>
      </c>
      <c r="B20" s="7">
        <v>150</v>
      </c>
      <c r="C20" s="7">
        <f>150+12</f>
        <v>162</v>
      </c>
      <c r="D20" s="7">
        <f>150*1.08</f>
        <v>162</v>
      </c>
    </row>
    <row r="21" spans="1:34">
      <c r="A21" t="s">
        <v>17</v>
      </c>
      <c r="B21" s="9">
        <f>B19*B20</f>
        <v>1800000</v>
      </c>
      <c r="C21" s="9">
        <f t="shared" ref="C21:D21" si="0">C19*C20</f>
        <v>1944000</v>
      </c>
      <c r="D21" s="9">
        <f t="shared" si="0"/>
        <v>1944000</v>
      </c>
    </row>
    <row r="22" spans="1:34" ht="16.2" thickBot="1">
      <c r="A22" t="s">
        <v>9</v>
      </c>
      <c r="B22" s="13">
        <f>B21*3</f>
        <v>5400000</v>
      </c>
      <c r="C22" s="13">
        <f>C21*12</f>
        <v>23328000</v>
      </c>
      <c r="D22" s="13">
        <f>D21*12</f>
        <v>23328000</v>
      </c>
    </row>
    <row r="23" spans="1:34" ht="16.2" thickTop="1">
      <c r="B23" s="32"/>
      <c r="C23" s="32"/>
      <c r="D23" s="32"/>
    </row>
    <row r="24" spans="1:34">
      <c r="B24" s="32"/>
      <c r="C24" s="32"/>
      <c r="D24" s="32"/>
    </row>
    <row r="25" spans="1:34">
      <c r="B25" s="7"/>
    </row>
    <row r="26" spans="1:34">
      <c r="A26" s="14" t="s">
        <v>18</v>
      </c>
    </row>
    <row r="27" spans="1:34">
      <c r="B27" s="4" t="s">
        <v>12</v>
      </c>
      <c r="C27" s="4" t="s">
        <v>13</v>
      </c>
      <c r="D27" s="4" t="s">
        <v>14</v>
      </c>
    </row>
    <row r="28" spans="1:34">
      <c r="A28" t="s">
        <v>15</v>
      </c>
      <c r="B28">
        <v>40</v>
      </c>
      <c r="C28">
        <v>40</v>
      </c>
      <c r="D28">
        <v>40</v>
      </c>
    </row>
    <row r="29" spans="1:34">
      <c r="A29" t="s">
        <v>16</v>
      </c>
      <c r="B29" s="15">
        <v>40</v>
      </c>
      <c r="C29" s="15">
        <v>40</v>
      </c>
      <c r="D29" s="15">
        <v>40</v>
      </c>
      <c r="F29" s="2" t="s">
        <v>19</v>
      </c>
      <c r="G29" s="2">
        <v>0</v>
      </c>
      <c r="H29" s="2">
        <v>1</v>
      </c>
      <c r="I29" s="2">
        <v>2</v>
      </c>
      <c r="J29" s="2">
        <v>3</v>
      </c>
      <c r="K29" s="2">
        <v>4</v>
      </c>
      <c r="L29" s="2">
        <v>5</v>
      </c>
      <c r="M29" s="2">
        <v>6</v>
      </c>
      <c r="N29" s="2">
        <v>7</v>
      </c>
      <c r="O29" s="2">
        <v>8</v>
      </c>
      <c r="P29" s="2">
        <v>9</v>
      </c>
      <c r="Q29" s="2">
        <v>10</v>
      </c>
      <c r="R29" s="2">
        <v>11</v>
      </c>
      <c r="S29" s="2">
        <v>12</v>
      </c>
      <c r="T29" s="2">
        <v>13</v>
      </c>
      <c r="U29" s="2">
        <v>14</v>
      </c>
      <c r="V29" s="2">
        <v>15</v>
      </c>
      <c r="W29" s="2">
        <v>16</v>
      </c>
      <c r="X29" s="2">
        <v>17</v>
      </c>
      <c r="Y29" s="2">
        <v>18</v>
      </c>
      <c r="Z29" s="2">
        <v>19</v>
      </c>
      <c r="AA29" s="2">
        <v>20</v>
      </c>
      <c r="AB29" s="2">
        <v>21</v>
      </c>
      <c r="AC29" s="2">
        <v>22</v>
      </c>
      <c r="AD29" s="2">
        <v>23</v>
      </c>
      <c r="AE29" s="2">
        <v>24</v>
      </c>
      <c r="AF29" s="2">
        <v>25</v>
      </c>
      <c r="AG29" s="2">
        <v>26</v>
      </c>
      <c r="AH29" s="2">
        <v>27</v>
      </c>
    </row>
    <row r="30" spans="1:34">
      <c r="A30" t="s">
        <v>20</v>
      </c>
      <c r="B30">
        <v>600</v>
      </c>
      <c r="C30">
        <v>600</v>
      </c>
      <c r="D30">
        <v>600</v>
      </c>
    </row>
    <row r="31" spans="1:34">
      <c r="A31" t="s">
        <v>17</v>
      </c>
      <c r="B31" s="16">
        <f>40*40</f>
        <v>1600</v>
      </c>
      <c r="C31" s="16">
        <f t="shared" ref="C31:D31" si="1">40*40</f>
        <v>1600</v>
      </c>
      <c r="D31" s="16">
        <f t="shared" si="1"/>
        <v>1600</v>
      </c>
      <c r="F31" s="2" t="s">
        <v>21</v>
      </c>
    </row>
    <row r="32" spans="1:34" ht="16.2" thickBot="1">
      <c r="A32" t="s">
        <v>9</v>
      </c>
      <c r="B32" s="13">
        <f>1600*1800</f>
        <v>2880000</v>
      </c>
      <c r="C32" s="13">
        <f>1600*600*12</f>
        <v>11520000</v>
      </c>
      <c r="D32" s="13">
        <f>1600*600*12</f>
        <v>11520000</v>
      </c>
      <c r="E32" s="10"/>
      <c r="F32" t="s">
        <v>22</v>
      </c>
      <c r="G32" s="10">
        <f>B12</f>
        <v>69800000</v>
      </c>
    </row>
    <row r="33" spans="1:34" ht="16.2" thickTop="1">
      <c r="C33" s="1"/>
      <c r="F33" t="s">
        <v>23</v>
      </c>
      <c r="H33" s="10">
        <f>B21</f>
        <v>1800000</v>
      </c>
      <c r="I33" s="10">
        <f>H33</f>
        <v>1800000</v>
      </c>
      <c r="J33" s="10">
        <f>I33</f>
        <v>1800000</v>
      </c>
      <c r="K33" s="10">
        <f>C21</f>
        <v>1944000</v>
      </c>
      <c r="L33" s="10">
        <f>K33</f>
        <v>1944000</v>
      </c>
      <c r="M33" s="10">
        <f t="shared" ref="M33:V33" si="2">L33</f>
        <v>1944000</v>
      </c>
      <c r="N33" s="10">
        <f t="shared" si="2"/>
        <v>1944000</v>
      </c>
      <c r="O33" s="10">
        <f t="shared" si="2"/>
        <v>1944000</v>
      </c>
      <c r="P33" s="10">
        <f t="shared" si="2"/>
        <v>1944000</v>
      </c>
      <c r="Q33" s="10">
        <f t="shared" si="2"/>
        <v>1944000</v>
      </c>
      <c r="R33" s="10">
        <f t="shared" si="2"/>
        <v>1944000</v>
      </c>
      <c r="S33" s="10">
        <f t="shared" si="2"/>
        <v>1944000</v>
      </c>
      <c r="T33" s="10">
        <f t="shared" si="2"/>
        <v>1944000</v>
      </c>
      <c r="U33" s="10">
        <f t="shared" si="2"/>
        <v>1944000</v>
      </c>
      <c r="V33" s="10">
        <f t="shared" si="2"/>
        <v>1944000</v>
      </c>
      <c r="W33" s="10">
        <f>D21</f>
        <v>1944000</v>
      </c>
      <c r="X33" s="10">
        <f>W33</f>
        <v>1944000</v>
      </c>
      <c r="Y33" s="10">
        <f t="shared" ref="Y33:AH33" si="3">X33</f>
        <v>1944000</v>
      </c>
      <c r="Z33" s="10">
        <f t="shared" si="3"/>
        <v>1944000</v>
      </c>
      <c r="AA33" s="10">
        <f t="shared" si="3"/>
        <v>1944000</v>
      </c>
      <c r="AB33" s="10">
        <f t="shared" si="3"/>
        <v>1944000</v>
      </c>
      <c r="AC33" s="10">
        <f t="shared" si="3"/>
        <v>1944000</v>
      </c>
      <c r="AD33" s="10">
        <f t="shared" si="3"/>
        <v>1944000</v>
      </c>
      <c r="AE33" s="10">
        <f t="shared" si="3"/>
        <v>1944000</v>
      </c>
      <c r="AF33" s="10">
        <f t="shared" si="3"/>
        <v>1944000</v>
      </c>
      <c r="AG33" s="10">
        <f t="shared" si="3"/>
        <v>1944000</v>
      </c>
      <c r="AH33" s="10">
        <f t="shared" si="3"/>
        <v>1944000</v>
      </c>
    </row>
    <row r="34" spans="1:34">
      <c r="A34" s="6" t="s">
        <v>24</v>
      </c>
      <c r="B34" s="7"/>
      <c r="F34" t="s">
        <v>18</v>
      </c>
      <c r="H34" s="10">
        <f>B31</f>
        <v>1600</v>
      </c>
      <c r="I34" s="10">
        <f>H34</f>
        <v>1600</v>
      </c>
      <c r="J34" s="10">
        <f t="shared" ref="J34:AH34" si="4">I34</f>
        <v>1600</v>
      </c>
      <c r="K34" s="10">
        <f t="shared" si="4"/>
        <v>1600</v>
      </c>
      <c r="L34" s="10">
        <f t="shared" si="4"/>
        <v>1600</v>
      </c>
      <c r="M34" s="10">
        <f t="shared" si="4"/>
        <v>1600</v>
      </c>
      <c r="N34" s="10">
        <f t="shared" si="4"/>
        <v>1600</v>
      </c>
      <c r="O34" s="10">
        <f t="shared" si="4"/>
        <v>1600</v>
      </c>
      <c r="P34" s="10">
        <f t="shared" si="4"/>
        <v>1600</v>
      </c>
      <c r="Q34" s="10">
        <f t="shared" si="4"/>
        <v>1600</v>
      </c>
      <c r="R34" s="10">
        <f t="shared" si="4"/>
        <v>1600</v>
      </c>
      <c r="S34" s="10">
        <f t="shared" si="4"/>
        <v>1600</v>
      </c>
      <c r="T34" s="10">
        <f t="shared" si="4"/>
        <v>1600</v>
      </c>
      <c r="U34" s="10">
        <f t="shared" si="4"/>
        <v>1600</v>
      </c>
      <c r="V34" s="10">
        <f t="shared" si="4"/>
        <v>1600</v>
      </c>
      <c r="W34" s="10">
        <f t="shared" si="4"/>
        <v>1600</v>
      </c>
      <c r="X34" s="10">
        <f t="shared" si="4"/>
        <v>1600</v>
      </c>
      <c r="Y34" s="10">
        <f t="shared" si="4"/>
        <v>1600</v>
      </c>
      <c r="Z34" s="10">
        <f t="shared" si="4"/>
        <v>1600</v>
      </c>
      <c r="AA34" s="10">
        <f t="shared" si="4"/>
        <v>1600</v>
      </c>
      <c r="AB34" s="10">
        <f t="shared" si="4"/>
        <v>1600</v>
      </c>
      <c r="AC34" s="10">
        <f t="shared" si="4"/>
        <v>1600</v>
      </c>
      <c r="AD34" s="10">
        <f t="shared" si="4"/>
        <v>1600</v>
      </c>
      <c r="AE34" s="10">
        <f t="shared" si="4"/>
        <v>1600</v>
      </c>
      <c r="AF34" s="10">
        <f t="shared" si="4"/>
        <v>1600</v>
      </c>
      <c r="AG34" s="10">
        <f t="shared" si="4"/>
        <v>1600</v>
      </c>
      <c r="AH34" s="10">
        <f t="shared" si="4"/>
        <v>1600</v>
      </c>
    </row>
    <row r="35" spans="1:34">
      <c r="A35" t="s">
        <v>25</v>
      </c>
      <c r="B35" s="10">
        <f>5400000/27</f>
        <v>200000</v>
      </c>
      <c r="C35" s="10">
        <f t="shared" ref="C35:D35" si="5">5400000/27</f>
        <v>200000</v>
      </c>
      <c r="D35" s="10">
        <f t="shared" si="5"/>
        <v>200000</v>
      </c>
      <c r="F35" t="s">
        <v>26</v>
      </c>
      <c r="G35" s="27"/>
      <c r="H35" s="10">
        <f>B35</f>
        <v>200000</v>
      </c>
      <c r="I35" s="10">
        <f>H35</f>
        <v>200000</v>
      </c>
      <c r="J35" s="10">
        <f t="shared" ref="J35:AH35" si="6">I35</f>
        <v>200000</v>
      </c>
      <c r="K35" s="10">
        <f t="shared" si="6"/>
        <v>200000</v>
      </c>
      <c r="L35" s="10">
        <f t="shared" si="6"/>
        <v>200000</v>
      </c>
      <c r="M35" s="10">
        <f t="shared" si="6"/>
        <v>200000</v>
      </c>
      <c r="N35" s="10">
        <f t="shared" si="6"/>
        <v>200000</v>
      </c>
      <c r="O35" s="10">
        <f t="shared" si="6"/>
        <v>200000</v>
      </c>
      <c r="P35" s="10">
        <f t="shared" si="6"/>
        <v>200000</v>
      </c>
      <c r="Q35" s="10">
        <f t="shared" si="6"/>
        <v>200000</v>
      </c>
      <c r="R35" s="10">
        <f t="shared" si="6"/>
        <v>200000</v>
      </c>
      <c r="S35" s="10">
        <f t="shared" si="6"/>
        <v>200000</v>
      </c>
      <c r="T35" s="10">
        <f t="shared" si="6"/>
        <v>200000</v>
      </c>
      <c r="U35" s="10">
        <f t="shared" si="6"/>
        <v>200000</v>
      </c>
      <c r="V35" s="10">
        <f t="shared" si="6"/>
        <v>200000</v>
      </c>
      <c r="W35" s="10">
        <f t="shared" si="6"/>
        <v>200000</v>
      </c>
      <c r="X35" s="10">
        <f t="shared" si="6"/>
        <v>200000</v>
      </c>
      <c r="Y35" s="10">
        <f t="shared" si="6"/>
        <v>200000</v>
      </c>
      <c r="Z35" s="10">
        <f t="shared" si="6"/>
        <v>200000</v>
      </c>
      <c r="AA35" s="10">
        <f t="shared" si="6"/>
        <v>200000</v>
      </c>
      <c r="AB35" s="10">
        <f t="shared" si="6"/>
        <v>200000</v>
      </c>
      <c r="AC35" s="10">
        <f t="shared" si="6"/>
        <v>200000</v>
      </c>
      <c r="AD35" s="10">
        <f t="shared" si="6"/>
        <v>200000</v>
      </c>
      <c r="AE35" s="10">
        <f t="shared" si="6"/>
        <v>200000</v>
      </c>
      <c r="AF35" s="10">
        <f t="shared" si="6"/>
        <v>200000</v>
      </c>
      <c r="AG35" s="10">
        <f t="shared" si="6"/>
        <v>200000</v>
      </c>
      <c r="AH35" s="10">
        <f t="shared" si="6"/>
        <v>200000</v>
      </c>
    </row>
    <row r="36" spans="1:34">
      <c r="F36" t="s">
        <v>27</v>
      </c>
      <c r="G36" s="27"/>
      <c r="H36" s="10">
        <f>B41</f>
        <v>1000000</v>
      </c>
      <c r="I36" s="10">
        <f>H36</f>
        <v>1000000</v>
      </c>
      <c r="J36" s="10">
        <f t="shared" ref="J36:AH36" si="7">I36</f>
        <v>1000000</v>
      </c>
      <c r="K36" s="10">
        <f t="shared" si="7"/>
        <v>1000000</v>
      </c>
      <c r="L36" s="10">
        <f t="shared" si="7"/>
        <v>1000000</v>
      </c>
      <c r="M36" s="10">
        <f t="shared" si="7"/>
        <v>1000000</v>
      </c>
      <c r="N36" s="10">
        <f t="shared" si="7"/>
        <v>1000000</v>
      </c>
      <c r="O36" s="10">
        <f t="shared" si="7"/>
        <v>1000000</v>
      </c>
      <c r="P36" s="10">
        <f t="shared" si="7"/>
        <v>1000000</v>
      </c>
      <c r="Q36" s="10">
        <f t="shared" si="7"/>
        <v>1000000</v>
      </c>
      <c r="R36" s="10">
        <f t="shared" si="7"/>
        <v>1000000</v>
      </c>
      <c r="S36" s="10">
        <f t="shared" si="7"/>
        <v>1000000</v>
      </c>
      <c r="T36" s="10">
        <f t="shared" si="7"/>
        <v>1000000</v>
      </c>
      <c r="U36" s="10">
        <f t="shared" si="7"/>
        <v>1000000</v>
      </c>
      <c r="V36" s="10">
        <f t="shared" si="7"/>
        <v>1000000</v>
      </c>
      <c r="W36" s="10">
        <f t="shared" si="7"/>
        <v>1000000</v>
      </c>
      <c r="X36" s="10">
        <f t="shared" si="7"/>
        <v>1000000</v>
      </c>
      <c r="Y36" s="10">
        <f t="shared" si="7"/>
        <v>1000000</v>
      </c>
      <c r="Z36" s="10">
        <f t="shared" si="7"/>
        <v>1000000</v>
      </c>
      <c r="AA36" s="10">
        <f t="shared" si="7"/>
        <v>1000000</v>
      </c>
      <c r="AB36" s="10">
        <f t="shared" si="7"/>
        <v>1000000</v>
      </c>
      <c r="AC36" s="10">
        <f t="shared" si="7"/>
        <v>1000000</v>
      </c>
      <c r="AD36" s="10">
        <f t="shared" si="7"/>
        <v>1000000</v>
      </c>
      <c r="AE36" s="10">
        <f t="shared" si="7"/>
        <v>1000000</v>
      </c>
      <c r="AF36" s="10">
        <f t="shared" si="7"/>
        <v>1000000</v>
      </c>
      <c r="AG36" s="10">
        <f t="shared" si="7"/>
        <v>1000000</v>
      </c>
      <c r="AH36" s="10">
        <f t="shared" si="7"/>
        <v>1000000</v>
      </c>
    </row>
    <row r="37" spans="1:34">
      <c r="B37" s="4" t="s">
        <v>12</v>
      </c>
      <c r="C37" s="4" t="s">
        <v>13</v>
      </c>
      <c r="D37" s="4" t="s">
        <v>14</v>
      </c>
      <c r="F37" s="2" t="s">
        <v>28</v>
      </c>
      <c r="H37" s="10">
        <f>SUM(H33:H36)</f>
        <v>3001600</v>
      </c>
      <c r="I37" s="10">
        <f t="shared" ref="I37:AH37" si="8">SUM(I33:I36)</f>
        <v>3001600</v>
      </c>
      <c r="J37" s="10">
        <f t="shared" si="8"/>
        <v>3001600</v>
      </c>
      <c r="K37" s="10">
        <f t="shared" si="8"/>
        <v>3145600</v>
      </c>
      <c r="L37" s="10">
        <f t="shared" si="8"/>
        <v>3145600</v>
      </c>
      <c r="M37" s="10">
        <f t="shared" si="8"/>
        <v>3145600</v>
      </c>
      <c r="N37" s="10">
        <f t="shared" si="8"/>
        <v>3145600</v>
      </c>
      <c r="O37" s="10">
        <f t="shared" si="8"/>
        <v>3145600</v>
      </c>
      <c r="P37" s="10">
        <f t="shared" si="8"/>
        <v>3145600</v>
      </c>
      <c r="Q37" s="10">
        <f t="shared" si="8"/>
        <v>3145600</v>
      </c>
      <c r="R37" s="10">
        <f t="shared" si="8"/>
        <v>3145600</v>
      </c>
      <c r="S37" s="10">
        <f t="shared" si="8"/>
        <v>3145600</v>
      </c>
      <c r="T37" s="10">
        <f t="shared" si="8"/>
        <v>3145600</v>
      </c>
      <c r="U37" s="10">
        <f t="shared" si="8"/>
        <v>3145600</v>
      </c>
      <c r="V37" s="10">
        <f t="shared" si="8"/>
        <v>3145600</v>
      </c>
      <c r="W37" s="10">
        <f t="shared" si="8"/>
        <v>3145600</v>
      </c>
      <c r="X37" s="10">
        <f t="shared" si="8"/>
        <v>3145600</v>
      </c>
      <c r="Y37" s="10">
        <f t="shared" si="8"/>
        <v>3145600</v>
      </c>
      <c r="Z37" s="10">
        <f t="shared" si="8"/>
        <v>3145600</v>
      </c>
      <c r="AA37" s="10">
        <f t="shared" si="8"/>
        <v>3145600</v>
      </c>
      <c r="AB37" s="10">
        <f t="shared" si="8"/>
        <v>3145600</v>
      </c>
      <c r="AC37" s="10">
        <f t="shared" si="8"/>
        <v>3145600</v>
      </c>
      <c r="AD37" s="10">
        <f t="shared" si="8"/>
        <v>3145600</v>
      </c>
      <c r="AE37" s="10">
        <f t="shared" si="8"/>
        <v>3145600</v>
      </c>
      <c r="AF37" s="10">
        <f t="shared" si="8"/>
        <v>3145600</v>
      </c>
      <c r="AG37" s="10">
        <f t="shared" si="8"/>
        <v>3145600</v>
      </c>
      <c r="AH37" s="10">
        <f t="shared" si="8"/>
        <v>3145600</v>
      </c>
    </row>
    <row r="38" spans="1:34" ht="16.2" thickBot="1">
      <c r="A38" t="s">
        <v>9</v>
      </c>
      <c r="B38" s="11">
        <f>B35*3</f>
        <v>600000</v>
      </c>
      <c r="C38" s="11">
        <f>B35*12</f>
        <v>2400000</v>
      </c>
      <c r="D38" s="11">
        <f>B35*12</f>
        <v>2400000</v>
      </c>
    </row>
    <row r="39" spans="1:34">
      <c r="B39" s="10"/>
      <c r="C39" s="10"/>
      <c r="D39" s="10"/>
      <c r="F39" s="2" t="s">
        <v>29</v>
      </c>
      <c r="H39" s="10">
        <f>B56</f>
        <v>220830000.00000003</v>
      </c>
      <c r="I39" s="10">
        <f>H39</f>
        <v>220830000.00000003</v>
      </c>
      <c r="J39" s="10">
        <f>I39</f>
        <v>220830000.00000003</v>
      </c>
      <c r="K39" s="10">
        <f>C56</f>
        <v>146137500</v>
      </c>
      <c r="L39" s="10">
        <f>K39</f>
        <v>146137500</v>
      </c>
      <c r="M39" s="10">
        <f t="shared" ref="M39:V39" si="9">L39</f>
        <v>146137500</v>
      </c>
      <c r="N39" s="10">
        <f t="shared" si="9"/>
        <v>146137500</v>
      </c>
      <c r="O39" s="10">
        <f t="shared" si="9"/>
        <v>146137500</v>
      </c>
      <c r="P39" s="10">
        <f t="shared" si="9"/>
        <v>146137500</v>
      </c>
      <c r="Q39" s="10">
        <f t="shared" si="9"/>
        <v>146137500</v>
      </c>
      <c r="R39" s="10">
        <f t="shared" si="9"/>
        <v>146137500</v>
      </c>
      <c r="S39" s="10">
        <f t="shared" si="9"/>
        <v>146137500</v>
      </c>
      <c r="T39" s="10">
        <f t="shared" si="9"/>
        <v>146137500</v>
      </c>
      <c r="U39" s="10">
        <f t="shared" si="9"/>
        <v>146137500</v>
      </c>
      <c r="V39" s="10">
        <f t="shared" si="9"/>
        <v>146137500</v>
      </c>
      <c r="W39" s="10">
        <f>D56</f>
        <v>11691000</v>
      </c>
      <c r="X39" s="10">
        <f>W39</f>
        <v>11691000</v>
      </c>
      <c r="Y39" s="10">
        <f t="shared" ref="Y39:AH39" si="10">X39</f>
        <v>11691000</v>
      </c>
      <c r="Z39" s="10">
        <f t="shared" si="10"/>
        <v>11691000</v>
      </c>
      <c r="AA39" s="10">
        <f t="shared" si="10"/>
        <v>11691000</v>
      </c>
      <c r="AB39" s="10">
        <f t="shared" si="10"/>
        <v>11691000</v>
      </c>
      <c r="AC39" s="10">
        <f t="shared" si="10"/>
        <v>11691000</v>
      </c>
      <c r="AD39" s="10">
        <f t="shared" si="10"/>
        <v>11691000</v>
      </c>
      <c r="AE39" s="10">
        <f t="shared" si="10"/>
        <v>11691000</v>
      </c>
      <c r="AF39" s="10">
        <f t="shared" si="10"/>
        <v>11691000</v>
      </c>
      <c r="AG39" s="10">
        <f t="shared" si="10"/>
        <v>11691000</v>
      </c>
      <c r="AH39" s="10">
        <f t="shared" si="10"/>
        <v>11691000</v>
      </c>
    </row>
    <row r="40" spans="1:34">
      <c r="A40" s="6" t="s">
        <v>30</v>
      </c>
      <c r="B40" s="10"/>
      <c r="C40" s="10"/>
      <c r="D40" s="10"/>
    </row>
    <row r="41" spans="1:34">
      <c r="A41" t="s">
        <v>25</v>
      </c>
      <c r="B41" s="9">
        <v>1000000</v>
      </c>
      <c r="C41" s="9">
        <v>1000000</v>
      </c>
      <c r="D41" s="9">
        <v>1000000</v>
      </c>
      <c r="F41" s="2" t="s">
        <v>31</v>
      </c>
      <c r="G41" s="10">
        <f>-G32</f>
        <v>-69800000</v>
      </c>
      <c r="H41" s="10">
        <f>H39-H37</f>
        <v>217828400.00000003</v>
      </c>
      <c r="I41" s="10">
        <f t="shared" ref="I41:AH41" si="11">I39-I37</f>
        <v>217828400.00000003</v>
      </c>
      <c r="J41" s="10">
        <f t="shared" si="11"/>
        <v>217828400.00000003</v>
      </c>
      <c r="K41" s="10">
        <f t="shared" si="11"/>
        <v>142991900</v>
      </c>
      <c r="L41" s="10">
        <f t="shared" si="11"/>
        <v>142991900</v>
      </c>
      <c r="M41" s="10">
        <f t="shared" si="11"/>
        <v>142991900</v>
      </c>
      <c r="N41" s="10">
        <f t="shared" si="11"/>
        <v>142991900</v>
      </c>
      <c r="O41" s="10">
        <f t="shared" si="11"/>
        <v>142991900</v>
      </c>
      <c r="P41" s="10">
        <f t="shared" si="11"/>
        <v>142991900</v>
      </c>
      <c r="Q41" s="10">
        <f t="shared" si="11"/>
        <v>142991900</v>
      </c>
      <c r="R41" s="10">
        <f t="shared" si="11"/>
        <v>142991900</v>
      </c>
      <c r="S41" s="10">
        <f t="shared" si="11"/>
        <v>142991900</v>
      </c>
      <c r="T41" s="10">
        <f t="shared" si="11"/>
        <v>142991900</v>
      </c>
      <c r="U41" s="10">
        <f t="shared" si="11"/>
        <v>142991900</v>
      </c>
      <c r="V41" s="10">
        <f t="shared" si="11"/>
        <v>142991900</v>
      </c>
      <c r="W41" s="10">
        <f t="shared" si="11"/>
        <v>8545400</v>
      </c>
      <c r="X41" s="10">
        <f t="shared" si="11"/>
        <v>8545400</v>
      </c>
      <c r="Y41" s="10">
        <f t="shared" si="11"/>
        <v>8545400</v>
      </c>
      <c r="Z41" s="10">
        <f t="shared" si="11"/>
        <v>8545400</v>
      </c>
      <c r="AA41" s="10">
        <f t="shared" si="11"/>
        <v>8545400</v>
      </c>
      <c r="AB41" s="10">
        <f t="shared" si="11"/>
        <v>8545400</v>
      </c>
      <c r="AC41" s="10">
        <f t="shared" si="11"/>
        <v>8545400</v>
      </c>
      <c r="AD41" s="10">
        <f t="shared" si="11"/>
        <v>8545400</v>
      </c>
      <c r="AE41" s="10">
        <f t="shared" si="11"/>
        <v>8545400</v>
      </c>
      <c r="AF41" s="10">
        <f t="shared" si="11"/>
        <v>8545400</v>
      </c>
      <c r="AG41" s="10">
        <f t="shared" si="11"/>
        <v>8545400</v>
      </c>
      <c r="AH41" s="10">
        <f t="shared" si="11"/>
        <v>8545400</v>
      </c>
    </row>
    <row r="42" spans="1:34">
      <c r="B42" s="7"/>
      <c r="F42" s="24" t="s">
        <v>32</v>
      </c>
      <c r="G42" s="25">
        <f>NPV(B73,G41:AH41)</f>
        <v>1976257667.2442136</v>
      </c>
      <c r="H42" s="25"/>
    </row>
    <row r="43" spans="1:34">
      <c r="B43" s="4" t="s">
        <v>12</v>
      </c>
      <c r="C43" s="4" t="s">
        <v>13</v>
      </c>
      <c r="D43" s="4" t="s">
        <v>14</v>
      </c>
    </row>
    <row r="44" spans="1:34">
      <c r="A44" t="s">
        <v>33</v>
      </c>
      <c r="B44" s="10">
        <f>B41*3</f>
        <v>3000000</v>
      </c>
      <c r="C44" s="10">
        <f>B41*12</f>
        <v>12000000</v>
      </c>
      <c r="D44" s="10">
        <f>B41*12</f>
        <v>12000000</v>
      </c>
    </row>
    <row r="45" spans="1:34">
      <c r="F45" s="2" t="s">
        <v>34</v>
      </c>
      <c r="H45" s="10">
        <f>B66</f>
        <v>23980000</v>
      </c>
      <c r="I45" s="10">
        <f>H45</f>
        <v>23980000</v>
      </c>
      <c r="J45" s="10">
        <f>I45</f>
        <v>23980000</v>
      </c>
      <c r="K45" s="10">
        <f>C66</f>
        <v>15585000</v>
      </c>
      <c r="L45" s="10">
        <f>K45</f>
        <v>15585000</v>
      </c>
      <c r="M45" s="10">
        <f t="shared" ref="M45:V45" si="12">L45</f>
        <v>15585000</v>
      </c>
      <c r="N45" s="10">
        <f t="shared" si="12"/>
        <v>15585000</v>
      </c>
      <c r="O45" s="10">
        <f t="shared" si="12"/>
        <v>15585000</v>
      </c>
      <c r="P45" s="10">
        <f t="shared" si="12"/>
        <v>15585000</v>
      </c>
      <c r="Q45" s="10">
        <f t="shared" si="12"/>
        <v>15585000</v>
      </c>
      <c r="R45" s="10">
        <f t="shared" si="12"/>
        <v>15585000</v>
      </c>
      <c r="S45" s="10">
        <f t="shared" si="12"/>
        <v>15585000</v>
      </c>
      <c r="T45" s="10">
        <f t="shared" si="12"/>
        <v>15585000</v>
      </c>
      <c r="U45" s="10">
        <f t="shared" si="12"/>
        <v>15585000</v>
      </c>
      <c r="V45" s="10">
        <f t="shared" si="12"/>
        <v>15585000</v>
      </c>
      <c r="W45" s="10">
        <f>D66</f>
        <v>1267500</v>
      </c>
      <c r="X45" s="10">
        <f>W45</f>
        <v>1267500</v>
      </c>
      <c r="Y45" s="10">
        <f t="shared" ref="Y45:AH45" si="13">X45</f>
        <v>1267500</v>
      </c>
      <c r="Z45" s="10">
        <f t="shared" si="13"/>
        <v>1267500</v>
      </c>
      <c r="AA45" s="10">
        <f t="shared" si="13"/>
        <v>1267500</v>
      </c>
      <c r="AB45" s="10">
        <f t="shared" si="13"/>
        <v>1267500</v>
      </c>
      <c r="AC45" s="10">
        <f t="shared" si="13"/>
        <v>1267500</v>
      </c>
      <c r="AD45" s="10">
        <f t="shared" si="13"/>
        <v>1267500</v>
      </c>
      <c r="AE45" s="10">
        <f t="shared" si="13"/>
        <v>1267500</v>
      </c>
      <c r="AF45" s="10">
        <f t="shared" si="13"/>
        <v>1267500</v>
      </c>
      <c r="AG45" s="10">
        <f t="shared" si="13"/>
        <v>1267500</v>
      </c>
      <c r="AH45" s="10">
        <f t="shared" si="13"/>
        <v>1267500</v>
      </c>
    </row>
    <row r="46" spans="1:34">
      <c r="A46" s="17" t="s">
        <v>35</v>
      </c>
      <c r="F46" s="24" t="s">
        <v>36</v>
      </c>
      <c r="G46" s="26">
        <f>SUM(H45:AH45)</f>
        <v>274170000</v>
      </c>
    </row>
    <row r="48" spans="1:34">
      <c r="A48" s="2" t="s">
        <v>37</v>
      </c>
      <c r="B48" s="3">
        <v>1299</v>
      </c>
      <c r="C48">
        <v>1299</v>
      </c>
      <c r="D48">
        <v>1299</v>
      </c>
      <c r="F48" s="24" t="s">
        <v>38</v>
      </c>
      <c r="G48" s="25">
        <f>G42-G46</f>
        <v>1702087667.2442136</v>
      </c>
    </row>
    <row r="50" spans="1:4">
      <c r="B50" s="4" t="s">
        <v>12</v>
      </c>
      <c r="C50" s="4" t="s">
        <v>13</v>
      </c>
      <c r="D50" s="4" t="s">
        <v>14</v>
      </c>
    </row>
    <row r="51" spans="1:4">
      <c r="A51" t="s">
        <v>39</v>
      </c>
      <c r="B51" s="1">
        <v>600000</v>
      </c>
      <c r="C51" s="1">
        <v>1800000</v>
      </c>
      <c r="D51" s="1">
        <v>180000</v>
      </c>
    </row>
    <row r="52" spans="1:4">
      <c r="A52" t="s">
        <v>40</v>
      </c>
      <c r="B52" s="1">
        <f>B51/3</f>
        <v>200000</v>
      </c>
      <c r="C52" s="1">
        <f>C51/12</f>
        <v>150000</v>
      </c>
      <c r="D52" s="1">
        <f>D51/12</f>
        <v>15000</v>
      </c>
    </row>
    <row r="53" spans="1:4">
      <c r="A53" t="s">
        <v>41</v>
      </c>
      <c r="B53" s="18">
        <v>0.15</v>
      </c>
      <c r="C53" s="18">
        <v>0.25</v>
      </c>
      <c r="D53" s="18">
        <v>0.4</v>
      </c>
    </row>
    <row r="54" spans="1:4">
      <c r="A54" t="s">
        <v>42</v>
      </c>
      <c r="B54" s="10">
        <f>B48*B53</f>
        <v>194.85</v>
      </c>
      <c r="C54" s="10">
        <f>B48*C53</f>
        <v>324.75</v>
      </c>
      <c r="D54" s="10">
        <f>B48*D53</f>
        <v>519.6</v>
      </c>
    </row>
    <row r="55" spans="1:4">
      <c r="A55" t="s">
        <v>43</v>
      </c>
      <c r="B55" s="10">
        <f>B48-B54</f>
        <v>1104.1500000000001</v>
      </c>
      <c r="C55" s="10">
        <f>B48-C54</f>
        <v>974.25</v>
      </c>
      <c r="D55" s="10">
        <f>B48-D54</f>
        <v>779.4</v>
      </c>
    </row>
    <row r="56" spans="1:4">
      <c r="A56" t="s">
        <v>44</v>
      </c>
      <c r="B56" s="16">
        <f>B55*B52</f>
        <v>220830000.00000003</v>
      </c>
      <c r="C56" s="16">
        <f t="shared" ref="C56:D56" si="14">C55*C52</f>
        <v>146137500</v>
      </c>
      <c r="D56" s="16">
        <f t="shared" si="14"/>
        <v>11691000</v>
      </c>
    </row>
    <row r="57" spans="1:4" ht="16.2" thickBot="1">
      <c r="A57" t="s">
        <v>45</v>
      </c>
      <c r="B57" s="13">
        <f>B55*B51</f>
        <v>662490000</v>
      </c>
      <c r="C57" s="13">
        <f>C55*C51</f>
        <v>1753650000</v>
      </c>
      <c r="D57" s="13">
        <f>D55*D51</f>
        <v>140292000</v>
      </c>
    </row>
    <row r="58" spans="1:4" ht="16.2" thickTop="1">
      <c r="B58" s="32"/>
      <c r="C58" s="32"/>
      <c r="D58" s="32"/>
    </row>
    <row r="60" spans="1:4">
      <c r="A60" s="6" t="s">
        <v>46</v>
      </c>
    </row>
    <row r="62" spans="1:4">
      <c r="B62" s="4" t="s">
        <v>12</v>
      </c>
      <c r="C62" s="4" t="s">
        <v>13</v>
      </c>
      <c r="D62" s="4" t="s">
        <v>14</v>
      </c>
    </row>
    <row r="63" spans="1:4">
      <c r="A63" t="s">
        <v>47</v>
      </c>
      <c r="B63" s="1">
        <v>60000</v>
      </c>
      <c r="C63" s="1">
        <v>180000</v>
      </c>
      <c r="D63" s="1">
        <v>18000</v>
      </c>
    </row>
    <row r="64" spans="1:4">
      <c r="A64" t="s">
        <v>48</v>
      </c>
      <c r="B64" s="1">
        <f>B63/3</f>
        <v>20000</v>
      </c>
      <c r="C64" s="1">
        <f>C63/12</f>
        <v>15000</v>
      </c>
      <c r="D64" s="1">
        <f>D63/12</f>
        <v>1500</v>
      </c>
    </row>
    <row r="65" spans="1:4">
      <c r="A65" t="s">
        <v>49</v>
      </c>
      <c r="B65" s="7">
        <v>1199</v>
      </c>
      <c r="C65" s="7">
        <v>1039</v>
      </c>
      <c r="D65" s="7">
        <v>845</v>
      </c>
    </row>
    <row r="66" spans="1:4">
      <c r="A66" t="s">
        <v>50</v>
      </c>
      <c r="B66" s="16">
        <f>B64*B65</f>
        <v>23980000</v>
      </c>
      <c r="C66" s="16">
        <f>C64*C65</f>
        <v>15585000</v>
      </c>
      <c r="D66" s="16">
        <f>D64*D65</f>
        <v>1267500</v>
      </c>
    </row>
    <row r="67" spans="1:4">
      <c r="A67" t="s">
        <v>51</v>
      </c>
      <c r="B67" s="11">
        <f>B66*3</f>
        <v>71940000</v>
      </c>
      <c r="C67" s="11">
        <f>C66*12</f>
        <v>187020000</v>
      </c>
      <c r="D67" s="11">
        <f>D66*12</f>
        <v>15210000</v>
      </c>
    </row>
    <row r="68" spans="1:4" ht="16.8" thickTop="1" thickBot="1">
      <c r="A68" s="19"/>
      <c r="B68" s="20"/>
      <c r="C68" s="21"/>
      <c r="D68" s="20"/>
    </row>
    <row r="69" spans="1:4">
      <c r="A69" s="33"/>
      <c r="B69" s="33"/>
      <c r="C69" s="33"/>
      <c r="D69" s="33"/>
    </row>
    <row r="70" spans="1:4">
      <c r="A70" s="33"/>
      <c r="B70" s="33"/>
      <c r="C70" s="33"/>
      <c r="D70" s="33"/>
    </row>
    <row r="72" spans="1:4">
      <c r="A72" t="s">
        <v>52</v>
      </c>
    </row>
    <row r="73" spans="1:4">
      <c r="A73" s="22">
        <v>2.1999999999999999E-2</v>
      </c>
      <c r="B73" s="23">
        <v>2.1999999999999999E-2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DEE42-7F3D-3E43-A8D8-DF5A33995D89}">
  <dimension ref="A1:AH82"/>
  <sheetViews>
    <sheetView topLeftCell="A61" zoomScaleNormal="100" workbookViewId="0">
      <selection activeCell="C78" sqref="C78"/>
    </sheetView>
  </sheetViews>
  <sheetFormatPr defaultColWidth="11" defaultRowHeight="15.6"/>
  <cols>
    <col min="1" max="1" width="36.69921875" bestFit="1" customWidth="1"/>
    <col min="2" max="2" width="20.19921875" bestFit="1" customWidth="1"/>
    <col min="3" max="5" width="21.19921875" bestFit="1" customWidth="1"/>
    <col min="6" max="6" width="32" bestFit="1" customWidth="1"/>
    <col min="7" max="7" width="17" bestFit="1" customWidth="1"/>
    <col min="8" max="8" width="17.3984375" customWidth="1"/>
    <col min="9" max="10" width="16" bestFit="1" customWidth="1"/>
    <col min="11" max="34" width="15" bestFit="1" customWidth="1"/>
  </cols>
  <sheetData>
    <row r="1" spans="1:34" ht="21.6" thickBot="1">
      <c r="A1" s="5" t="s">
        <v>53</v>
      </c>
    </row>
    <row r="2" spans="1:34" ht="21.6" thickTop="1">
      <c r="A2" s="34"/>
    </row>
    <row r="4" spans="1:34">
      <c r="A4" s="6" t="s">
        <v>1</v>
      </c>
      <c r="F4" s="2" t="s">
        <v>19</v>
      </c>
      <c r="G4" s="2">
        <v>0</v>
      </c>
      <c r="H4" s="2">
        <v>1</v>
      </c>
      <c r="I4" s="2">
        <v>2</v>
      </c>
      <c r="J4" s="2">
        <v>3</v>
      </c>
      <c r="K4" s="2">
        <v>4</v>
      </c>
      <c r="L4" s="2">
        <v>5</v>
      </c>
      <c r="M4" s="2">
        <v>6</v>
      </c>
      <c r="N4" s="2">
        <v>7</v>
      </c>
      <c r="O4" s="2">
        <v>8</v>
      </c>
      <c r="P4" s="2">
        <v>9</v>
      </c>
      <c r="Q4" s="2">
        <v>10</v>
      </c>
      <c r="R4" s="2">
        <v>11</v>
      </c>
      <c r="S4" s="2">
        <v>12</v>
      </c>
      <c r="T4" s="2">
        <v>13</v>
      </c>
      <c r="U4" s="2">
        <v>14</v>
      </c>
      <c r="V4" s="2">
        <v>15</v>
      </c>
      <c r="W4" s="2">
        <v>16</v>
      </c>
      <c r="X4" s="2">
        <v>17</v>
      </c>
      <c r="Y4" s="2">
        <v>18</v>
      </c>
      <c r="Z4" s="2">
        <v>19</v>
      </c>
      <c r="AA4" s="2">
        <v>20</v>
      </c>
      <c r="AB4" s="2">
        <v>21</v>
      </c>
      <c r="AC4" s="2">
        <v>22</v>
      </c>
      <c r="AD4" s="2">
        <v>23</v>
      </c>
      <c r="AE4" s="2">
        <v>24</v>
      </c>
      <c r="AF4" s="2">
        <v>25</v>
      </c>
      <c r="AG4" s="2">
        <v>26</v>
      </c>
      <c r="AH4" s="2">
        <v>27</v>
      </c>
    </row>
    <row r="6" spans="1:34">
      <c r="A6" s="2" t="s">
        <v>2</v>
      </c>
      <c r="F6" s="2" t="s">
        <v>21</v>
      </c>
    </row>
    <row r="7" spans="1:34">
      <c r="A7" t="s">
        <v>3</v>
      </c>
      <c r="B7" s="7">
        <v>18300000</v>
      </c>
      <c r="F7" t="s">
        <v>22</v>
      </c>
      <c r="G7" s="10">
        <f>B13</f>
        <v>69800000</v>
      </c>
    </row>
    <row r="8" spans="1:34">
      <c r="A8" t="s">
        <v>4</v>
      </c>
      <c r="B8" s="7">
        <v>6900000</v>
      </c>
      <c r="F8" t="s">
        <v>23</v>
      </c>
      <c r="H8" s="10">
        <f>B20</f>
        <v>1800000</v>
      </c>
      <c r="I8" s="10">
        <f>H8</f>
        <v>1800000</v>
      </c>
      <c r="J8" s="10">
        <f>I8</f>
        <v>1800000</v>
      </c>
      <c r="K8" s="10">
        <f>C20</f>
        <v>1944000</v>
      </c>
      <c r="L8" s="10">
        <f>K8</f>
        <v>1944000</v>
      </c>
      <c r="M8" s="10">
        <f t="shared" ref="M8:V8" si="0">L8</f>
        <v>1944000</v>
      </c>
      <c r="N8" s="10">
        <f t="shared" si="0"/>
        <v>1944000</v>
      </c>
      <c r="O8" s="10">
        <f t="shared" si="0"/>
        <v>1944000</v>
      </c>
      <c r="P8" s="10">
        <f t="shared" si="0"/>
        <v>1944000</v>
      </c>
      <c r="Q8" s="10">
        <f t="shared" si="0"/>
        <v>1944000</v>
      </c>
      <c r="R8" s="10">
        <f t="shared" si="0"/>
        <v>1944000</v>
      </c>
      <c r="S8" s="10">
        <f t="shared" si="0"/>
        <v>1944000</v>
      </c>
      <c r="T8" s="10">
        <f t="shared" si="0"/>
        <v>1944000</v>
      </c>
      <c r="U8" s="10">
        <f t="shared" si="0"/>
        <v>1944000</v>
      </c>
      <c r="V8" s="10">
        <f t="shared" si="0"/>
        <v>1944000</v>
      </c>
      <c r="W8" s="10">
        <f>D20</f>
        <v>1944000</v>
      </c>
      <c r="X8" s="10">
        <f>W8</f>
        <v>1944000</v>
      </c>
      <c r="Y8" s="10">
        <f t="shared" ref="Y8:AH8" si="1">X8</f>
        <v>1944000</v>
      </c>
      <c r="Z8" s="10">
        <f t="shared" si="1"/>
        <v>1944000</v>
      </c>
      <c r="AA8" s="10">
        <f t="shared" si="1"/>
        <v>1944000</v>
      </c>
      <c r="AB8" s="10">
        <f t="shared" si="1"/>
        <v>1944000</v>
      </c>
      <c r="AC8" s="10">
        <f t="shared" si="1"/>
        <v>1944000</v>
      </c>
      <c r="AD8" s="10">
        <f t="shared" si="1"/>
        <v>1944000</v>
      </c>
      <c r="AE8" s="10">
        <f t="shared" si="1"/>
        <v>1944000</v>
      </c>
      <c r="AF8" s="10">
        <f t="shared" si="1"/>
        <v>1944000</v>
      </c>
      <c r="AG8" s="10">
        <f t="shared" si="1"/>
        <v>1944000</v>
      </c>
      <c r="AH8" s="10">
        <f t="shared" si="1"/>
        <v>1944000</v>
      </c>
    </row>
    <row r="9" spans="1:34">
      <c r="A9" t="s">
        <v>5</v>
      </c>
      <c r="B9" s="7">
        <v>2400000</v>
      </c>
      <c r="F9" t="s">
        <v>18</v>
      </c>
      <c r="H9" s="10">
        <f>B28</f>
        <v>1600</v>
      </c>
      <c r="I9" s="10">
        <f>H9</f>
        <v>1600</v>
      </c>
      <c r="J9" s="10">
        <f t="shared" ref="J9:AH9" si="2">I9</f>
        <v>1600</v>
      </c>
      <c r="K9" s="10">
        <f t="shared" si="2"/>
        <v>1600</v>
      </c>
      <c r="L9" s="10">
        <f t="shared" si="2"/>
        <v>1600</v>
      </c>
      <c r="M9" s="10">
        <f t="shared" si="2"/>
        <v>1600</v>
      </c>
      <c r="N9" s="10">
        <f t="shared" si="2"/>
        <v>1600</v>
      </c>
      <c r="O9" s="10">
        <f t="shared" si="2"/>
        <v>1600</v>
      </c>
      <c r="P9" s="10">
        <f t="shared" si="2"/>
        <v>1600</v>
      </c>
      <c r="Q9" s="10">
        <f t="shared" si="2"/>
        <v>1600</v>
      </c>
      <c r="R9" s="10">
        <f t="shared" si="2"/>
        <v>1600</v>
      </c>
      <c r="S9" s="10">
        <f t="shared" si="2"/>
        <v>1600</v>
      </c>
      <c r="T9" s="10">
        <f t="shared" si="2"/>
        <v>1600</v>
      </c>
      <c r="U9" s="10">
        <f t="shared" si="2"/>
        <v>1600</v>
      </c>
      <c r="V9" s="10">
        <f t="shared" si="2"/>
        <v>1600</v>
      </c>
      <c r="W9" s="10">
        <f t="shared" si="2"/>
        <v>1600</v>
      </c>
      <c r="X9" s="10">
        <f t="shared" si="2"/>
        <v>1600</v>
      </c>
      <c r="Y9" s="10">
        <f t="shared" si="2"/>
        <v>1600</v>
      </c>
      <c r="Z9" s="10">
        <f t="shared" si="2"/>
        <v>1600</v>
      </c>
      <c r="AA9" s="10">
        <f t="shared" si="2"/>
        <v>1600</v>
      </c>
      <c r="AB9" s="10">
        <f t="shared" si="2"/>
        <v>1600</v>
      </c>
      <c r="AC9" s="10">
        <f t="shared" si="2"/>
        <v>1600</v>
      </c>
      <c r="AD9" s="10">
        <f t="shared" si="2"/>
        <v>1600</v>
      </c>
      <c r="AE9" s="10">
        <f t="shared" si="2"/>
        <v>1600</v>
      </c>
      <c r="AF9" s="10">
        <f t="shared" si="2"/>
        <v>1600</v>
      </c>
      <c r="AG9" s="10">
        <f t="shared" si="2"/>
        <v>1600</v>
      </c>
      <c r="AH9" s="10">
        <f t="shared" si="2"/>
        <v>1600</v>
      </c>
    </row>
    <row r="10" spans="1:34">
      <c r="A10" t="s">
        <v>6</v>
      </c>
      <c r="B10" s="7">
        <v>36000000</v>
      </c>
      <c r="F10" t="s">
        <v>26</v>
      </c>
      <c r="G10" s="27">
        <f>'Project 1'!G35</f>
        <v>0</v>
      </c>
      <c r="H10" s="10">
        <f>B33</f>
        <v>200000</v>
      </c>
      <c r="I10" s="10">
        <f>H10</f>
        <v>200000</v>
      </c>
      <c r="J10" s="10">
        <f t="shared" ref="J10:AH10" si="3">I10</f>
        <v>200000</v>
      </c>
      <c r="K10" s="10">
        <f t="shared" si="3"/>
        <v>200000</v>
      </c>
      <c r="L10" s="10">
        <f t="shared" si="3"/>
        <v>200000</v>
      </c>
      <c r="M10" s="10">
        <f t="shared" si="3"/>
        <v>200000</v>
      </c>
      <c r="N10" s="10">
        <f t="shared" si="3"/>
        <v>200000</v>
      </c>
      <c r="O10" s="10">
        <f t="shared" si="3"/>
        <v>200000</v>
      </c>
      <c r="P10" s="10">
        <f t="shared" si="3"/>
        <v>200000</v>
      </c>
      <c r="Q10" s="10">
        <f t="shared" si="3"/>
        <v>200000</v>
      </c>
      <c r="R10" s="10">
        <f t="shared" si="3"/>
        <v>200000</v>
      </c>
      <c r="S10" s="10">
        <f t="shared" si="3"/>
        <v>200000</v>
      </c>
      <c r="T10" s="10">
        <f t="shared" si="3"/>
        <v>200000</v>
      </c>
      <c r="U10" s="10">
        <f t="shared" si="3"/>
        <v>200000</v>
      </c>
      <c r="V10" s="10">
        <f t="shared" si="3"/>
        <v>200000</v>
      </c>
      <c r="W10" s="10">
        <f t="shared" si="3"/>
        <v>200000</v>
      </c>
      <c r="X10" s="10">
        <f t="shared" si="3"/>
        <v>200000</v>
      </c>
      <c r="Y10" s="10">
        <f t="shared" si="3"/>
        <v>200000</v>
      </c>
      <c r="Z10" s="10">
        <f t="shared" si="3"/>
        <v>200000</v>
      </c>
      <c r="AA10" s="10">
        <f t="shared" si="3"/>
        <v>200000</v>
      </c>
      <c r="AB10" s="10">
        <f t="shared" si="3"/>
        <v>200000</v>
      </c>
      <c r="AC10" s="10">
        <f t="shared" si="3"/>
        <v>200000</v>
      </c>
      <c r="AD10" s="10">
        <f t="shared" si="3"/>
        <v>200000</v>
      </c>
      <c r="AE10" s="10">
        <f t="shared" si="3"/>
        <v>200000</v>
      </c>
      <c r="AF10" s="10">
        <f t="shared" si="3"/>
        <v>200000</v>
      </c>
      <c r="AG10" s="10">
        <f t="shared" si="3"/>
        <v>200000</v>
      </c>
      <c r="AH10" s="10">
        <f t="shared" si="3"/>
        <v>200000</v>
      </c>
    </row>
    <row r="11" spans="1:34" ht="31.2">
      <c r="A11" s="8" t="s">
        <v>7</v>
      </c>
      <c r="B11" s="7">
        <v>5000000</v>
      </c>
      <c r="F11" t="s">
        <v>27</v>
      </c>
      <c r="G11" s="27">
        <f>'Project 1'!G36</f>
        <v>0</v>
      </c>
      <c r="H11" s="10">
        <f>B40</f>
        <v>1000000</v>
      </c>
      <c r="I11" s="10">
        <f>H11</f>
        <v>1000000</v>
      </c>
      <c r="J11" s="10">
        <f t="shared" ref="J11:AH11" si="4">I11</f>
        <v>1000000</v>
      </c>
      <c r="K11" s="10">
        <f t="shared" si="4"/>
        <v>1000000</v>
      </c>
      <c r="L11" s="10">
        <f t="shared" si="4"/>
        <v>1000000</v>
      </c>
      <c r="M11" s="10">
        <f t="shared" si="4"/>
        <v>1000000</v>
      </c>
      <c r="N11" s="10">
        <f t="shared" si="4"/>
        <v>1000000</v>
      </c>
      <c r="O11" s="10">
        <f t="shared" si="4"/>
        <v>1000000</v>
      </c>
      <c r="P11" s="10">
        <f t="shared" si="4"/>
        <v>1000000</v>
      </c>
      <c r="Q11" s="10">
        <f t="shared" si="4"/>
        <v>1000000</v>
      </c>
      <c r="R11" s="10">
        <f t="shared" si="4"/>
        <v>1000000</v>
      </c>
      <c r="S11" s="10">
        <f t="shared" si="4"/>
        <v>1000000</v>
      </c>
      <c r="T11" s="10">
        <f t="shared" si="4"/>
        <v>1000000</v>
      </c>
      <c r="U11" s="10">
        <f t="shared" si="4"/>
        <v>1000000</v>
      </c>
      <c r="V11" s="10">
        <f t="shared" si="4"/>
        <v>1000000</v>
      </c>
      <c r="W11" s="10">
        <f t="shared" si="4"/>
        <v>1000000</v>
      </c>
      <c r="X11" s="10">
        <f t="shared" si="4"/>
        <v>1000000</v>
      </c>
      <c r="Y11" s="10">
        <f t="shared" si="4"/>
        <v>1000000</v>
      </c>
      <c r="Z11" s="10">
        <f t="shared" si="4"/>
        <v>1000000</v>
      </c>
      <c r="AA11" s="10">
        <f t="shared" si="4"/>
        <v>1000000</v>
      </c>
      <c r="AB11" s="10">
        <f t="shared" si="4"/>
        <v>1000000</v>
      </c>
      <c r="AC11" s="10">
        <f t="shared" si="4"/>
        <v>1000000</v>
      </c>
      <c r="AD11" s="10">
        <f t="shared" si="4"/>
        <v>1000000</v>
      </c>
      <c r="AE11" s="10">
        <f t="shared" si="4"/>
        <v>1000000</v>
      </c>
      <c r="AF11" s="10">
        <f t="shared" si="4"/>
        <v>1000000</v>
      </c>
      <c r="AG11" s="10">
        <f t="shared" si="4"/>
        <v>1000000</v>
      </c>
      <c r="AH11" s="10">
        <f t="shared" si="4"/>
        <v>1000000</v>
      </c>
    </row>
    <row r="12" spans="1:34" ht="31.2">
      <c r="A12" s="8" t="s">
        <v>8</v>
      </c>
      <c r="B12" s="9">
        <v>1200000</v>
      </c>
      <c r="F12" s="2" t="s">
        <v>28</v>
      </c>
      <c r="H12" s="10">
        <f>SUM(H8:H11)</f>
        <v>3001600</v>
      </c>
      <c r="I12" s="10">
        <f t="shared" ref="I12:AH12" si="5">SUM(I8:I11)</f>
        <v>3001600</v>
      </c>
      <c r="J12" s="10">
        <f t="shared" si="5"/>
        <v>3001600</v>
      </c>
      <c r="K12" s="10">
        <f t="shared" si="5"/>
        <v>3145600</v>
      </c>
      <c r="L12" s="10">
        <f t="shared" si="5"/>
        <v>3145600</v>
      </c>
      <c r="M12" s="10">
        <f t="shared" si="5"/>
        <v>3145600</v>
      </c>
      <c r="N12" s="10">
        <f t="shared" si="5"/>
        <v>3145600</v>
      </c>
      <c r="O12" s="10">
        <f t="shared" si="5"/>
        <v>3145600</v>
      </c>
      <c r="P12" s="10">
        <f t="shared" si="5"/>
        <v>3145600</v>
      </c>
      <c r="Q12" s="10">
        <f t="shared" si="5"/>
        <v>3145600</v>
      </c>
      <c r="R12" s="10">
        <f t="shared" si="5"/>
        <v>3145600</v>
      </c>
      <c r="S12" s="10">
        <f t="shared" si="5"/>
        <v>3145600</v>
      </c>
      <c r="T12" s="10">
        <f t="shared" si="5"/>
        <v>3145600</v>
      </c>
      <c r="U12" s="10">
        <f t="shared" si="5"/>
        <v>3145600</v>
      </c>
      <c r="V12" s="10">
        <f t="shared" si="5"/>
        <v>3145600</v>
      </c>
      <c r="W12" s="10">
        <f t="shared" si="5"/>
        <v>3145600</v>
      </c>
      <c r="X12" s="10">
        <f t="shared" si="5"/>
        <v>3145600</v>
      </c>
      <c r="Y12" s="10">
        <f t="shared" si="5"/>
        <v>3145600</v>
      </c>
      <c r="Z12" s="10">
        <f t="shared" si="5"/>
        <v>3145600</v>
      </c>
      <c r="AA12" s="10">
        <f t="shared" si="5"/>
        <v>3145600</v>
      </c>
      <c r="AB12" s="10">
        <f t="shared" si="5"/>
        <v>3145600</v>
      </c>
      <c r="AC12" s="10">
        <f t="shared" si="5"/>
        <v>3145600</v>
      </c>
      <c r="AD12" s="10">
        <f t="shared" si="5"/>
        <v>3145600</v>
      </c>
      <c r="AE12" s="10">
        <f t="shared" si="5"/>
        <v>3145600</v>
      </c>
      <c r="AF12" s="10">
        <f t="shared" si="5"/>
        <v>3145600</v>
      </c>
      <c r="AG12" s="10">
        <f t="shared" si="5"/>
        <v>3145600</v>
      </c>
      <c r="AH12" s="10">
        <f t="shared" si="5"/>
        <v>3145600</v>
      </c>
    </row>
    <row r="13" spans="1:34" ht="16.2" thickBot="1">
      <c r="A13" t="s">
        <v>9</v>
      </c>
      <c r="B13" s="11">
        <f>SUM(B7:B12)</f>
        <v>69800000</v>
      </c>
    </row>
    <row r="14" spans="1:34" ht="16.2" thickTop="1">
      <c r="F14" t="s">
        <v>54</v>
      </c>
      <c r="H14" s="10">
        <f>B56</f>
        <v>142428750</v>
      </c>
      <c r="I14" s="10">
        <f>H14</f>
        <v>142428750</v>
      </c>
      <c r="J14" s="10">
        <f>I14</f>
        <v>142428750</v>
      </c>
      <c r="K14" s="10">
        <f>C56</f>
        <v>84957500</v>
      </c>
      <c r="L14" s="10">
        <f>K14</f>
        <v>84957500</v>
      </c>
      <c r="M14" s="10">
        <f t="shared" ref="M14:V14" si="6">L14</f>
        <v>84957500</v>
      </c>
      <c r="N14" s="10">
        <f t="shared" si="6"/>
        <v>84957500</v>
      </c>
      <c r="O14" s="10">
        <f t="shared" si="6"/>
        <v>84957500</v>
      </c>
      <c r="P14" s="10">
        <f t="shared" si="6"/>
        <v>84957500</v>
      </c>
      <c r="Q14" s="10">
        <f t="shared" si="6"/>
        <v>84957500</v>
      </c>
      <c r="R14" s="10">
        <f t="shared" si="6"/>
        <v>84957500</v>
      </c>
      <c r="S14" s="10">
        <f t="shared" si="6"/>
        <v>84957500</v>
      </c>
      <c r="T14" s="10">
        <f t="shared" si="6"/>
        <v>84957500</v>
      </c>
      <c r="U14" s="10">
        <f t="shared" si="6"/>
        <v>84957500</v>
      </c>
      <c r="V14" s="10">
        <f t="shared" si="6"/>
        <v>84957500</v>
      </c>
      <c r="W14" s="10">
        <f>D56</f>
        <v>47976000</v>
      </c>
      <c r="X14" s="10">
        <f>W14</f>
        <v>47976000</v>
      </c>
      <c r="Y14" s="10">
        <f t="shared" ref="Y14:AH14" si="7">X14</f>
        <v>47976000</v>
      </c>
      <c r="Z14" s="10">
        <f t="shared" si="7"/>
        <v>47976000</v>
      </c>
      <c r="AA14" s="10">
        <f t="shared" si="7"/>
        <v>47976000</v>
      </c>
      <c r="AB14" s="10">
        <f t="shared" si="7"/>
        <v>47976000</v>
      </c>
      <c r="AC14" s="10">
        <f t="shared" si="7"/>
        <v>47976000</v>
      </c>
      <c r="AD14" s="10">
        <f t="shared" si="7"/>
        <v>47976000</v>
      </c>
      <c r="AE14" s="10">
        <f t="shared" si="7"/>
        <v>47976000</v>
      </c>
      <c r="AF14" s="10">
        <f t="shared" si="7"/>
        <v>47976000</v>
      </c>
      <c r="AG14" s="10">
        <f t="shared" si="7"/>
        <v>47976000</v>
      </c>
      <c r="AH14" s="10">
        <f t="shared" si="7"/>
        <v>47976000</v>
      </c>
    </row>
    <row r="15" spans="1:34">
      <c r="A15" s="6" t="s">
        <v>10</v>
      </c>
      <c r="F15" t="s">
        <v>55</v>
      </c>
      <c r="H15" s="10">
        <f>B65</f>
        <v>11250000</v>
      </c>
      <c r="I15" s="10">
        <f>H15</f>
        <v>11250000</v>
      </c>
      <c r="J15" s="10">
        <f>I15</f>
        <v>11250000</v>
      </c>
      <c r="K15" s="10">
        <f>C65</f>
        <v>6375000</v>
      </c>
      <c r="L15" s="10">
        <f>K15</f>
        <v>6375000</v>
      </c>
      <c r="M15" s="10">
        <f t="shared" ref="M15:V15" si="8">L15</f>
        <v>6375000</v>
      </c>
      <c r="N15" s="10">
        <f t="shared" si="8"/>
        <v>6375000</v>
      </c>
      <c r="O15" s="10">
        <f t="shared" si="8"/>
        <v>6375000</v>
      </c>
      <c r="P15" s="10">
        <f t="shared" si="8"/>
        <v>6375000</v>
      </c>
      <c r="Q15" s="10">
        <f t="shared" si="8"/>
        <v>6375000</v>
      </c>
      <c r="R15" s="10">
        <f t="shared" si="8"/>
        <v>6375000</v>
      </c>
      <c r="S15" s="10">
        <f t="shared" si="8"/>
        <v>6375000</v>
      </c>
      <c r="T15" s="10">
        <f t="shared" si="8"/>
        <v>6375000</v>
      </c>
      <c r="U15" s="10">
        <f t="shared" si="8"/>
        <v>6375000</v>
      </c>
      <c r="V15" s="10">
        <f t="shared" si="8"/>
        <v>6375000</v>
      </c>
      <c r="W15" s="10">
        <f>D65</f>
        <v>3600000</v>
      </c>
      <c r="X15" s="10">
        <f>W15</f>
        <v>3600000</v>
      </c>
      <c r="Y15" s="10">
        <f t="shared" ref="Y15:AH15" si="9">X15</f>
        <v>3600000</v>
      </c>
      <c r="Z15" s="10">
        <f t="shared" si="9"/>
        <v>3600000</v>
      </c>
      <c r="AA15" s="10">
        <f t="shared" si="9"/>
        <v>3600000</v>
      </c>
      <c r="AB15" s="10">
        <f t="shared" si="9"/>
        <v>3600000</v>
      </c>
      <c r="AC15" s="10">
        <f t="shared" si="9"/>
        <v>3600000</v>
      </c>
      <c r="AD15" s="10">
        <f t="shared" si="9"/>
        <v>3600000</v>
      </c>
      <c r="AE15" s="10">
        <f t="shared" si="9"/>
        <v>3600000</v>
      </c>
      <c r="AF15" s="10">
        <f t="shared" si="9"/>
        <v>3600000</v>
      </c>
      <c r="AG15" s="10">
        <f t="shared" si="9"/>
        <v>3600000</v>
      </c>
      <c r="AH15" s="10">
        <f t="shared" si="9"/>
        <v>3600000</v>
      </c>
    </row>
    <row r="16" spans="1:34">
      <c r="A16" s="12"/>
      <c r="F16" s="2" t="s">
        <v>29</v>
      </c>
      <c r="H16" s="10">
        <f>SUM(H14:H15)</f>
        <v>153678750</v>
      </c>
      <c r="I16" s="10">
        <f t="shared" ref="I16:AH16" si="10">SUM(I14:I15)</f>
        <v>153678750</v>
      </c>
      <c r="J16" s="10">
        <f t="shared" si="10"/>
        <v>153678750</v>
      </c>
      <c r="K16" s="10">
        <f t="shared" si="10"/>
        <v>91332500</v>
      </c>
      <c r="L16" s="10">
        <f t="shared" si="10"/>
        <v>91332500</v>
      </c>
      <c r="M16" s="10">
        <f t="shared" si="10"/>
        <v>91332500</v>
      </c>
      <c r="N16" s="10">
        <f t="shared" si="10"/>
        <v>91332500</v>
      </c>
      <c r="O16" s="10">
        <f t="shared" si="10"/>
        <v>91332500</v>
      </c>
      <c r="P16" s="10">
        <f t="shared" si="10"/>
        <v>91332500</v>
      </c>
      <c r="Q16" s="10">
        <f t="shared" si="10"/>
        <v>91332500</v>
      </c>
      <c r="R16" s="10">
        <f t="shared" si="10"/>
        <v>91332500</v>
      </c>
      <c r="S16" s="10">
        <f t="shared" si="10"/>
        <v>91332500</v>
      </c>
      <c r="T16" s="10">
        <f t="shared" si="10"/>
        <v>91332500</v>
      </c>
      <c r="U16" s="10">
        <f t="shared" si="10"/>
        <v>91332500</v>
      </c>
      <c r="V16" s="10">
        <f t="shared" si="10"/>
        <v>91332500</v>
      </c>
      <c r="W16" s="10">
        <f t="shared" si="10"/>
        <v>51576000</v>
      </c>
      <c r="X16" s="10">
        <f t="shared" si="10"/>
        <v>51576000</v>
      </c>
      <c r="Y16" s="10">
        <f t="shared" si="10"/>
        <v>51576000</v>
      </c>
      <c r="Z16" s="10">
        <f t="shared" si="10"/>
        <v>51576000</v>
      </c>
      <c r="AA16" s="10">
        <f t="shared" si="10"/>
        <v>51576000</v>
      </c>
      <c r="AB16" s="10">
        <f t="shared" si="10"/>
        <v>51576000</v>
      </c>
      <c r="AC16" s="10">
        <f t="shared" si="10"/>
        <v>51576000</v>
      </c>
      <c r="AD16" s="10">
        <f t="shared" si="10"/>
        <v>51576000</v>
      </c>
      <c r="AE16" s="10">
        <f t="shared" si="10"/>
        <v>51576000</v>
      </c>
      <c r="AF16" s="10">
        <f t="shared" si="10"/>
        <v>51576000</v>
      </c>
      <c r="AG16" s="10">
        <f t="shared" si="10"/>
        <v>51576000</v>
      </c>
      <c r="AH16" s="10">
        <f t="shared" si="10"/>
        <v>51576000</v>
      </c>
    </row>
    <row r="17" spans="1:34">
      <c r="A17" s="2" t="s">
        <v>11</v>
      </c>
      <c r="B17" s="4" t="s">
        <v>12</v>
      </c>
      <c r="C17" s="4" t="s">
        <v>13</v>
      </c>
      <c r="D17" s="4" t="s">
        <v>14</v>
      </c>
    </row>
    <row r="18" spans="1:34">
      <c r="A18" t="s">
        <v>15</v>
      </c>
      <c r="B18" s="1">
        <v>12000</v>
      </c>
      <c r="C18" s="1">
        <v>12000</v>
      </c>
      <c r="D18" s="1">
        <v>12000</v>
      </c>
      <c r="E18" s="1"/>
      <c r="F18" s="2" t="s">
        <v>31</v>
      </c>
      <c r="G18" s="10">
        <f>-G7</f>
        <v>-69800000</v>
      </c>
      <c r="H18" s="10">
        <f>H16-H12</f>
        <v>150677150</v>
      </c>
      <c r="I18" s="10">
        <f t="shared" ref="I18:AH18" si="11">I16-I12</f>
        <v>150677150</v>
      </c>
      <c r="J18" s="10">
        <f t="shared" si="11"/>
        <v>150677150</v>
      </c>
      <c r="K18" s="10">
        <f t="shared" si="11"/>
        <v>88186900</v>
      </c>
      <c r="L18" s="10">
        <f t="shared" si="11"/>
        <v>88186900</v>
      </c>
      <c r="M18" s="10">
        <f t="shared" si="11"/>
        <v>88186900</v>
      </c>
      <c r="N18" s="10">
        <f t="shared" si="11"/>
        <v>88186900</v>
      </c>
      <c r="O18" s="10">
        <f t="shared" si="11"/>
        <v>88186900</v>
      </c>
      <c r="P18" s="10">
        <f t="shared" si="11"/>
        <v>88186900</v>
      </c>
      <c r="Q18" s="10">
        <f t="shared" si="11"/>
        <v>88186900</v>
      </c>
      <c r="R18" s="10">
        <f t="shared" si="11"/>
        <v>88186900</v>
      </c>
      <c r="S18" s="10">
        <f t="shared" si="11"/>
        <v>88186900</v>
      </c>
      <c r="T18" s="10">
        <f t="shared" si="11"/>
        <v>88186900</v>
      </c>
      <c r="U18" s="10">
        <f t="shared" si="11"/>
        <v>88186900</v>
      </c>
      <c r="V18" s="10">
        <f t="shared" si="11"/>
        <v>88186900</v>
      </c>
      <c r="W18" s="10">
        <f t="shared" si="11"/>
        <v>48430400</v>
      </c>
      <c r="X18" s="10">
        <f t="shared" si="11"/>
        <v>48430400</v>
      </c>
      <c r="Y18" s="10">
        <f t="shared" si="11"/>
        <v>48430400</v>
      </c>
      <c r="Z18" s="10">
        <f t="shared" si="11"/>
        <v>48430400</v>
      </c>
      <c r="AA18" s="10">
        <f t="shared" si="11"/>
        <v>48430400</v>
      </c>
      <c r="AB18" s="10">
        <f t="shared" si="11"/>
        <v>48430400</v>
      </c>
      <c r="AC18" s="10">
        <f t="shared" si="11"/>
        <v>48430400</v>
      </c>
      <c r="AD18" s="10">
        <f t="shared" si="11"/>
        <v>48430400</v>
      </c>
      <c r="AE18" s="10">
        <f t="shared" si="11"/>
        <v>48430400</v>
      </c>
      <c r="AF18" s="10">
        <f t="shared" si="11"/>
        <v>48430400</v>
      </c>
      <c r="AG18" s="10">
        <f t="shared" si="11"/>
        <v>48430400</v>
      </c>
      <c r="AH18" s="10">
        <f t="shared" si="11"/>
        <v>48430400</v>
      </c>
    </row>
    <row r="19" spans="1:34">
      <c r="A19" t="s">
        <v>16</v>
      </c>
      <c r="B19" s="7">
        <v>150</v>
      </c>
      <c r="C19" s="7">
        <f>150+12</f>
        <v>162</v>
      </c>
      <c r="D19" s="7">
        <f>150*1.08</f>
        <v>162</v>
      </c>
      <c r="F19" s="24" t="s">
        <v>32</v>
      </c>
      <c r="G19" s="25">
        <f>NPV(B82,G18:AH18)</f>
        <v>1556859384.5882778</v>
      </c>
    </row>
    <row r="20" spans="1:34">
      <c r="A20" t="s">
        <v>17</v>
      </c>
      <c r="B20" s="9">
        <f>B18*B19</f>
        <v>1800000</v>
      </c>
      <c r="C20" s="9">
        <f t="shared" ref="C20:D20" si="12">C18*C19</f>
        <v>1944000</v>
      </c>
      <c r="D20" s="9">
        <f t="shared" si="12"/>
        <v>1944000</v>
      </c>
    </row>
    <row r="21" spans="1:34" ht="16.2" thickBot="1">
      <c r="A21" t="s">
        <v>9</v>
      </c>
      <c r="B21" s="13">
        <f>B20*3</f>
        <v>5400000</v>
      </c>
      <c r="C21" s="13">
        <f>C20*12</f>
        <v>23328000</v>
      </c>
      <c r="D21" s="13">
        <f>D20*12</f>
        <v>23328000</v>
      </c>
    </row>
    <row r="22" spans="1:34" ht="16.2" thickTop="1">
      <c r="B22" s="7"/>
      <c r="F22" s="2" t="s">
        <v>34</v>
      </c>
      <c r="H22" s="10">
        <f>B75</f>
        <v>500000</v>
      </c>
      <c r="I22" s="10">
        <f>H22</f>
        <v>500000</v>
      </c>
      <c r="J22" s="10">
        <f>I22</f>
        <v>500000</v>
      </c>
      <c r="K22" s="10">
        <f>C75</f>
        <v>320000</v>
      </c>
      <c r="L22" s="10">
        <f>K22</f>
        <v>320000</v>
      </c>
      <c r="M22" s="10">
        <f t="shared" ref="M22:V22" si="13">L22</f>
        <v>320000</v>
      </c>
      <c r="N22" s="10">
        <f t="shared" si="13"/>
        <v>320000</v>
      </c>
      <c r="O22" s="10">
        <f t="shared" si="13"/>
        <v>320000</v>
      </c>
      <c r="P22" s="10">
        <f t="shared" si="13"/>
        <v>320000</v>
      </c>
      <c r="Q22" s="10">
        <f t="shared" si="13"/>
        <v>320000</v>
      </c>
      <c r="R22" s="10">
        <f t="shared" si="13"/>
        <v>320000</v>
      </c>
      <c r="S22" s="10">
        <f t="shared" si="13"/>
        <v>320000</v>
      </c>
      <c r="T22" s="10">
        <f t="shared" si="13"/>
        <v>320000</v>
      </c>
      <c r="U22" s="10">
        <f t="shared" si="13"/>
        <v>320000</v>
      </c>
      <c r="V22" s="10">
        <f t="shared" si="13"/>
        <v>320000</v>
      </c>
      <c r="W22" s="10">
        <f>D75</f>
        <v>100000</v>
      </c>
      <c r="X22" s="10">
        <f>W22</f>
        <v>100000</v>
      </c>
      <c r="Y22" s="10">
        <f t="shared" ref="Y22:AH22" si="14">X22</f>
        <v>100000</v>
      </c>
      <c r="Z22" s="10">
        <f t="shared" si="14"/>
        <v>100000</v>
      </c>
      <c r="AA22" s="10">
        <f t="shared" si="14"/>
        <v>100000</v>
      </c>
      <c r="AB22" s="10">
        <f t="shared" si="14"/>
        <v>100000</v>
      </c>
      <c r="AC22" s="10">
        <f t="shared" si="14"/>
        <v>100000</v>
      </c>
      <c r="AD22" s="10">
        <f t="shared" si="14"/>
        <v>100000</v>
      </c>
      <c r="AE22" s="10">
        <f t="shared" si="14"/>
        <v>100000</v>
      </c>
      <c r="AF22" s="10">
        <f t="shared" si="14"/>
        <v>100000</v>
      </c>
      <c r="AG22" s="10">
        <f t="shared" si="14"/>
        <v>100000</v>
      </c>
      <c r="AH22" s="10">
        <f t="shared" si="14"/>
        <v>100000</v>
      </c>
    </row>
    <row r="23" spans="1:34">
      <c r="A23" s="14" t="s">
        <v>18</v>
      </c>
      <c r="F23" s="24" t="s">
        <v>36</v>
      </c>
      <c r="G23" s="26">
        <f>SUM(H22:AH22)</f>
        <v>6540000</v>
      </c>
    </row>
    <row r="24" spans="1:34">
      <c r="B24" s="4" t="s">
        <v>12</v>
      </c>
      <c r="C24" s="4" t="s">
        <v>13</v>
      </c>
      <c r="D24" s="4" t="s">
        <v>14</v>
      </c>
    </row>
    <row r="25" spans="1:34">
      <c r="A25" t="s">
        <v>15</v>
      </c>
      <c r="B25">
        <v>40</v>
      </c>
      <c r="C25">
        <v>40</v>
      </c>
      <c r="D25">
        <v>40</v>
      </c>
      <c r="F25" s="24" t="s">
        <v>38</v>
      </c>
      <c r="G25" s="25">
        <f>G19-G23</f>
        <v>1550319384.5882778</v>
      </c>
    </row>
    <row r="26" spans="1:34">
      <c r="A26" t="s">
        <v>16</v>
      </c>
      <c r="B26" s="15">
        <v>40</v>
      </c>
      <c r="C26" s="15">
        <v>40</v>
      </c>
      <c r="D26" s="15">
        <v>40</v>
      </c>
    </row>
    <row r="27" spans="1:34">
      <c r="A27" t="s">
        <v>20</v>
      </c>
      <c r="B27">
        <v>600</v>
      </c>
      <c r="C27">
        <v>600</v>
      </c>
      <c r="D27">
        <v>600</v>
      </c>
    </row>
    <row r="28" spans="1:34">
      <c r="A28" t="s">
        <v>17</v>
      </c>
      <c r="B28" s="16">
        <f>40*40</f>
        <v>1600</v>
      </c>
      <c r="C28" s="16">
        <f t="shared" ref="C28:D28" si="15">40*40</f>
        <v>1600</v>
      </c>
      <c r="D28" s="16">
        <f t="shared" si="15"/>
        <v>1600</v>
      </c>
    </row>
    <row r="29" spans="1:34" ht="16.2" thickBot="1">
      <c r="A29" t="s">
        <v>9</v>
      </c>
      <c r="B29" s="13">
        <f>1600*1800</f>
        <v>2880000</v>
      </c>
      <c r="C29" s="13">
        <f>1600*600*12</f>
        <v>11520000</v>
      </c>
      <c r="D29" s="13">
        <f>1600*600*12</f>
        <v>11520000</v>
      </c>
    </row>
    <row r="30" spans="1:34" ht="16.2" thickTop="1">
      <c r="B30" s="32"/>
      <c r="C30" s="32"/>
      <c r="D30" s="32"/>
    </row>
    <row r="31" spans="1:34">
      <c r="C31" s="1"/>
    </row>
    <row r="32" spans="1:34">
      <c r="A32" s="6" t="s">
        <v>24</v>
      </c>
      <c r="B32" s="7"/>
    </row>
    <row r="33" spans="1:4">
      <c r="A33" t="s">
        <v>25</v>
      </c>
      <c r="B33" s="10">
        <f>5400000/27</f>
        <v>200000</v>
      </c>
      <c r="C33" s="10">
        <f t="shared" ref="C33:D33" si="16">5400000/27</f>
        <v>200000</v>
      </c>
      <c r="D33" s="10">
        <f t="shared" si="16"/>
        <v>200000</v>
      </c>
    </row>
    <row r="35" spans="1:4">
      <c r="B35" s="4" t="s">
        <v>12</v>
      </c>
      <c r="C35" s="4" t="s">
        <v>13</v>
      </c>
      <c r="D35" s="4" t="s">
        <v>14</v>
      </c>
    </row>
    <row r="36" spans="1:4" ht="16.2" thickBot="1">
      <c r="A36" t="s">
        <v>9</v>
      </c>
      <c r="B36" s="11">
        <f>B33*3</f>
        <v>600000</v>
      </c>
      <c r="C36" s="11">
        <f>B33*12</f>
        <v>2400000</v>
      </c>
      <c r="D36" s="11">
        <f>B33*12</f>
        <v>2400000</v>
      </c>
    </row>
    <row r="37" spans="1:4" ht="16.2" thickTop="1">
      <c r="B37" s="32"/>
      <c r="C37" s="32"/>
      <c r="D37" s="32"/>
    </row>
    <row r="38" spans="1:4">
      <c r="B38" s="10"/>
      <c r="C38" s="10"/>
      <c r="D38" s="10"/>
    </row>
    <row r="39" spans="1:4">
      <c r="A39" s="6" t="s">
        <v>30</v>
      </c>
      <c r="B39" s="10"/>
      <c r="C39" s="10"/>
      <c r="D39" s="10"/>
    </row>
    <row r="40" spans="1:4">
      <c r="A40" t="s">
        <v>25</v>
      </c>
      <c r="B40" s="9">
        <f>'Project 1'!B41</f>
        <v>1000000</v>
      </c>
      <c r="C40" s="9">
        <f>'Project 1'!C41</f>
        <v>1000000</v>
      </c>
      <c r="D40" s="9">
        <f>'Project 1'!D41</f>
        <v>1000000</v>
      </c>
    </row>
    <row r="41" spans="1:4">
      <c r="B41" s="7"/>
    </row>
    <row r="42" spans="1:4">
      <c r="B42" s="4" t="s">
        <v>12</v>
      </c>
      <c r="C42" s="4" t="s">
        <v>13</v>
      </c>
      <c r="D42" s="4" t="s">
        <v>14</v>
      </c>
    </row>
    <row r="43" spans="1:4" ht="16.2" thickBot="1">
      <c r="A43" t="s">
        <v>33</v>
      </c>
      <c r="B43" s="11">
        <f>B40*3</f>
        <v>3000000</v>
      </c>
      <c r="C43" s="11">
        <f>B40*12</f>
        <v>12000000</v>
      </c>
      <c r="D43" s="11">
        <f>B40*12</f>
        <v>12000000</v>
      </c>
    </row>
    <row r="44" spans="1:4" ht="16.2" thickTop="1">
      <c r="B44" s="32"/>
      <c r="C44" s="32"/>
      <c r="D44" s="32"/>
    </row>
    <row r="46" spans="1:4">
      <c r="A46" s="17" t="s">
        <v>35</v>
      </c>
    </row>
    <row r="48" spans="1:4">
      <c r="A48" s="2" t="s">
        <v>37</v>
      </c>
      <c r="B48" s="3">
        <v>1999</v>
      </c>
      <c r="C48" s="3">
        <v>1999</v>
      </c>
      <c r="D48" s="3">
        <v>1999</v>
      </c>
    </row>
    <row r="50" spans="1:4">
      <c r="B50" s="4" t="s">
        <v>12</v>
      </c>
      <c r="C50" s="4" t="s">
        <v>13</v>
      </c>
      <c r="D50" s="4" t="s">
        <v>14</v>
      </c>
    </row>
    <row r="51" spans="1:4">
      <c r="A51" t="s">
        <v>39</v>
      </c>
      <c r="B51" s="1">
        <v>225000</v>
      </c>
      <c r="C51" s="1">
        <v>600000</v>
      </c>
      <c r="D51" s="1">
        <v>360000</v>
      </c>
    </row>
    <row r="52" spans="1:4">
      <c r="A52" t="s">
        <v>40</v>
      </c>
      <c r="B52" s="1">
        <f>B51/3</f>
        <v>75000</v>
      </c>
      <c r="C52" s="1">
        <f>C51/12</f>
        <v>50000</v>
      </c>
      <c r="D52" s="1">
        <f>D51/12</f>
        <v>30000</v>
      </c>
    </row>
    <row r="53" spans="1:4">
      <c r="A53" t="s">
        <v>41</v>
      </c>
      <c r="B53" s="18">
        <v>0.05</v>
      </c>
      <c r="C53" s="18">
        <v>0.15</v>
      </c>
      <c r="D53" s="18">
        <v>0.2</v>
      </c>
    </row>
    <row r="54" spans="1:4">
      <c r="A54" t="s">
        <v>42</v>
      </c>
      <c r="B54" s="10">
        <f>B48*B53</f>
        <v>99.95</v>
      </c>
      <c r="C54" s="10">
        <f>B48*C53</f>
        <v>299.84999999999997</v>
      </c>
      <c r="D54" s="10">
        <f>B48*D53</f>
        <v>399.8</v>
      </c>
    </row>
    <row r="55" spans="1:4">
      <c r="A55" t="s">
        <v>43</v>
      </c>
      <c r="B55" s="10">
        <f>B48-B54</f>
        <v>1899.05</v>
      </c>
      <c r="C55" s="10">
        <f>B48-C54</f>
        <v>1699.15</v>
      </c>
      <c r="D55" s="10">
        <f>B48-D54</f>
        <v>1599.2</v>
      </c>
    </row>
    <row r="56" spans="1:4">
      <c r="A56" t="s">
        <v>44</v>
      </c>
      <c r="B56" s="16">
        <f>B55*B52</f>
        <v>142428750</v>
      </c>
      <c r="C56" s="16">
        <f t="shared" ref="C56:D56" si="17">C55*C52</f>
        <v>84957500</v>
      </c>
      <c r="D56" s="16">
        <f t="shared" si="17"/>
        <v>47976000</v>
      </c>
    </row>
    <row r="57" spans="1:4" ht="16.2" thickBot="1">
      <c r="A57" t="s">
        <v>45</v>
      </c>
      <c r="B57" s="13">
        <f>B55*B51</f>
        <v>427286250</v>
      </c>
      <c r="C57" s="13">
        <f>C55*C51</f>
        <v>1019490000</v>
      </c>
      <c r="D57" s="13">
        <f>D55*D51</f>
        <v>575712000</v>
      </c>
    </row>
    <row r="58" spans="1:4" ht="16.2" thickTop="1"/>
    <row r="59" spans="1:4">
      <c r="A59" s="17" t="s">
        <v>56</v>
      </c>
    </row>
    <row r="61" spans="1:4">
      <c r="B61" s="4" t="s">
        <v>12</v>
      </c>
      <c r="C61" s="4" t="s">
        <v>13</v>
      </c>
      <c r="D61" s="4" t="s">
        <v>14</v>
      </c>
    </row>
    <row r="62" spans="1:4">
      <c r="A62" t="s">
        <v>39</v>
      </c>
      <c r="B62" s="1">
        <f>B51*0.75</f>
        <v>168750</v>
      </c>
      <c r="C62" s="1">
        <f>C51*0.75</f>
        <v>450000</v>
      </c>
      <c r="D62" s="1">
        <f>D51*0.75</f>
        <v>270000</v>
      </c>
    </row>
    <row r="63" spans="1:4">
      <c r="A63" t="s">
        <v>57</v>
      </c>
      <c r="B63" s="1">
        <f>B62/3</f>
        <v>56250</v>
      </c>
      <c r="C63" s="1">
        <f>C62/12</f>
        <v>37500</v>
      </c>
      <c r="D63" s="1">
        <f>D62/12</f>
        <v>22500</v>
      </c>
    </row>
    <row r="64" spans="1:4">
      <c r="A64" t="s">
        <v>58</v>
      </c>
      <c r="B64" s="7">
        <v>200</v>
      </c>
      <c r="C64" s="7">
        <v>170</v>
      </c>
      <c r="D64" s="7">
        <v>160</v>
      </c>
    </row>
    <row r="65" spans="1:4">
      <c r="A65" t="s">
        <v>44</v>
      </c>
      <c r="B65" s="16">
        <f>B64*B63</f>
        <v>11250000</v>
      </c>
      <c r="C65" s="16">
        <f t="shared" ref="C65:D65" si="18">C64*C63</f>
        <v>6375000</v>
      </c>
      <c r="D65" s="16">
        <f t="shared" si="18"/>
        <v>3600000</v>
      </c>
    </row>
    <row r="66" spans="1:4" ht="16.2" thickBot="1">
      <c r="A66" t="s">
        <v>45</v>
      </c>
      <c r="B66" s="11">
        <f>B64*B62</f>
        <v>33750000</v>
      </c>
      <c r="C66" s="11">
        <f t="shared" ref="C66:D66" si="19">C64*C62</f>
        <v>76500000</v>
      </c>
      <c r="D66" s="11">
        <f t="shared" si="19"/>
        <v>43200000</v>
      </c>
    </row>
    <row r="67" spans="1:4" ht="16.2" thickTop="1">
      <c r="B67" s="32"/>
      <c r="C67" s="32"/>
      <c r="D67" s="32"/>
    </row>
    <row r="69" spans="1:4">
      <c r="A69" s="6" t="s">
        <v>46</v>
      </c>
    </row>
    <row r="71" spans="1:4">
      <c r="B71" s="4" t="s">
        <v>12</v>
      </c>
      <c r="C71" s="4" t="s">
        <v>13</v>
      </c>
      <c r="D71" s="4" t="s">
        <v>14</v>
      </c>
    </row>
    <row r="72" spans="1:4">
      <c r="A72" t="s">
        <v>47</v>
      </c>
      <c r="B72" s="1">
        <v>1500</v>
      </c>
      <c r="C72" s="1">
        <v>4800</v>
      </c>
      <c r="D72" s="1">
        <v>2400</v>
      </c>
    </row>
    <row r="73" spans="1:4">
      <c r="A73" t="s">
        <v>48</v>
      </c>
      <c r="B73" s="1">
        <f>B72/3</f>
        <v>500</v>
      </c>
      <c r="C73" s="1">
        <f>C72/12</f>
        <v>400</v>
      </c>
      <c r="D73" s="1">
        <f>D72/12</f>
        <v>200</v>
      </c>
    </row>
    <row r="74" spans="1:4">
      <c r="A74" t="s">
        <v>49</v>
      </c>
      <c r="B74" s="7">
        <v>1000</v>
      </c>
      <c r="C74" s="7">
        <v>800</v>
      </c>
      <c r="D74" s="7">
        <v>500</v>
      </c>
    </row>
    <row r="75" spans="1:4">
      <c r="A75" t="s">
        <v>50</v>
      </c>
      <c r="B75" s="16">
        <f>B73*B74</f>
        <v>500000</v>
      </c>
      <c r="C75" s="16">
        <f t="shared" ref="C75:D75" si="20">C73*C74</f>
        <v>320000</v>
      </c>
      <c r="D75" s="16">
        <f t="shared" si="20"/>
        <v>100000</v>
      </c>
    </row>
    <row r="76" spans="1:4">
      <c r="A76" t="s">
        <v>51</v>
      </c>
      <c r="B76" s="11">
        <f>B75*3</f>
        <v>1500000</v>
      </c>
      <c r="C76" s="11">
        <f>C75*12</f>
        <v>3840000</v>
      </c>
      <c r="D76" s="11">
        <f>D75*12</f>
        <v>1200000</v>
      </c>
    </row>
    <row r="77" spans="1:4" ht="16.8" thickTop="1" thickBot="1">
      <c r="A77" s="19"/>
      <c r="B77" s="20"/>
      <c r="C77" s="21"/>
      <c r="D77" s="20"/>
    </row>
    <row r="78" spans="1:4">
      <c r="A78" s="33"/>
      <c r="B78" s="33"/>
      <c r="C78" s="33"/>
      <c r="D78" s="33"/>
    </row>
    <row r="79" spans="1:4">
      <c r="A79" s="33"/>
      <c r="B79" s="33"/>
      <c r="C79" s="33"/>
      <c r="D79" s="33"/>
    </row>
    <row r="81" spans="1:2">
      <c r="A81" t="s">
        <v>52</v>
      </c>
    </row>
    <row r="82" spans="1:2">
      <c r="A82" s="22">
        <v>2.1999999999999999E-2</v>
      </c>
      <c r="B82" s="23">
        <v>2.1999999999999999E-2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EED54-3682-0E43-918F-31AC7EFD620C}">
  <dimension ref="A2:AD31"/>
  <sheetViews>
    <sheetView tabSelected="1" zoomScale="70" zoomScaleNormal="70" workbookViewId="0">
      <selection activeCell="F26" sqref="F26"/>
    </sheetView>
  </sheetViews>
  <sheetFormatPr defaultColWidth="11" defaultRowHeight="15.6"/>
  <cols>
    <col min="1" max="1" width="42.19921875" bestFit="1" customWidth="1"/>
    <col min="2" max="2" width="20" customWidth="1"/>
    <col min="3" max="3" width="19.8984375" customWidth="1"/>
    <col min="4" max="4" width="21.19921875" customWidth="1"/>
    <col min="5" max="5" width="27.09765625" customWidth="1"/>
    <col min="6" max="6" width="17.69921875" customWidth="1"/>
    <col min="7" max="7" width="18.69921875" customWidth="1"/>
    <col min="8" max="8" width="17.3984375" customWidth="1"/>
    <col min="9" max="9" width="17.09765625" customWidth="1"/>
    <col min="10" max="10" width="17.19921875" customWidth="1"/>
    <col min="11" max="11" width="19.3984375" customWidth="1"/>
    <col min="12" max="12" width="17.5" customWidth="1"/>
    <col min="13" max="13" width="18.59765625" customWidth="1"/>
    <col min="14" max="14" width="17.19921875" customWidth="1"/>
    <col min="15" max="15" width="17.5" customWidth="1"/>
    <col min="16" max="16" width="18.8984375" customWidth="1"/>
    <col min="17" max="17" width="19.5" customWidth="1"/>
    <col min="18" max="18" width="20.5" customWidth="1"/>
    <col min="19" max="19" width="20.59765625" customWidth="1"/>
    <col min="20" max="21" width="17.19921875" customWidth="1"/>
    <col min="22" max="22" width="19.69921875" customWidth="1"/>
    <col min="23" max="23" width="16.69921875" customWidth="1"/>
    <col min="24" max="24" width="19" customWidth="1"/>
    <col min="25" max="25" width="18" customWidth="1"/>
    <col min="26" max="26" width="14.5" customWidth="1"/>
    <col min="27" max="27" width="16.19921875" customWidth="1"/>
    <col min="28" max="28" width="15.69921875" customWidth="1"/>
    <col min="29" max="29" width="15.5" customWidth="1"/>
  </cols>
  <sheetData>
    <row r="2" spans="1:30" ht="21">
      <c r="E2" s="35" t="s">
        <v>73</v>
      </c>
      <c r="G2" s="35"/>
    </row>
    <row r="3" spans="1:30">
      <c r="A3" s="2" t="s">
        <v>59</v>
      </c>
    </row>
    <row r="4" spans="1:30">
      <c r="A4" t="s">
        <v>60</v>
      </c>
      <c r="B4" s="28">
        <f>'Project 1'!G41</f>
        <v>-69800000</v>
      </c>
      <c r="C4" s="28">
        <f>'Project 1'!H41</f>
        <v>217828400.00000003</v>
      </c>
      <c r="D4" s="28">
        <f>'Project 1'!I41</f>
        <v>217828400.00000003</v>
      </c>
      <c r="E4" s="28">
        <f>'Project 1'!J41</f>
        <v>217828400.00000003</v>
      </c>
      <c r="F4" s="28">
        <f>'Project 1'!K41</f>
        <v>142991900</v>
      </c>
      <c r="G4" s="28">
        <f>'Project 1'!L41</f>
        <v>142991900</v>
      </c>
      <c r="H4" s="28">
        <f>'Project 1'!M41</f>
        <v>142991900</v>
      </c>
      <c r="I4" s="28">
        <f>'Project 1'!N41</f>
        <v>142991900</v>
      </c>
      <c r="J4" s="28">
        <f>'Project 1'!O41</f>
        <v>142991900</v>
      </c>
      <c r="K4" s="28">
        <f>'Project 1'!P41</f>
        <v>142991900</v>
      </c>
      <c r="L4" s="28">
        <f>'Project 1'!Q41</f>
        <v>142991900</v>
      </c>
      <c r="M4" s="28">
        <f>'Project 1'!R41</f>
        <v>142991900</v>
      </c>
      <c r="N4" s="28">
        <f>'Project 1'!S41</f>
        <v>142991900</v>
      </c>
      <c r="O4" s="28">
        <f>'Project 1'!T41</f>
        <v>142991900</v>
      </c>
      <c r="P4" s="28">
        <f>'Project 1'!U41</f>
        <v>142991900</v>
      </c>
      <c r="Q4" s="28">
        <f>'Project 1'!V41</f>
        <v>142991900</v>
      </c>
      <c r="R4" s="28">
        <f>'Project 1'!W41</f>
        <v>8545400</v>
      </c>
      <c r="S4" s="28">
        <f>'Project 1'!X41</f>
        <v>8545400</v>
      </c>
      <c r="T4" s="28">
        <f>'Project 1'!Y41</f>
        <v>8545400</v>
      </c>
      <c r="U4" s="28">
        <f>'Project 1'!Z41</f>
        <v>8545400</v>
      </c>
      <c r="V4" s="28">
        <f>'Project 1'!AA41</f>
        <v>8545400</v>
      </c>
      <c r="W4" s="28">
        <f>'Project 1'!AB41</f>
        <v>8545400</v>
      </c>
      <c r="X4" s="28">
        <f>'Project 1'!AC41</f>
        <v>8545400</v>
      </c>
      <c r="Y4" s="28">
        <f>'Project 1'!AD41</f>
        <v>8545400</v>
      </c>
      <c r="Z4" s="28">
        <f>'Project 1'!AE41</f>
        <v>8545400</v>
      </c>
      <c r="AA4" s="28">
        <f>'Project 1'!AF41</f>
        <v>8545400</v>
      </c>
      <c r="AB4" s="28">
        <f>'Project 1'!AG41</f>
        <v>8545400</v>
      </c>
      <c r="AC4" s="28">
        <f>'Project 1'!AH41</f>
        <v>8545400</v>
      </c>
      <c r="AD4" s="28"/>
    </row>
    <row r="5" spans="1:30">
      <c r="A5" t="s">
        <v>61</v>
      </c>
      <c r="B5" s="28">
        <f>'Project 1'!G45</f>
        <v>0</v>
      </c>
      <c r="C5" s="28">
        <f>'Project 1'!H45</f>
        <v>23980000</v>
      </c>
      <c r="D5" s="28">
        <f>'Project 1'!I45</f>
        <v>23980000</v>
      </c>
      <c r="E5" s="28">
        <f>'Project 1'!J45</f>
        <v>23980000</v>
      </c>
      <c r="F5" s="28">
        <f>'Project 1'!K45</f>
        <v>15585000</v>
      </c>
      <c r="G5" s="28">
        <f>'Project 1'!L45</f>
        <v>15585000</v>
      </c>
      <c r="H5" s="28">
        <f>'Project 1'!M45</f>
        <v>15585000</v>
      </c>
      <c r="I5" s="28">
        <f>'Project 1'!N45</f>
        <v>15585000</v>
      </c>
      <c r="J5" s="28">
        <f>'Project 1'!O45</f>
        <v>15585000</v>
      </c>
      <c r="K5" s="28">
        <f>'Project 1'!P45</f>
        <v>15585000</v>
      </c>
      <c r="L5" s="28">
        <f>'Project 1'!Q45</f>
        <v>15585000</v>
      </c>
      <c r="M5" s="28">
        <f>'Project 1'!R45</f>
        <v>15585000</v>
      </c>
      <c r="N5" s="28">
        <f>'Project 1'!S45</f>
        <v>15585000</v>
      </c>
      <c r="O5" s="28">
        <f>'Project 1'!T45</f>
        <v>15585000</v>
      </c>
      <c r="P5" s="28">
        <f>'Project 1'!U45</f>
        <v>15585000</v>
      </c>
      <c r="Q5" s="28">
        <f>'Project 1'!V45</f>
        <v>15585000</v>
      </c>
      <c r="R5" s="28">
        <f>'Project 1'!W45</f>
        <v>1267500</v>
      </c>
      <c r="S5" s="28">
        <f>'Project 1'!X45</f>
        <v>1267500</v>
      </c>
      <c r="T5" s="28">
        <f>'Project 1'!Y45</f>
        <v>1267500</v>
      </c>
      <c r="U5" s="28">
        <f>'Project 1'!Z45</f>
        <v>1267500</v>
      </c>
      <c r="V5" s="28">
        <f>'Project 1'!AA45</f>
        <v>1267500</v>
      </c>
      <c r="W5" s="28">
        <f>'Project 1'!AB45</f>
        <v>1267500</v>
      </c>
      <c r="X5" s="28">
        <f>'Project 1'!AC45</f>
        <v>1267500</v>
      </c>
      <c r="Y5" s="28">
        <f>'Project 1'!AD45</f>
        <v>1267500</v>
      </c>
      <c r="Z5" s="28">
        <f>'Project 1'!AE45</f>
        <v>1267500</v>
      </c>
      <c r="AA5" s="28">
        <f>'Project 1'!AF45</f>
        <v>1267500</v>
      </c>
      <c r="AB5" s="28">
        <f>'Project 1'!AG45</f>
        <v>1267500</v>
      </c>
      <c r="AC5" s="28">
        <f>'Project 1'!AH45</f>
        <v>1267500</v>
      </c>
    </row>
    <row r="8" spans="1:30">
      <c r="A8" s="2" t="s">
        <v>62</v>
      </c>
    </row>
    <row r="9" spans="1:30">
      <c r="A9" t="s">
        <v>63</v>
      </c>
      <c r="B9" s="28">
        <f>'Project 2'!G18</f>
        <v>-69800000</v>
      </c>
      <c r="C9" s="28">
        <f>'Project 2'!H18</f>
        <v>150677150</v>
      </c>
      <c r="D9" s="28">
        <f>'Project 2'!I18</f>
        <v>150677150</v>
      </c>
      <c r="E9" s="28">
        <f>'Project 2'!J18</f>
        <v>150677150</v>
      </c>
      <c r="F9" s="28">
        <f>'Project 2'!K18</f>
        <v>88186900</v>
      </c>
      <c r="G9" s="28">
        <f>'Project 2'!L18</f>
        <v>88186900</v>
      </c>
      <c r="H9" s="28">
        <f>'Project 2'!M18</f>
        <v>88186900</v>
      </c>
      <c r="I9" s="28">
        <f>'Project 2'!N18</f>
        <v>88186900</v>
      </c>
      <c r="J9" s="28">
        <f>'Project 2'!O18</f>
        <v>88186900</v>
      </c>
      <c r="K9" s="28">
        <f>'Project 2'!P18</f>
        <v>88186900</v>
      </c>
      <c r="L9" s="28">
        <f>'Project 2'!Q18</f>
        <v>88186900</v>
      </c>
      <c r="M9" s="28">
        <f>'Project 2'!R18</f>
        <v>88186900</v>
      </c>
      <c r="N9" s="28">
        <f>'Project 2'!S18</f>
        <v>88186900</v>
      </c>
      <c r="O9" s="28">
        <f>'Project 2'!T18</f>
        <v>88186900</v>
      </c>
      <c r="P9" s="28">
        <f>'Project 2'!U18</f>
        <v>88186900</v>
      </c>
      <c r="Q9" s="28">
        <f>'Project 2'!V18</f>
        <v>88186900</v>
      </c>
      <c r="R9" s="28">
        <f>'Project 2'!W18</f>
        <v>48430400</v>
      </c>
      <c r="S9" s="28">
        <f>'Project 2'!X18</f>
        <v>48430400</v>
      </c>
      <c r="T9" s="28">
        <f>'Project 2'!Y18</f>
        <v>48430400</v>
      </c>
      <c r="U9" s="28">
        <f>'Project 2'!Z18</f>
        <v>48430400</v>
      </c>
      <c r="V9" s="28">
        <f>'Project 2'!AA18</f>
        <v>48430400</v>
      </c>
      <c r="W9" s="28">
        <f>'Project 2'!AB18</f>
        <v>48430400</v>
      </c>
      <c r="X9" s="28">
        <f>'Project 2'!AC18</f>
        <v>48430400</v>
      </c>
      <c r="Y9" s="28">
        <f>'Project 2'!AD18</f>
        <v>48430400</v>
      </c>
      <c r="Z9" s="28">
        <f>'Project 2'!AE18</f>
        <v>48430400</v>
      </c>
      <c r="AA9" s="28">
        <f>'Project 2'!AF18</f>
        <v>48430400</v>
      </c>
      <c r="AB9" s="28">
        <f>'Project 2'!AG18</f>
        <v>48430400</v>
      </c>
      <c r="AC9" s="28">
        <f>'Project 2'!AH18</f>
        <v>48430400</v>
      </c>
    </row>
    <row r="10" spans="1:30">
      <c r="A10" t="s">
        <v>61</v>
      </c>
      <c r="B10" s="29">
        <f>'Project 2'!G22</f>
        <v>0</v>
      </c>
      <c r="C10" s="29">
        <f>'Project 2'!H22</f>
        <v>500000</v>
      </c>
      <c r="D10" s="29">
        <f>'Project 2'!I22</f>
        <v>500000</v>
      </c>
      <c r="E10" s="29">
        <f>'Project 2'!J22</f>
        <v>500000</v>
      </c>
      <c r="F10" s="29">
        <f>'Project 2'!K22</f>
        <v>320000</v>
      </c>
      <c r="G10" s="29">
        <f>'Project 2'!L22</f>
        <v>320000</v>
      </c>
      <c r="H10" s="29">
        <f>'Project 2'!M22</f>
        <v>320000</v>
      </c>
      <c r="I10" s="29">
        <f>'Project 2'!N22</f>
        <v>320000</v>
      </c>
      <c r="J10" s="29">
        <f>'Project 2'!O22</f>
        <v>320000</v>
      </c>
      <c r="K10" s="29">
        <f>'Project 2'!P22</f>
        <v>320000</v>
      </c>
      <c r="L10" s="29">
        <f>'Project 2'!Q22</f>
        <v>320000</v>
      </c>
      <c r="M10" s="29">
        <f>'Project 2'!R22</f>
        <v>320000</v>
      </c>
      <c r="N10" s="29">
        <f>'Project 2'!S22</f>
        <v>320000</v>
      </c>
      <c r="O10" s="29">
        <f>'Project 2'!T22</f>
        <v>320000</v>
      </c>
      <c r="P10" s="29">
        <f>'Project 2'!U22</f>
        <v>320000</v>
      </c>
      <c r="Q10" s="29">
        <f>'Project 2'!V22</f>
        <v>320000</v>
      </c>
      <c r="R10" s="29">
        <f>'Project 2'!W22</f>
        <v>100000</v>
      </c>
      <c r="S10" s="29">
        <f>'Project 2'!X22</f>
        <v>100000</v>
      </c>
      <c r="T10" s="29">
        <f>'Project 2'!Y22</f>
        <v>100000</v>
      </c>
      <c r="U10" s="29">
        <f>'Project 2'!Z22</f>
        <v>100000</v>
      </c>
      <c r="V10" s="29">
        <f>'Project 2'!AA22</f>
        <v>100000</v>
      </c>
      <c r="W10" s="29">
        <f>'Project 2'!AB22</f>
        <v>100000</v>
      </c>
      <c r="X10" s="29">
        <f>'Project 2'!AC22</f>
        <v>100000</v>
      </c>
      <c r="Y10" s="29">
        <f>'Project 2'!AD22</f>
        <v>100000</v>
      </c>
      <c r="Z10" s="29">
        <f>'Project 2'!AE22</f>
        <v>100000</v>
      </c>
      <c r="AA10" s="29">
        <f>'Project 2'!AF22</f>
        <v>100000</v>
      </c>
      <c r="AB10" s="29">
        <f>'Project 2'!AG22</f>
        <v>100000</v>
      </c>
      <c r="AC10" s="29">
        <f>'Project 2'!AH22</f>
        <v>100000</v>
      </c>
    </row>
    <row r="13" spans="1:30">
      <c r="A13" s="2" t="s">
        <v>64</v>
      </c>
    </row>
    <row r="14" spans="1:30">
      <c r="A14" t="s">
        <v>65</v>
      </c>
      <c r="B14" s="28">
        <f>B4</f>
        <v>-69800000</v>
      </c>
      <c r="C14" s="28">
        <f t="shared" ref="C14:AC14" si="0">C4</f>
        <v>217828400.00000003</v>
      </c>
      <c r="D14" s="28">
        <f t="shared" si="0"/>
        <v>217828400.00000003</v>
      </c>
      <c r="E14" s="28">
        <f t="shared" si="0"/>
        <v>217828400.00000003</v>
      </c>
      <c r="F14" s="28">
        <f t="shared" si="0"/>
        <v>142991900</v>
      </c>
      <c r="G14" s="28">
        <f t="shared" si="0"/>
        <v>142991900</v>
      </c>
      <c r="H14" s="28">
        <f t="shared" si="0"/>
        <v>142991900</v>
      </c>
      <c r="I14" s="28">
        <f t="shared" si="0"/>
        <v>142991900</v>
      </c>
      <c r="J14" s="28">
        <f t="shared" si="0"/>
        <v>142991900</v>
      </c>
      <c r="K14" s="28">
        <f t="shared" si="0"/>
        <v>142991900</v>
      </c>
      <c r="L14" s="28">
        <f t="shared" si="0"/>
        <v>142991900</v>
      </c>
      <c r="M14" s="28">
        <f t="shared" si="0"/>
        <v>142991900</v>
      </c>
      <c r="N14" s="28">
        <f t="shared" si="0"/>
        <v>142991900</v>
      </c>
      <c r="O14" s="28">
        <f t="shared" si="0"/>
        <v>142991900</v>
      </c>
      <c r="P14" s="28">
        <f t="shared" si="0"/>
        <v>142991900</v>
      </c>
      <c r="Q14" s="28">
        <f t="shared" si="0"/>
        <v>142991900</v>
      </c>
      <c r="R14" s="28">
        <f t="shared" si="0"/>
        <v>8545400</v>
      </c>
      <c r="S14" s="28">
        <f t="shared" si="0"/>
        <v>8545400</v>
      </c>
      <c r="T14" s="28">
        <f t="shared" si="0"/>
        <v>8545400</v>
      </c>
      <c r="U14" s="28">
        <f t="shared" si="0"/>
        <v>8545400</v>
      </c>
      <c r="V14" s="28">
        <f t="shared" si="0"/>
        <v>8545400</v>
      </c>
      <c r="W14" s="28">
        <f t="shared" si="0"/>
        <v>8545400</v>
      </c>
      <c r="X14" s="28">
        <f t="shared" si="0"/>
        <v>8545400</v>
      </c>
      <c r="Y14" s="28">
        <f t="shared" si="0"/>
        <v>8545400</v>
      </c>
      <c r="Z14" s="28">
        <f t="shared" si="0"/>
        <v>8545400</v>
      </c>
      <c r="AA14" s="28">
        <f t="shared" si="0"/>
        <v>8545400</v>
      </c>
      <c r="AB14" s="28">
        <f t="shared" si="0"/>
        <v>8545400</v>
      </c>
      <c r="AC14" s="28">
        <f t="shared" si="0"/>
        <v>8545400</v>
      </c>
    </row>
    <row r="15" spans="1:30">
      <c r="A15" t="s">
        <v>63</v>
      </c>
      <c r="B15" s="28">
        <f>B9</f>
        <v>-69800000</v>
      </c>
      <c r="C15" s="28">
        <f t="shared" ref="C15:AC15" si="1">C9</f>
        <v>150677150</v>
      </c>
      <c r="D15" s="28">
        <f t="shared" si="1"/>
        <v>150677150</v>
      </c>
      <c r="E15" s="28">
        <f t="shared" si="1"/>
        <v>150677150</v>
      </c>
      <c r="F15" s="28">
        <f t="shared" si="1"/>
        <v>88186900</v>
      </c>
      <c r="G15" s="28">
        <f t="shared" si="1"/>
        <v>88186900</v>
      </c>
      <c r="H15" s="28">
        <f t="shared" si="1"/>
        <v>88186900</v>
      </c>
      <c r="I15" s="28">
        <f t="shared" si="1"/>
        <v>88186900</v>
      </c>
      <c r="J15" s="28">
        <f t="shared" si="1"/>
        <v>88186900</v>
      </c>
      <c r="K15" s="28">
        <f t="shared" si="1"/>
        <v>88186900</v>
      </c>
      <c r="L15" s="28">
        <f t="shared" si="1"/>
        <v>88186900</v>
      </c>
      <c r="M15" s="28">
        <f t="shared" si="1"/>
        <v>88186900</v>
      </c>
      <c r="N15" s="28">
        <f t="shared" si="1"/>
        <v>88186900</v>
      </c>
      <c r="O15" s="28">
        <f t="shared" si="1"/>
        <v>88186900</v>
      </c>
      <c r="P15" s="28">
        <f t="shared" si="1"/>
        <v>88186900</v>
      </c>
      <c r="Q15" s="28">
        <f t="shared" si="1"/>
        <v>88186900</v>
      </c>
      <c r="R15" s="28">
        <f t="shared" si="1"/>
        <v>48430400</v>
      </c>
      <c r="S15" s="28">
        <f t="shared" si="1"/>
        <v>48430400</v>
      </c>
      <c r="T15" s="28">
        <f t="shared" si="1"/>
        <v>48430400</v>
      </c>
      <c r="U15" s="28">
        <f t="shared" si="1"/>
        <v>48430400</v>
      </c>
      <c r="V15" s="28">
        <f t="shared" si="1"/>
        <v>48430400</v>
      </c>
      <c r="W15" s="28">
        <f t="shared" si="1"/>
        <v>48430400</v>
      </c>
      <c r="X15" s="28">
        <f t="shared" si="1"/>
        <v>48430400</v>
      </c>
      <c r="Y15" s="28">
        <f t="shared" si="1"/>
        <v>48430400</v>
      </c>
      <c r="Z15" s="28">
        <f t="shared" si="1"/>
        <v>48430400</v>
      </c>
      <c r="AA15" s="28">
        <f t="shared" si="1"/>
        <v>48430400</v>
      </c>
      <c r="AB15" s="28">
        <f t="shared" si="1"/>
        <v>48430400</v>
      </c>
      <c r="AC15" s="28">
        <f t="shared" si="1"/>
        <v>48430400</v>
      </c>
    </row>
    <row r="16" spans="1:30">
      <c r="B16" s="32"/>
      <c r="C16" s="32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</row>
    <row r="18" spans="1:2">
      <c r="A18" t="s">
        <v>66</v>
      </c>
      <c r="B18" s="30">
        <f>'Project 1'!G42</f>
        <v>1976257667.2442136</v>
      </c>
    </row>
    <row r="19" spans="1:2">
      <c r="A19" t="s">
        <v>67</v>
      </c>
      <c r="B19" s="30">
        <f>'Project 2'!G19</f>
        <v>1556859384.5882778</v>
      </c>
    </row>
    <row r="20" spans="1:2">
      <c r="B20" s="36"/>
    </row>
    <row r="22" spans="1:2">
      <c r="A22" t="s">
        <v>68</v>
      </c>
      <c r="B22" s="30">
        <f>'Project 1'!G42</f>
        <v>1976257667.2442136</v>
      </c>
    </row>
    <row r="23" spans="1:2">
      <c r="A23" t="s">
        <v>69</v>
      </c>
      <c r="B23" s="28">
        <f>'Project 1'!G46</f>
        <v>274170000</v>
      </c>
    </row>
    <row r="24" spans="1:2">
      <c r="B24" s="32"/>
    </row>
    <row r="26" spans="1:2">
      <c r="A26" t="s">
        <v>70</v>
      </c>
      <c r="B26" s="30">
        <f>B19</f>
        <v>1556859384.5882778</v>
      </c>
    </row>
    <row r="27" spans="1:2">
      <c r="A27" t="s">
        <v>69</v>
      </c>
      <c r="B27" s="28">
        <f>'Project 2'!G23</f>
        <v>6540000</v>
      </c>
    </row>
    <row r="28" spans="1:2">
      <c r="B28" s="32"/>
    </row>
    <row r="30" spans="1:2">
      <c r="A30" t="s">
        <v>71</v>
      </c>
      <c r="B30" s="30">
        <f>'Project 2'!G25</f>
        <v>1550319384.5882778</v>
      </c>
    </row>
    <row r="31" spans="1:2">
      <c r="A31" t="s">
        <v>72</v>
      </c>
      <c r="B31" s="30">
        <f>'Project 1'!G48</f>
        <v>1702087667.2442136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5</vt:i4>
      </vt:variant>
    </vt:vector>
  </HeadingPairs>
  <TitlesOfParts>
    <vt:vector size="8" baseType="lpstr">
      <vt:lpstr>Project 1</vt:lpstr>
      <vt:lpstr>Project 2</vt:lpstr>
      <vt:lpstr>Values for Graphing</vt:lpstr>
      <vt:lpstr>Graph 1</vt:lpstr>
      <vt:lpstr>Graph 2</vt:lpstr>
      <vt:lpstr>Graph 3</vt:lpstr>
      <vt:lpstr>Graph 4</vt:lpstr>
      <vt:lpstr>Graph 5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Atharva Teli</dc:creator>
  <cp:keywords/>
  <dc:description/>
  <cp:lastModifiedBy>Atharva Teli</cp:lastModifiedBy>
  <cp:revision/>
  <dcterms:created xsi:type="dcterms:W3CDTF">2021-02-03T15:24:21Z</dcterms:created>
  <dcterms:modified xsi:type="dcterms:W3CDTF">2022-02-07T05:45:51Z</dcterms:modified>
  <cp:category/>
  <cp:contentStatus/>
</cp:coreProperties>
</file>