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CenterX">Sheet1!$B$2</definedName>
    <definedName name="CenterY">Sheet1!$B$3</definedName>
    <definedName name="Cutout">Sheet1!$B$33</definedName>
    <definedName name="Holerad">Sheet1!$J$6</definedName>
    <definedName name="Off">Sheet1!$B$5</definedName>
    <definedName name="Radius">Sheet1!$B$4</definedName>
    <definedName name="RoneRad">Sheet1!$I$3</definedName>
    <definedName name="Theta">Sheet1!$B$5</definedName>
    <definedName name="ThetaFar">Sheet1!$F$3</definedName>
    <definedName name="ThetaNear">Sheet1!$F$2</definedName>
    <definedName name="XABS1">Sheet1!$C$8</definedName>
    <definedName name="XABS2">Sheet1!$C$9</definedName>
    <definedName name="XABS3">Sheet1!$C$10</definedName>
    <definedName name="XABS4">Sheet1!$C$11</definedName>
    <definedName name="XABS5">Sheet1!$C$12</definedName>
    <definedName name="XABS6">Sheet1!$C$13</definedName>
    <definedName name="XABS7">Sheet1!$C$14</definedName>
    <definedName name="XABS8">Sheet1!$C$15</definedName>
    <definedName name="Xbig">Sheet1!$B$35</definedName>
    <definedName name="Xsmall">Sheet1!$B$34</definedName>
    <definedName name="Yalsk">Sheet1!#REF!</definedName>
    <definedName name="Ybig">Sheet1!$D$35</definedName>
    <definedName name="Ysmall">Sheet1!$D$34</definedName>
  </definedNames>
  <calcPr calcId="144525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5" i="1"/>
  <c r="E26" i="1"/>
  <c r="E27" i="1"/>
  <c r="E28" i="1"/>
  <c r="E29" i="1"/>
  <c r="E30" i="1"/>
  <c r="E31" i="1"/>
  <c r="E32" i="1"/>
  <c r="E25" i="1"/>
  <c r="D32" i="1"/>
  <c r="D31" i="1"/>
  <c r="D30" i="1"/>
  <c r="D29" i="1"/>
  <c r="D28" i="1"/>
  <c r="D27" i="1"/>
  <c r="D26" i="1"/>
  <c r="D25" i="1"/>
  <c r="C30" i="1"/>
  <c r="C32" i="1"/>
  <c r="C29" i="1"/>
  <c r="C31" i="1"/>
  <c r="C27" i="1"/>
  <c r="C28" i="1"/>
  <c r="C25" i="1"/>
  <c r="C26" i="1"/>
  <c r="J6" i="1" l="1"/>
  <c r="B15" i="1" l="1"/>
  <c r="D15" i="1" s="1"/>
  <c r="F15" i="1" s="1"/>
  <c r="B14" i="1"/>
  <c r="D14" i="1" s="1"/>
  <c r="F14" i="1" s="1"/>
  <c r="B13" i="1"/>
  <c r="D13" i="1" s="1"/>
  <c r="F13" i="1" s="1"/>
  <c r="B12" i="1"/>
  <c r="D12" i="1" s="1"/>
  <c r="F12" i="1" s="1"/>
  <c r="B11" i="1"/>
  <c r="D11" i="1" s="1"/>
  <c r="F11" i="1" s="1"/>
  <c r="B10" i="1"/>
  <c r="D10" i="1" s="1"/>
  <c r="F10" i="1" s="1"/>
  <c r="B9" i="1"/>
  <c r="D9" i="1" s="1"/>
  <c r="F9" i="1" s="1"/>
  <c r="B8" i="1"/>
  <c r="J8" i="1" s="1"/>
  <c r="L8" i="1" s="1"/>
  <c r="B22" i="1"/>
  <c r="C22" i="1" s="1"/>
  <c r="B21" i="1"/>
  <c r="D21" i="1" s="1"/>
  <c r="F21" i="1" s="1"/>
  <c r="B20" i="1"/>
  <c r="D20" i="1" s="1"/>
  <c r="F20" i="1" s="1"/>
  <c r="B19" i="1"/>
  <c r="C19" i="1" s="1"/>
  <c r="B18" i="1"/>
  <c r="D18" i="1" s="1"/>
  <c r="F18" i="1" s="1"/>
  <c r="C8" i="1" l="1"/>
  <c r="E8" i="1" s="1"/>
  <c r="D8" i="1"/>
  <c r="F8" i="1" s="1"/>
  <c r="J11" i="1"/>
  <c r="L11" i="1" s="1"/>
  <c r="J12" i="1"/>
  <c r="L12" i="1" s="1"/>
  <c r="K13" i="1"/>
  <c r="M13" i="1" s="1"/>
  <c r="J15" i="1"/>
  <c r="L15" i="1" s="1"/>
  <c r="C20" i="1"/>
  <c r="G20" i="1" s="1"/>
  <c r="K8" i="1"/>
  <c r="M8" i="1" s="1"/>
  <c r="D22" i="1"/>
  <c r="F22" i="1" s="1"/>
  <c r="K12" i="1"/>
  <c r="M12" i="1" s="1"/>
  <c r="K9" i="1"/>
  <c r="M9" i="1" s="1"/>
  <c r="C12" i="1"/>
  <c r="E12" i="1" s="1"/>
  <c r="C9" i="1"/>
  <c r="E9" i="1" s="1"/>
  <c r="J13" i="1"/>
  <c r="L13" i="1" s="1"/>
  <c r="J9" i="1"/>
  <c r="L9" i="1" s="1"/>
  <c r="K14" i="1"/>
  <c r="M14" i="1" s="1"/>
  <c r="K10" i="1"/>
  <c r="M10" i="1" s="1"/>
  <c r="J14" i="1"/>
  <c r="L14" i="1" s="1"/>
  <c r="J10" i="1"/>
  <c r="L10" i="1" s="1"/>
  <c r="K15" i="1"/>
  <c r="M15" i="1" s="1"/>
  <c r="K11" i="1"/>
  <c r="M11" i="1" s="1"/>
  <c r="C11" i="1"/>
  <c r="E11" i="1" s="1"/>
  <c r="C10" i="1"/>
  <c r="E10" i="1" s="1"/>
  <c r="C15" i="1"/>
  <c r="E15" i="1" s="1"/>
  <c r="C14" i="1"/>
  <c r="E14" i="1" s="1"/>
  <c r="C18" i="1"/>
  <c r="E18" i="1" s="1"/>
  <c r="C13" i="1"/>
  <c r="E13" i="1" s="1"/>
  <c r="E22" i="1"/>
  <c r="E19" i="1"/>
  <c r="D19" i="1"/>
  <c r="F19" i="1" s="1"/>
  <c r="C21" i="1"/>
  <c r="G8" i="1"/>
  <c r="G14" i="1" l="1"/>
  <c r="G22" i="1"/>
  <c r="G11" i="1"/>
  <c r="G12" i="1"/>
  <c r="E20" i="1"/>
  <c r="G10" i="1"/>
  <c r="G15" i="1"/>
  <c r="G9" i="1"/>
  <c r="G13" i="1"/>
  <c r="G18" i="1"/>
  <c r="E21" i="1"/>
  <c r="G21" i="1"/>
  <c r="G19" i="1"/>
</calcChain>
</file>

<file path=xl/sharedStrings.xml><?xml version="1.0" encoding="utf-8"?>
<sst xmlns="http://schemas.openxmlformats.org/spreadsheetml/2006/main" count="57" uniqueCount="50">
  <si>
    <t>X Center</t>
  </si>
  <si>
    <t>Y Center</t>
  </si>
  <si>
    <t>Far angle</t>
  </si>
  <si>
    <t>Near angle</t>
  </si>
  <si>
    <t>Radius</t>
  </si>
  <si>
    <t>Sensor1</t>
  </si>
  <si>
    <t>Sensor2</t>
  </si>
  <si>
    <t>Sensor3</t>
  </si>
  <si>
    <t>Sensor4</t>
  </si>
  <si>
    <t>Sensor5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</si>
  <si>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</si>
  <si>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</si>
  <si>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</si>
  <si>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</si>
  <si>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</si>
  <si>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</si>
  <si>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</si>
  <si>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</si>
  <si>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Theta</t>
  </si>
  <si>
    <t>Offset</t>
  </si>
  <si>
    <t>x</t>
  </si>
  <si>
    <t>y</t>
  </si>
  <si>
    <t>θ</t>
  </si>
  <si>
    <t>Xabs</t>
  </si>
  <si>
    <t>Yabs</t>
  </si>
  <si>
    <t>Top</t>
  </si>
  <si>
    <t>Bottom</t>
  </si>
  <si>
    <t>Holes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</si>
  <si>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</si>
  <si>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</si>
  <si>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</si>
  <si>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</si>
  <si>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</si>
  <si>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</si>
  <si>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</si>
  <si>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</si>
  <si>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Rone Radius</t>
  </si>
  <si>
    <t>Cutout</t>
  </si>
  <si>
    <t>Hole1</t>
  </si>
  <si>
    <t>Hole2</t>
  </si>
  <si>
    <t>Hole3</t>
  </si>
  <si>
    <t>Hole4</t>
  </si>
  <si>
    <t>Hole5</t>
  </si>
  <si>
    <t>Hole6</t>
  </si>
  <si>
    <t>Hole7</t>
  </si>
  <si>
    <t>Hole8</t>
  </si>
  <si>
    <t>Xsmall</t>
  </si>
  <si>
    <t>Xbig</t>
  </si>
  <si>
    <t>Ysmall</t>
  </si>
  <si>
    <t>Ybig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</si>
</sst>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G12" sqref="G12"/>
    </sheetView>
  </sheetViews>
  <sheetFormatPr defaultRowHeight="15" x14ac:dyDescent="0.25"/>
  <sheetData>
    <row r="1" spans="1:13" x14ac:dyDescent="0.25">
      <c r="A1" t="s">
        <v>25</v>
      </c>
      <c r="E1" t="s">
        <v>26</v>
      </c>
    </row>
    <row r="2" spans="1:13" x14ac:dyDescent="0.25">
      <c r="A2" t="s">
        <v>0</v>
      </c>
      <c r="B2">
        <v>4000</v>
      </c>
      <c r="E2" t="s">
        <v>3</v>
      </c>
      <c r="F2">
        <v>15</v>
      </c>
    </row>
    <row r="3" spans="1:13" x14ac:dyDescent="0.25">
      <c r="A3" t="s">
        <v>1</v>
      </c>
      <c r="B3">
        <v>4000</v>
      </c>
      <c r="E3" t="s">
        <v>2</v>
      </c>
      <c r="F3">
        <v>37</v>
      </c>
      <c r="H3" t="s">
        <v>36</v>
      </c>
      <c r="I3">
        <v>1950</v>
      </c>
    </row>
    <row r="4" spans="1:13" x14ac:dyDescent="0.25">
      <c r="A4" t="s">
        <v>4</v>
      </c>
      <c r="B4">
        <v>1650</v>
      </c>
    </row>
    <row r="5" spans="1:13" x14ac:dyDescent="0.25">
      <c r="A5" t="s">
        <v>19</v>
      </c>
      <c r="B5">
        <v>17.5</v>
      </c>
    </row>
    <row r="6" spans="1:13" x14ac:dyDescent="0.25">
      <c r="I6" t="s">
        <v>4</v>
      </c>
      <c r="J6">
        <f>RoneRad/2</f>
        <v>975</v>
      </c>
    </row>
    <row r="7" spans="1:13" x14ac:dyDescent="0.25">
      <c r="A7" t="s">
        <v>25</v>
      </c>
      <c r="B7" t="s">
        <v>18</v>
      </c>
      <c r="C7" t="s">
        <v>23</v>
      </c>
      <c r="D7" t="s">
        <v>24</v>
      </c>
      <c r="E7" t="s">
        <v>20</v>
      </c>
      <c r="F7" t="s">
        <v>21</v>
      </c>
      <c r="G7" s="1" t="s">
        <v>22</v>
      </c>
      <c r="I7" t="s">
        <v>27</v>
      </c>
      <c r="J7" t="s">
        <v>23</v>
      </c>
      <c r="K7" t="s">
        <v>24</v>
      </c>
      <c r="L7" t="s">
        <v>20</v>
      </c>
      <c r="M7" t="s">
        <v>21</v>
      </c>
    </row>
    <row r="8" spans="1:13" x14ac:dyDescent="0.25">
      <c r="A8" t="s">
        <v>10</v>
      </c>
      <c r="B8">
        <f xml:space="preserve"> 135-Off</f>
        <v>117.5</v>
      </c>
      <c r="C8">
        <f t="shared" ref="C8:C15" si="0">Radius *COS(RADIANS(B8))</f>
        <v>-761.88521183780563</v>
      </c>
      <c r="D8">
        <f t="shared" ref="D8:D15" si="1">Radius *SIN(RADIANS(B8))</f>
        <v>1463.5678747440661</v>
      </c>
      <c r="E8">
        <f t="shared" ref="E8:E15" si="2" xml:space="preserve"> CenterX + C8</f>
        <v>3238.1147881621946</v>
      </c>
      <c r="F8">
        <f t="shared" ref="F8:F15" si="3" xml:space="preserve"> CenterY +D8</f>
        <v>5463.5678747440661</v>
      </c>
      <c r="G8">
        <f xml:space="preserve"> DEGREES(ATAN2(C8, D8)) - 90</f>
        <v>27.499999999999972</v>
      </c>
      <c r="I8" t="s">
        <v>28</v>
      </c>
      <c r="J8">
        <f t="shared" ref="J8:J15" si="4">Holerad *COS(RADIANS(B8))</f>
        <v>-450.20489790415792</v>
      </c>
      <c r="K8">
        <f t="shared" ref="K8:K15" si="5">Holerad *SIN(RADIANS(B8))</f>
        <v>864.8355623487663</v>
      </c>
      <c r="L8">
        <f t="shared" ref="L8:L15" si="6">CenterX+J8</f>
        <v>3549.7951020958421</v>
      </c>
      <c r="M8">
        <f t="shared" ref="M8:M15" si="7">CenterY+K8</f>
        <v>4864.835562348766</v>
      </c>
    </row>
    <row r="9" spans="1:13" x14ac:dyDescent="0.25">
      <c r="A9" t="s">
        <v>11</v>
      </c>
      <c r="B9">
        <f xml:space="preserve"> 135+Off</f>
        <v>152.5</v>
      </c>
      <c r="C9">
        <f t="shared" si="0"/>
        <v>-1463.5678747440659</v>
      </c>
      <c r="D9">
        <f t="shared" si="1"/>
        <v>761.88521183780597</v>
      </c>
      <c r="E9">
        <f t="shared" si="2"/>
        <v>2536.4321252559339</v>
      </c>
      <c r="F9">
        <f t="shared" si="3"/>
        <v>4761.8852118378063</v>
      </c>
      <c r="G9">
        <f t="shared" ref="G9:G15" si="8" xml:space="preserve"> DEGREES(ATAN2(C9, D9)) - 90</f>
        <v>62.5</v>
      </c>
      <c r="I9" t="s">
        <v>29</v>
      </c>
      <c r="J9">
        <f t="shared" si="4"/>
        <v>-864.83556234876619</v>
      </c>
      <c r="K9">
        <f t="shared" si="5"/>
        <v>450.20489790415809</v>
      </c>
      <c r="L9">
        <f t="shared" si="6"/>
        <v>3135.164437651234</v>
      </c>
      <c r="M9">
        <f t="shared" si="7"/>
        <v>4450.2048979041583</v>
      </c>
    </row>
    <row r="10" spans="1:13" x14ac:dyDescent="0.25">
      <c r="A10" t="s">
        <v>12</v>
      </c>
      <c r="B10">
        <f xml:space="preserve"> 225 -Off</f>
        <v>207.5</v>
      </c>
      <c r="C10">
        <f t="shared" si="0"/>
        <v>-1463.5678747440661</v>
      </c>
      <c r="D10">
        <f t="shared" si="1"/>
        <v>-761.88521183780563</v>
      </c>
      <c r="E10">
        <f t="shared" si="2"/>
        <v>2536.4321252559339</v>
      </c>
      <c r="F10">
        <f t="shared" si="3"/>
        <v>3238.1147881621946</v>
      </c>
      <c r="G10">
        <f t="shared" si="8"/>
        <v>-242.5</v>
      </c>
      <c r="I10" t="s">
        <v>30</v>
      </c>
      <c r="J10">
        <f t="shared" si="4"/>
        <v>-864.8355623487663</v>
      </c>
      <c r="K10">
        <f t="shared" si="5"/>
        <v>-450.20489790415792</v>
      </c>
      <c r="L10">
        <f t="shared" si="6"/>
        <v>3135.1644376512336</v>
      </c>
      <c r="M10">
        <f t="shared" si="7"/>
        <v>3549.7951020958421</v>
      </c>
    </row>
    <row r="11" spans="1:13" x14ac:dyDescent="0.25">
      <c r="A11" t="s">
        <v>13</v>
      </c>
      <c r="B11">
        <f xml:space="preserve"> 225 +Off</f>
        <v>242.5</v>
      </c>
      <c r="C11">
        <f t="shared" si="0"/>
        <v>-761.88521183780676</v>
      </c>
      <c r="D11">
        <f t="shared" si="1"/>
        <v>-1463.5678747440654</v>
      </c>
      <c r="E11">
        <f t="shared" si="2"/>
        <v>3238.1147881621932</v>
      </c>
      <c r="F11">
        <f t="shared" si="3"/>
        <v>2536.4321252559348</v>
      </c>
      <c r="G11">
        <f t="shared" si="8"/>
        <v>-207.5</v>
      </c>
      <c r="I11" t="s">
        <v>31</v>
      </c>
      <c r="J11">
        <f t="shared" si="4"/>
        <v>-450.20489790415854</v>
      </c>
      <c r="K11">
        <f t="shared" si="5"/>
        <v>-864.83556234876596</v>
      </c>
      <c r="L11">
        <f t="shared" si="6"/>
        <v>3549.7951020958417</v>
      </c>
      <c r="M11">
        <f t="shared" si="7"/>
        <v>3135.164437651234</v>
      </c>
    </row>
    <row r="12" spans="1:13" x14ac:dyDescent="0.25">
      <c r="A12" t="s">
        <v>14</v>
      </c>
      <c r="B12">
        <f>315 - Off</f>
        <v>297.5</v>
      </c>
      <c r="C12">
        <f t="shared" si="0"/>
        <v>761.8852118378062</v>
      </c>
      <c r="D12">
        <f t="shared" si="1"/>
        <v>-1463.5678747440656</v>
      </c>
      <c r="E12">
        <f t="shared" si="2"/>
        <v>4761.8852118378063</v>
      </c>
      <c r="F12">
        <f t="shared" si="3"/>
        <v>2536.4321252559344</v>
      </c>
      <c r="G12">
        <f t="shared" si="8"/>
        <v>-152.5</v>
      </c>
      <c r="I12" t="s">
        <v>32</v>
      </c>
      <c r="J12">
        <f t="shared" si="4"/>
        <v>450.2048979041582</v>
      </c>
      <c r="K12">
        <f t="shared" si="5"/>
        <v>-864.83556234876608</v>
      </c>
      <c r="L12">
        <f t="shared" si="6"/>
        <v>4450.2048979041583</v>
      </c>
      <c r="M12">
        <f t="shared" si="7"/>
        <v>3135.164437651234</v>
      </c>
    </row>
    <row r="13" spans="1:13" x14ac:dyDescent="0.25">
      <c r="A13" t="s">
        <v>15</v>
      </c>
      <c r="B13">
        <f>315 +Off</f>
        <v>332.5</v>
      </c>
      <c r="C13">
        <f t="shared" si="0"/>
        <v>1463.5678747440661</v>
      </c>
      <c r="D13">
        <f t="shared" si="1"/>
        <v>-761.88521183780551</v>
      </c>
      <c r="E13">
        <f t="shared" si="2"/>
        <v>5463.5678747440661</v>
      </c>
      <c r="F13">
        <f t="shared" si="3"/>
        <v>3238.1147881621946</v>
      </c>
      <c r="G13">
        <f t="shared" si="8"/>
        <v>-117.49999999999999</v>
      </c>
      <c r="I13" t="s">
        <v>33</v>
      </c>
      <c r="J13">
        <f t="shared" si="4"/>
        <v>864.8355623487663</v>
      </c>
      <c r="K13">
        <f t="shared" si="5"/>
        <v>-450.2048979041578</v>
      </c>
      <c r="L13">
        <f t="shared" si="6"/>
        <v>4864.835562348766</v>
      </c>
      <c r="M13">
        <f t="shared" si="7"/>
        <v>3549.7951020958421</v>
      </c>
    </row>
    <row r="14" spans="1:13" x14ac:dyDescent="0.25">
      <c r="A14" t="s">
        <v>16</v>
      </c>
      <c r="B14">
        <f xml:space="preserve"> 45 - Off</f>
        <v>27.5</v>
      </c>
      <c r="C14">
        <f t="shared" si="0"/>
        <v>1463.5678747440659</v>
      </c>
      <c r="D14">
        <f t="shared" si="1"/>
        <v>761.88521183780597</v>
      </c>
      <c r="E14">
        <f t="shared" si="2"/>
        <v>5463.5678747440661</v>
      </c>
      <c r="F14">
        <f t="shared" si="3"/>
        <v>4761.8852118378063</v>
      </c>
      <c r="G14">
        <f t="shared" si="8"/>
        <v>-62.5</v>
      </c>
      <c r="I14" t="s">
        <v>34</v>
      </c>
      <c r="J14">
        <f t="shared" si="4"/>
        <v>864.83556234876619</v>
      </c>
      <c r="K14">
        <f t="shared" si="5"/>
        <v>450.20489790415809</v>
      </c>
      <c r="L14">
        <f t="shared" si="6"/>
        <v>4864.835562348766</v>
      </c>
      <c r="M14">
        <f t="shared" si="7"/>
        <v>4450.2048979041583</v>
      </c>
    </row>
    <row r="15" spans="1:13" x14ac:dyDescent="0.25">
      <c r="A15" t="s">
        <v>17</v>
      </c>
      <c r="B15">
        <f xml:space="preserve"> 45+Off</f>
        <v>62.5</v>
      </c>
      <c r="C15">
        <f t="shared" si="0"/>
        <v>761.88521183780585</v>
      </c>
      <c r="D15">
        <f t="shared" si="1"/>
        <v>1463.5678747440659</v>
      </c>
      <c r="E15">
        <f t="shared" si="2"/>
        <v>4761.8852118378054</v>
      </c>
      <c r="F15">
        <f t="shared" si="3"/>
        <v>5463.5678747440661</v>
      </c>
      <c r="G15">
        <f t="shared" si="8"/>
        <v>-27.499999999999993</v>
      </c>
      <c r="I15" t="s">
        <v>35</v>
      </c>
      <c r="J15">
        <f t="shared" si="4"/>
        <v>450.20489790415803</v>
      </c>
      <c r="K15">
        <f t="shared" si="5"/>
        <v>864.83556234876619</v>
      </c>
      <c r="L15">
        <f t="shared" si="6"/>
        <v>4450.2048979041583</v>
      </c>
      <c r="M15">
        <f t="shared" si="7"/>
        <v>4864.835562348766</v>
      </c>
    </row>
    <row r="17" spans="1:7" x14ac:dyDescent="0.25">
      <c r="A17" t="s">
        <v>26</v>
      </c>
    </row>
    <row r="18" spans="1:7" x14ac:dyDescent="0.25">
      <c r="A18" t="s">
        <v>5</v>
      </c>
      <c r="B18">
        <f xml:space="preserve"> 90 - ThetaFar</f>
        <v>53</v>
      </c>
      <c r="C18">
        <f>Radius *COS(RADIANS(B18))</f>
        <v>992.99478820087984</v>
      </c>
      <c r="D18">
        <f>Radius *SIN(RADIANS(B18))</f>
        <v>1317.7485915780333</v>
      </c>
      <c r="E18">
        <f xml:space="preserve"> CenterX + C18</f>
        <v>4992.9947882008801</v>
      </c>
      <c r="F18">
        <f xml:space="preserve"> CenterY +D18</f>
        <v>5317.7485915780335</v>
      </c>
      <c r="G18">
        <f xml:space="preserve"> DEGREES(ATAN2(C18, D18)) + 90</f>
        <v>143</v>
      </c>
    </row>
    <row r="19" spans="1:7" x14ac:dyDescent="0.25">
      <c r="A19" t="s">
        <v>6</v>
      </c>
      <c r="B19">
        <f xml:space="preserve"> 90 - ThetaNear</f>
        <v>75</v>
      </c>
      <c r="C19">
        <f>Radius *COS(RADIANS(B19))</f>
        <v>427.05142441915922</v>
      </c>
      <c r="D19">
        <f>Radius *SIN(RADIANS(B19))</f>
        <v>1593.7776133769628</v>
      </c>
      <c r="E19">
        <f xml:space="preserve"> CenterX + C19</f>
        <v>4427.051424419159</v>
      </c>
      <c r="F19">
        <f xml:space="preserve"> CenterY +D19</f>
        <v>5593.777613376963</v>
      </c>
      <c r="G19">
        <f t="shared" ref="G19:G22" si="9" xml:space="preserve"> DEGREES(ATAN2(C19, D19)) + 90</f>
        <v>165</v>
      </c>
    </row>
    <row r="20" spans="1:7" x14ac:dyDescent="0.25">
      <c r="A20" t="s">
        <v>7</v>
      </c>
      <c r="B20">
        <f>90</f>
        <v>90</v>
      </c>
      <c r="C20">
        <f>Radius *COS(RADIANS(B20))</f>
        <v>1.0107474752996115E-13</v>
      </c>
      <c r="D20">
        <f>Radius *SIN(RADIANS(B20))</f>
        <v>1650</v>
      </c>
      <c r="E20">
        <f xml:space="preserve"> CenterX + C20</f>
        <v>4000</v>
      </c>
      <c r="F20">
        <f xml:space="preserve"> CenterY +D20</f>
        <v>5650</v>
      </c>
      <c r="G20">
        <f t="shared" si="9"/>
        <v>180</v>
      </c>
    </row>
    <row r="21" spans="1:7" x14ac:dyDescent="0.25">
      <c r="A21" t="s">
        <v>8</v>
      </c>
      <c r="B21">
        <f>90 +ThetaNear</f>
        <v>105</v>
      </c>
      <c r="C21">
        <f>Radius *COS(RADIANS(B21))</f>
        <v>-427.05142441915939</v>
      </c>
      <c r="D21">
        <f>Radius *SIN(RADIANS(B21))</f>
        <v>1593.7776133769628</v>
      </c>
      <c r="E21">
        <f xml:space="preserve"> CenterX + C21</f>
        <v>3572.9485755808405</v>
      </c>
      <c r="F21">
        <f xml:space="preserve"> CenterY +D21</f>
        <v>5593.777613376963</v>
      </c>
      <c r="G21">
        <f t="shared" si="9"/>
        <v>195</v>
      </c>
    </row>
    <row r="22" spans="1:7" x14ac:dyDescent="0.25">
      <c r="A22" t="s">
        <v>9</v>
      </c>
      <c r="B22">
        <f>90 +ThetaFar</f>
        <v>127</v>
      </c>
      <c r="C22">
        <f>Radius *COS(RADIANS(B22))</f>
        <v>-992.99478820087984</v>
      </c>
      <c r="D22">
        <f>Radius *SIN(RADIANS(B22))</f>
        <v>1317.748591578033</v>
      </c>
      <c r="E22">
        <f xml:space="preserve"> CenterX + C22</f>
        <v>3007.0052117991199</v>
      </c>
      <c r="F22">
        <f xml:space="preserve"> CenterY +D22</f>
        <v>5317.7485915780326</v>
      </c>
      <c r="G22">
        <f t="shared" si="9"/>
        <v>217</v>
      </c>
    </row>
    <row r="25" spans="1:7" x14ac:dyDescent="0.25">
      <c r="A25" t="s">
        <v>38</v>
      </c>
      <c r="C25">
        <f>Xbig - Cutout</f>
        <v>-748.03150000000005</v>
      </c>
      <c r="D25">
        <f>Ybig</f>
        <v>744.88189999999997</v>
      </c>
      <c r="E25">
        <f t="shared" ref="E25:E32" si="10" xml:space="preserve"> CenterX + C25</f>
        <v>3251.9684999999999</v>
      </c>
      <c r="F25">
        <f t="shared" ref="F25:F32" si="11" xml:space="preserve"> CenterY +D25</f>
        <v>4744.8819000000003</v>
      </c>
    </row>
    <row r="26" spans="1:7" x14ac:dyDescent="0.25">
      <c r="A26" t="s">
        <v>39</v>
      </c>
      <c r="C26">
        <f>Xsmall-Cutout</f>
        <v>-985.0394</v>
      </c>
      <c r="D26">
        <f>Ysmall</f>
        <v>507.87400000000002</v>
      </c>
      <c r="E26">
        <f t="shared" si="10"/>
        <v>3014.9605999999999</v>
      </c>
      <c r="F26">
        <f t="shared" si="11"/>
        <v>4507.8739999999998</v>
      </c>
    </row>
    <row r="27" spans="1:7" x14ac:dyDescent="0.25">
      <c r="A27" t="s">
        <v>40</v>
      </c>
      <c r="C27">
        <f>Xsmall-Cutout</f>
        <v>-985.0394</v>
      </c>
      <c r="D27">
        <f>-Ysmall</f>
        <v>-507.87400000000002</v>
      </c>
      <c r="E27">
        <f t="shared" si="10"/>
        <v>3014.9605999999999</v>
      </c>
      <c r="F27">
        <f t="shared" si="11"/>
        <v>3492.1260000000002</v>
      </c>
    </row>
    <row r="28" spans="1:7" x14ac:dyDescent="0.25">
      <c r="A28" t="s">
        <v>41</v>
      </c>
      <c r="C28">
        <f>Xbig - Cutout</f>
        <v>-748.03150000000005</v>
      </c>
      <c r="D28">
        <f>-Ybig</f>
        <v>-744.88189999999997</v>
      </c>
      <c r="E28">
        <f t="shared" si="10"/>
        <v>3251.9684999999999</v>
      </c>
      <c r="F28">
        <f t="shared" si="11"/>
        <v>3255.1181000000001</v>
      </c>
    </row>
    <row r="29" spans="1:7" x14ac:dyDescent="0.25">
      <c r="A29" t="s">
        <v>42</v>
      </c>
      <c r="C29">
        <f>Cutout-Xbig</f>
        <v>748.03150000000005</v>
      </c>
      <c r="D29">
        <f>-Ybig</f>
        <v>-744.88189999999997</v>
      </c>
      <c r="E29">
        <f t="shared" si="10"/>
        <v>4748.0315000000001</v>
      </c>
      <c r="F29">
        <f t="shared" si="11"/>
        <v>3255.1181000000001</v>
      </c>
    </row>
    <row r="30" spans="1:7" x14ac:dyDescent="0.25">
      <c r="A30" t="s">
        <v>43</v>
      </c>
      <c r="C30">
        <f>Cutout-Xsmall</f>
        <v>985.0394</v>
      </c>
      <c r="D30">
        <f>-Ysmall</f>
        <v>-507.87400000000002</v>
      </c>
      <c r="E30">
        <f t="shared" si="10"/>
        <v>4985.0393999999997</v>
      </c>
      <c r="F30">
        <f t="shared" si="11"/>
        <v>3492.1260000000002</v>
      </c>
    </row>
    <row r="31" spans="1:7" x14ac:dyDescent="0.25">
      <c r="A31" t="s">
        <v>44</v>
      </c>
      <c r="C31">
        <f>Cutout-Xsmall</f>
        <v>985.0394</v>
      </c>
      <c r="D31">
        <f>Ysmall</f>
        <v>507.87400000000002</v>
      </c>
      <c r="E31">
        <f t="shared" si="10"/>
        <v>4985.0393999999997</v>
      </c>
      <c r="F31">
        <f t="shared" si="11"/>
        <v>4507.8739999999998</v>
      </c>
    </row>
    <row r="32" spans="1:7" x14ac:dyDescent="0.25">
      <c r="A32" t="s">
        <v>45</v>
      </c>
      <c r="C32">
        <f>Cutout-Xbig</f>
        <v>748.03150000000005</v>
      </c>
      <c r="D32">
        <f>Ybig</f>
        <v>744.88189999999997</v>
      </c>
      <c r="E32">
        <f t="shared" si="10"/>
        <v>4748.0315000000001</v>
      </c>
      <c r="F32">
        <f t="shared" si="11"/>
        <v>4744.8819000000003</v>
      </c>
    </row>
    <row r="33" spans="1:4" x14ac:dyDescent="0.25">
      <c r="A33" t="s">
        <v>37</v>
      </c>
      <c r="B33">
        <v>1500</v>
      </c>
    </row>
    <row r="34" spans="1:4" x14ac:dyDescent="0.25">
      <c r="A34" t="s">
        <v>46</v>
      </c>
      <c r="B34">
        <v>514.9606</v>
      </c>
      <c r="C34" t="s">
        <v>48</v>
      </c>
      <c r="D34">
        <v>507.87400000000002</v>
      </c>
    </row>
    <row r="35" spans="1:4" x14ac:dyDescent="0.25">
      <c r="A35" t="s">
        <v>47</v>
      </c>
      <c r="B35">
        <v>751.96849999999995</v>
      </c>
      <c r="C35" t="s">
        <v>49</v>
      </c>
      <c r="D35">
        <v>744.88189999999997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Sheet1</vt:lpstr>
      <vt:lpstr>Sheet2</vt:lpstr>
      <vt:lpstr>Sheet3</vt:lpstr>
      <vt:lpstr>CenterX</vt:lpstr>
      <vt:lpstr>CenterY</vt:lpstr>
      <vt:lpstr>Cutout</vt:lpstr>
      <vt:lpstr>Holerad</vt:lpstr>
      <vt:lpstr>Off</vt:lpstr>
      <vt:lpstr>Radius</vt:lpstr>
      <vt:lpstr>RoneRad</vt:lpstr>
      <vt:lpstr>Theta</vt:lpstr>
      <vt:lpstr>ThetaFar</vt:lpstr>
      <vt:lpstr>ThetaNear</vt:lpstr>
      <vt:lpstr>XABS1</vt:lpstr>
      <vt:lpstr>XABS2</vt:lpstr>
      <vt:lpstr>XABS3</vt:lpstr>
      <vt:lpstr>XABS4</vt:lpstr>
      <vt:lpstr>XABS5</vt:lpstr>
      <vt:lpstr>XABS6</vt:lpstr>
      <vt:lpstr>XABS7</vt:lpstr>
      <vt:lpstr>XABS8</vt:lpstr>
      <vt:lpstr>Xbig</vt:lpstr>
      <vt:lpstr>Xsmall</vt:lpstr>
      <vt:lpstr>Ybig</vt:lpstr>
      <vt:lpstr>Ysmall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2011-03-15T21:14:37Z</dcterms:created>
  <dcterms:modified xsi:type="dcterms:W3CDTF">2011-06-06T16:58:11Z</dcterms:modified>
</cp:coreProperties>
</file>