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7.xml" ContentType="application/vnd.openxmlformats-officedocument.spreadsheetml.worksheet+xml"/>
  <Override PartName="/xl/worksheets/sheet26.xml" ContentType="application/vnd.openxmlformats-officedocument.spreadsheetml.worksheet+xml"/>
  <Override PartName="/xl/worksheets/sheet48.xml" ContentType="application/vnd.openxmlformats-officedocument.spreadsheetml.worksheet+xml"/>
  <Override PartName="/xl/worksheets/sheet27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31.xml" ContentType="application/vnd.openxmlformats-officedocument.spreadsheetml.worksheet+xml"/>
  <Override PartName="/xl/worksheets/sheet39.xml" ContentType="application/vnd.openxmlformats-officedocument.spreadsheetml.worksheet+xml"/>
  <Override PartName="/xl/worksheets/sheet28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6.xml" ContentType="application/vnd.openxmlformats-officedocument.spreadsheetml.worksheet+xml"/>
  <Override PartName="/xl/worksheets/sheet4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0730" windowHeight="11040" firstSheet="1" activeTab="2"/>
  </bookViews>
  <sheets>
    <sheet sheetId="47" name="Master File " state="hidden" r:id="rId4"/>
    <sheet sheetId="26" name="Invoice" state="visible" r:id="rId5"/>
    <sheet sheetId="48" name="Sub Calc _revised" state="visible" r:id="rId6"/>
    <sheet sheetId="27" name="Progress Report" state="visible" r:id="rId7"/>
    <sheet sheetId="7" name="Sub Calc" state="hidden" r:id="rId8"/>
    <sheet sheetId="8" name="Sub Labor" state="visible" r:id="rId9"/>
    <sheet sheetId="31" name="Prime ODCs" state="hidden" r:id="rId10"/>
    <sheet sheetId="39" name="ODC" state="hidden" r:id="rId11"/>
    <sheet sheetId="28" name="MISC" state="visible" r:id="rId12"/>
    <sheet sheetId="40" name="JP Week 1" state="hidden" r:id="rId13"/>
    <sheet sheetId="41" name="JP Week 2" state="visible" r:id="rId14"/>
    <sheet sheetId="42" name="JP Week 3" state="visible" r:id="rId15"/>
    <sheet sheetId="43" name="JP Week 4" state="visible" r:id="rId16"/>
    <sheet sheetId="46" name="JP Week6" state="hidden" r:id="rId17"/>
    <sheet sheetId="44" name="JP Week 5" state="visible" r:id="rId18"/>
  </sheets>
  <definedNames>
    <definedName name="_xlnm._FilterDatabase">'Sub Labor'!$A$4:$A$31</definedName>
    <definedName name="BALANCE">'Sub Calc'!$G$52</definedName>
    <definedName name="consultant">'Sub Labor'!$B$1</definedName>
    <definedName name="FIXFEE">'Sub Calc'!$H$47</definedName>
    <definedName name="INVOICE">'Sub Calc'!$H$51</definedName>
    <definedName name="_xlnm.Print_Area" localSheetId="1">'Invoice'!$A1:$O46</definedName>
    <definedName name="_xlnm.Print_Area" localSheetId="2">'Sub Calc _revised'!$A1:$K52</definedName>
    <definedName name="_xlnm.Print_Area" localSheetId="3">'Progress Report'!$B1:$I38</definedName>
    <definedName name="_xlnm.Print_Area" localSheetId="4">'Sub Calc'!$A1:$K52</definedName>
    <definedName name="_xlnm.Print_Area" localSheetId="5">'Sub Labor'!$B1:$F32</definedName>
    <definedName name="_xlnm.Print_Area" localSheetId="6">'Prime ODCs'!$A1:$F29</definedName>
    <definedName name="_xlnm.Print_Area" localSheetId="7">'ODC'!$A1:$H23</definedName>
    <definedName name="_xlnm.Print_Area" localSheetId="8">'MISC'!$A1:$K18</definedName>
    <definedName name="_xlnm.Print_Area" localSheetId="9">'JP Week 1'!$A1:$O23</definedName>
    <definedName name="_xlnm.Print_Area" localSheetId="10">'JP Week 2'!$A1:$O22</definedName>
    <definedName name="_xlnm.Print_Area" localSheetId="11">'JP Week 3'!$A1:$O20</definedName>
    <definedName name="_xlnm.Print_Area" localSheetId="12">'JP Week 4'!$A1:$O21</definedName>
    <definedName name="_xlnm.Print_Area" localSheetId="14">'JP Week 5'!$A1:$O24</definedName>
  </definedNames>
  <calcPr calcId="171027" fullCalcOnLoad="1"/>
</workbook>
</file>

<file path=xl/sharedStrings.xml><?xml version="1.0" encoding="utf-8"?>
<sst xmlns="http://schemas.openxmlformats.org/spreadsheetml/2006/main" count="524" uniqueCount="247">
  <si>
    <t>Invoice No.</t>
  </si>
  <si>
    <t xml:space="preserve"> TEST-mVRu-</t>
  </si>
  <si>
    <t>Invoice Date.</t>
  </si>
  <si>
    <t>Period of Service:</t>
  </si>
  <si>
    <t xml:space="preserve">from </t>
  </si>
  <si>
    <t>to</t>
  </si>
  <si>
    <t>Prime Cal 1-1</t>
  </si>
  <si>
    <t>Amount to data</t>
  </si>
  <si>
    <t>Previous</t>
  </si>
  <si>
    <t>hrs</t>
  </si>
  <si>
    <t>pre hrs</t>
  </si>
  <si>
    <t>Field</t>
  </si>
  <si>
    <t>Total</t>
  </si>
  <si>
    <t>SS OT Premium(Jordy)</t>
  </si>
  <si>
    <t>SS DT Premium(Jordy)</t>
  </si>
  <si>
    <t>Fixed Fee</t>
  </si>
  <si>
    <r>
      <t>FCCM Home (</t>
    </r>
    <r>
      <rPr>
        <u/>
        <family val="2"/>
        <sz val="10"/>
        <rFont val="Arial"/>
      </rPr>
      <t>0.13%</t>
    </r>
    <r>
      <rPr>
        <family val="2"/>
        <sz val="10"/>
        <rFont val="Arial"/>
      </rPr>
      <t xml:space="preserve"> x Direct labor)</t>
    </r>
  </si>
  <si>
    <r>
      <rPr>
        <color rgb="FF000000"/>
        <sz val="10"/>
        <rFont val="Arial"/>
      </rPr>
      <t>FCCM Field (</t>
    </r>
    <r>
      <rPr>
        <u/>
        <color rgb="FF000000"/>
        <sz val="10"/>
        <rFont val="Arial"/>
      </rPr>
      <t>0.08%</t>
    </r>
    <r>
      <rPr>
        <color rgb="FF000000"/>
        <sz val="10"/>
        <rFont val="Arial"/>
      </rPr>
      <t xml:space="preserve"> x Direct labor)</t>
    </r>
  </si>
  <si>
    <t>Rounding</t>
  </si>
  <si>
    <t>Professional Service Agreement Invoice</t>
  </si>
  <si>
    <t>WSP Invoice No.</t>
  </si>
  <si>
    <t>Azad Engineering PC</t>
  </si>
  <si>
    <t>1901 Harrison St. Suite 1100</t>
  </si>
  <si>
    <t>Invoice  Date</t>
  </si>
  <si>
    <t>Oakland, CA 94612</t>
  </si>
  <si>
    <t>Mahsa Azad</t>
  </si>
  <si>
    <t>Purchase Order No.</t>
  </si>
  <si>
    <t>(415) 606 -3802</t>
  </si>
  <si>
    <t>71994</t>
  </si>
  <si>
    <t>mahsa@azadeng.com</t>
  </si>
  <si>
    <t>Sub Invoice Number:</t>
  </si>
  <si>
    <t>WSP Project No.: 30900569.7859</t>
  </si>
  <si>
    <t xml:space="preserve">Send To:  </t>
  </si>
  <si>
    <t>WSP USA INC</t>
  </si>
  <si>
    <t>3260 Lone Tree Way, Suite 104</t>
  </si>
  <si>
    <t>Antioch, CA 94509</t>
  </si>
  <si>
    <t>Email: candelaria.aldan@wsp.com</t>
  </si>
  <si>
    <t>Contact Person:</t>
  </si>
  <si>
    <t>Candelaria (Cindy) Aldan - Project Financial Analyst</t>
  </si>
  <si>
    <t xml:space="preserve">Agreement No:  </t>
  </si>
  <si>
    <t>6M8178</t>
  </si>
  <si>
    <t>Project No:</t>
  </si>
  <si>
    <t xml:space="preserve">Work Plan Title:  </t>
  </si>
  <si>
    <t>Assistant Resident Engineer / Inspector for Train Control and Communication Projects</t>
  </si>
  <si>
    <t>47CJ016, 20LT008</t>
  </si>
  <si>
    <t xml:space="preserve">Services for the Period From:  </t>
  </si>
  <si>
    <t>Terms:</t>
  </si>
  <si>
    <t>Net 30</t>
  </si>
  <si>
    <t xml:space="preserve">  Billed Line Items (against Purchase Order Line-Sch, Item/Description</t>
  </si>
  <si>
    <t>1- 1</t>
  </si>
  <si>
    <t>Work Plan A.04-02</t>
  </si>
  <si>
    <t>TOTAL AMOUNT DUE THIS INVOICE</t>
  </si>
  <si>
    <t>BILLING SUMMARY:</t>
  </si>
  <si>
    <t>Total Work Plan Budget</t>
  </si>
  <si>
    <t>Total Billed This Period</t>
  </si>
  <si>
    <t>Previously Billed Amount</t>
  </si>
  <si>
    <t>Total Billed to Date Amount</t>
  </si>
  <si>
    <t>Amount Remaining</t>
  </si>
  <si>
    <t>I certify that the direct salaries invoiced herein for this period reflect those amounts actually paid to employees for the time period shown per corporate records.</t>
  </si>
  <si>
    <t>Mahsa Azad,</t>
  </si>
  <si>
    <t>,President</t>
  </si>
  <si>
    <t>Date</t>
  </si>
  <si>
    <t>Date:</t>
  </si>
  <si>
    <t>INVOICE DETAIL ATTACHMENT</t>
  </si>
  <si>
    <t>Work Plan No.</t>
  </si>
  <si>
    <t>Budget</t>
  </si>
  <si>
    <t>Amount This Period</t>
  </si>
  <si>
    <t>Previously Billed</t>
  </si>
  <si>
    <t>Amount To Date</t>
  </si>
  <si>
    <t>% Expended</t>
  </si>
  <si>
    <t>Hours to Date</t>
  </si>
  <si>
    <t>Labor</t>
  </si>
  <si>
    <t>Current</t>
  </si>
  <si>
    <t>To Date</t>
  </si>
  <si>
    <t>Home &amp; Branch (H&amp;B)</t>
  </si>
  <si>
    <t xml:space="preserve">Budget Increase: </t>
  </si>
  <si>
    <t>Fringe Benefits on Labor</t>
  </si>
  <si>
    <t>Target Total</t>
  </si>
  <si>
    <t>H&amp;B Overhead Pool on Labor</t>
  </si>
  <si>
    <t>ODC</t>
  </si>
  <si>
    <t>Fringe %</t>
  </si>
  <si>
    <t>Fee %</t>
  </si>
  <si>
    <t>Fringe Benefits</t>
  </si>
  <si>
    <t>12</t>
  </si>
  <si>
    <t>Field Overhead Pool</t>
  </si>
  <si>
    <t>13</t>
  </si>
  <si>
    <t>Fringe</t>
  </si>
  <si>
    <t>14</t>
  </si>
  <si>
    <t>Total Labor</t>
  </si>
  <si>
    <t>15</t>
  </si>
  <si>
    <t>Fee</t>
  </si>
  <si>
    <t>Grand Total (Check)</t>
  </si>
  <si>
    <t>Other Direct Costs</t>
  </si>
  <si>
    <t>37/HR</t>
  </si>
  <si>
    <t>HRS</t>
  </si>
  <si>
    <t>74/HR</t>
  </si>
  <si>
    <t>Car Rental</t>
  </si>
  <si>
    <t>Days</t>
  </si>
  <si>
    <t>Lodging</t>
  </si>
  <si>
    <t>Nights</t>
  </si>
  <si>
    <t>Meals</t>
  </si>
  <si>
    <t>Each</t>
  </si>
  <si>
    <t>Meals First/Last</t>
  </si>
  <si>
    <t>Total Other Direct Cost</t>
  </si>
  <si>
    <t>Subconsultants:</t>
  </si>
  <si>
    <t>Total Subconsultants</t>
  </si>
  <si>
    <t>Project Management:</t>
  </si>
  <si>
    <t>PMAC</t>
  </si>
  <si>
    <t>Total PMAC</t>
  </si>
  <si>
    <t>Fixed Fee on Labor &amp; Overhead</t>
  </si>
  <si>
    <t>Fixed Fee for Subconsultants</t>
  </si>
  <si>
    <t>Note: No fixed fee on OH in excess of 150%</t>
  </si>
  <si>
    <t>Total Fixed Fee</t>
  </si>
  <si>
    <r>
      <t>FCCM Home (</t>
    </r>
    <r>
      <rPr>
        <u/>
        <family val="2"/>
        <sz val="10"/>
        <rFont val="Arial"/>
      </rPr>
      <t>0.00%</t>
    </r>
    <r>
      <rPr>
        <family val="2"/>
        <sz val="10"/>
        <rFont val="Arial"/>
      </rPr>
      <t xml:space="preserve"> x Direct labor)</t>
    </r>
  </si>
  <si>
    <r>
      <t>FCCM Field (</t>
    </r>
    <r>
      <rPr>
        <u/>
        <family val="2"/>
        <sz val="10"/>
        <rFont val="Arial"/>
      </rPr>
      <t>0.00%</t>
    </r>
    <r>
      <rPr>
        <family val="2"/>
        <sz val="10"/>
        <rFont val="Arial"/>
      </rPr>
      <t xml:space="preserve"> x Direct labor)</t>
    </r>
  </si>
  <si>
    <t>Total Amount Due</t>
  </si>
  <si>
    <t>Remaining Balance</t>
  </si>
  <si>
    <t>Original</t>
  </si>
  <si>
    <t>Checked</t>
  </si>
  <si>
    <t>labor</t>
  </si>
  <si>
    <t>expenses</t>
  </si>
  <si>
    <t>BART ON-CALL CONSTRUCTION MANAGEMENT SERVICES</t>
  </si>
  <si>
    <t>Agreement No. 6M8178</t>
  </si>
  <si>
    <t>PROGRESS REPORT</t>
  </si>
  <si>
    <t xml:space="preserve">PO No.: </t>
  </si>
  <si>
    <t>Period:</t>
  </si>
  <si>
    <t>Describe Work Performed/Accomplished During the Month (List Major Activities)</t>
  </si>
  <si>
    <t>Summarize Work Completed to Date (Milestones Completed and Dates) by Jordy Peralta</t>
  </si>
  <si>
    <t>•</t>
  </si>
  <si>
    <t>Performed daily inventory counts of TR4s, TVM Kits, CSC Transports, and Test TR4s</t>
  </si>
  <si>
    <t xml:space="preserve"> stored at LMA to ensure installation readiness.</t>
  </si>
  <si>
    <t xml:space="preserve">Updated Clipper TR4 equipment statuses in BART’s master tracking spreadsheet </t>
  </si>
  <si>
    <t>“CUBIC-BART_TR4_1599.”</t>
  </si>
  <si>
    <t>Reviewed and audited technical reports submitted by technicians on faregates and</t>
  </si>
  <si>
    <t>vending machine upgrades.</t>
  </si>
  <si>
    <t>Assisted with packaging and labeling of TR4 equipment returns with Cubic.</t>
  </si>
  <si>
    <t>Concerns:</t>
  </si>
  <si>
    <t>N/A</t>
  </si>
  <si>
    <t xml:space="preserve">Recommendation of Corrective Action: </t>
  </si>
  <si>
    <t>Percent of Work Completed (Physical):</t>
  </si>
  <si>
    <r>
      <rPr>
        <b/>
        <color rgb="FF000000"/>
        <sz val="10"/>
        <rFont val="Calibri"/>
      </rPr>
      <t>Schedule:  24</t>
    </r>
    <r>
      <rPr>
        <color rgb="FF000000"/>
        <sz val="10"/>
        <rFont val="Calibri"/>
      </rPr>
      <t>months.</t>
    </r>
    <r>
      <rPr>
        <b/>
        <color rgb="FF000000"/>
        <sz val="10"/>
        <rFont val="Calibri"/>
      </rPr>
      <t xml:space="preserve"> </t>
    </r>
    <r>
      <rPr>
        <color rgb="FF000000"/>
        <sz val="10"/>
        <rFont val="Calibri"/>
      </rPr>
      <t>Time Passed: 11 months, Remaining 14 months.</t>
    </r>
    <r>
      <rPr>
        <b/>
        <color rgb="FF000000"/>
        <sz val="10"/>
        <rFont val="Calibri"/>
      </rPr>
      <t xml:space="preserve">  Comment:  </t>
    </r>
    <r>
      <rPr>
        <color rgb="FF000000"/>
        <sz val="10"/>
        <rFont val="Calibri"/>
      </rPr>
      <t>No change in schedule</t>
    </r>
  </si>
  <si>
    <t>UPDATE</t>
  </si>
  <si>
    <r>
      <t xml:space="preserve">Cost Forecast at Completion:  </t>
    </r>
    <r>
      <rPr>
        <family val="2"/>
        <scheme val="minor"/>
        <sz val="10"/>
        <rFont val="Calibri"/>
      </rPr>
      <t>Current approved budget is</t>
    </r>
  </si>
  <si>
    <t>.</t>
  </si>
  <si>
    <r>
      <rPr>
        <family val="2"/>
        <scheme val="minor"/>
        <sz val="10"/>
        <rFont val="Calibri"/>
      </rPr>
      <t xml:space="preserve">Through this invoice, </t>
    </r>
    <r>
      <rPr>
        <b/>
        <sz val="10"/>
        <rFont val="Helv"/>
      </rPr>
      <t/>
    </r>
  </si>
  <si>
    <t xml:space="preserve">has been billed.  </t>
  </si>
  <si>
    <t>If you have any questions, please contact the undersigned at (510) 282-4932</t>
  </si>
  <si>
    <t>Mahsa Azad, President</t>
  </si>
  <si>
    <t>REV</t>
  </si>
  <si>
    <t xml:space="preserve">Total
Billed</t>
  </si>
  <si>
    <t>0/HRS</t>
  </si>
  <si>
    <t>Total s/b zero</t>
  </si>
  <si>
    <t>Hours s/b zero</t>
  </si>
  <si>
    <t>Invoice Date:</t>
  </si>
  <si>
    <t>Max Rate Cap</t>
  </si>
  <si>
    <t>LABOR ATTACHMENT</t>
  </si>
  <si>
    <t>Invoice No.:</t>
  </si>
  <si>
    <t>at $115</t>
  </si>
  <si>
    <t>Work Plan No.:</t>
  </si>
  <si>
    <t>Bill Rate Overide</t>
  </si>
  <si>
    <t>Total Billed Hours</t>
  </si>
  <si>
    <t>Classification</t>
  </si>
  <si>
    <t>Name</t>
  </si>
  <si>
    <t>Hours</t>
  </si>
  <si>
    <t>Rate/Hour</t>
  </si>
  <si>
    <t>Amount</t>
  </si>
  <si>
    <t>Task No.</t>
  </si>
  <si>
    <t>Billed $</t>
  </si>
  <si>
    <t>TOTAL HRS</t>
  </si>
  <si>
    <t>Home</t>
  </si>
  <si>
    <t>SUBTOTAL (HOME)</t>
  </si>
  <si>
    <t>ARE</t>
  </si>
  <si>
    <t>John Smith</t>
  </si>
  <si>
    <t>SUBTOTAL (FIELD)</t>
  </si>
  <si>
    <t>TOTAL LABOR</t>
  </si>
  <si>
    <t xml:space="preserve">Labor </t>
  </si>
  <si>
    <t xml:space="preserve">ODC </t>
  </si>
  <si>
    <t xml:space="preserve">manual </t>
  </si>
  <si>
    <r>
      <t xml:space="preserve">Agreement No. </t>
    </r>
    <r>
      <rPr>
        <b/>
        <u/>
        <family val="2"/>
        <sz val="11"/>
        <rFont val="Arial"/>
      </rPr>
      <t>6M8149</t>
    </r>
    <r>
      <rPr>
        <b/>
        <family val="2"/>
        <sz val="11"/>
        <rFont val="Arial"/>
      </rPr>
      <t xml:space="preserve">  Work Plan No. </t>
    </r>
    <r>
      <rPr>
        <b/>
        <u/>
        <family val="2"/>
        <sz val="11"/>
        <rFont val="Arial"/>
      </rPr>
      <t>B.16-01</t>
    </r>
  </si>
  <si>
    <t>Table of Other Direct Costs (ODCs)</t>
  </si>
  <si>
    <t>Month of</t>
  </si>
  <si>
    <t>No.</t>
  </si>
  <si>
    <t>Invoice Date</t>
  </si>
  <si>
    <t>Vendor Name</t>
  </si>
  <si>
    <t>Personnel Name</t>
  </si>
  <si>
    <t>Invoice Amount</t>
  </si>
  <si>
    <t>Purpose</t>
  </si>
  <si>
    <t>WSP</t>
  </si>
  <si>
    <t>CONSOLACION, Mr. BENJAMIN L</t>
  </si>
  <si>
    <t>ER  MILEAGE</t>
  </si>
  <si>
    <t>IE6881445</t>
  </si>
  <si>
    <t>ER  AUTO - TOLLS/PARKING</t>
  </si>
  <si>
    <t>ER  TICKET FARE</t>
  </si>
  <si>
    <t>IE6863524</t>
  </si>
  <si>
    <t>CONSOLACION, Mr. BENJAMIN L SUBTOTAL</t>
  </si>
  <si>
    <t>Grand Total</t>
  </si>
  <si>
    <t xml:space="preserve">Agreement No. </t>
  </si>
  <si>
    <t>A.04-02</t>
  </si>
  <si>
    <t>Inv #</t>
  </si>
  <si>
    <t>AZAD</t>
  </si>
  <si>
    <t>Jordy</t>
  </si>
  <si>
    <t>SS OT Premium (Jordy)</t>
  </si>
  <si>
    <t>SS  DT Premium (Jordy)</t>
  </si>
  <si>
    <t>INVOICE ATTACHMENTS</t>
  </si>
  <si>
    <t xml:space="preserve">Signed Progress Report </t>
  </si>
  <si>
    <t>Receipts for all other direct costs and summary page</t>
  </si>
  <si>
    <t>For travel related costs, please include:</t>
  </si>
  <si>
    <t xml:space="preserve">   Map printout for mileage and purpose of travel</t>
  </si>
  <si>
    <t xml:space="preserve">   GSA per diem page showing destination and rates</t>
  </si>
  <si>
    <t xml:space="preserve">   Detailed hotel receipts (not reservation)</t>
  </si>
  <si>
    <t>Signed Pre-approvals (travel, overtime etc)</t>
  </si>
  <si>
    <t>Timesheets (as required by PMs and for Term work plan type)</t>
  </si>
  <si>
    <t>Weekly Timesheet</t>
  </si>
  <si>
    <t>Azad Engineering PC Timesheet</t>
  </si>
  <si>
    <t>Employee Name:</t>
  </si>
  <si>
    <t>Jordy Peralta</t>
  </si>
  <si>
    <t>Week Ending:</t>
  </si>
  <si>
    <t>Contract / Workplan</t>
  </si>
  <si>
    <t>Description</t>
  </si>
  <si>
    <t>Sat</t>
  </si>
  <si>
    <t>Sun</t>
  </si>
  <si>
    <t>Mon</t>
  </si>
  <si>
    <t>Tue</t>
  </si>
  <si>
    <t>Wed</t>
  </si>
  <si>
    <t>Thur</t>
  </si>
  <si>
    <t>Fri</t>
  </si>
  <si>
    <t>TOTAL</t>
  </si>
  <si>
    <r>
      <t>6M8178 A.04-01</t>
    </r>
    <r>
      <rPr>
        <b/>
        <color rgb="FF000000"/>
        <sz val="9"/>
        <rFont val="Helvetica Neue"/>
      </rPr>
      <t xml:space="preserve">    </t>
    </r>
  </si>
  <si>
    <t>Assistant Resident Engineer - Overtime</t>
  </si>
  <si>
    <t>6M8178 A.04-02</t>
  </si>
  <si>
    <t xml:space="preserve">Assistant Resident Engineer - Straight Time-Night </t>
  </si>
  <si>
    <r>
      <rPr>
        <color rgb="FF000000"/>
        <sz val="9"/>
        <rFont val="Helvetica Neue"/>
      </rPr>
      <t>6M8178 A.04-02</t>
    </r>
    <r>
      <rPr>
        <b/>
        <color rgb="FF000000"/>
        <sz val="9"/>
        <rFont val="Helvetica Neue"/>
      </rPr>
      <t xml:space="preserve"> </t>
    </r>
  </si>
  <si>
    <t xml:space="preserve">6M8178 A.04-02 </t>
  </si>
  <si>
    <t xml:space="preserve">Assistant Resident Engineer - Doubletime </t>
  </si>
  <si>
    <t>PTO (Sick/Vacation)</t>
  </si>
  <si>
    <t>Holiday</t>
  </si>
  <si>
    <t>TOTAL HOURS</t>
  </si>
  <si>
    <t>Submitted by:</t>
  </si>
  <si>
    <t>Approved by:</t>
  </si>
  <si>
    <t>Assistant Resident Engineer -Straight Time-Night</t>
  </si>
  <si>
    <t>`</t>
  </si>
  <si>
    <t>Assistant Resident Engineer-Straight Time-Night</t>
  </si>
  <si>
    <t xml:space="preserve"> Holiday</t>
  </si>
  <si>
    <r>
      <t>6M8178 A.05-01</t>
    </r>
    <r>
      <rPr>
        <b/>
        <color rgb="FF000000"/>
        <sz val="9"/>
        <rFont val="Helvetica Neue"/>
      </rPr>
      <t xml:space="preserve">    </t>
    </r>
  </si>
  <si>
    <t>Assistant Resident Engineer-Straight Time</t>
  </si>
  <si>
    <t>Assistant Resident Engineer</t>
  </si>
  <si>
    <t>Assistant Resident Engineer-Night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</si>
</sst>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164" formatCode="_(&quot;$&quot;* #,##0.00_);_(&quot;$&quot;* (#,##0.00);_(&quot;$&quot;* &quot;-&quot;??_);_(@_)"/>
    <numFmt numFmtId="165" formatCode="&quot;$&quot;#,##0_);[Red](&quot;$&quot;#,##0)"/>
    <numFmt numFmtId="166" formatCode="0.0&quot; Hrs.&quot;"/>
    <numFmt numFmtId="167" formatCode="_(* #,##0.00_);_(* (#,##0.00);_(* &quot;-&quot;??_);_(@_)"/>
    <numFmt numFmtId="168" formatCode="mm/dd/yy;@"/>
    <numFmt numFmtId="169" formatCode="0&quot; Hrs.&quot;"/>
    <numFmt numFmtId="170" formatCode="0.00&quot; Hrs.&quot;"/>
    <numFmt numFmtId="171" formatCode="0.0%"/>
    <numFmt numFmtId="172" formatCode="&quot;$&quot;#,##0.00_);[Red](&quot;$&quot;#,##0.00)"/>
    <numFmt numFmtId="173" formatCode="[$-409]mmmm d, yyyy;@"/>
    <numFmt numFmtId="174" formatCode="0.0"/>
    <numFmt numFmtId="175" formatCode="_(* #,##0.0_);_(* (#,##0.0);_(* &quot;-&quot;??_);_(@_)"/>
    <numFmt numFmtId="176" formatCode="[$-409]dd-mmm-yy;@"/>
    <numFmt numFmtId="177" formatCode="_([$$-409]* #,##0.00_);_([$$-409]* (#,##0.00);_([$$-409]* &quot;-&quot;??_);_(@_)"/>
  </numFmts>
  <fonts count="79" x14ac:knownFonts="1">
    <font>
      <color theme="1"/>
      <family val="2"/>
      <scheme val="minor"/>
      <sz val="11"/>
      <name val="Calibri"/>
    </font>
    <font>
      <sz val="12"/>
      <name val="Helv"/>
    </font>
    <font>
      <b/>
      <charset val="1"/>
      <color rgb="FF242424"/>
      <sz val="11"/>
      <name val="Aptos Narrow"/>
    </font>
    <font>
      <charset val="1"/>
      <color rgb="FF242424"/>
      <sz val="11"/>
      <name val="Aptos Narrow"/>
    </font>
    <font>
      <b/>
      <color theme="1"/>
      <scheme val="minor"/>
      <sz val="11"/>
      <name val="Calibri"/>
    </font>
    <font>
      <b/>
      <sz val="12"/>
      <name val="Helv"/>
    </font>
    <font>
      <b/>
      <family val="2"/>
      <sz val="11"/>
      <name val="Arial"/>
    </font>
    <font>
      <family val="2"/>
      <sz val="11"/>
      <name val="Arial"/>
    </font>
    <font>
      <b/>
      <i/>
      <u/>
      <family val="2"/>
      <sz val="11"/>
      <name val="Arial"/>
    </font>
    <font>
      <family val="2"/>
      <sz val="10"/>
      <name val="Arial"/>
    </font>
    <font>
      <color rgb="FF000000"/>
      <sz val="10"/>
      <name val="Arial"/>
    </font>
    <font>
      <color theme="1"/>
      <family val="2"/>
      <sz val="11"/>
      <name val="Arial"/>
    </font>
    <font>
      <b/>
      <color theme="1"/>
      <family val="2"/>
      <sz val="11"/>
      <name val="Arial"/>
    </font>
    <font>
      <b/>
      <color rgb="FF0070C0"/>
      <family val="2"/>
      <sz val="11"/>
      <name val="Arial"/>
    </font>
    <font>
      <color rgb="FFFFFF00"/>
      <family val="2"/>
      <sz val="11"/>
      <name val="Arial"/>
    </font>
    <font>
      <color theme="1"/>
      <family val="2"/>
      <sz val="10"/>
      <name val="Arial"/>
    </font>
    <font>
      <u/>
      <color theme="1"/>
      <sz val="12"/>
      <name val="Helv"/>
    </font>
    <font>
      <b/>
      <color theme="1"/>
      <family val="2"/>
      <sz val="9"/>
      <name val="Arial"/>
    </font>
    <font>
      <family val="2"/>
      <sz val="11"/>
      <name val="Calibri"/>
    </font>
    <font>
      <b/>
      <color rgb="FF000000"/>
      <sz val="11"/>
      <name val="Arial"/>
    </font>
    <font>
      <i/>
      <color theme="1"/>
      <family val="2"/>
      <sz val="11"/>
      <name val="Arial"/>
    </font>
    <font>
      <b/>
      <u/>
      <color theme="1"/>
      <family val="2"/>
      <sz val="10"/>
      <name val="Arial"/>
    </font>
    <font>
      <b/>
      <color rgb="FFFFFF00"/>
      <family val="2"/>
      <sz val="11"/>
      <name val="Arial"/>
    </font>
    <font>
      <b/>
      <u/>
      <color theme="1"/>
      <family val="2"/>
      <sz val="11"/>
      <name val="Arial"/>
    </font>
    <font>
      <color rgb="FFFF0000"/>
      <family val="2"/>
      <sz val="11"/>
      <name val="Arial"/>
    </font>
    <font>
      <b/>
      <i/>
      <color rgb="FFC00000"/>
      <family val="2"/>
      <sz val="11"/>
      <name val="Arial"/>
    </font>
    <font>
      <family val="2"/>
      <sz val="12"/>
      <name val="Arial"/>
    </font>
    <font>
      <b/>
      <color rgb="FF0070C0"/>
      <family val="2"/>
      <sz val="12"/>
      <name val="Arial"/>
    </font>
    <font>
      <b/>
      <family val="2"/>
      <sz val="12"/>
      <name val="Arial"/>
    </font>
    <font>
      <color theme="1"/>
      <family val="2"/>
      <sz val="12"/>
      <name val="Arial"/>
    </font>
    <font>
      <b/>
      <color theme="1"/>
      <family val="2"/>
      <sz val="12"/>
      <name val="Arial"/>
    </font>
    <font>
      <b/>
      <color theme="1"/>
      <sz val="10"/>
      <name val="Helv"/>
    </font>
    <font>
      <color theme="1"/>
      <sz val="10"/>
      <name val="Helv"/>
    </font>
    <font>
      <b/>
      <color theme="1"/>
      <family val="2"/>
      <scheme val="minor"/>
      <sz val="11"/>
      <name val="Calibri"/>
    </font>
    <font>
      <b/>
      <color theme="1"/>
      <family val="2"/>
      <scheme val="minor"/>
      <sz val="18"/>
      <name val="Calibri"/>
    </font>
    <font>
      <b/>
      <color rgb="FFFF0000"/>
      <sz val="12"/>
      <name val="Helv"/>
    </font>
    <font>
      <i/>
      <family val="2"/>
      <sz val="11"/>
      <name val="Arial"/>
    </font>
    <font>
      <b/>
      <color theme="1"/>
      <family val="2"/>
      <scheme val="minor"/>
      <sz val="9"/>
      <name val="Calibri"/>
    </font>
    <font>
      <color rgb="FFFFFF00"/>
      <family val="2"/>
      <sz val="8"/>
      <name val="Arial"/>
    </font>
    <font>
      <color theme="1"/>
      <family val="2"/>
      <scheme val="minor"/>
      <sz val="8"/>
      <name val="Calibri"/>
    </font>
    <font>
      <b/>
      <color rgb="FFC00000"/>
      <family val="2"/>
      <sz val="11"/>
      <name val="Arial"/>
    </font>
    <font>
      <b/>
      <color rgb="FFFF0000"/>
      <family val="2"/>
      <sz val="11"/>
      <name val="Arial"/>
    </font>
    <font>
      <family val="2"/>
      <sz val="8"/>
      <name val="Arial"/>
    </font>
    <font>
      <b/>
      <family val="2"/>
      <scheme val="minor"/>
      <sz val="12"/>
      <name val="Calibri"/>
    </font>
    <font>
      <family val="2"/>
      <sz val="14"/>
      <name val="Arial"/>
    </font>
    <font>
      <b/>
      <family val="2"/>
      <scheme val="minor"/>
      <sz val="10"/>
      <name val="Calibri"/>
    </font>
    <font>
      <b/>
      <sz val="10"/>
      <name val="Helv"/>
    </font>
    <font>
      <family val="2"/>
      <scheme val="minor"/>
      <sz val="10"/>
      <name val="Calibri"/>
    </font>
    <font>
      <family val="2"/>
      <sz val="10"/>
      <name val="Calibri"/>
    </font>
    <font>
      <sz val="10"/>
      <name val="Arial"/>
    </font>
    <font>
      <sz val="11"/>
      <name val="Arial"/>
    </font>
    <font>
      <family val="2"/>
      <scheme val="minor"/>
      <sz val="11"/>
      <name val="Calibri"/>
    </font>
    <font>
      <sz val="10"/>
      <name val="Helv"/>
    </font>
    <font>
      <color rgb="FF000000"/>
      <family val="2"/>
      <sz val="10"/>
      <name val="Calibri"/>
    </font>
    <font>
      <family val="2"/>
      <scheme val="minor"/>
      <sz val="12"/>
      <name val="Calibri"/>
    </font>
    <font>
      <b/>
      <color rgb="FF000000"/>
      <sz val="10"/>
      <name val="Calibri"/>
    </font>
    <font>
      <b/>
      <sz val="9"/>
      <name val="Helv"/>
    </font>
    <font>
      <b/>
      <color theme="9" tint="-0.499984740745262"/>
      <family val="2"/>
      <sz val="11"/>
      <name val="Arial Nova"/>
    </font>
    <font>
      <b/>
      <color rgb="FF7030A0"/>
      <sz val="9"/>
      <name val="Helv"/>
    </font>
    <font>
      <color rgb="FF7030A0"/>
      <sz val="9"/>
      <name val="Helv"/>
    </font>
    <font>
      <sz val="9"/>
      <name val="Helv"/>
    </font>
    <font>
      <b/>
      <family val="2"/>
      <scheme val="minor"/>
      <sz val="11"/>
      <name val="Calibri"/>
    </font>
    <font>
      <color theme="1"/>
      <family val="2"/>
      <sz val="8"/>
      <name val="Arial"/>
    </font>
    <font>
      <family val="2"/>
      <sz val="9"/>
      <name val="Arial"/>
    </font>
    <font>
      <b/>
      <color theme="1"/>
      <family val="2"/>
      <sz val="8"/>
      <name val="Arial"/>
    </font>
    <font>
      <b/>
      <color theme="1"/>
      <family val="2"/>
      <sz val="10"/>
      <name val="Arial"/>
    </font>
    <font>
      <b/>
      <family val="2"/>
      <sz val="9"/>
      <name val="Arial"/>
    </font>
    <font>
      <b/>
      <color rgb="FF7030A0"/>
      <family val="2"/>
      <scheme val="minor"/>
      <sz val="11"/>
      <name val="Calibri"/>
    </font>
    <font>
      <b/>
      <family val="2"/>
      <sz val="20"/>
      <name val="Arial"/>
    </font>
    <font>
      <family val="2"/>
      <sz val="16"/>
      <name val="Arial"/>
    </font>
    <font>
      <color rgb="FFFF0000"/>
      <family val="2"/>
      <sz val="16"/>
      <name val="Arial"/>
    </font>
    <font>
      <color rgb="FF000000"/>
      <sz val="12"/>
      <name val="Helvetica Neue"/>
    </font>
    <font>
      <b/>
      <color rgb="FF000000"/>
      <sz val="16"/>
      <name val="Helvetica Neue"/>
    </font>
    <font>
      <b/>
      <color rgb="FF000000"/>
      <sz val="11"/>
      <name val="Helvetica Neue"/>
    </font>
    <font>
      <color rgb="FF000000"/>
      <sz val="11"/>
      <name val="Helvetica Neue"/>
    </font>
    <font>
      <color rgb="FF000000"/>
      <sz val="9"/>
      <name val="Helvetica Neue"/>
    </font>
    <font>
      <b/>
      <color rgb="FF000000"/>
      <sz val="9"/>
      <name val="Helvetica Neue"/>
    </font>
    <font>
      <b/>
      <color rgb="FF000000"/>
      <sz val="12"/>
      <name val="Helvetica Neue"/>
    </font>
    <font>
      <sz val="9"/>
      <name val="Helvetica Neue"/>
    </font>
  </fonts>
  <fills count="20">
    <fill>
      <patternFill patternType="none"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BE5F1"/>
        <bgColor rgb="FFDBE5F1"/>
      </patternFill>
    </fill>
    <fill>
      <patternFill patternType="solid">
        <fgColor rgb="FFF2F2F2"/>
        <bgColor rgb="FFF2F2F2"/>
      </patternFill>
    </fill>
    <fill>
      <patternFill patternType="solid">
        <fgColor rgb="FFEAF1DD"/>
        <bgColor rgb="FFEAF1DD"/>
      </patternFill>
    </fill>
    <fill>
      <patternFill patternType="solid">
        <fgColor rgb="FFFFFFFF"/>
        <bgColor rgb="FFFFFFFF"/>
      </patternFill>
    </fill>
    <fill>
      <patternFill patternType="solid">
        <fgColor rgb="FFFCD5B4"/>
        <bgColor rgb="FF000000"/>
      </patternFill>
    </fill>
    <fill>
      <patternFill patternType="solid">
        <fgColor theme="1"/>
        <bgColor rgb="FF000000"/>
      </patternFill>
    </fill>
    <fill>
      <patternFill patternType="solid">
        <fgColor theme="1"/>
        <bgColor indexed="64"/>
      </patternFill>
    </fill>
    <fill>
      <patternFill patternType="solid">
        <fgColor theme="1"/>
        <bgColor rgb="FFFFFFFF"/>
      </patternFill>
    </fill>
    <fill>
      <patternFill patternType="solid">
        <fgColor theme="0"/>
        <bgColor rgb="FF000000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50"/>
      </left>
      <right style="thin">
        <color indexed="50"/>
      </right>
      <top style="thin">
        <color indexed="50"/>
      </top>
      <bottom style="thin">
        <color indexed="50"/>
      </bottom>
      <diagonal/>
    </border>
    <border>
      <left/>
      <right/>
      <top/>
      <bottom style="double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10">
    <xf numFmtId="0" fontId="0" fillId="0" borderId="0" xfId="0"/>
    <xf numFmtId="0" fontId="1" fillId="0" borderId="1" xfId="0" applyFont="1" applyBorder="1"/>
    <xf numFmtId="0" fontId="2" fillId="2" borderId="2" xfId="0" applyFont="1" applyFill="1" applyBorder="1"/>
    <xf numFmtId="0" fontId="3" fillId="3" borderId="1" xfId="0" applyFont="1" applyFill="1" applyBorder="1" applyAlignment="1">
      <alignment horizontal="right"/>
    </xf>
    <xf numFmtId="14" fontId="1" fillId="3" borderId="1" xfId="0" applyNumberFormat="1" applyFont="1" applyFill="1" applyBorder="1"/>
    <xf numFmtId="0" fontId="2" fillId="0" borderId="2" xfId="0" applyFont="1" applyBorder="1"/>
    <xf numFmtId="0" fontId="4" fillId="0" borderId="1" xfId="0" applyFont="1" applyBorder="1" applyAlignment="1">
      <alignment horizontal="center"/>
    </xf>
    <xf numFmtId="0" fontId="1" fillId="4" borderId="0" xfId="0" applyFont="1" applyFill="1"/>
    <xf numFmtId="0" fontId="5" fillId="5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" fillId="6" borderId="0" xfId="0" applyFont="1" applyFill="1"/>
    <xf numFmtId="0" fontId="1" fillId="7" borderId="0" xfId="0" applyFont="1" applyFill="1"/>
    <xf numFmtId="0" fontId="5" fillId="6" borderId="0" xfId="0" applyFont="1" applyFill="1" applyAlignment="1">
      <alignment horizontal="center"/>
    </xf>
    <xf numFmtId="0" fontId="5" fillId="7" borderId="0" xfId="0" applyFont="1" applyFill="1" applyAlignment="1">
      <alignment horizontal="center"/>
    </xf>
    <xf numFmtId="0" fontId="6" fillId="0" borderId="3" xfId="0" applyFont="1" applyBorder="1"/>
    <xf numFmtId="164" fontId="1" fillId="0" borderId="1" xfId="0" applyNumberFormat="1" applyFont="1" applyBorder="1"/>
    <xf numFmtId="164" fontId="1" fillId="0" borderId="0" xfId="0" applyNumberFormat="1" applyFont="1" applyAlignment="1">
      <alignment horizontal="right"/>
    </xf>
    <xf numFmtId="2" fontId="1" fillId="0" borderId="1" xfId="0" applyNumberFormat="1" applyFont="1" applyBorder="1"/>
    <xf numFmtId="2" fontId="1" fillId="0" borderId="0" xfId="0" applyNumberFormat="1" applyFont="1"/>
    <xf numFmtId="164" fontId="1" fillId="4" borderId="0" xfId="0" applyNumberFormat="1" applyFont="1" applyFill="1"/>
    <xf numFmtId="2" fontId="1" fillId="4" borderId="0" xfId="0" applyNumberFormat="1" applyFont="1" applyFill="1"/>
    <xf numFmtId="0" fontId="1" fillId="0" borderId="3" xfId="0" applyFont="1" applyBorder="1"/>
    <xf numFmtId="0" fontId="5" fillId="0" borderId="3" xfId="0" applyFont="1" applyBorder="1"/>
    <xf numFmtId="164" fontId="5" fillId="0" borderId="1" xfId="0" applyNumberFormat="1" applyFont="1" applyBorder="1"/>
    <xf numFmtId="165" fontId="7" fillId="0" borderId="3" xfId="0" applyNumberFormat="1" applyFont="1" applyBorder="1"/>
    <xf numFmtId="164" fontId="7" fillId="0" borderId="1" xfId="0" applyNumberFormat="1" applyFont="1" applyBorder="1" applyAlignment="1">
      <alignment wrapText="1"/>
    </xf>
    <xf numFmtId="164" fontId="1" fillId="0" borderId="0" xfId="0" applyNumberFormat="1" applyFont="1"/>
    <xf numFmtId="165" fontId="6" fillId="0" borderId="3" xfId="0" applyNumberFormat="1" applyFont="1" applyBorder="1"/>
    <xf numFmtId="164" fontId="6" fillId="0" borderId="1" xfId="0" applyNumberFormat="1" applyFont="1" applyBorder="1" applyAlignment="1">
      <alignment wrapText="1"/>
    </xf>
    <xf numFmtId="0" fontId="8" fillId="0" borderId="3" xfId="0" applyFont="1" applyBorder="1" applyAlignment="1">
      <alignment horizontal="left"/>
    </xf>
    <xf numFmtId="164" fontId="7" fillId="0" borderId="1" xfId="0" applyNumberFormat="1" applyFont="1" applyBorder="1"/>
    <xf numFmtId="0" fontId="9" fillId="0" borderId="3" xfId="0" applyFont="1" applyBorder="1" applyAlignment="1">
      <alignment wrapText="1"/>
    </xf>
    <xf numFmtId="164" fontId="9" fillId="0" borderId="1" xfId="0" applyNumberFormat="1" applyFont="1" applyBorder="1" applyAlignment="1">
      <alignment wrapText="1"/>
    </xf>
    <xf numFmtId="2" fontId="9" fillId="0" borderId="1" xfId="0" applyNumberFormat="1" applyFont="1" applyBorder="1" applyAlignment="1">
      <alignment wrapText="1"/>
    </xf>
    <xf numFmtId="10" fontId="7" fillId="0" borderId="1" xfId="0" applyNumberFormat="1" applyFont="1" applyBorder="1" applyAlignment="1">
      <alignment wrapText="1"/>
    </xf>
    <xf numFmtId="166" fontId="9" fillId="0" borderId="1" xfId="0" applyNumberFormat="1" applyFont="1" applyBorder="1" applyAlignment="1">
      <alignment wrapText="1"/>
    </xf>
    <xf numFmtId="166" fontId="9" fillId="0" borderId="0" xfId="0" applyNumberFormat="1" applyFont="1" applyAlignment="1">
      <alignment wrapText="1"/>
    </xf>
    <xf numFmtId="0" fontId="10" fillId="0" borderId="3" xfId="0" applyFont="1" applyBorder="1" applyAlignment="1">
      <alignment wrapText="1"/>
    </xf>
    <xf numFmtId="0" fontId="9" fillId="0" borderId="1" xfId="0" applyFont="1" applyBorder="1" applyAlignment="1">
      <alignment wrapText="1"/>
    </xf>
    <xf numFmtId="10" fontId="7" fillId="0" borderId="0" xfId="0" applyNumberFormat="1" applyFont="1" applyAlignment="1">
      <alignment wrapText="1"/>
    </xf>
    <xf numFmtId="0" fontId="11" fillId="0" borderId="0" xfId="0" applyFont="1"/>
    <xf numFmtId="0" fontId="8" fillId="0" borderId="0" xfId="0" applyFont="1" applyAlignment="1">
      <alignment horizontal="center"/>
    </xf>
    <xf numFmtId="0" fontId="12" fillId="0" borderId="0" xfId="0" applyFont="1"/>
    <xf numFmtId="0" fontId="13" fillId="0" borderId="0" xfId="0" applyFont="1"/>
    <xf numFmtId="0" fontId="12" fillId="0" borderId="4" xfId="0" applyFont="1" applyBorder="1" applyAlignment="1">
      <alignment horizontal="left"/>
    </xf>
    <xf numFmtId="0" fontId="12" fillId="0" borderId="5" xfId="0" applyFont="1" applyBorder="1" applyAlignment="1">
      <alignment horizontal="left"/>
    </xf>
    <xf numFmtId="0" fontId="12" fillId="0" borderId="6" xfId="0" applyFont="1" applyBorder="1" applyAlignment="1">
      <alignment horizontal="left"/>
    </xf>
    <xf numFmtId="0" fontId="12" fillId="0" borderId="7" xfId="0" applyFont="1" applyBorder="1" applyAlignment="1">
      <alignment horizontal="left"/>
    </xf>
    <xf numFmtId="0" fontId="12" fillId="0" borderId="8" xfId="0" applyFont="1" applyBorder="1" applyAlignment="1">
      <alignment horizontal="left"/>
    </xf>
    <xf numFmtId="0" fontId="12" fillId="0" borderId="9" xfId="0" applyFont="1" applyBorder="1" applyAlignment="1">
      <alignment horizontal="left"/>
    </xf>
    <xf numFmtId="0" fontId="12" fillId="0" borderId="0" xfId="0" applyFont="1" applyAlignment="1">
      <alignment horizontal="center"/>
    </xf>
    <xf numFmtId="15" fontId="14" fillId="0" borderId="0" xfId="0" applyNumberFormat="1" applyFont="1"/>
    <xf numFmtId="14" fontId="12" fillId="8" borderId="7" xfId="0" applyNumberFormat="1" applyFont="1" applyFill="1" applyBorder="1" applyAlignment="1">
      <alignment horizontal="left" indent="1"/>
    </xf>
    <xf numFmtId="0" fontId="12" fillId="8" borderId="8" xfId="0" applyFont="1" applyFill="1" applyBorder="1" applyAlignment="1">
      <alignment horizontal="left" indent="1"/>
    </xf>
    <xf numFmtId="0" fontId="12" fillId="8" borderId="9" xfId="0" applyFont="1" applyFill="1" applyBorder="1" applyAlignment="1">
      <alignment horizontal="left" indent="1"/>
    </xf>
    <xf numFmtId="0" fontId="14" fillId="0" borderId="0" xfId="0" applyFont="1" applyAlignment="1">
      <alignment horizontal="right"/>
    </xf>
    <xf numFmtId="0" fontId="15" fillId="0" borderId="0" xfId="0" applyFont="1"/>
    <xf numFmtId="0" fontId="11" fillId="0" borderId="0" xfId="0" applyFont="1" applyAlignment="1">
      <alignment horizontal="left"/>
    </xf>
    <xf numFmtId="0" fontId="12" fillId="0" borderId="4" xfId="0" applyFont="1" applyBorder="1"/>
    <xf numFmtId="0" fontId="12" fillId="0" borderId="5" xfId="0" applyFont="1" applyBorder="1"/>
    <xf numFmtId="0" fontId="12" fillId="0" borderId="6" xfId="0" applyFont="1" applyBorder="1"/>
    <xf numFmtId="0" fontId="6" fillId="0" borderId="7" xfId="0" applyFont="1" applyBorder="1" applyAlignment="1">
      <alignment horizontal="left" indent="1"/>
    </xf>
    <xf numFmtId="0" fontId="6" fillId="0" borderId="8" xfId="0" applyFont="1" applyBorder="1" applyAlignment="1">
      <alignment horizontal="left" indent="1"/>
    </xf>
    <xf numFmtId="0" fontId="6" fillId="0" borderId="9" xfId="0" applyFont="1" applyBorder="1" applyAlignment="1">
      <alignment horizontal="left" indent="1"/>
    </xf>
    <xf numFmtId="0" fontId="16" fillId="0" borderId="0" xfId="0" applyFont="1"/>
    <xf numFmtId="0" fontId="12" fillId="0" borderId="10" xfId="0" applyFont="1" applyBorder="1" applyAlignment="1">
      <alignment horizontal="left"/>
    </xf>
    <xf numFmtId="0" fontId="14" fillId="0" borderId="0" xfId="0" applyFont="1"/>
    <xf numFmtId="0" fontId="6" fillId="8" borderId="7" xfId="0" applyFont="1" applyFill="1" applyBorder="1" applyAlignment="1">
      <alignment horizontal="left"/>
    </xf>
    <xf numFmtId="0" fontId="6" fillId="8" borderId="8" xfId="0" applyFont="1" applyFill="1" applyBorder="1" applyAlignment="1">
      <alignment horizontal="left"/>
    </xf>
    <xf numFmtId="0" fontId="6" fillId="8" borderId="9" xfId="0" applyFont="1" applyFill="1" applyBorder="1" applyAlignment="1">
      <alignment horizontal="left"/>
    </xf>
    <xf numFmtId="0" fontId="17" fillId="0" borderId="4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0" fontId="9" fillId="0" borderId="0" xfId="0" applyFont="1"/>
    <xf numFmtId="0" fontId="11" fillId="0" borderId="5" xfId="0" applyFont="1" applyBorder="1"/>
    <xf numFmtId="0" fontId="11" fillId="0" borderId="6" xfId="0" applyFont="1" applyBorder="1"/>
    <xf numFmtId="0" fontId="18" fillId="0" borderId="0" xfId="0" applyFont="1"/>
    <xf numFmtId="0" fontId="12" fillId="0" borderId="11" xfId="0" applyFont="1" applyBorder="1"/>
    <xf numFmtId="0" fontId="11" fillId="0" borderId="8" xfId="0" applyFont="1" applyBorder="1" applyAlignment="1">
      <alignment horizontal="left" wrapText="1"/>
    </xf>
    <xf numFmtId="0" fontId="11" fillId="0" borderId="9" xfId="0" applyFont="1" applyBorder="1" applyAlignment="1">
      <alignment horizontal="left" wrapText="1"/>
    </xf>
    <xf numFmtId="0" fontId="11" fillId="0" borderId="7" xfId="0" applyFont="1" applyBorder="1" applyAlignment="1">
      <alignment horizontal="left" vertical="center" wrapText="1"/>
    </xf>
    <xf numFmtId="0" fontId="11" fillId="0" borderId="8" xfId="0" applyFont="1" applyBorder="1" applyAlignment="1">
      <alignment horizontal="left" vertical="center" wrapText="1"/>
    </xf>
    <xf numFmtId="0" fontId="11" fillId="0" borderId="9" xfId="0" applyFont="1" applyBorder="1" applyAlignment="1">
      <alignment horizontal="left" vertical="center" wrapText="1"/>
    </xf>
    <xf numFmtId="14" fontId="11" fillId="8" borderId="3" xfId="0" applyNumberFormat="1" applyFont="1" applyFill="1" applyBorder="1" applyAlignment="1">
      <alignment horizontal="right"/>
    </xf>
    <xf numFmtId="0" fontId="11" fillId="8" borderId="12" xfId="0" applyFont="1" applyFill="1" applyBorder="1" applyAlignment="1">
      <alignment horizontal="right"/>
    </xf>
    <xf numFmtId="0" fontId="19" fillId="8" borderId="12" xfId="0" applyFont="1" applyFill="1" applyBorder="1" applyAlignment="1">
      <alignment horizontal="center"/>
    </xf>
    <xf numFmtId="14" fontId="11" fillId="8" borderId="12" xfId="0" applyNumberFormat="1" applyFont="1" applyFill="1" applyBorder="1" applyAlignment="1">
      <alignment horizontal="left"/>
    </xf>
    <xf numFmtId="0" fontId="11" fillId="8" borderId="12" xfId="0" applyFont="1" applyFill="1" applyBorder="1" applyAlignment="1">
      <alignment horizontal="left"/>
    </xf>
    <xf numFmtId="0" fontId="11" fillId="8" borderId="2" xfId="0" applyFont="1" applyFill="1" applyBorder="1" applyAlignment="1">
      <alignment horizontal="left"/>
    </xf>
    <xf numFmtId="0" fontId="11" fillId="0" borderId="8" xfId="0" applyFont="1" applyBorder="1"/>
    <xf numFmtId="0" fontId="11" fillId="0" borderId="9" xfId="0" applyFont="1" applyBorder="1"/>
    <xf numFmtId="0" fontId="20" fillId="0" borderId="7" xfId="0" applyFont="1" applyBorder="1" applyAlignment="1">
      <alignment horizontal="left"/>
    </xf>
    <xf numFmtId="0" fontId="20" fillId="0" borderId="8" xfId="0" applyFont="1" applyBorder="1" applyAlignment="1">
      <alignment horizontal="left"/>
    </xf>
    <xf numFmtId="0" fontId="20" fillId="0" borderId="13" xfId="0" applyFont="1" applyBorder="1" applyAlignment="1">
      <alignment horizontal="left"/>
    </xf>
    <xf numFmtId="0" fontId="20" fillId="0" borderId="14" xfId="0" applyFont="1" applyBorder="1" applyAlignment="1">
      <alignment horizontal="left"/>
    </xf>
    <xf numFmtId="0" fontId="11" fillId="0" borderId="4" xfId="0" applyFont="1" applyBorder="1"/>
    <xf numFmtId="16" fontId="11" fillId="0" borderId="11" xfId="0" applyNumberFormat="1" applyFont="1" applyBorder="1" applyAlignment="1">
      <alignment horizontal="center"/>
    </xf>
    <xf numFmtId="164" fontId="11" fillId="0" borderId="0" xfId="0" applyNumberFormat="1" applyFont="1" applyAlignment="1">
      <alignment horizontal="left"/>
    </xf>
    <xf numFmtId="0" fontId="11" fillId="0" borderId="15" xfId="0" applyFont="1" applyBorder="1"/>
    <xf numFmtId="0" fontId="11" fillId="0" borderId="11" xfId="0" applyFont="1" applyBorder="1"/>
    <xf numFmtId="0" fontId="11" fillId="0" borderId="8" xfId="0" applyFont="1" applyBorder="1" applyAlignment="1">
      <alignment horizontal="center"/>
    </xf>
    <xf numFmtId="0" fontId="21" fillId="0" borderId="0" xfId="0" applyFont="1" applyAlignment="1">
      <alignment horizontal="right"/>
    </xf>
    <xf numFmtId="164" fontId="12" fillId="0" borderId="16" xfId="0" applyNumberFormat="1" applyFont="1" applyBorder="1" applyAlignment="1">
      <alignment horizontal="center"/>
    </xf>
    <xf numFmtId="0" fontId="12" fillId="0" borderId="16" xfId="0" applyFont="1" applyBorder="1" applyAlignment="1">
      <alignment horizontal="center"/>
    </xf>
    <xf numFmtId="2" fontId="12" fillId="0" borderId="0" xfId="0" applyNumberFormat="1" applyFont="1"/>
    <xf numFmtId="164" fontId="22" fillId="0" borderId="0" xfId="0" applyNumberFormat="1" applyFont="1"/>
    <xf numFmtId="164" fontId="12" fillId="0" borderId="0" xfId="0" applyNumberFormat="1" applyFont="1" applyAlignment="1">
      <alignment horizontal="center"/>
    </xf>
    <xf numFmtId="0" fontId="23" fillId="0" borderId="11" xfId="0" applyFont="1" applyBorder="1" applyAlignment="1">
      <alignment horizontal="center"/>
    </xf>
    <xf numFmtId="0" fontId="23" fillId="0" borderId="0" xfId="0" applyFont="1" applyAlignment="1">
      <alignment horizontal="center"/>
    </xf>
    <xf numFmtId="164" fontId="11" fillId="0" borderId="0" xfId="0" applyNumberFormat="1" applyFont="1" applyAlignment="1">
      <alignment horizontal="center"/>
    </xf>
    <xf numFmtId="167" fontId="24" fillId="0" borderId="0" xfId="0" applyNumberFormat="1" applyFont="1"/>
    <xf numFmtId="167" fontId="11" fillId="0" borderId="0" xfId="0" applyNumberFormat="1" applyFont="1"/>
    <xf numFmtId="164" fontId="11" fillId="4" borderId="0" xfId="0" applyNumberFormat="1" applyFont="1" applyFill="1" applyAlignment="1">
      <alignment horizontal="center"/>
    </xf>
    <xf numFmtId="164" fontId="7" fillId="0" borderId="16" xfId="0" applyNumberFormat="1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24" fillId="0" borderId="0" xfId="0" applyFont="1"/>
    <xf numFmtId="0" fontId="11" fillId="0" borderId="0" xfId="0" applyFont="1" applyAlignment="1">
      <alignment horizontal="center"/>
    </xf>
    <xf numFmtId="0" fontId="11" fillId="0" borderId="7" xfId="0" applyFont="1" applyBorder="1"/>
    <xf numFmtId="0" fontId="11" fillId="0" borderId="0" xfId="0" applyFont="1" applyAlignment="1">
      <alignment horizontal="left" wrapText="1"/>
    </xf>
    <xf numFmtId="14" fontId="11" fillId="0" borderId="8" xfId="0" applyNumberFormat="1" applyFont="1" applyBorder="1" applyAlignment="1">
      <alignment horizontal="center"/>
    </xf>
    <xf numFmtId="0" fontId="25" fillId="0" borderId="0" xfId="0" applyFont="1" applyAlignment="1">
      <alignment horizontal="center"/>
    </xf>
    <xf numFmtId="0" fontId="7" fillId="0" borderId="0" xfId="0" applyFont="1"/>
    <xf numFmtId="164" fontId="7" fillId="0" borderId="0" xfId="0" applyNumberFormat="1" applyFont="1"/>
    <xf numFmtId="49" fontId="11" fillId="0" borderId="0" xfId="0" applyNumberFormat="1" applyFont="1"/>
    <xf numFmtId="2" fontId="11" fillId="0" borderId="0" xfId="0" applyNumberFormat="1" applyFont="1" applyAlignment="1">
      <alignment horizontal="left"/>
    </xf>
    <xf numFmtId="0" fontId="26" fillId="0" borderId="0" xfId="0" applyFont="1"/>
    <xf numFmtId="0" fontId="27" fillId="7" borderId="4" xfId="0" applyFont="1" applyFill="1" applyBorder="1" applyAlignment="1">
      <alignment horizontal="left"/>
    </xf>
    <xf numFmtId="0" fontId="27" fillId="7" borderId="5" xfId="0" applyFont="1" applyFill="1" applyBorder="1" applyAlignment="1">
      <alignment horizontal="left"/>
    </xf>
    <xf numFmtId="0" fontId="26" fillId="7" borderId="5" xfId="0" applyFont="1" applyFill="1" applyBorder="1"/>
    <xf numFmtId="164" fontId="26" fillId="7" borderId="5" xfId="0" applyNumberFormat="1" applyFont="1" applyFill="1" applyBorder="1"/>
    <xf numFmtId="164" fontId="28" fillId="7" borderId="5" xfId="0" applyNumberFormat="1" applyFont="1" applyFill="1" applyBorder="1"/>
    <xf numFmtId="14" fontId="28" fillId="7" borderId="5" xfId="0" applyNumberFormat="1" applyFont="1" applyFill="1" applyBorder="1" applyAlignment="1">
      <alignment horizontal="left"/>
    </xf>
    <xf numFmtId="0" fontId="28" fillId="7" borderId="6" xfId="0" applyFont="1" applyFill="1" applyBorder="1"/>
    <xf numFmtId="0" fontId="29" fillId="0" borderId="0" xfId="0" applyFont="1"/>
    <xf numFmtId="49" fontId="29" fillId="0" borderId="0" xfId="0" applyNumberFormat="1" applyFont="1"/>
    <xf numFmtId="0" fontId="29" fillId="0" borderId="0" xfId="0" applyFont="1" applyAlignment="1">
      <alignment horizontal="left"/>
    </xf>
    <xf numFmtId="2" fontId="29" fillId="0" borderId="0" xfId="0" applyNumberFormat="1" applyFont="1" applyAlignment="1">
      <alignment horizontal="left"/>
    </xf>
    <xf numFmtId="0" fontId="28" fillId="7" borderId="7" xfId="0" applyFont="1" applyFill="1" applyBorder="1" applyAlignment="1">
      <alignment horizontal="left"/>
    </xf>
    <xf numFmtId="0" fontId="26" fillId="7" borderId="8" xfId="0" applyFont="1" applyFill="1" applyBorder="1"/>
    <xf numFmtId="164" fontId="26" fillId="7" borderId="8" xfId="0" applyNumberFormat="1" applyFont="1" applyFill="1" applyBorder="1"/>
    <xf numFmtId="164" fontId="28" fillId="7" borderId="8" xfId="0" applyNumberFormat="1" applyFont="1" applyFill="1" applyBorder="1"/>
    <xf numFmtId="0" fontId="30" fillId="7" borderId="8" xfId="0" applyFont="1" applyFill="1" applyBorder="1" applyAlignment="1">
      <alignment horizontal="left"/>
    </xf>
    <xf numFmtId="0" fontId="30" fillId="7" borderId="9" xfId="0" applyFont="1" applyFill="1" applyBorder="1" applyAlignment="1">
      <alignment horizontal="left"/>
    </xf>
    <xf numFmtId="0" fontId="31" fillId="0" borderId="0" xfId="0" applyFont="1"/>
    <xf numFmtId="49" fontId="31" fillId="0" borderId="0" xfId="0" applyNumberFormat="1" applyFont="1"/>
    <xf numFmtId="0" fontId="32" fillId="0" borderId="0" xfId="0" applyFont="1" applyAlignment="1">
      <alignment horizontal="left"/>
    </xf>
    <xf numFmtId="2" fontId="32" fillId="0" borderId="0" xfId="0" applyNumberFormat="1" applyFont="1" applyAlignment="1">
      <alignment horizontal="left"/>
    </xf>
    <xf numFmtId="0" fontId="32" fillId="0" borderId="0" xfId="0" applyFont="1"/>
    <xf numFmtId="0" fontId="6" fillId="0" borderId="0" xfId="0" applyFont="1"/>
    <xf numFmtId="167" fontId="28" fillId="0" borderId="0" xfId="0" applyNumberFormat="1" applyFont="1" applyAlignment="1">
      <alignment horizontal="right"/>
    </xf>
    <xf numFmtId="164" fontId="28" fillId="0" borderId="0" xfId="0" applyNumberFormat="1" applyFont="1"/>
    <xf numFmtId="0" fontId="31" fillId="0" borderId="0" xfId="0" applyFont="1" applyAlignment="1">
      <alignment horizontal="center"/>
    </xf>
    <xf numFmtId="49" fontId="31" fillId="0" borderId="0" xfId="0" applyNumberFormat="1" applyFont="1" applyAlignment="1">
      <alignment horizontal="center"/>
    </xf>
    <xf numFmtId="168" fontId="31" fillId="0" borderId="0" xfId="0" applyNumberFormat="1" applyFont="1" applyAlignment="1">
      <alignment horizontal="left"/>
    </xf>
    <xf numFmtId="2" fontId="31" fillId="0" borderId="0" xfId="0" applyNumberFormat="1" applyFont="1" applyAlignment="1">
      <alignment horizontal="left"/>
    </xf>
    <xf numFmtId="168" fontId="31" fillId="0" borderId="0" xfId="0" applyNumberFormat="1" applyFont="1" applyAlignment="1">
      <alignment horizontal="center"/>
    </xf>
    <xf numFmtId="0" fontId="6" fillId="0" borderId="0" xfId="0" applyFont="1" applyAlignment="1">
      <alignment horizontal="left" vertical="top"/>
    </xf>
    <xf numFmtId="0" fontId="7" fillId="0" borderId="0" xfId="0" applyFont="1" applyAlignment="1">
      <alignment horizontal="left" vertical="top"/>
    </xf>
    <xf numFmtId="164" fontId="6" fillId="9" borderId="17" xfId="0" applyNumberFormat="1" applyFont="1" applyFill="1" applyBorder="1" applyAlignment="1">
      <alignment horizontal="center" vertical="center"/>
    </xf>
    <xf numFmtId="164" fontId="6" fillId="9" borderId="18" xfId="0" applyNumberFormat="1" applyFont="1" applyFill="1" applyBorder="1" applyAlignment="1">
      <alignment horizontal="center" vertical="center" wrapText="1"/>
    </xf>
    <xf numFmtId="164" fontId="6" fillId="9" borderId="14" xfId="0" applyNumberFormat="1" applyFont="1" applyFill="1" applyBorder="1" applyAlignment="1">
      <alignment horizontal="center" vertical="center" wrapText="1"/>
    </xf>
    <xf numFmtId="0" fontId="6" fillId="9" borderId="18" xfId="0" applyFont="1" applyFill="1" applyBorder="1" applyAlignment="1">
      <alignment horizontal="center" vertical="center" wrapText="1"/>
    </xf>
    <xf numFmtId="0" fontId="33" fillId="0" borderId="0" xfId="0" applyFont="1" applyAlignment="1">
      <alignment horizontal="center" wrapText="1"/>
    </xf>
    <xf numFmtId="49" fontId="33" fillId="0" borderId="0" xfId="0" applyNumberFormat="1" applyFont="1" applyAlignment="1">
      <alignment horizontal="center" wrapText="1"/>
    </xf>
    <xf numFmtId="168" fontId="33" fillId="0" borderId="0" xfId="0" applyNumberFormat="1" applyFont="1" applyAlignment="1">
      <alignment horizontal="left" vertical="center"/>
    </xf>
    <xf numFmtId="2" fontId="33" fillId="0" borderId="0" xfId="0" applyNumberFormat="1" applyFont="1" applyAlignment="1">
      <alignment horizontal="left" vertical="center"/>
    </xf>
    <xf numFmtId="168" fontId="33" fillId="0" borderId="0" xfId="0" applyNumberFormat="1" applyFont="1" applyAlignment="1">
      <alignment horizontal="center" vertical="center"/>
    </xf>
    <xf numFmtId="0" fontId="6" fillId="0" borderId="17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164" fontId="7" fillId="4" borderId="4" xfId="0" applyNumberFormat="1" applyFont="1" applyFill="1" applyBorder="1"/>
    <xf numFmtId="164" fontId="7" fillId="0" borderId="10" xfId="0" applyNumberFormat="1" applyFont="1" applyBorder="1"/>
    <xf numFmtId="164" fontId="7" fillId="0" borderId="5" xfId="0" applyNumberFormat="1" applyFont="1" applyBorder="1" applyAlignment="1">
      <alignment horizontal="left"/>
    </xf>
    <xf numFmtId="0" fontId="7" fillId="0" borderId="6" xfId="0" applyFont="1" applyBorder="1"/>
    <xf numFmtId="49" fontId="0" fillId="0" borderId="0" xfId="0" applyNumberFormat="1"/>
    <xf numFmtId="0" fontId="0" fillId="0" borderId="0" xfId="0" applyAlignment="1">
      <alignment horizontal="left"/>
    </xf>
    <xf numFmtId="2" fontId="0" fillId="0" borderId="0" xfId="0" applyNumberFormat="1" applyAlignment="1">
      <alignment horizontal="left"/>
    </xf>
    <xf numFmtId="0" fontId="8" fillId="0" borderId="0" xfId="0" applyFont="1"/>
    <xf numFmtId="169" fontId="7" fillId="0" borderId="18" xfId="0" applyNumberFormat="1" applyFont="1" applyBorder="1"/>
    <xf numFmtId="169" fontId="7" fillId="0" borderId="17" xfId="0" applyNumberFormat="1" applyFont="1" applyBorder="1"/>
    <xf numFmtId="164" fontId="7" fillId="4" borderId="11" xfId="0" applyNumberFormat="1" applyFont="1" applyFill="1" applyBorder="1"/>
    <xf numFmtId="164" fontId="7" fillId="0" borderId="19" xfId="0" applyNumberFormat="1" applyFont="1" applyBorder="1"/>
    <xf numFmtId="164" fontId="7" fillId="0" borderId="0" xfId="0" applyNumberFormat="1" applyFont="1" applyAlignment="1">
      <alignment horizontal="left"/>
    </xf>
    <xf numFmtId="0" fontId="7" fillId="0" borderId="15" xfId="0" applyFont="1" applyBorder="1"/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170" fontId="9" fillId="0" borderId="18" xfId="0" applyNumberFormat="1" applyFont="1" applyBorder="1"/>
    <xf numFmtId="170" fontId="9" fillId="0" borderId="17" xfId="0" applyNumberFormat="1" applyFont="1" applyBorder="1"/>
    <xf numFmtId="167" fontId="0" fillId="0" borderId="0" xfId="0" applyNumberFormat="1"/>
    <xf numFmtId="49" fontId="33" fillId="0" borderId="0" xfId="0" applyNumberFormat="1" applyFont="1"/>
    <xf numFmtId="167" fontId="34" fillId="0" borderId="20" xfId="0" applyNumberFormat="1" applyFont="1" applyBorder="1" applyAlignment="1">
      <alignment horizontal="center"/>
    </xf>
    <xf numFmtId="167" fontId="0" fillId="0" borderId="0" xfId="0" applyNumberFormat="1" applyAlignment="1">
      <alignment horizontal="left"/>
    </xf>
    <xf numFmtId="10" fontId="7" fillId="0" borderId="0" xfId="0" applyNumberFormat="1" applyFont="1"/>
    <xf numFmtId="166" fontId="7" fillId="0" borderId="0" xfId="0" applyNumberFormat="1" applyFont="1"/>
    <xf numFmtId="164" fontId="7" fillId="4" borderId="19" xfId="0" applyNumberFormat="1" applyFont="1" applyFill="1" applyBorder="1"/>
    <xf numFmtId="2" fontId="35" fillId="0" borderId="1" xfId="0" applyNumberFormat="1" applyFont="1" applyBorder="1" applyAlignment="1">
      <alignment horizontal="left"/>
    </xf>
    <xf numFmtId="0" fontId="5" fillId="0" borderId="0" xfId="0" applyFont="1" applyAlignment="1">
      <alignment horizontal="left"/>
    </xf>
    <xf numFmtId="10" fontId="7" fillId="0" borderId="8" xfId="0" applyNumberFormat="1" applyFont="1" applyBorder="1"/>
    <xf numFmtId="2" fontId="1" fillId="0" borderId="1" xfId="0" applyNumberFormat="1" applyFont="1" applyBorder="1" applyAlignment="1">
      <alignment horizontal="left"/>
    </xf>
    <xf numFmtId="0" fontId="1" fillId="0" borderId="0" xfId="0" applyFont="1" applyAlignment="1">
      <alignment horizontal="left"/>
    </xf>
    <xf numFmtId="164" fontId="6" fillId="0" borderId="0" xfId="0" applyNumberFormat="1" applyFont="1" applyAlignment="1">
      <alignment horizontal="center" vertical="center"/>
    </xf>
    <xf numFmtId="10" fontId="36" fillId="0" borderId="0" xfId="0" applyNumberFormat="1" applyFont="1"/>
    <xf numFmtId="164" fontId="7" fillId="4" borderId="17" xfId="0" applyNumberFormat="1" applyFont="1" applyFill="1" applyBorder="1"/>
    <xf numFmtId="164" fontId="7" fillId="0" borderId="18" xfId="0" applyNumberFormat="1" applyFont="1" applyBorder="1"/>
    <xf numFmtId="167" fontId="33" fillId="0" borderId="0" xfId="0" applyNumberFormat="1" applyFont="1"/>
    <xf numFmtId="0" fontId="6" fillId="0" borderId="0" xfId="0" applyFont="1" applyAlignment="1">
      <alignment horizontal="center"/>
    </xf>
    <xf numFmtId="170" fontId="9" fillId="8" borderId="18" xfId="0" applyNumberFormat="1" applyFont="1" applyFill="1" applyBorder="1"/>
    <xf numFmtId="170" fontId="15" fillId="0" borderId="18" xfId="0" applyNumberFormat="1" applyFont="1" applyBorder="1"/>
    <xf numFmtId="164" fontId="7" fillId="8" borderId="19" xfId="0" applyNumberFormat="1" applyFont="1" applyFill="1" applyBorder="1"/>
    <xf numFmtId="2" fontId="7" fillId="0" borderId="0" xfId="0" applyNumberFormat="1" applyFont="1"/>
    <xf numFmtId="169" fontId="7" fillId="0" borderId="0" xfId="0" applyNumberFormat="1" applyFont="1"/>
    <xf numFmtId="170" fontId="9" fillId="0" borderId="0" xfId="0" applyNumberFormat="1" applyFont="1"/>
    <xf numFmtId="167" fontId="7" fillId="0" borderId="0" xfId="0" applyNumberFormat="1" applyFont="1"/>
    <xf numFmtId="164" fontId="7" fillId="8" borderId="18" xfId="0" applyNumberFormat="1" applyFont="1" applyFill="1" applyBorder="1"/>
    <xf numFmtId="9" fontId="1" fillId="0" borderId="0" xfId="0" applyNumberFormat="1" applyFont="1" applyAlignment="1">
      <alignment horizontal="left"/>
    </xf>
    <xf numFmtId="0" fontId="7" fillId="8" borderId="0" xfId="0" applyFont="1" applyFill="1" applyAlignment="1">
      <alignment horizontal="left"/>
    </xf>
    <xf numFmtId="169" fontId="7" fillId="8" borderId="0" xfId="0" applyNumberFormat="1" applyFont="1" applyFill="1"/>
    <xf numFmtId="0" fontId="7" fillId="8" borderId="15" xfId="0" applyFont="1" applyFill="1" applyBorder="1"/>
    <xf numFmtId="0" fontId="5" fillId="0" borderId="1" xfId="0" applyFont="1" applyBorder="1" applyAlignment="1">
      <alignment horizontal="left"/>
    </xf>
    <xf numFmtId="0" fontId="7" fillId="8" borderId="0" xfId="0" applyFont="1" applyFill="1"/>
    <xf numFmtId="0" fontId="1" fillId="0" borderId="1" xfId="0" applyFont="1" applyBorder="1" applyAlignment="1">
      <alignment horizontal="left"/>
    </xf>
    <xf numFmtId="0" fontId="6" fillId="9" borderId="0" xfId="0" applyFont="1" applyFill="1" applyAlignment="1">
      <alignment horizontal="left"/>
    </xf>
    <xf numFmtId="0" fontId="7" fillId="9" borderId="0" xfId="0" applyFont="1" applyFill="1" applyAlignment="1">
      <alignment horizontal="center"/>
    </xf>
    <xf numFmtId="0" fontId="7" fillId="9" borderId="0" xfId="0" applyFont="1" applyFill="1"/>
    <xf numFmtId="164" fontId="7" fillId="9" borderId="11" xfId="0" applyNumberFormat="1" applyFont="1" applyFill="1" applyBorder="1"/>
    <xf numFmtId="164" fontId="7" fillId="9" borderId="19" xfId="0" applyNumberFormat="1" applyFont="1" applyFill="1" applyBorder="1"/>
    <xf numFmtId="171" fontId="7" fillId="9" borderId="15" xfId="0" applyNumberFormat="1" applyFont="1" applyFill="1" applyBorder="1" applyAlignment="1">
      <alignment horizontal="center"/>
    </xf>
    <xf numFmtId="2" fontId="1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165" fontId="7" fillId="0" borderId="0" xfId="0" applyNumberFormat="1" applyFont="1"/>
    <xf numFmtId="164" fontId="7" fillId="8" borderId="19" xfId="0" applyNumberFormat="1" applyFont="1" applyFill="1" applyBorder="1" applyAlignment="1">
      <alignment horizontal="center"/>
    </xf>
    <xf numFmtId="164" fontId="7" fillId="0" borderId="19" xfId="0" applyNumberFormat="1" applyFont="1" applyBorder="1" applyAlignment="1">
      <alignment horizontal="center"/>
    </xf>
    <xf numFmtId="0" fontId="9" fillId="8" borderId="0" xfId="0" applyFont="1" applyFill="1"/>
    <xf numFmtId="172" fontId="7" fillId="8" borderId="0" xfId="0" applyNumberFormat="1" applyFont="1" applyFill="1"/>
    <xf numFmtId="0" fontId="7" fillId="9" borderId="0" xfId="0" applyFont="1" applyFill="1" applyAlignment="1">
      <alignment horizontal="left"/>
    </xf>
    <xf numFmtId="164" fontId="7" fillId="9" borderId="19" xfId="0" applyNumberFormat="1" applyFont="1" applyFill="1" applyBorder="1" applyAlignment="1">
      <alignment horizontal="center"/>
    </xf>
    <xf numFmtId="9" fontId="7" fillId="9" borderId="15" xfId="0" applyNumberFormat="1" applyFont="1" applyFill="1" applyBorder="1" applyAlignment="1">
      <alignment horizontal="center"/>
    </xf>
    <xf numFmtId="172" fontId="7" fillId="0" borderId="0" xfId="0" applyNumberFormat="1" applyFont="1"/>
    <xf numFmtId="164" fontId="7" fillId="8" borderId="11" xfId="0" applyNumberFormat="1" applyFont="1" applyFill="1" applyBorder="1"/>
    <xf numFmtId="164" fontId="7" fillId="8" borderId="11" xfId="0" applyNumberFormat="1" applyFont="1" applyFill="1" applyBorder="1" applyAlignment="1">
      <alignment horizontal="center"/>
    </xf>
    <xf numFmtId="0" fontId="8" fillId="8" borderId="0" xfId="0" applyFont="1" applyFill="1" applyAlignment="1">
      <alignment horizontal="left"/>
    </xf>
    <xf numFmtId="0" fontId="7" fillId="8" borderId="0" xfId="0" applyFont="1" applyFill="1" applyAlignment="1">
      <alignment horizontal="center"/>
    </xf>
    <xf numFmtId="9" fontId="7" fillId="8" borderId="0" xfId="0" applyNumberFormat="1" applyFont="1" applyFill="1"/>
    <xf numFmtId="167" fontId="7" fillId="9" borderId="0" xfId="0" applyNumberFormat="1" applyFont="1" applyFill="1"/>
    <xf numFmtId="167" fontId="7" fillId="0" borderId="0" xfId="0" applyNumberFormat="1" applyFont="1" applyAlignment="1">
      <alignment horizontal="left"/>
    </xf>
    <xf numFmtId="164" fontId="7" fillId="0" borderId="11" xfId="0" applyNumberFormat="1" applyFont="1" applyBorder="1"/>
    <xf numFmtId="10" fontId="7" fillId="8" borderId="0" xfId="0" applyNumberFormat="1" applyFont="1" applyFill="1"/>
    <xf numFmtId="167" fontId="7" fillId="8" borderId="0" xfId="0" applyNumberFormat="1" applyFont="1" applyFill="1"/>
    <xf numFmtId="9" fontId="7" fillId="0" borderId="0" xfId="0" applyNumberFormat="1" applyFont="1"/>
    <xf numFmtId="0" fontId="36" fillId="0" borderId="0" xfId="0" applyFont="1"/>
    <xf numFmtId="166" fontId="9" fillId="0" borderId="0" xfId="0" applyNumberFormat="1" applyFont="1"/>
    <xf numFmtId="171" fontId="7" fillId="0" borderId="15" xfId="0" applyNumberFormat="1" applyFont="1" applyBorder="1" applyAlignment="1">
      <alignment horizontal="center"/>
    </xf>
    <xf numFmtId="0" fontId="7" fillId="0" borderId="15" xfId="0" applyFont="1" applyBorder="1" applyAlignment="1">
      <alignment horizontal="left"/>
    </xf>
    <xf numFmtId="164" fontId="12" fillId="9" borderId="7" xfId="0" applyNumberFormat="1" applyFont="1" applyFill="1" applyBorder="1"/>
    <xf numFmtId="164" fontId="6" fillId="9" borderId="21" xfId="0" applyNumberFormat="1" applyFont="1" applyFill="1" applyBorder="1"/>
    <xf numFmtId="164" fontId="6" fillId="8" borderId="21" xfId="0" applyNumberFormat="1" applyFont="1" applyFill="1" applyBorder="1"/>
    <xf numFmtId="171" fontId="6" fillId="9" borderId="9" xfId="0" applyNumberFormat="1" applyFont="1" applyFill="1" applyBorder="1" applyAlignment="1">
      <alignment horizontal="center"/>
    </xf>
    <xf numFmtId="164" fontId="33" fillId="0" borderId="0" xfId="0" applyNumberFormat="1" applyFont="1"/>
    <xf numFmtId="164" fontId="12" fillId="0" borderId="0" xfId="0" applyNumberFormat="1" applyFont="1" applyAlignment="1">
      <alignment horizontal="left"/>
    </xf>
    <xf numFmtId="2" fontId="12" fillId="0" borderId="0" xfId="0" applyNumberFormat="1" applyFont="1" applyAlignment="1">
      <alignment horizontal="left"/>
    </xf>
    <xf numFmtId="167" fontId="33" fillId="0" borderId="0" xfId="0" applyNumberFormat="1" applyFont="1" applyAlignment="1">
      <alignment horizontal="left"/>
    </xf>
    <xf numFmtId="164" fontId="6" fillId="0" borderId="0" xfId="0" applyNumberFormat="1" applyFont="1"/>
    <xf numFmtId="167" fontId="37" fillId="0" borderId="0" xfId="0" applyNumberFormat="1" applyFont="1"/>
    <xf numFmtId="0" fontId="38" fillId="0" borderId="0" xfId="0" applyFont="1" applyAlignment="1">
      <alignment horizontal="right"/>
    </xf>
    <xf numFmtId="49" fontId="39" fillId="0" borderId="0" xfId="0" applyNumberFormat="1" applyFont="1"/>
    <xf numFmtId="0" fontId="39" fillId="0" borderId="0" xfId="0" applyFont="1" applyAlignment="1">
      <alignment horizontal="left"/>
    </xf>
    <xf numFmtId="2" fontId="39" fillId="0" borderId="0" xfId="0" applyNumberFormat="1" applyFont="1" applyAlignment="1">
      <alignment horizontal="left"/>
    </xf>
    <xf numFmtId="0" fontId="39" fillId="0" borderId="0" xfId="0" applyFont="1"/>
    <xf numFmtId="0" fontId="7" fillId="0" borderId="0" xfId="0" applyFont="1" applyAlignment="1">
      <alignment horizontal="right"/>
    </xf>
    <xf numFmtId="167" fontId="40" fillId="0" borderId="0" xfId="0" applyNumberFormat="1" applyFont="1"/>
    <xf numFmtId="167" fontId="24" fillId="8" borderId="0" xfId="0" applyNumberFormat="1" applyFont="1" applyFill="1"/>
    <xf numFmtId="167" fontId="41" fillId="0" borderId="0" xfId="0" applyNumberFormat="1" applyFont="1"/>
    <xf numFmtId="0" fontId="7" fillId="0" borderId="0" xfId="0" applyFont="1" applyAlignment="1">
      <alignment horizontal="center"/>
    </xf>
    <xf numFmtId="164" fontId="42" fillId="0" borderId="0" xfId="0" applyNumberFormat="1" applyFont="1"/>
    <xf numFmtId="167" fontId="42" fillId="0" borderId="0" xfId="0" applyNumberFormat="1" applyFont="1"/>
    <xf numFmtId="164" fontId="24" fillId="0" borderId="0" xfId="0" applyNumberFormat="1" applyFont="1"/>
    <xf numFmtId="0" fontId="1" fillId="4" borderId="22" xfId="0" applyFont="1" applyFill="1" applyBorder="1"/>
    <xf numFmtId="0" fontId="43" fillId="0" borderId="23" xfId="0" applyFont="1" applyBorder="1" applyAlignment="1">
      <alignment horizontal="center"/>
    </xf>
    <xf numFmtId="0" fontId="43" fillId="0" borderId="24" xfId="0" applyFont="1" applyBorder="1" applyAlignment="1">
      <alignment horizontal="center"/>
    </xf>
    <xf numFmtId="0" fontId="5" fillId="0" borderId="25" xfId="0" applyFont="1" applyBorder="1" applyAlignment="1">
      <alignment horizontal="center"/>
    </xf>
    <xf numFmtId="0" fontId="1" fillId="4" borderId="23" xfId="0" applyFont="1" applyFill="1" applyBorder="1"/>
    <xf numFmtId="0" fontId="44" fillId="0" borderId="0" xfId="0" applyFont="1" applyAlignment="1">
      <alignment vertical="center"/>
    </xf>
    <xf numFmtId="0" fontId="1" fillId="4" borderId="26" xfId="0" applyFont="1" applyFill="1" applyBorder="1"/>
    <xf numFmtId="0" fontId="43" fillId="0" borderId="26" xfId="0" applyFont="1" applyBorder="1" applyAlignment="1">
      <alignment horizontal="center"/>
    </xf>
    <xf numFmtId="0" fontId="43" fillId="0" borderId="0" xfId="0" applyFont="1" applyAlignment="1">
      <alignment horizontal="center"/>
    </xf>
    <xf numFmtId="0" fontId="5" fillId="0" borderId="27" xfId="0" applyFont="1" applyBorder="1" applyAlignment="1">
      <alignment horizontal="center"/>
    </xf>
    <xf numFmtId="173" fontId="43" fillId="0" borderId="26" xfId="0" applyNumberFormat="1" applyFont="1" applyBorder="1" applyAlignment="1">
      <alignment horizontal="center"/>
    </xf>
    <xf numFmtId="173" fontId="43" fillId="0" borderId="0" xfId="0" applyNumberFormat="1" applyFont="1" applyAlignment="1">
      <alignment horizontal="center"/>
    </xf>
    <xf numFmtId="173" fontId="5" fillId="0" borderId="27" xfId="0" applyNumberFormat="1" applyFont="1" applyBorder="1" applyAlignment="1">
      <alignment horizontal="center"/>
    </xf>
    <xf numFmtId="0" fontId="43" fillId="0" borderId="26" xfId="0" applyFont="1" applyBorder="1"/>
    <xf numFmtId="0" fontId="43" fillId="0" borderId="0" xfId="0" applyFont="1"/>
    <xf numFmtId="0" fontId="5" fillId="0" borderId="27" xfId="0" applyFont="1" applyBorder="1"/>
    <xf numFmtId="0" fontId="1" fillId="4" borderId="28" xfId="0" applyFont="1" applyFill="1" applyBorder="1"/>
    <xf numFmtId="0" fontId="45" fillId="0" borderId="29" xfId="0" applyFont="1" applyBorder="1" applyAlignment="1">
      <alignment horizontal="left"/>
    </xf>
    <xf numFmtId="0" fontId="1" fillId="0" borderId="29" xfId="0" applyFont="1" applyBorder="1" applyAlignment="1">
      <alignment horizontal="left"/>
    </xf>
    <xf numFmtId="14" fontId="45" fillId="0" borderId="30" xfId="0" applyNumberFormat="1" applyFont="1" applyBorder="1" applyAlignment="1">
      <alignment horizontal="left"/>
    </xf>
    <xf numFmtId="0" fontId="1" fillId="4" borderId="31" xfId="0" applyFont="1" applyFill="1" applyBorder="1"/>
    <xf numFmtId="0" fontId="45" fillId="0" borderId="32" xfId="0" applyFont="1" applyBorder="1" applyAlignment="1">
      <alignment horizontal="left" wrapText="1"/>
    </xf>
    <xf numFmtId="0" fontId="45" fillId="0" borderId="32" xfId="0" applyFont="1" applyBorder="1" applyAlignment="1">
      <alignment horizontal="left"/>
    </xf>
    <xf numFmtId="14" fontId="45" fillId="8" borderId="32" xfId="0" applyNumberFormat="1" applyFont="1" applyFill="1" applyBorder="1" applyAlignment="1">
      <alignment horizontal="left"/>
    </xf>
    <xf numFmtId="14" fontId="45" fillId="8" borderId="33" xfId="0" applyNumberFormat="1" applyFont="1" applyFill="1" applyBorder="1" applyAlignment="1">
      <alignment horizontal="left"/>
    </xf>
    <xf numFmtId="0" fontId="45" fillId="0" borderId="26" xfId="0" applyFont="1" applyBorder="1" applyAlignment="1">
      <alignment horizontal="left" indent="1"/>
    </xf>
    <xf numFmtId="0" fontId="45" fillId="0" borderId="0" xfId="0" applyFont="1" applyAlignment="1">
      <alignment horizontal="left" indent="1"/>
    </xf>
    <xf numFmtId="0" fontId="46" fillId="0" borderId="27" xfId="0" applyFont="1" applyBorder="1"/>
    <xf numFmtId="0" fontId="45" fillId="0" borderId="26" xfId="0" applyFont="1" applyBorder="1" applyAlignment="1">
      <alignment horizontal="left" wrapText="1" indent="1"/>
    </xf>
    <xf numFmtId="0" fontId="45" fillId="0" borderId="0" xfId="0" applyFont="1" applyAlignment="1">
      <alignment horizontal="left" wrapText="1" indent="1"/>
    </xf>
    <xf numFmtId="0" fontId="46" fillId="0" borderId="27" xfId="0" applyFont="1" applyBorder="1" applyAlignment="1">
      <alignment horizontal="left" wrapText="1"/>
    </xf>
    <xf numFmtId="0" fontId="47" fillId="0" borderId="0" xfId="0" applyFont="1" applyAlignment="1">
      <alignment horizontal="left" indent="1"/>
    </xf>
    <xf numFmtId="0" fontId="48" fillId="0" borderId="27" xfId="0" applyFont="1" applyBorder="1" applyAlignment="1">
      <alignment horizontal="left" vertical="top" wrapText="1"/>
    </xf>
    <xf numFmtId="0" fontId="49" fillId="0" borderId="26" xfId="0" applyFont="1" applyBorder="1" applyAlignment="1" applyProtection="1">
      <alignment horizontal="left" vertical="top" indent="1"/>
      <protection locked="0"/>
    </xf>
    <xf numFmtId="0" fontId="50" fillId="8" borderId="0" xfId="0" applyFont="1" applyFill="1" applyAlignment="1" applyProtection="1">
      <alignment horizontal="left" indent="1"/>
      <protection locked="0"/>
    </xf>
    <xf numFmtId="0" fontId="50" fillId="0" borderId="0" xfId="0" applyFont="1" applyAlignment="1" applyProtection="1">
      <alignment horizontal="left" indent="1"/>
      <protection locked="0"/>
    </xf>
    <xf numFmtId="0" fontId="49" fillId="0" borderId="0" xfId="0" applyFont="1" applyAlignment="1" applyProtection="1">
      <alignment horizontal="left" indent="1"/>
      <protection locked="0"/>
    </xf>
    <xf numFmtId="0" fontId="51" fillId="0" borderId="0" xfId="0" applyFont="1" applyAlignment="1">
      <alignment horizontal="left" vertical="center" wrapText="1" indent="1"/>
    </xf>
    <xf numFmtId="0" fontId="47" fillId="0" borderId="0" xfId="0" applyFont="1" applyAlignment="1">
      <alignment horizontal="left" vertical="center" wrapText="1" indent="1"/>
    </xf>
    <xf numFmtId="0" fontId="52" fillId="0" borderId="27" xfId="0" applyFont="1" applyBorder="1"/>
    <xf numFmtId="0" fontId="48" fillId="0" borderId="27" xfId="0" applyFont="1" applyBorder="1" applyAlignment="1">
      <alignment horizontal="left" vertical="distributed" wrapText="1"/>
    </xf>
    <xf numFmtId="0" fontId="48" fillId="4" borderId="27" xfId="0" applyFont="1" applyFill="1" applyBorder="1" applyAlignment="1">
      <alignment horizontal="left" vertical="distributed" wrapText="1"/>
    </xf>
    <xf numFmtId="0" fontId="1" fillId="0" borderId="26" xfId="0" applyFont="1" applyBorder="1" applyAlignment="1" applyProtection="1">
      <alignment horizontal="left" vertical="top" indent="1"/>
      <protection locked="0"/>
    </xf>
    <xf numFmtId="0" fontId="49" fillId="0" borderId="26" xfId="0" applyFont="1" applyBorder="1" applyAlignment="1" applyProtection="1">
      <alignment horizontal="right" vertical="top" indent="1"/>
      <protection locked="0"/>
    </xf>
    <xf numFmtId="0" fontId="49" fillId="0" borderId="0" xfId="0" applyFont="1" applyAlignment="1" applyProtection="1">
      <alignment indent="1"/>
      <protection locked="0"/>
    </xf>
    <xf numFmtId="0" fontId="48" fillId="4" borderId="27" xfId="0" applyFont="1" applyFill="1" applyBorder="1" applyAlignment="1">
      <alignment horizontal="left" vertical="distributed" wrapText="1" indent="1"/>
    </xf>
    <xf numFmtId="0" fontId="45" fillId="0" borderId="26" xfId="0" applyFont="1" applyBorder="1" applyAlignment="1">
      <alignment indent="1"/>
    </xf>
    <xf numFmtId="0" fontId="47" fillId="0" borderId="0" xfId="0" applyFont="1" applyAlignment="1">
      <alignment indent="1"/>
    </xf>
    <xf numFmtId="0" fontId="47" fillId="0" borderId="26" xfId="0" applyFont="1" applyBorder="1" applyAlignment="1">
      <alignment wrapText="1" indent="1"/>
    </xf>
    <xf numFmtId="0" fontId="47" fillId="0" borderId="0" xfId="0" applyFont="1" applyAlignment="1">
      <alignment wrapText="1" indent="1"/>
    </xf>
    <xf numFmtId="0" fontId="53" fillId="0" borderId="27" xfId="0" applyFont="1" applyBorder="1" applyAlignment="1">
      <alignment wrapText="1" indent="1"/>
    </xf>
    <xf numFmtId="0" fontId="47" fillId="0" borderId="26" xfId="0" applyFont="1" applyBorder="1" applyAlignment="1">
      <alignment horizontal="left" vertical="top" wrapText="1" indent="1"/>
    </xf>
    <xf numFmtId="0" fontId="47" fillId="0" borderId="0" xfId="0" applyFont="1" applyAlignment="1">
      <alignment horizontal="left" vertical="top" wrapText="1" indent="1"/>
    </xf>
    <xf numFmtId="0" fontId="54" fillId="0" borderId="0" xfId="0" applyFont="1" applyAlignment="1">
      <alignment indent="1"/>
    </xf>
    <xf numFmtId="0" fontId="48" fillId="0" borderId="27" xfId="0" applyFont="1" applyBorder="1" applyAlignment="1">
      <alignment horizontal="left" vertical="center" indent="1"/>
    </xf>
    <xf numFmtId="0" fontId="47" fillId="0" borderId="26" xfId="0" applyFont="1" applyBorder="1" applyAlignment="1">
      <alignment indent="1"/>
    </xf>
    <xf numFmtId="0" fontId="52" fillId="0" borderId="27" xfId="0" applyFont="1" applyBorder="1" applyAlignment="1">
      <alignment indent="1"/>
    </xf>
    <xf numFmtId="9" fontId="51" fillId="4" borderId="0" xfId="0" applyNumberFormat="1" applyFont="1" applyFill="1" applyAlignment="1">
      <alignment indent="1"/>
    </xf>
    <xf numFmtId="0" fontId="48" fillId="0" borderId="27" xfId="0" applyFont="1" applyBorder="1" applyAlignment="1">
      <alignment horizontal="left" wrapText="1" indent="1"/>
    </xf>
    <xf numFmtId="0" fontId="48" fillId="0" borderId="27" xfId="0" applyFont="1" applyBorder="1" applyAlignment="1">
      <alignment horizontal="left" vertical="top" wrapText="1" indent="1"/>
    </xf>
    <xf numFmtId="0" fontId="1" fillId="8" borderId="0" xfId="0" applyFont="1" applyFill="1"/>
    <xf numFmtId="0" fontId="55" fillId="9" borderId="26" xfId="0" applyFont="1" applyFill="1" applyBorder="1" applyAlignment="1">
      <alignment horizontal="left" wrapText="1" indent="1"/>
    </xf>
    <xf numFmtId="0" fontId="45" fillId="9" borderId="0" xfId="0" applyFont="1" applyFill="1" applyAlignment="1">
      <alignment horizontal="left" wrapText="1" indent="1"/>
    </xf>
    <xf numFmtId="0" fontId="1" fillId="4" borderId="27" xfId="0" applyFont="1" applyFill="1" applyBorder="1" applyAlignment="1">
      <alignment indent="1"/>
    </xf>
    <xf numFmtId="0" fontId="56" fillId="0" borderId="0" xfId="0" applyFont="1" applyAlignment="1">
      <alignment horizontal="right"/>
    </xf>
    <xf numFmtId="0" fontId="57" fillId="0" borderId="0" xfId="0" applyFont="1" applyAlignment="1">
      <alignment horizontal="right" vertical="center" wrapText="1"/>
    </xf>
    <xf numFmtId="164" fontId="45" fillId="0" borderId="0" xfId="0" applyNumberFormat="1" applyFont="1" applyAlignment="1">
      <alignment horizontal="left" wrapText="1" indent="1"/>
    </xf>
    <xf numFmtId="0" fontId="46" fillId="0" borderId="27" xfId="0" applyFont="1" applyBorder="1" applyAlignment="1">
      <alignment horizontal="left" wrapText="1" indent="1"/>
    </xf>
    <xf numFmtId="0" fontId="58" fillId="0" borderId="0" xfId="0" applyFont="1" applyAlignment="1">
      <alignment horizontal="right"/>
    </xf>
    <xf numFmtId="15" fontId="59" fillId="0" borderId="0" xfId="0" applyNumberFormat="1" applyFont="1"/>
    <xf numFmtId="9" fontId="45" fillId="0" borderId="0" xfId="0" applyNumberFormat="1" applyFont="1" applyAlignment="1">
      <alignment horizontal="left" wrapText="1" indent="1"/>
    </xf>
    <xf numFmtId="174" fontId="60" fillId="0" borderId="0" xfId="0" applyNumberFormat="1" applyFont="1"/>
    <xf numFmtId="0" fontId="54" fillId="0" borderId="26" xfId="0" applyFont="1" applyBorder="1" applyAlignment="1">
      <alignment horizontal="left" indent="1"/>
    </xf>
    <xf numFmtId="0" fontId="54" fillId="0" borderId="0" xfId="0" applyFont="1" applyAlignment="1">
      <alignment horizontal="left" indent="1"/>
    </xf>
    <xf numFmtId="0" fontId="1" fillId="0" borderId="27" xfId="0" applyFont="1" applyBorder="1" applyAlignment="1">
      <alignment horizontal="left" indent="1"/>
    </xf>
    <xf numFmtId="0" fontId="47" fillId="0" borderId="26" xfId="0" applyFont="1" applyBorder="1" applyAlignment="1">
      <alignment horizontal="left" indent="1"/>
    </xf>
    <xf numFmtId="0" fontId="54" fillId="0" borderId="26" xfId="0" applyFont="1" applyBorder="1" applyAlignment="1">
      <alignment horizontal="left"/>
    </xf>
    <xf numFmtId="0" fontId="54" fillId="0" borderId="0" xfId="0" applyFont="1" applyAlignment="1">
      <alignment horizontal="left"/>
    </xf>
    <xf numFmtId="0" fontId="1" fillId="0" borderId="27" xfId="0" applyFont="1" applyBorder="1" applyAlignment="1">
      <alignment horizontal="left"/>
    </xf>
    <xf numFmtId="0" fontId="47" fillId="0" borderId="34" xfId="0" applyFont="1" applyBorder="1" applyAlignment="1">
      <alignment horizontal="left"/>
    </xf>
    <xf numFmtId="0" fontId="47" fillId="0" borderId="8" xfId="0" applyFont="1" applyBorder="1" applyAlignment="1">
      <alignment horizontal="left"/>
    </xf>
    <xf numFmtId="14" fontId="54" fillId="0" borderId="8" xfId="0" applyNumberFormat="1" applyFont="1" applyBorder="1" applyAlignment="1">
      <alignment horizontal="left" vertical="center"/>
    </xf>
    <xf numFmtId="0" fontId="47" fillId="0" borderId="35" xfId="0" applyFont="1" applyBorder="1" applyAlignment="1">
      <alignment horizontal="center"/>
    </xf>
    <xf numFmtId="0" fontId="47" fillId="0" borderId="5" xfId="0" applyFont="1" applyBorder="1" applyAlignment="1">
      <alignment horizontal="center"/>
    </xf>
    <xf numFmtId="0" fontId="54" fillId="0" borderId="0" xfId="0" applyFont="1"/>
    <xf numFmtId="0" fontId="47" fillId="0" borderId="5" xfId="0" applyFont="1" applyBorder="1" applyAlignment="1">
      <alignment horizontal="center" vertical="center"/>
    </xf>
    <xf numFmtId="0" fontId="1" fillId="0" borderId="27" xfId="0" applyFont="1" applyBorder="1"/>
    <xf numFmtId="0" fontId="33" fillId="0" borderId="26" xfId="0" applyFont="1" applyBorder="1" applyAlignment="1">
      <alignment horizontal="center"/>
    </xf>
    <xf numFmtId="0" fontId="33" fillId="0" borderId="0" xfId="0" applyFont="1" applyAlignment="1">
      <alignment horizontal="center"/>
    </xf>
    <xf numFmtId="0" fontId="1" fillId="4" borderId="36" xfId="0" applyFont="1" applyFill="1" applyBorder="1"/>
    <xf numFmtId="0" fontId="54" fillId="0" borderId="36" xfId="0" applyFont="1" applyBorder="1"/>
    <xf numFmtId="0" fontId="54" fillId="0" borderId="20" xfId="0" applyFont="1" applyBorder="1"/>
    <xf numFmtId="0" fontId="1" fillId="0" borderId="37" xfId="0" applyFont="1" applyBorder="1"/>
    <xf numFmtId="0" fontId="31" fillId="8" borderId="0" xfId="0" applyFont="1" applyFill="1"/>
    <xf numFmtId="0" fontId="33" fillId="0" borderId="38" xfId="0" applyFont="1" applyBorder="1" applyAlignment="1">
      <alignment horizontal="center" wrapText="1"/>
    </xf>
    <xf numFmtId="0" fontId="33" fillId="0" borderId="8" xfId="0" applyFont="1" applyBorder="1" applyAlignment="1">
      <alignment horizontal="center" wrapText="1"/>
    </xf>
    <xf numFmtId="168" fontId="33" fillId="0" borderId="18" xfId="0" applyNumberFormat="1" applyFont="1" applyBorder="1" applyAlignment="1">
      <alignment horizontal="center" vertical="center"/>
    </xf>
    <xf numFmtId="0" fontId="0" fillId="0" borderId="39" xfId="0" applyBorder="1"/>
    <xf numFmtId="0" fontId="0" fillId="0" borderId="19" xfId="0" applyBorder="1"/>
    <xf numFmtId="167" fontId="0" fillId="0" borderId="39" xfId="0" applyNumberFormat="1" applyBorder="1"/>
    <xf numFmtId="167" fontId="0" fillId="0" borderId="19" xfId="0" applyNumberFormat="1" applyBorder="1"/>
    <xf numFmtId="167" fontId="33" fillId="0" borderId="39" xfId="0" applyNumberFormat="1" applyFont="1" applyBorder="1"/>
    <xf numFmtId="164" fontId="11" fillId="0" borderId="19" xfId="0" applyNumberFormat="1" applyFont="1" applyBorder="1"/>
    <xf numFmtId="164" fontId="11" fillId="0" borderId="18" xfId="0" applyNumberFormat="1" applyFont="1" applyBorder="1"/>
    <xf numFmtId="164" fontId="11" fillId="8" borderId="19" xfId="0" applyNumberFormat="1" applyFont="1" applyFill="1" applyBorder="1"/>
    <xf numFmtId="164" fontId="11" fillId="8" borderId="18" xfId="0" applyNumberFormat="1" applyFont="1" applyFill="1" applyBorder="1"/>
    <xf numFmtId="164" fontId="11" fillId="9" borderId="19" xfId="0" applyNumberFormat="1" applyFont="1" applyFill="1" applyBorder="1"/>
    <xf numFmtId="164" fontId="11" fillId="8" borderId="11" xfId="0" applyNumberFormat="1" applyFont="1" applyFill="1" applyBorder="1"/>
    <xf numFmtId="164" fontId="11" fillId="9" borderId="11" xfId="0" applyNumberFormat="1" applyFont="1" applyFill="1" applyBorder="1"/>
    <xf numFmtId="164" fontId="11" fillId="0" borderId="11" xfId="0" applyNumberFormat="1" applyFont="1" applyBorder="1"/>
    <xf numFmtId="164" fontId="6" fillId="9" borderId="7" xfId="0" applyNumberFormat="1" applyFont="1" applyFill="1" applyBorder="1"/>
    <xf numFmtId="164" fontId="33" fillId="0" borderId="40" xfId="0" applyNumberFormat="1" applyFont="1" applyBorder="1"/>
    <xf numFmtId="164" fontId="12" fillId="9" borderId="21" xfId="0" applyNumberFormat="1" applyFont="1" applyFill="1" applyBorder="1"/>
    <xf numFmtId="167" fontId="33" fillId="8" borderId="18" xfId="0" applyNumberFormat="1" applyFont="1" applyFill="1" applyBorder="1"/>
    <xf numFmtId="167" fontId="37" fillId="0" borderId="18" xfId="0" applyNumberFormat="1" applyFont="1" applyBorder="1"/>
    <xf numFmtId="167" fontId="39" fillId="0" borderId="0" xfId="0" applyNumberFormat="1" applyFont="1"/>
    <xf numFmtId="0" fontId="9" fillId="0" borderId="0" xfId="0" applyFont="1" applyAlignment="1">
      <alignment horizontal="center"/>
    </xf>
    <xf numFmtId="0" fontId="7" fillId="0" borderId="0" xfId="0" applyFont="1" applyAlignment="1">
      <alignment horizontal="center" indent="1"/>
    </xf>
    <xf numFmtId="0" fontId="27" fillId="7" borderId="41" xfId="0" applyFont="1" applyFill="1" applyBorder="1"/>
    <xf numFmtId="0" fontId="26" fillId="7" borderId="42" xfId="0" applyFont="1" applyFill="1" applyBorder="1"/>
    <xf numFmtId="0" fontId="26" fillId="7" borderId="43" xfId="0" applyFont="1" applyFill="1" applyBorder="1" applyAlignment="1">
      <alignment horizontal="left"/>
    </xf>
    <xf numFmtId="0" fontId="26" fillId="7" borderId="44" xfId="0" applyFont="1" applyFill="1" applyBorder="1"/>
    <xf numFmtId="14" fontId="26" fillId="7" borderId="45" xfId="0" applyNumberFormat="1" applyFont="1" applyFill="1" applyBorder="1"/>
    <xf numFmtId="14" fontId="7" fillId="0" borderId="0" xfId="0" applyNumberFormat="1" applyFont="1"/>
    <xf numFmtId="0" fontId="40" fillId="0" borderId="0" xfId="0" applyFont="1" applyAlignment="1">
      <alignment horizontal="center"/>
    </xf>
    <xf numFmtId="0" fontId="28" fillId="7" borderId="46" xfId="0" applyFont="1" applyFill="1" applyBorder="1"/>
    <xf numFmtId="0" fontId="26" fillId="7" borderId="47" xfId="0" applyFont="1" applyFill="1" applyBorder="1"/>
    <xf numFmtId="0" fontId="26" fillId="7" borderId="48" xfId="0" applyFont="1" applyFill="1" applyBorder="1" applyAlignment="1">
      <alignment horizontal="left"/>
    </xf>
    <xf numFmtId="0" fontId="26" fillId="7" borderId="49" xfId="0" applyFont="1" applyFill="1" applyBorder="1"/>
    <xf numFmtId="0" fontId="29" fillId="7" borderId="50" xfId="0" applyFont="1" applyFill="1" applyBorder="1" applyAlignment="1">
      <alignment horizontal="right"/>
    </xf>
    <xf numFmtId="0" fontId="12" fillId="0" borderId="0" xfId="0" applyFont="1" applyAlignment="1">
      <alignment horizontal="left"/>
    </xf>
    <xf numFmtId="0" fontId="11" fillId="0" borderId="0" xfId="0" applyFont="1" applyAlignment="1">
      <alignment horizontal="center" indent="1"/>
    </xf>
    <xf numFmtId="14" fontId="12" fillId="0" borderId="0" xfId="0" applyNumberFormat="1" applyFont="1" applyAlignment="1">
      <alignment horizontal="center"/>
    </xf>
    <xf numFmtId="0" fontId="61" fillId="8" borderId="0" xfId="0" applyFont="1" applyFill="1"/>
    <xf numFmtId="0" fontId="51" fillId="8" borderId="0" xfId="0" applyFont="1" applyFill="1"/>
    <xf numFmtId="0" fontId="6" fillId="9" borderId="51" xfId="0" applyFont="1" applyFill="1" applyBorder="1" applyAlignment="1">
      <alignment horizontal="center"/>
    </xf>
    <xf numFmtId="2" fontId="6" fillId="9" borderId="51" xfId="0" applyNumberFormat="1" applyFont="1" applyFill="1" applyBorder="1" applyAlignment="1">
      <alignment horizontal="right"/>
    </xf>
    <xf numFmtId="0" fontId="62" fillId="10" borderId="0" xfId="0" applyFont="1" applyFill="1" applyAlignment="1">
      <alignment horizontal="left"/>
    </xf>
    <xf numFmtId="0" fontId="24" fillId="0" borderId="0" xfId="0" applyFont="1" applyAlignment="1">
      <alignment horizontal="center"/>
    </xf>
    <xf numFmtId="168" fontId="61" fillId="0" borderId="18" xfId="0" applyNumberFormat="1" applyFont="1" applyBorder="1"/>
    <xf numFmtId="0" fontId="63" fillId="0" borderId="0" xfId="0" applyFont="1"/>
    <xf numFmtId="2" fontId="7" fillId="0" borderId="0" xfId="0" applyNumberFormat="1" applyFont="1" applyAlignment="1">
      <alignment horizontal="right"/>
    </xf>
    <xf numFmtId="10" fontId="12" fillId="0" borderId="0" xfId="0" applyNumberFormat="1" applyFont="1" applyAlignment="1">
      <alignment horizontal="center" indent="1"/>
    </xf>
    <xf numFmtId="0" fontId="62" fillId="0" borderId="0" xfId="0" applyFont="1"/>
    <xf numFmtId="167" fontId="51" fillId="0" borderId="10" xfId="0" applyNumberFormat="1" applyFont="1" applyBorder="1"/>
    <xf numFmtId="0" fontId="63" fillId="0" borderId="0" xfId="0" applyFont="1" applyAlignment="1">
      <alignment horizontal="left"/>
    </xf>
    <xf numFmtId="2" fontId="63" fillId="0" borderId="0" xfId="0" applyNumberFormat="1" applyFont="1" applyAlignment="1">
      <alignment horizontal="right"/>
    </xf>
    <xf numFmtId="164" fontId="63" fillId="0" borderId="0" xfId="0" applyNumberFormat="1" applyFont="1"/>
    <xf numFmtId="164" fontId="15" fillId="0" borderId="0" xfId="0" applyNumberFormat="1" applyFont="1" applyAlignment="1">
      <alignment horizontal="center" indent="1"/>
    </xf>
    <xf numFmtId="0" fontId="64" fillId="0" borderId="0" xfId="0" applyFont="1"/>
    <xf numFmtId="167" fontId="61" fillId="0" borderId="18" xfId="0" applyNumberFormat="1" applyFont="1" applyBorder="1"/>
    <xf numFmtId="167" fontId="51" fillId="0" borderId="19" xfId="0" applyNumberFormat="1" applyFont="1" applyBorder="1"/>
    <xf numFmtId="164" fontId="63" fillId="0" borderId="0" xfId="0" applyNumberFormat="1" applyFont="1" applyAlignment="1">
      <alignment horizontal="right" vertical="center"/>
    </xf>
    <xf numFmtId="0" fontId="9" fillId="8" borderId="0" xfId="0" applyFont="1" applyFill="1" applyAlignment="1">
      <alignment horizontal="center"/>
    </xf>
    <xf numFmtId="0" fontId="64" fillId="8" borderId="0" xfId="0" applyFont="1" applyFill="1"/>
    <xf numFmtId="4" fontId="63" fillId="0" borderId="0" xfId="0" applyNumberFormat="1" applyFont="1"/>
    <xf numFmtId="172" fontId="62" fillId="0" borderId="0" xfId="0" applyNumberFormat="1" applyFont="1"/>
    <xf numFmtId="0" fontId="6" fillId="9" borderId="0" xfId="0" applyFont="1" applyFill="1"/>
    <xf numFmtId="0" fontId="6" fillId="9" borderId="0" xfId="0" applyFont="1" applyFill="1" applyAlignment="1">
      <alignment horizontal="center"/>
    </xf>
    <xf numFmtId="164" fontId="6" fillId="9" borderId="51" xfId="0" applyNumberFormat="1" applyFont="1" applyFill="1" applyBorder="1" applyAlignment="1">
      <alignment horizontal="center"/>
    </xf>
    <xf numFmtId="175" fontId="7" fillId="0" borderId="0" xfId="0" applyNumberFormat="1" applyFont="1" applyAlignment="1">
      <alignment horizontal="center"/>
    </xf>
    <xf numFmtId="164" fontId="62" fillId="0" borderId="0" xfId="0" applyNumberFormat="1" applyFont="1"/>
    <xf numFmtId="10" fontId="65" fillId="0" borderId="0" xfId="0" applyNumberFormat="1" applyFont="1" applyAlignment="1">
      <alignment horizontal="center" indent="1"/>
    </xf>
    <xf numFmtId="0" fontId="66" fillId="0" borderId="0" xfId="0" applyFont="1" applyAlignment="1">
      <alignment horizontal="center"/>
    </xf>
    <xf numFmtId="0" fontId="66" fillId="0" borderId="0" xfId="0" applyFont="1" applyAlignment="1">
      <alignment horizontal="center" vertical="center"/>
    </xf>
    <xf numFmtId="2" fontId="63" fillId="8" borderId="0" xfId="0" applyNumberFormat="1" applyFont="1" applyFill="1" applyAlignment="1">
      <alignment horizontal="center"/>
    </xf>
    <xf numFmtId="164" fontId="63" fillId="0" borderId="0" xfId="0" applyNumberFormat="1" applyFont="1" applyAlignment="1">
      <alignment horizontal="center"/>
    </xf>
    <xf numFmtId="2" fontId="63" fillId="0" borderId="0" xfId="0" applyNumberFormat="1" applyFont="1" applyAlignment="1">
      <alignment horizontal="center"/>
    </xf>
    <xf numFmtId="164" fontId="6" fillId="9" borderId="51" xfId="0" applyNumberFormat="1" applyFont="1" applyFill="1" applyBorder="1" applyAlignment="1">
      <alignment horizontal="right"/>
    </xf>
    <xf numFmtId="172" fontId="7" fillId="0" borderId="0" xfId="0" applyNumberFormat="1" applyFont="1" applyAlignment="1">
      <alignment horizontal="right"/>
    </xf>
    <xf numFmtId="164" fontId="65" fillId="0" borderId="0" xfId="0" applyNumberFormat="1" applyFont="1" applyAlignment="1">
      <alignment horizontal="center" indent="1"/>
    </xf>
    <xf numFmtId="0" fontId="11" fillId="0" borderId="52" xfId="0" applyFont="1" applyBorder="1" applyAlignment="1">
      <alignment horizontal="center" indent="1"/>
    </xf>
    <xf numFmtId="164" fontId="12" fillId="0" borderId="0" xfId="0" applyNumberFormat="1" applyFont="1" applyAlignment="1">
      <alignment horizontal="center" indent="1"/>
    </xf>
    <xf numFmtId="167" fontId="67" fillId="0" borderId="18" xfId="0" applyNumberFormat="1" applyFont="1" applyBorder="1"/>
    <xf numFmtId="167" fontId="61" fillId="8" borderId="18" xfId="0" applyNumberFormat="1" applyFont="1" applyFill="1" applyBorder="1"/>
    <xf numFmtId="164" fontId="11" fillId="0" borderId="0" xfId="0" applyNumberFormat="1" applyFont="1" applyAlignment="1">
      <alignment horizontal="center" indent="1"/>
    </xf>
    <xf numFmtId="164" fontId="11" fillId="0" borderId="16" xfId="0" applyNumberFormat="1" applyFont="1" applyBorder="1" applyAlignment="1">
      <alignment horizontal="center" indent="1"/>
    </xf>
    <xf numFmtId="172" fontId="11" fillId="0" borderId="16" xfId="0" applyNumberFormat="1" applyFont="1" applyBorder="1" applyAlignment="1">
      <alignment horizontal="center" indent="1"/>
    </xf>
    <xf numFmtId="164" fontId="24" fillId="0" borderId="0" xfId="0" applyNumberFormat="1" applyFont="1" applyAlignment="1">
      <alignment horizontal="center" indent="1"/>
    </xf>
    <xf numFmtId="14" fontId="6" fillId="0" borderId="0" xfId="0" applyNumberFormat="1" applyFont="1"/>
    <xf numFmtId="0" fontId="6" fillId="0" borderId="18" xfId="0" applyFont="1" applyBorder="1" applyAlignment="1">
      <alignment horizontal="center"/>
    </xf>
    <xf numFmtId="0" fontId="6" fillId="0" borderId="18" xfId="0" applyFont="1" applyBorder="1" applyAlignment="1">
      <alignment horizontal="center" wrapText="1"/>
    </xf>
    <xf numFmtId="0" fontId="7" fillId="0" borderId="18" xfId="0" applyFont="1" applyBorder="1" applyAlignment="1">
      <alignment horizontal="center"/>
    </xf>
    <xf numFmtId="14" fontId="7" fillId="0" borderId="18" xfId="0" applyNumberFormat="1" applyFont="1" applyBorder="1"/>
    <xf numFmtId="0" fontId="7" fillId="0" borderId="18" xfId="0" applyFont="1" applyBorder="1"/>
    <xf numFmtId="164" fontId="7" fillId="0" borderId="18" xfId="0" applyNumberFormat="1" applyFont="1" applyBorder="1" applyAlignment="1">
      <alignment horizontal="right"/>
    </xf>
    <xf numFmtId="0" fontId="6" fillId="0" borderId="18" xfId="0" applyFont="1" applyBorder="1" applyAlignment="1">
      <alignment horizontal="right"/>
    </xf>
    <xf numFmtId="164" fontId="6" fillId="0" borderId="18" xfId="0" applyNumberFormat="1" applyFont="1" applyBorder="1"/>
    <xf numFmtId="164" fontId="41" fillId="0" borderId="0" xfId="0" applyNumberFormat="1" applyFont="1"/>
    <xf numFmtId="0" fontId="28" fillId="7" borderId="41" xfId="0" applyFont="1" applyFill="1" applyBorder="1"/>
    <xf numFmtId="0" fontId="26" fillId="7" borderId="44" xfId="0" applyFont="1" applyFill="1" applyBorder="1" applyAlignment="1">
      <alignment horizontal="left"/>
    </xf>
    <xf numFmtId="0" fontId="26" fillId="7" borderId="44" xfId="0" applyFont="1" applyFill="1" applyBorder="1" applyAlignment="1">
      <alignment horizontal="right"/>
    </xf>
    <xf numFmtId="0" fontId="26" fillId="7" borderId="49" xfId="0" applyFont="1" applyFill="1" applyBorder="1" applyAlignment="1">
      <alignment horizontal="left"/>
    </xf>
    <xf numFmtId="0" fontId="26" fillId="7" borderId="49" xfId="0" applyFont="1" applyFill="1" applyBorder="1" applyAlignment="1">
      <alignment horizontal="right"/>
    </xf>
    <xf numFmtId="0" fontId="28" fillId="0" borderId="0" xfId="0" applyFont="1"/>
    <xf numFmtId="164" fontId="28" fillId="0" borderId="0" xfId="0" applyNumberFormat="1" applyFont="1" applyAlignment="1">
      <alignment horizontal="right"/>
    </xf>
    <xf numFmtId="167" fontId="26" fillId="0" borderId="0" xfId="0" applyNumberFormat="1" applyFont="1"/>
    <xf numFmtId="0" fontId="28" fillId="0" borderId="0" xfId="0" applyFont="1" applyAlignment="1">
      <alignment horizontal="right"/>
    </xf>
    <xf numFmtId="0" fontId="5" fillId="0" borderId="0" xfId="0" applyFont="1"/>
    <xf numFmtId="164" fontId="6" fillId="9" borderId="17" xfId="0" applyNumberFormat="1" applyFont="1" applyFill="1" applyBorder="1" applyAlignment="1">
      <alignment horizontal="center" vertical="center" wrapText="1"/>
    </xf>
    <xf numFmtId="164" fontId="6" fillId="9" borderId="13" xfId="0" applyNumberFormat="1" applyFont="1" applyFill="1" applyBorder="1" applyAlignment="1">
      <alignment horizontal="center" vertical="center" wrapText="1"/>
    </xf>
    <xf numFmtId="0" fontId="9" fillId="0" borderId="18" xfId="0" applyFont="1" applyBorder="1" applyAlignment="1">
      <alignment horizontal="center"/>
    </xf>
    <xf numFmtId="176" fontId="9" fillId="0" borderId="18" xfId="0" applyNumberFormat="1" applyFont="1" applyBorder="1" applyAlignment="1">
      <alignment horizontal="center"/>
    </xf>
    <xf numFmtId="177" fontId="9" fillId="0" borderId="18" xfId="0" applyNumberFormat="1" applyFont="1" applyBorder="1" applyAlignment="1">
      <alignment horizontal="center"/>
    </xf>
    <xf numFmtId="0" fontId="9" fillId="0" borderId="17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0" fontId="9" fillId="0" borderId="18" xfId="0" applyFont="1" applyBorder="1"/>
    <xf numFmtId="176" fontId="9" fillId="0" borderId="18" xfId="0" applyNumberFormat="1" applyFont="1" applyBorder="1" applyAlignment="1">
      <alignment horizontal="center" vertical="center"/>
    </xf>
    <xf numFmtId="164" fontId="9" fillId="0" borderId="10" xfId="0" applyNumberFormat="1" applyFont="1" applyBorder="1" applyAlignment="1">
      <alignment horizontal="right"/>
    </xf>
    <xf numFmtId="176" fontId="9" fillId="0" borderId="18" xfId="0" applyNumberFormat="1" applyFont="1" applyBorder="1"/>
    <xf numFmtId="2" fontId="9" fillId="0" borderId="21" xfId="0" applyNumberFormat="1" applyFont="1" applyBorder="1"/>
    <xf numFmtId="0" fontId="9" fillId="0" borderId="17" xfId="0" applyFont="1" applyBorder="1" applyAlignment="1">
      <alignment horizontal="left"/>
    </xf>
    <xf numFmtId="0" fontId="9" fillId="0" borderId="13" xfId="0" applyFont="1" applyBorder="1" applyAlignment="1">
      <alignment horizontal="left"/>
    </xf>
    <xf numFmtId="0" fontId="9" fillId="0" borderId="14" xfId="0" applyFont="1" applyBorder="1" applyAlignment="1">
      <alignment horizontal="left"/>
    </xf>
    <xf numFmtId="0" fontId="52" fillId="0" borderId="18" xfId="0" applyFont="1" applyBorder="1"/>
    <xf numFmtId="2" fontId="9" fillId="0" borderId="18" xfId="0" applyNumberFormat="1" applyFont="1" applyBorder="1"/>
    <xf numFmtId="0" fontId="26" fillId="0" borderId="18" xfId="0" applyFont="1" applyBorder="1"/>
    <xf numFmtId="176" fontId="26" fillId="0" borderId="18" xfId="0" applyNumberFormat="1" applyFont="1" applyBorder="1"/>
    <xf numFmtId="2" fontId="26" fillId="0" borderId="18" xfId="0" applyNumberFormat="1" applyFont="1" applyBorder="1"/>
    <xf numFmtId="0" fontId="26" fillId="0" borderId="17" xfId="0" applyFont="1" applyBorder="1" applyAlignment="1">
      <alignment horizontal="left"/>
    </xf>
    <xf numFmtId="0" fontId="26" fillId="0" borderId="13" xfId="0" applyFont="1" applyBorder="1" applyAlignment="1">
      <alignment horizontal="left"/>
    </xf>
    <xf numFmtId="0" fontId="26" fillId="0" borderId="14" xfId="0" applyFont="1" applyBorder="1" applyAlignment="1">
      <alignment horizontal="left"/>
    </xf>
    <xf numFmtId="0" fontId="1" fillId="0" borderId="18" xfId="0" applyFont="1" applyBorder="1"/>
    <xf numFmtId="0" fontId="5" fillId="0" borderId="18" xfId="0" applyFont="1" applyBorder="1" applyAlignment="1">
      <alignment horizontal="right"/>
    </xf>
    <xf numFmtId="164" fontId="5" fillId="0" borderId="18" xfId="0" applyNumberFormat="1" applyFont="1" applyBorder="1"/>
    <xf numFmtId="167" fontId="1" fillId="0" borderId="0" xfId="0" applyNumberFormat="1" applyFont="1"/>
    <xf numFmtId="0" fontId="68" fillId="0" borderId="0" xfId="0" applyFont="1"/>
    <xf numFmtId="0" fontId="69" fillId="0" borderId="0" xfId="0" applyFont="1"/>
    <xf numFmtId="0" fontId="70" fillId="0" borderId="0" xfId="0" applyFont="1"/>
    <xf numFmtId="0" fontId="44" fillId="0" borderId="0" xfId="0" applyFont="1"/>
    <xf numFmtId="0" fontId="69" fillId="0" borderId="0" xfId="0" applyFont="1" applyAlignment="1">
      <alignment horizontal="left"/>
    </xf>
    <xf numFmtId="0" fontId="69" fillId="0" borderId="0" xfId="0" applyFont="1" applyAlignment="1">
      <alignment horizontal="right"/>
    </xf>
    <xf numFmtId="0" fontId="71" fillId="0" borderId="0" xfId="0" applyFont="1"/>
    <xf numFmtId="0" fontId="72" fillId="0" borderId="0" xfId="0" applyFont="1" applyAlignment="1">
      <alignment horizontal="center"/>
    </xf>
    <xf numFmtId="0" fontId="73" fillId="0" borderId="0" xfId="0" applyFont="1"/>
    <xf numFmtId="0" fontId="74" fillId="0" borderId="53" xfId="0" applyFont="1" applyBorder="1"/>
    <xf numFmtId="0" fontId="74" fillId="0" borderId="54" xfId="0" applyFont="1" applyBorder="1"/>
    <xf numFmtId="0" fontId="74" fillId="11" borderId="55" xfId="0" applyFont="1" applyFill="1" applyBorder="1"/>
    <xf numFmtId="0" fontId="74" fillId="11" borderId="56" xfId="0" applyFont="1" applyFill="1" applyBorder="1"/>
    <xf numFmtId="0" fontId="74" fillId="11" borderId="54" xfId="0" applyFont="1" applyFill="1" applyBorder="1"/>
    <xf numFmtId="0" fontId="75" fillId="0" borderId="55" xfId="0" applyFont="1" applyBorder="1"/>
    <xf numFmtId="0" fontId="75" fillId="0" borderId="54" xfId="0" applyFont="1" applyBorder="1"/>
    <xf numFmtId="15" fontId="73" fillId="0" borderId="55" xfId="0" applyNumberFormat="1" applyFont="1" applyBorder="1" applyAlignment="1">
      <alignment horizontal="center"/>
    </xf>
    <xf numFmtId="15" fontId="73" fillId="0" borderId="56" xfId="0" applyNumberFormat="1" applyFont="1" applyBorder="1" applyAlignment="1">
      <alignment horizontal="center"/>
    </xf>
    <xf numFmtId="15" fontId="73" fillId="0" borderId="54" xfId="0" applyNumberFormat="1" applyFont="1" applyBorder="1" applyAlignment="1">
      <alignment horizontal="center"/>
    </xf>
    <xf numFmtId="0" fontId="71" fillId="0" borderId="57" xfId="0" applyFont="1" applyBorder="1"/>
    <xf numFmtId="0" fontId="71" fillId="12" borderId="58" xfId="0" applyFont="1" applyFill="1" applyBorder="1"/>
    <xf numFmtId="0" fontId="71" fillId="12" borderId="2" xfId="0" applyFont="1" applyFill="1" applyBorder="1"/>
    <xf numFmtId="0" fontId="71" fillId="12" borderId="3" xfId="0" applyFont="1" applyFill="1" applyBorder="1"/>
    <xf numFmtId="0" fontId="71" fillId="12" borderId="12" xfId="0" applyFont="1" applyFill="1" applyBorder="1"/>
    <xf numFmtId="14" fontId="76" fillId="13" borderId="1" xfId="0" applyNumberFormat="1" applyFont="1" applyFill="1" applyBorder="1" applyAlignment="1">
      <alignment horizontal="center"/>
    </xf>
    <xf numFmtId="0" fontId="71" fillId="0" borderId="59" xfId="0" applyFont="1" applyBorder="1"/>
    <xf numFmtId="0" fontId="77" fillId="0" borderId="58" xfId="0" applyFont="1" applyBorder="1" applyAlignment="1">
      <alignment horizontal="center"/>
    </xf>
    <xf numFmtId="0" fontId="77" fillId="0" borderId="2" xfId="0" applyFont="1" applyBorder="1" applyAlignment="1">
      <alignment horizontal="center"/>
    </xf>
    <xf numFmtId="0" fontId="77" fillId="0" borderId="3" xfId="0" applyFont="1" applyBorder="1" applyAlignment="1">
      <alignment horizontal="center"/>
    </xf>
    <xf numFmtId="0" fontId="77" fillId="0" borderId="12" xfId="0" applyFont="1" applyBorder="1" applyAlignment="1">
      <alignment horizontal="center"/>
    </xf>
    <xf numFmtId="0" fontId="77" fillId="12" borderId="60" xfId="0" applyFont="1" applyFill="1" applyBorder="1" applyAlignment="1">
      <alignment horizontal="center"/>
    </xf>
    <xf numFmtId="0" fontId="77" fillId="12" borderId="28" xfId="0" applyFont="1" applyFill="1" applyBorder="1" applyAlignment="1">
      <alignment horizontal="center"/>
    </xf>
    <xf numFmtId="0" fontId="77" fillId="0" borderId="28" xfId="0" applyFont="1" applyBorder="1" applyAlignment="1">
      <alignment horizontal="center"/>
    </xf>
    <xf numFmtId="0" fontId="77" fillId="0" borderId="61" xfId="0" applyFont="1" applyBorder="1" applyAlignment="1">
      <alignment horizontal="center"/>
    </xf>
    <xf numFmtId="0" fontId="71" fillId="0" borderId="58" xfId="0" applyFont="1" applyBorder="1"/>
    <xf numFmtId="0" fontId="71" fillId="0" borderId="2" xfId="0" applyFont="1" applyBorder="1"/>
    <xf numFmtId="0" fontId="71" fillId="0" borderId="3" xfId="0" applyFont="1" applyBorder="1"/>
    <xf numFmtId="0" fontId="71" fillId="0" borderId="12" xfId="0" applyFont="1" applyBorder="1"/>
    <xf numFmtId="0" fontId="75" fillId="12" borderId="3" xfId="0" applyFont="1" applyFill="1" applyBorder="1" applyAlignment="1">
      <alignment horizontal="center"/>
    </xf>
    <xf numFmtId="0" fontId="75" fillId="14" borderId="1" xfId="0" applyFont="1" applyFill="1" applyBorder="1" applyAlignment="1">
      <alignment horizontal="center"/>
    </xf>
    <xf numFmtId="0" fontId="71" fillId="0" borderId="62" xfId="0" applyFont="1" applyBorder="1"/>
    <xf numFmtId="0" fontId="75" fillId="0" borderId="58" xfId="0" applyFont="1" applyBorder="1" applyAlignment="1">
      <alignment horizontal="center"/>
    </xf>
    <xf numFmtId="0" fontId="75" fillId="0" borderId="2" xfId="0" applyFont="1" applyBorder="1" applyAlignment="1">
      <alignment horizontal="center"/>
    </xf>
    <xf numFmtId="0" fontId="74" fillId="0" borderId="3" xfId="0" applyFont="1" applyBorder="1"/>
    <xf numFmtId="0" fontId="74" fillId="0" borderId="12" xfId="0" applyFont="1" applyBorder="1"/>
    <xf numFmtId="0" fontId="74" fillId="0" borderId="2" xfId="0" applyFont="1" applyBorder="1"/>
    <xf numFmtId="0" fontId="75" fillId="15" borderId="28" xfId="0" applyFont="1" applyFill="1" applyBorder="1" applyAlignment="1">
      <alignment horizontal="center"/>
    </xf>
    <xf numFmtId="0" fontId="75" fillId="15" borderId="1" xfId="0" applyFont="1" applyFill="1" applyBorder="1" applyAlignment="1">
      <alignment horizontal="center"/>
    </xf>
    <xf numFmtId="0" fontId="76" fillId="15" borderId="62" xfId="0" applyFont="1" applyFill="1" applyBorder="1" applyAlignment="1">
      <alignment horizontal="center"/>
    </xf>
    <xf numFmtId="2" fontId="78" fillId="16" borderId="28" xfId="0" applyNumberFormat="1" applyFont="1" applyFill="1" applyBorder="1" applyAlignment="1">
      <alignment horizontal="center"/>
    </xf>
    <xf numFmtId="2" fontId="75" fillId="15" borderId="28" xfId="0" applyNumberFormat="1" applyFont="1" applyFill="1" applyBorder="1" applyAlignment="1">
      <alignment horizontal="center"/>
    </xf>
    <xf numFmtId="0" fontId="78" fillId="16" borderId="1" xfId="0" applyFont="1" applyFill="1" applyBorder="1" applyAlignment="1">
      <alignment horizontal="center"/>
    </xf>
    <xf numFmtId="2" fontId="78" fillId="16" borderId="1" xfId="0" applyNumberFormat="1" applyFont="1" applyFill="1" applyBorder="1" applyAlignment="1">
      <alignment horizontal="center"/>
    </xf>
    <xf numFmtId="2" fontId="75" fillId="15" borderId="1" xfId="0" applyNumberFormat="1" applyFont="1" applyFill="1" applyBorder="1" applyAlignment="1">
      <alignment horizontal="center"/>
    </xf>
    <xf numFmtId="0" fontId="76" fillId="0" borderId="58" xfId="0" applyFont="1" applyBorder="1" applyAlignment="1">
      <alignment horizontal="center"/>
    </xf>
    <xf numFmtId="0" fontId="76" fillId="0" borderId="2" xfId="0" applyFont="1" applyBorder="1" applyAlignment="1">
      <alignment horizontal="center"/>
    </xf>
    <xf numFmtId="0" fontId="78" fillId="17" borderId="28" xfId="0" applyFont="1" applyFill="1" applyBorder="1" applyAlignment="1">
      <alignment horizontal="center"/>
    </xf>
    <xf numFmtId="0" fontId="78" fillId="18" borderId="1" xfId="0" applyFont="1" applyFill="1" applyBorder="1" applyAlignment="1">
      <alignment horizontal="center"/>
    </xf>
    <xf numFmtId="2" fontId="75" fillId="14" borderId="1" xfId="0" applyNumberFormat="1" applyFont="1" applyFill="1" applyBorder="1" applyAlignment="1">
      <alignment horizontal="center"/>
    </xf>
    <xf numFmtId="0" fontId="75" fillId="0" borderId="62" xfId="0" applyFont="1" applyBorder="1" applyAlignment="1">
      <alignment horizontal="center"/>
    </xf>
    <xf numFmtId="0" fontId="75" fillId="12" borderId="28" xfId="0" applyFont="1" applyFill="1" applyBorder="1" applyAlignment="1">
      <alignment horizontal="center"/>
    </xf>
    <xf numFmtId="2" fontId="78" fillId="18" borderId="1" xfId="0" applyNumberFormat="1" applyFont="1" applyFill="1" applyBorder="1" applyAlignment="1">
      <alignment horizontal="center"/>
    </xf>
    <xf numFmtId="0" fontId="76" fillId="0" borderId="63" xfId="0" applyFont="1" applyBorder="1" applyAlignment="1">
      <alignment horizontal="center"/>
    </xf>
    <xf numFmtId="0" fontId="76" fillId="0" borderId="64" xfId="0" applyFont="1" applyBorder="1" applyAlignment="1">
      <alignment horizontal="center"/>
    </xf>
    <xf numFmtId="0" fontId="71" fillId="0" borderId="65" xfId="0" applyFont="1" applyBorder="1"/>
    <xf numFmtId="0" fontId="71" fillId="0" borderId="66" xfId="0" applyFont="1" applyBorder="1"/>
    <xf numFmtId="0" fontId="71" fillId="0" borderId="64" xfId="0" applyFont="1" applyBorder="1"/>
    <xf numFmtId="0" fontId="75" fillId="0" borderId="28" xfId="0" applyFont="1" applyBorder="1" applyAlignment="1">
      <alignment horizontal="center"/>
    </xf>
    <xf numFmtId="0" fontId="75" fillId="0" borderId="61" xfId="0" applyFont="1" applyBorder="1" applyAlignment="1">
      <alignment horizontal="center"/>
    </xf>
    <xf numFmtId="0" fontId="71" fillId="0" borderId="67" xfId="0" applyFont="1" applyBorder="1"/>
    <xf numFmtId="0" fontId="71" fillId="0" borderId="68" xfId="0" applyFont="1" applyBorder="1"/>
    <xf numFmtId="0" fontId="76" fillId="0" borderId="69" xfId="0" applyFont="1" applyBorder="1" applyAlignment="1">
      <alignment horizontal="right"/>
    </xf>
    <xf numFmtId="0" fontId="76" fillId="0" borderId="70" xfId="0" applyFont="1" applyBorder="1" applyAlignment="1">
      <alignment horizontal="right"/>
    </xf>
    <xf numFmtId="0" fontId="76" fillId="0" borderId="68" xfId="0" applyFont="1" applyBorder="1" applyAlignment="1">
      <alignment horizontal="right"/>
    </xf>
    <xf numFmtId="0" fontId="75" fillId="12" borderId="71" xfId="0" applyFont="1" applyFill="1" applyBorder="1" applyAlignment="1">
      <alignment horizontal="center"/>
    </xf>
    <xf numFmtId="0" fontId="76" fillId="0" borderId="72" xfId="0" applyFont="1" applyBorder="1" applyAlignment="1">
      <alignment horizontal="center"/>
    </xf>
    <xf numFmtId="0" fontId="75" fillId="0" borderId="0" xfId="0" applyFont="1" applyAlignment="1">
      <alignment horizontal="center"/>
    </xf>
    <xf numFmtId="0" fontId="1" fillId="0" borderId="0" xfId="0" applyFont="1" applyAlignment="1">
      <alignment vertical="center"/>
    </xf>
    <xf numFmtId="0" fontId="74" fillId="0" borderId="3" xfId="0" applyFont="1" applyBorder="1" applyAlignment="1">
      <alignment vertical="center"/>
    </xf>
    <xf numFmtId="0" fontId="74" fillId="0" borderId="12" xfId="0" applyFont="1" applyBorder="1" applyAlignment="1">
      <alignment vertical="center"/>
    </xf>
    <xf numFmtId="0" fontId="74" fillId="0" borderId="2" xfId="0" applyFont="1" applyBorder="1" applyAlignment="1">
      <alignment vertical="center"/>
    </xf>
    <xf numFmtId="0" fontId="75" fillId="3" borderId="3" xfId="0" applyFont="1" applyFill="1" applyBorder="1" applyAlignment="1">
      <alignment horizontal="center" vertical="center"/>
    </xf>
    <xf numFmtId="0" fontId="76" fillId="15" borderId="62" xfId="0" applyFont="1" applyFill="1" applyBorder="1" applyAlignment="1">
      <alignment horizontal="center" vertical="center"/>
    </xf>
    <xf numFmtId="0" fontId="75" fillId="3" borderId="1" xfId="0" applyFont="1" applyFill="1" applyBorder="1" applyAlignment="1">
      <alignment horizontal="center"/>
    </xf>
    <xf numFmtId="0" fontId="75" fillId="3" borderId="3" xfId="0" applyFont="1" applyFill="1" applyBorder="1" applyAlignment="1">
      <alignment horizontal="center"/>
    </xf>
    <xf numFmtId="2" fontId="75" fillId="3" borderId="28" xfId="0" applyNumberFormat="1" applyFont="1" applyFill="1" applyBorder="1" applyAlignment="1">
      <alignment horizontal="center"/>
    </xf>
    <xf numFmtId="2" fontId="75" fillId="4" borderId="28" xfId="0" applyNumberFormat="1" applyFont="1" applyFill="1" applyBorder="1" applyAlignment="1">
      <alignment horizontal="center"/>
    </xf>
    <xf numFmtId="0" fontId="75" fillId="4" borderId="62" xfId="0" applyFont="1" applyFill="1" applyBorder="1" applyAlignment="1">
      <alignment horizontal="center"/>
    </xf>
    <xf numFmtId="0" fontId="75" fillId="0" borderId="55" xfId="0" applyFont="1" applyBorder="1" applyAlignment="1">
      <alignment horizontal="center"/>
    </xf>
    <xf numFmtId="0" fontId="75" fillId="0" borderId="54" xfId="0" applyFont="1" applyBorder="1" applyAlignment="1">
      <alignment horizontal="center"/>
    </xf>
    <xf numFmtId="2" fontId="76" fillId="15" borderId="62" xfId="0" applyNumberFormat="1" applyFont="1" applyFill="1" applyBorder="1" applyAlignment="1">
      <alignment horizontal="center"/>
    </xf>
    <xf numFmtId="2" fontId="75" fillId="12" borderId="3" xfId="0" applyNumberFormat="1" applyFont="1" applyFill="1" applyBorder="1" applyAlignment="1">
      <alignment horizontal="center"/>
    </xf>
    <xf numFmtId="0" fontId="75" fillId="19" borderId="28" xfId="0" applyFont="1" applyFill="1" applyBorder="1" applyAlignment="1">
      <alignment horizontal="center"/>
    </xf>
    <xf numFmtId="0" fontId="76" fillId="0" borderId="62" xfId="0" applyFont="1" applyBorder="1" applyAlignment="1">
      <alignment horizontal="center"/>
    </xf>
    <xf numFmtId="15" fontId="73" fillId="0" borderId="55" xfId="0" applyNumberFormat="1" applyFont="1" applyBorder="1" applyAlignment="1">
      <alignment horizontal="left"/>
    </xf>
    <xf numFmtId="15" fontId="73" fillId="0" borderId="56" xfId="0" applyNumberFormat="1" applyFont="1" applyBorder="1" applyAlignment="1">
      <alignment horizontal="left"/>
    </xf>
    <xf numFmtId="15" fontId="73" fillId="0" borderId="54" xfId="0" applyNumberFormat="1" applyFont="1" applyBorder="1" applyAlignment="1">
      <alignment horizontal="left"/>
    </xf>
    <xf numFmtId="0" fontId="77" fillId="0" borderId="57" xfId="0" applyFont="1" applyBorder="1" applyAlignment="1">
      <alignment horizontal="center"/>
    </xf>
    <xf numFmtId="0" fontId="77" fillId="0" borderId="59" xfId="0" applyFont="1" applyBorder="1" applyAlignment="1">
      <alignment horizontal="center"/>
    </xf>
    <xf numFmtId="2" fontId="78" fillId="19" borderId="28" xfId="0" applyNumberFormat="1" applyFont="1" applyFill="1" applyBorder="1" applyAlignment="1">
      <alignment horizontal="center"/>
    </xf>
    <xf numFmtId="0" fontId="76" fillId="4" borderId="62" xfId="0" applyFont="1" applyFill="1" applyBorder="1" applyAlignment="1">
      <alignment horizontal="center"/>
    </xf>
    <xf numFmtId="0" fontId="76" fillId="0" borderId="61" xfId="0" applyFont="1" applyBorder="1" applyAlignment="1">
      <alignment horizontal="center"/>
    </xf>
    <xf numFmtId="0" fontId="76" fillId="0" borderId="0" xfId="0" applyFont="1" applyAlignment="1">
      <alignment horizontal="right"/>
    </xf>
    <xf numFmtId="0" fontId="75" fillId="12" borderId="0" xfId="0" applyFont="1" applyFill="1" applyAlignment="1">
      <alignment horizontal="center"/>
    </xf>
    <xf numFmtId="0" fontId="7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47.xml"/><Relationship Id="rId5" Type="http://schemas.openxmlformats.org/officeDocument/2006/relationships/worksheet" Target="worksheets/sheet26.xml"/><Relationship Id="rId6" Type="http://schemas.openxmlformats.org/officeDocument/2006/relationships/worksheet" Target="worksheets/sheet48.xml"/><Relationship Id="rId7" Type="http://schemas.openxmlformats.org/officeDocument/2006/relationships/worksheet" Target="worksheets/sheet27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31.xml"/><Relationship Id="rId11" Type="http://schemas.openxmlformats.org/officeDocument/2006/relationships/worksheet" Target="worksheets/sheet39.xml"/><Relationship Id="rId12" Type="http://schemas.openxmlformats.org/officeDocument/2006/relationships/worksheet" Target="worksheets/sheet28.xml"/><Relationship Id="rId13" Type="http://schemas.openxmlformats.org/officeDocument/2006/relationships/worksheet" Target="worksheets/sheet40.xml"/><Relationship Id="rId14" Type="http://schemas.openxmlformats.org/officeDocument/2006/relationships/worksheet" Target="worksheets/sheet41.xml"/><Relationship Id="rId15" Type="http://schemas.openxmlformats.org/officeDocument/2006/relationships/worksheet" Target="worksheets/sheet42.xml"/><Relationship Id="rId16" Type="http://schemas.openxmlformats.org/officeDocument/2006/relationships/worksheet" Target="worksheets/sheet43.xml"/><Relationship Id="rId17" Type="http://schemas.openxmlformats.org/officeDocument/2006/relationships/worksheet" Target="worksheets/sheet46.xml"/><Relationship Id="rId18" Type="http://schemas.openxmlformats.org/officeDocument/2006/relationships/worksheet" Target="worksheets/sheet4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3.png"/><Relationship Id="rId3" Type="http://schemas.openxmlformats.org/officeDocument/2006/relationships/image" Target="../media/image6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3.png"/><Relationship Id="rId3" Type="http://schemas.openxmlformats.org/officeDocument/2006/relationships/image" Target="../media/image7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3.png"/><Relationship Id="rId3" Type="http://schemas.openxmlformats.org/officeDocument/2006/relationships/image" Target="../media/image8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3.png"/><Relationship Id="rId3" Type="http://schemas.openxmlformats.org/officeDocument/2006/relationships/image" Target="../media/image9.png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5.png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3.png"/><Relationship Id="rId3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1</xdr:row>
      <xdr:rowOff>0</xdr:rowOff>
    </xdr:from>
    <xdr:to>
      <xdr:col>17</xdr:col>
      <xdr:colOff>142875</xdr:colOff>
      <xdr:row>32</xdr:row>
      <xdr:rowOff>123825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</xdr:row>
      <xdr:rowOff>57150</xdr:rowOff>
    </xdr:from>
    <xdr:to>
      <xdr:col>4</xdr:col>
      <xdr:colOff>228600</xdr:colOff>
      <xdr:row>3</xdr:row>
      <xdr:rowOff>3764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42</xdr:row>
      <xdr:rowOff>0</xdr:rowOff>
    </xdr:from>
    <xdr:to>
      <xdr:col>5</xdr:col>
      <xdr:colOff>123825</xdr:colOff>
      <xdr:row>45</xdr:row>
      <xdr:rowOff>38100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952500</xdr:colOff>
      <xdr:row>20</xdr:row>
      <xdr:rowOff>133350</xdr:rowOff>
    </xdr:from>
    <xdr:to>
      <xdr:col>18</xdr:col>
      <xdr:colOff>247650</xdr:colOff>
      <xdr:row>50</xdr:row>
      <xdr:rowOff>104775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723900</xdr:colOff>
      <xdr:row>32</xdr:row>
      <xdr:rowOff>133350</xdr:rowOff>
    </xdr:from>
    <xdr:to>
      <xdr:col>2</xdr:col>
      <xdr:colOff>2514600</xdr:colOff>
      <xdr:row>35</xdr:row>
      <xdr:rowOff>19050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219075</xdr:colOff>
      <xdr:row>16</xdr:row>
      <xdr:rowOff>76200</xdr:rowOff>
    </xdr:from>
    <xdr:to>
      <xdr:col>3</xdr:col>
      <xdr:colOff>207457</xdr:colOff>
      <xdr:row>18</xdr:row>
      <xdr:rowOff>102816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247650</xdr:colOff>
      <xdr:row>16</xdr:row>
      <xdr:rowOff>47625</xdr:rowOff>
    </xdr:from>
    <xdr:to>
      <xdr:col>7</xdr:col>
      <xdr:colOff>419100</xdr:colOff>
      <xdr:row>18</xdr:row>
      <xdr:rowOff>171450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15</xdr:col>
      <xdr:colOff>180975</xdr:colOff>
      <xdr:row>6</xdr:row>
      <xdr:rowOff>28575</xdr:rowOff>
    </xdr:from>
    <xdr:to>
      <xdr:col>32</xdr:col>
      <xdr:colOff>77126</xdr:colOff>
      <xdr:row>20</xdr:row>
      <xdr:rowOff>9525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200025</xdr:colOff>
      <xdr:row>16</xdr:row>
      <xdr:rowOff>76200</xdr:rowOff>
    </xdr:from>
    <xdr:to>
      <xdr:col>3</xdr:col>
      <xdr:colOff>180787</xdr:colOff>
      <xdr:row>18</xdr:row>
      <xdr:rowOff>114246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104775</xdr:colOff>
      <xdr:row>16</xdr:row>
      <xdr:rowOff>57150</xdr:rowOff>
    </xdr:from>
    <xdr:to>
      <xdr:col>7</xdr:col>
      <xdr:colOff>371475</xdr:colOff>
      <xdr:row>18</xdr:row>
      <xdr:rowOff>171450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15</xdr:col>
      <xdr:colOff>466725</xdr:colOff>
      <xdr:row>4</xdr:row>
      <xdr:rowOff>87426</xdr:rowOff>
    </xdr:from>
    <xdr:to>
      <xdr:col>29</xdr:col>
      <xdr:colOff>236954</xdr:colOff>
      <xdr:row>15</xdr:row>
      <xdr:rowOff>142875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180975</xdr:colOff>
      <xdr:row>15</xdr:row>
      <xdr:rowOff>114300</xdr:rowOff>
    </xdr:from>
    <xdr:to>
      <xdr:col>3</xdr:col>
      <xdr:colOff>163642</xdr:colOff>
      <xdr:row>17</xdr:row>
      <xdr:rowOff>144726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123825</xdr:colOff>
      <xdr:row>15</xdr:row>
      <xdr:rowOff>104775</xdr:rowOff>
    </xdr:from>
    <xdr:to>
      <xdr:col>7</xdr:col>
      <xdr:colOff>152400</xdr:colOff>
      <xdr:row>17</xdr:row>
      <xdr:rowOff>152400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</xdr:row>
      <xdr:rowOff>0</xdr:rowOff>
    </xdr:from>
    <xdr:to>
      <xdr:col>25</xdr:col>
      <xdr:colOff>371475</xdr:colOff>
      <xdr:row>22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200025</xdr:colOff>
      <xdr:row>15</xdr:row>
      <xdr:rowOff>104775</xdr:rowOff>
    </xdr:from>
    <xdr:to>
      <xdr:col>3</xdr:col>
      <xdr:colOff>175072</xdr:colOff>
      <xdr:row>17</xdr:row>
      <xdr:rowOff>144726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142875</xdr:colOff>
      <xdr:row>15</xdr:row>
      <xdr:rowOff>66675</xdr:rowOff>
    </xdr:from>
    <xdr:to>
      <xdr:col>7</xdr:col>
      <xdr:colOff>190500</xdr:colOff>
      <xdr:row>17</xdr:row>
      <xdr:rowOff>139065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</xdr:row>
      <xdr:rowOff>0</xdr:rowOff>
    </xdr:from>
    <xdr:to>
      <xdr:col>31</xdr:col>
      <xdr:colOff>66675</xdr:colOff>
      <xdr:row>14</xdr:row>
      <xdr:rowOff>180975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295275</xdr:colOff>
      <xdr:row>16</xdr:row>
      <xdr:rowOff>95250</xdr:rowOff>
    </xdr:from>
    <xdr:to>
      <xdr:col>7</xdr:col>
      <xdr:colOff>456989</xdr:colOff>
      <xdr:row>18</xdr:row>
      <xdr:rowOff>110439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400050</xdr:colOff>
      <xdr:row>16</xdr:row>
      <xdr:rowOff>104775</xdr:rowOff>
    </xdr:from>
    <xdr:to>
      <xdr:col>3</xdr:col>
      <xdr:colOff>380812</xdr:colOff>
      <xdr:row>18</xdr:row>
      <xdr:rowOff>148536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180975</xdr:colOff>
      <xdr:row>17</xdr:row>
      <xdr:rowOff>114300</xdr:rowOff>
    </xdr:from>
    <xdr:to>
      <xdr:col>3</xdr:col>
      <xdr:colOff>173167</xdr:colOff>
      <xdr:row>19</xdr:row>
      <xdr:rowOff>137106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114300</xdr:colOff>
      <xdr:row>17</xdr:row>
      <xdr:rowOff>0</xdr:rowOff>
    </xdr:from>
    <xdr:to>
      <xdr:col>7</xdr:col>
      <xdr:colOff>800100</xdr:colOff>
      <xdr:row>20</xdr:row>
      <xdr:rowOff>55245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</xdr:row>
      <xdr:rowOff>0</xdr:rowOff>
    </xdr:from>
    <xdr:to>
      <xdr:col>25</xdr:col>
      <xdr:colOff>542925</xdr:colOff>
      <xdr:row>22</xdr:row>
      <xdr:rowOff>95250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6.xml.rels><?xml version="1.0" encoding="UTF-8" standalone="yes"?>
<Relationships xmlns="http://schemas.openxmlformats.org/package/2006/relationships"><Relationship Id="rId1" Type="http://schemas.openxmlformats.org/officeDocument/2006/relationships/hyperlink" Target="mailto:mahsa@azadeng.com" TargetMode="External"/><Relationship Id="rId2" Type="http://schemas.openxmlformats.org/officeDocument/2006/relationships/drawing" Target="../drawings/drawing2.xml"/></Relationships>
</file>

<file path=xl/worksheets/_rels/sheet2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4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4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4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4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4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4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4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C61"/>
  <sheetViews>
    <sheetView workbookViewId="0" zoomScale="90" zoomScaleNormal="90" view="pageBreakPreview">
      <pane ySplit="11" topLeftCell="A32" activePane="bottomLeft" state="frozen"/>
      <selection pane="bottomLeft" activeCell="I55" sqref="I55"/>
    </sheetView>
  </sheetViews>
  <sheetFormatPr defaultRowHeight="19.5" outlineLevelRow="0" outlineLevelCol="0" x14ac:dyDescent="0" defaultColWidth="8.6640625" customHeight="1"/>
  <cols>
    <col min="1" max="1" width="5.44140625" style="124" customWidth="1"/>
    <col min="2" max="2" width="5.6640625" style="124" customWidth="1"/>
    <col min="3" max="3" width="9.6640625" style="124" customWidth="1"/>
    <col min="4" max="4" width="19.21875" style="124" customWidth="1"/>
    <col min="5" max="5" width="10.33203125" style="124" customWidth="1"/>
    <col min="6" max="6" width="9.5546875" style="124" customWidth="1"/>
    <col min="7" max="7" width="12.6640625" style="125" customWidth="1"/>
    <col min="8" max="8" width="11.5546875" style="125" customWidth="1"/>
    <col min="9" max="9" width="12" style="125" customWidth="1"/>
    <col min="10" max="10" width="12.44140625" style="125" customWidth="1"/>
    <col min="11" max="11" width="9.109375" style="124" customWidth="1"/>
    <col min="12" max="12" width="2" style="124" customWidth="1"/>
    <col min="13" max="13" width="7.109375" style="124" customWidth="1"/>
    <col min="14" max="14" width="10.109375" style="40" customWidth="1"/>
    <col min="15" max="15" width="2" style="40" customWidth="1"/>
    <col min="16" max="16" width="9.88671875" style="40" customWidth="1"/>
    <col min="17" max="17" width="27.33203125" style="40" customWidth="1"/>
    <col min="18" max="22" width="9.33203125" style="40" customWidth="1"/>
    <col min="23" max="23" width="7.44140625" style="40" customWidth="1"/>
    <col min="24" max="24" width="6.77734375" style="40" customWidth="1"/>
    <col min="25" max="25" width="18.88671875" style="40" customWidth="1"/>
    <col min="26" max="28" width="8.6640625" style="124" customWidth="1"/>
    <col min="29" max="29" width="20.33203125" style="124" customWidth="1"/>
    <col min="30" max="16384" width="8.6640625" style="124" customWidth="1"/>
  </cols>
  <sheetData>
    <row r="1" ht="19.5" customHeight="1" spans="1:25" s="128" customFormat="1" x14ac:dyDescent="0.25">
      <c r="A1" s="129" t="str">
        <f>Invoice!B4</f>
        <v>Azad Engineering PC</v>
      </c>
      <c r="B1" s="130"/>
      <c r="C1" s="130"/>
      <c r="D1" s="130"/>
      <c r="E1" s="131"/>
      <c r="F1" s="131"/>
      <c r="G1" s="132"/>
      <c r="H1" s="132"/>
      <c r="I1" s="133" t="s">
        <v>62</v>
      </c>
      <c r="J1" s="134">
        <f>Invoice!L6</f>
        <v>46188</v>
      </c>
      <c r="K1" s="135"/>
      <c r="N1" s="136"/>
      <c r="O1" s="136"/>
      <c r="P1" s="136"/>
      <c r="Q1" s="136"/>
      <c r="R1" s="136"/>
      <c r="S1" s="136"/>
      <c r="T1" s="136"/>
      <c r="U1" s="136"/>
      <c r="V1" s="136"/>
      <c r="W1" s="136"/>
      <c r="X1" s="136"/>
      <c r="Y1" s="136"/>
    </row>
    <row r="2" ht="19.5" customHeight="1" spans="1:25" s="128" customFormat="1" x14ac:dyDescent="0.25">
      <c r="A2" s="140" t="s">
        <v>63</v>
      </c>
      <c r="B2" s="141"/>
      <c r="C2" s="141"/>
      <c r="D2" s="141"/>
      <c r="E2" s="141"/>
      <c r="F2" s="141"/>
      <c r="G2" s="142"/>
      <c r="H2" s="142"/>
      <c r="I2" s="143" t="s">
        <v>0</v>
      </c>
      <c r="J2" s="144" t="str">
        <f>Invoice!L10</f>
        <v> A.04-02-12</v>
      </c>
      <c r="K2" s="145"/>
      <c r="L2" s="138"/>
      <c r="N2" s="371"/>
      <c r="O2" s="371"/>
      <c r="P2" s="150"/>
      <c r="Q2" s="150"/>
      <c r="R2" s="150"/>
      <c r="S2" s="150"/>
      <c r="T2" s="150"/>
      <c r="U2" s="150"/>
      <c r="V2" s="150"/>
      <c r="W2" s="150"/>
      <c r="X2" s="150"/>
      <c r="Y2" s="136"/>
    </row>
    <row r="3" ht="19.5" customHeight="1" spans="1:24" x14ac:dyDescent="0.25">
      <c r="A3" s="151"/>
      <c r="G3" s="125"/>
      <c r="H3" s="125"/>
      <c r="I3" s="152" t="s">
        <v>64</v>
      </c>
      <c r="J3" s="153">
        <f>+Invoice!R2</f>
        <v>0</v>
      </c>
      <c r="N3" s="154"/>
      <c r="O3" s="154"/>
      <c r="P3" s="158"/>
      <c r="Q3" s="158"/>
      <c r="R3" s="158"/>
      <c r="S3" s="158"/>
      <c r="T3" s="158" t="s">
        <v>148</v>
      </c>
      <c r="U3" s="158"/>
      <c r="V3" s="158"/>
      <c r="W3" s="158"/>
      <c r="X3" s="158"/>
    </row>
    <row r="4" ht="30" customHeight="1" spans="1:24" x14ac:dyDescent="0.25">
      <c r="A4" s="159"/>
      <c r="B4" s="160"/>
      <c r="C4" s="160"/>
      <c r="G4" s="161" t="s">
        <v>65</v>
      </c>
      <c r="H4" s="162" t="s">
        <v>66</v>
      </c>
      <c r="I4" s="163" t="s">
        <v>67</v>
      </c>
      <c r="J4" s="162" t="s">
        <v>68</v>
      </c>
      <c r="K4" s="164" t="s">
        <v>69</v>
      </c>
      <c r="N4" s="372" t="s">
        <v>149</v>
      </c>
      <c r="O4" s="373"/>
      <c r="P4" s="374"/>
      <c r="Q4" s="374"/>
      <c r="R4" s="374"/>
      <c r="S4" s="374"/>
      <c r="T4" s="374"/>
      <c r="U4" s="374"/>
      <c r="V4" s="374"/>
      <c r="W4" s="374"/>
      <c r="X4" s="374"/>
    </row>
    <row r="5" ht="19.5" customHeight="1" spans="4:24" x14ac:dyDescent="0.25">
      <c r="D5" s="170" t="s">
        <v>70</v>
      </c>
      <c r="E5" s="171"/>
      <c r="F5" s="171"/>
      <c r="G5" s="172"/>
      <c r="H5" s="173"/>
      <c r="I5" s="174"/>
      <c r="J5" s="173"/>
      <c r="K5" s="175"/>
      <c r="N5" s="375"/>
      <c r="P5" s="376"/>
      <c r="Q5" s="376"/>
      <c r="R5" s="376"/>
      <c r="S5" s="376"/>
      <c r="T5" s="376"/>
      <c r="U5" s="376"/>
      <c r="V5" s="376"/>
      <c r="W5" s="376"/>
      <c r="X5" s="376"/>
    </row>
    <row r="6" ht="19.5" customHeight="1" spans="1:24" x14ac:dyDescent="0.25">
      <c r="A6" s="179" t="s">
        <v>71</v>
      </c>
      <c r="D6" s="180" t="s">
        <v>72</v>
      </c>
      <c r="E6" s="180" t="s">
        <v>8</v>
      </c>
      <c r="F6" s="181" t="s">
        <v>73</v>
      </c>
      <c r="G6" s="182"/>
      <c r="H6" s="183"/>
      <c r="I6" s="184"/>
      <c r="J6" s="183"/>
      <c r="K6" s="185"/>
      <c r="N6" s="375"/>
      <c r="P6" s="376"/>
      <c r="Q6" s="376"/>
      <c r="R6" s="376"/>
      <c r="S6" s="376"/>
      <c r="T6" s="376"/>
      <c r="U6" s="376"/>
      <c r="V6" s="376"/>
      <c r="W6" s="376"/>
      <c r="X6" s="376"/>
    </row>
    <row r="7" ht="19.5" customHeight="1" spans="1:24" x14ac:dyDescent="0.25">
      <c r="A7" s="186" t="s">
        <v>74</v>
      </c>
      <c r="B7" s="187"/>
      <c r="C7" s="187"/>
      <c r="D7" s="188">
        <f>'Sub Labor'!D18</f>
        <v>0</v>
      </c>
      <c r="E7" s="188">
        <f>+F7-D7</f>
        <v>0</v>
      </c>
      <c r="F7" s="189">
        <f>+'Sub Labor'!K18</f>
        <v>0</v>
      </c>
      <c r="G7" s="182"/>
      <c r="H7" s="183">
        <f>'Sub Labor'!F18</f>
        <v>0</v>
      </c>
      <c r="I7" s="183">
        <f>+J7-H7</f>
        <v>0</v>
      </c>
      <c r="J7" s="183">
        <f>+N7</f>
        <v>0</v>
      </c>
      <c r="K7" s="185"/>
      <c r="N7" s="377">
        <f>SUM(O7:X7)</f>
        <v>0</v>
      </c>
      <c r="O7" s="206"/>
      <c r="P7" s="378"/>
      <c r="Q7" s="378"/>
      <c r="R7" s="378"/>
      <c r="S7" s="378"/>
      <c r="T7" s="378"/>
      <c r="U7" s="378"/>
      <c r="V7" s="378"/>
      <c r="W7" s="378"/>
      <c r="X7" s="378"/>
    </row>
    <row r="8" ht="19.5" customHeight="1" spans="1:29" x14ac:dyDescent="0.25">
      <c r="A8" s="187" t="s">
        <v>76</v>
      </c>
      <c r="B8" s="187"/>
      <c r="C8" s="187"/>
      <c r="D8" s="194"/>
      <c r="E8" s="195"/>
      <c r="F8" s="195"/>
      <c r="G8" s="196">
        <f>G7*D8</f>
        <v>0</v>
      </c>
      <c r="H8" s="183">
        <f>ROUND(+$D8*H$7,2)</f>
        <v>0</v>
      </c>
      <c r="I8" s="183">
        <f t="shared" ref="I8:I13" si="0">+J8-H8</f>
        <v>0</v>
      </c>
      <c r="J8" s="183">
        <f>+N8</f>
        <v>0</v>
      </c>
      <c r="K8" s="185"/>
      <c r="N8" s="377"/>
      <c r="O8" s="206"/>
      <c r="P8" s="378"/>
      <c r="Q8" s="378"/>
      <c r="R8" s="378"/>
      <c r="S8" s="378"/>
      <c r="T8" s="378"/>
      <c r="U8" s="378"/>
      <c r="V8" s="378"/>
      <c r="W8" s="378"/>
      <c r="X8" s="378"/>
      <c r="Y8" s="124"/>
      <c r="AC8" s="125"/>
    </row>
    <row r="9" ht="19.5" customHeight="1" spans="1:29" x14ac:dyDescent="0.25">
      <c r="A9" s="187" t="s">
        <v>78</v>
      </c>
      <c r="B9" s="187"/>
      <c r="C9" s="187"/>
      <c r="D9" s="199"/>
      <c r="E9" s="195"/>
      <c r="F9" s="195"/>
      <c r="G9" s="196">
        <f>G7*D9</f>
        <v>0</v>
      </c>
      <c r="H9" s="183">
        <f>ROUND(+$D9*H$7,2)</f>
        <v>0</v>
      </c>
      <c r="I9" s="183">
        <f t="shared" si="0"/>
        <v>0</v>
      </c>
      <c r="J9" s="183">
        <f>+N9</f>
        <v>0</v>
      </c>
      <c r="K9" s="185"/>
      <c r="N9" s="377"/>
      <c r="O9" s="206"/>
      <c r="P9" s="378"/>
      <c r="Q9" s="378"/>
      <c r="R9" s="378"/>
      <c r="S9" s="378"/>
      <c r="T9" s="378"/>
      <c r="U9" s="378"/>
      <c r="V9" s="378"/>
      <c r="W9" s="378"/>
      <c r="X9" s="378"/>
      <c r="Y9" s="160"/>
      <c r="AC9" s="161"/>
    </row>
    <row r="10" ht="19.5" customHeight="1" spans="1:29" x14ac:dyDescent="0.25">
      <c r="A10" s="187"/>
      <c r="B10" s="187"/>
      <c r="C10" s="187"/>
      <c r="D10" s="203">
        <f>SUM(D8:D9)</f>
        <v>0</v>
      </c>
      <c r="E10" s="195"/>
      <c r="F10" s="195"/>
      <c r="G10" s="204">
        <f>SUBTOTAL(9,G7:G9)</f>
        <v>0</v>
      </c>
      <c r="H10" s="205">
        <f>SUBTOTAL(9,H7:H9)</f>
        <v>0</v>
      </c>
      <c r="I10" s="205">
        <f>SUBTOTAL(9,I7:I9)</f>
        <v>0</v>
      </c>
      <c r="J10" s="205">
        <f>SUBTOTAL(9,J7:J9)</f>
        <v>0</v>
      </c>
      <c r="K10" s="185"/>
      <c r="N10" s="379"/>
      <c r="O10" s="206"/>
      <c r="P10" s="378"/>
      <c r="Q10" s="378"/>
      <c r="R10" s="378"/>
      <c r="S10" s="378"/>
      <c r="T10" s="378"/>
      <c r="U10" s="378"/>
      <c r="V10" s="378"/>
      <c r="W10" s="378"/>
      <c r="X10" s="378"/>
      <c r="Y10" s="124"/>
      <c r="Z10" s="170"/>
      <c r="AA10" s="171"/>
      <c r="AB10" s="171"/>
      <c r="AC10" s="172"/>
    </row>
    <row r="11" ht="21" customHeight="1" spans="1:29" x14ac:dyDescent="0.25">
      <c r="A11" s="151" t="s">
        <v>11</v>
      </c>
      <c r="B11" s="187"/>
      <c r="C11" s="187"/>
      <c r="D11" s="188">
        <f>+'Sub Labor'!D26</f>
        <v>144</v>
      </c>
      <c r="E11" s="188">
        <f>'Master File '!E12</f>
        <v>1475</v>
      </c>
      <c r="F11" s="189">
        <f>D11+E11</f>
        <v>1619</v>
      </c>
      <c r="G11" s="182">
        <f>'Sub Calc _revised'!G11</f>
        <v>68450</v>
      </c>
      <c r="H11" s="183">
        <f>+'Sub Labor'!F26</f>
        <v>10975.68</v>
      </c>
      <c r="I11" s="183">
        <f>'Master File '!C12</f>
        <v>122840</v>
      </c>
      <c r="J11" s="183">
        <f>H11+I11</f>
        <v>133815.68</v>
      </c>
      <c r="K11" s="185"/>
      <c r="N11" s="377"/>
      <c r="O11" s="206"/>
      <c r="P11" s="378"/>
      <c r="Q11" s="380"/>
      <c r="R11" s="378"/>
      <c r="S11" s="378"/>
      <c r="T11" s="378"/>
      <c r="U11" s="378"/>
      <c r="V11" s="378"/>
      <c r="W11" s="378"/>
      <c r="X11" s="378"/>
      <c r="Y11" s="124"/>
      <c r="Z11" s="180"/>
      <c r="AA11" s="180"/>
      <c r="AB11" s="181"/>
      <c r="AC11" s="182"/>
    </row>
    <row r="12" ht="19.5" customHeight="1" spans="1:29" x14ac:dyDescent="0.25">
      <c r="A12" s="124" t="s">
        <v>82</v>
      </c>
      <c r="D12" s="194">
        <v>1.09</v>
      </c>
      <c r="E12" s="195"/>
      <c r="F12" s="195"/>
      <c r="G12" s="196">
        <f>G11*D12</f>
        <v>74610.5</v>
      </c>
      <c r="H12" s="183">
        <f>'Sub Labor'!I21</f>
        <v>13234.474944</v>
      </c>
      <c r="I12" s="183">
        <f>'Master File '!C13</f>
        <v>133895.6</v>
      </c>
      <c r="J12" s="183">
        <f>H12+I12</f>
        <v>147130.074944</v>
      </c>
      <c r="K12" s="185"/>
      <c r="N12" s="377"/>
      <c r="O12" s="206"/>
      <c r="P12" s="378"/>
      <c r="Q12" s="380"/>
      <c r="R12" s="378"/>
      <c r="S12" s="378"/>
      <c r="T12" s="378"/>
      <c r="U12" s="378"/>
      <c r="V12" s="378"/>
      <c r="W12" s="378"/>
      <c r="X12" s="378"/>
      <c r="Y12" s="187"/>
      <c r="Z12" s="188"/>
      <c r="AA12" s="188"/>
      <c r="AB12" s="189"/>
      <c r="AC12" s="182"/>
    </row>
    <row r="13" ht="19.5" customHeight="1" spans="1:29" x14ac:dyDescent="0.25">
      <c r="A13" s="187" t="s">
        <v>84</v>
      </c>
      <c r="B13" s="187"/>
      <c r="C13" s="187"/>
      <c r="D13" s="199"/>
      <c r="F13" s="214"/>
      <c r="G13" s="196"/>
      <c r="H13" s="183">
        <f>ROUND(+$D13*H$11,2)</f>
        <v>0</v>
      </c>
      <c r="I13" s="183">
        <f t="shared" si="0"/>
        <v>0</v>
      </c>
      <c r="J13" s="183">
        <f>+N13</f>
        <v>0</v>
      </c>
      <c r="K13" s="185"/>
      <c r="N13" s="377"/>
      <c r="O13" s="206"/>
      <c r="P13" s="378"/>
      <c r="Q13" s="380"/>
      <c r="R13" s="378"/>
      <c r="S13" s="378"/>
      <c r="T13" s="378"/>
      <c r="U13" s="378"/>
      <c r="V13" s="378"/>
      <c r="W13" s="378"/>
      <c r="X13" s="378"/>
      <c r="Y13" s="187"/>
      <c r="Z13" s="194"/>
      <c r="AA13" s="195"/>
      <c r="AB13" s="195"/>
      <c r="AC13" s="196"/>
    </row>
    <row r="14" ht="19.5" customHeight="1" spans="1:29" x14ac:dyDescent="0.25">
      <c r="A14" s="187"/>
      <c r="B14" s="187"/>
      <c r="C14" s="187"/>
      <c r="D14" s="203">
        <f>SUM(D12:D13)</f>
        <v>1.09</v>
      </c>
      <c r="G14" s="204">
        <f>SUBTOTAL(9,G11:G13)</f>
        <v>143060.5</v>
      </c>
      <c r="H14" s="205">
        <f>SUBTOTAL(9,H11:H13)</f>
        <v>24210.154944</v>
      </c>
      <c r="I14" s="205">
        <f>SUBTOTAL(9,I11:I13)</f>
        <v>256735.6</v>
      </c>
      <c r="J14" s="205">
        <f>SUBTOTAL(9,J11:J13)</f>
        <v>280945.754944</v>
      </c>
      <c r="K14" s="185"/>
      <c r="N14" s="379"/>
      <c r="O14" s="206"/>
      <c r="P14" s="378"/>
      <c r="Q14" s="381"/>
      <c r="R14" s="378"/>
      <c r="S14" s="378"/>
      <c r="T14" s="378"/>
      <c r="U14" s="378"/>
      <c r="V14" s="378"/>
      <c r="W14" s="378"/>
      <c r="X14" s="378"/>
      <c r="Y14" s="187"/>
      <c r="Z14" s="199"/>
      <c r="AA14" s="195"/>
      <c r="AB14" s="195"/>
      <c r="AC14" s="196"/>
    </row>
    <row r="15" ht="15" customHeight="1" spans="1:29" x14ac:dyDescent="0.25">
      <c r="A15" s="187"/>
      <c r="B15" s="187"/>
      <c r="C15" s="187"/>
      <c r="D15" s="194"/>
      <c r="G15" s="182"/>
      <c r="H15" s="183"/>
      <c r="I15" s="183"/>
      <c r="J15" s="183"/>
      <c r="K15" s="185"/>
      <c r="N15" s="379"/>
      <c r="O15" s="206"/>
      <c r="P15" s="378"/>
      <c r="Q15" s="380"/>
      <c r="R15" s="378"/>
      <c r="S15" s="378"/>
      <c r="T15" s="378"/>
      <c r="U15" s="378"/>
      <c r="V15" s="378"/>
      <c r="W15" s="378"/>
      <c r="X15" s="378"/>
      <c r="Y15" s="187"/>
      <c r="Z15" s="203"/>
      <c r="AA15" s="195"/>
      <c r="AB15" s="195"/>
      <c r="AC15" s="204"/>
    </row>
    <row r="16" ht="15" customHeight="1" hidden="1" spans="1:29" x14ac:dyDescent="0.25">
      <c r="A16" s="217"/>
      <c r="B16" s="217"/>
      <c r="C16" s="217"/>
      <c r="D16" s="218"/>
      <c r="E16" s="218"/>
      <c r="F16" s="218"/>
      <c r="G16" s="182"/>
      <c r="H16" s="210"/>
      <c r="I16" s="210">
        <v>0</v>
      </c>
      <c r="J16" s="210">
        <f>+H16+I16</f>
        <v>0</v>
      </c>
      <c r="K16" s="219"/>
      <c r="N16" s="379"/>
      <c r="O16" s="206"/>
      <c r="P16" s="378"/>
      <c r="Q16" s="382"/>
      <c r="R16" s="378"/>
      <c r="S16" s="378"/>
      <c r="T16" s="378"/>
      <c r="U16" s="378"/>
      <c r="V16" s="378"/>
      <c r="W16" s="378"/>
      <c r="X16" s="378"/>
      <c r="Y16" s="187"/>
      <c r="Z16" s="188"/>
      <c r="AA16" s="188"/>
      <c r="AB16" s="189"/>
      <c r="AC16" s="182"/>
    </row>
    <row r="17" ht="15" customHeight="1" hidden="1" spans="1:29" x14ac:dyDescent="0.25">
      <c r="A17" s="221"/>
      <c r="B17" s="221"/>
      <c r="C17" s="221"/>
      <c r="D17" s="221"/>
      <c r="E17" s="221"/>
      <c r="F17" s="221"/>
      <c r="G17" s="182"/>
      <c r="H17" s="210"/>
      <c r="I17" s="210">
        <v>0</v>
      </c>
      <c r="J17" s="210">
        <f>+H17+I17</f>
        <v>0</v>
      </c>
      <c r="K17" s="219"/>
      <c r="N17" s="379"/>
      <c r="O17" s="206"/>
      <c r="P17" s="378"/>
      <c r="Q17" s="382"/>
      <c r="R17" s="378"/>
      <c r="S17" s="378"/>
      <c r="T17" s="378"/>
      <c r="U17" s="378"/>
      <c r="V17" s="378"/>
      <c r="W17" s="378"/>
      <c r="X17" s="378"/>
      <c r="Y17" s="124"/>
      <c r="Z17" s="194"/>
      <c r="AA17" s="195"/>
      <c r="AB17" s="195"/>
      <c r="AC17" s="196"/>
    </row>
    <row r="18" ht="15" customHeight="1" hidden="1" spans="1:29" x14ac:dyDescent="0.25">
      <c r="A18" s="217"/>
      <c r="B18" s="217"/>
      <c r="C18" s="217"/>
      <c r="D18" s="221"/>
      <c r="E18" s="221"/>
      <c r="F18" s="221"/>
      <c r="G18" s="182"/>
      <c r="H18" s="210"/>
      <c r="I18" s="210">
        <v>0</v>
      </c>
      <c r="J18" s="210">
        <f>+H18+I18</f>
        <v>0</v>
      </c>
      <c r="K18" s="219"/>
      <c r="N18" s="379"/>
      <c r="O18" s="206"/>
      <c r="P18" s="378"/>
      <c r="Q18" s="382"/>
      <c r="R18" s="378"/>
      <c r="S18" s="378"/>
      <c r="T18" s="378"/>
      <c r="U18" s="378"/>
      <c r="V18" s="378"/>
      <c r="W18" s="378"/>
      <c r="X18" s="378"/>
      <c r="Y18" s="187"/>
      <c r="Z18" s="199"/>
      <c r="AB18" s="214"/>
      <c r="AC18" s="196"/>
    </row>
    <row r="19" ht="15" customHeight="1" hidden="1" spans="1:29" x14ac:dyDescent="0.25">
      <c r="A19" s="221"/>
      <c r="B19" s="221"/>
      <c r="C19" s="221"/>
      <c r="D19" s="221"/>
      <c r="E19" s="221"/>
      <c r="F19" s="221"/>
      <c r="G19" s="204">
        <f>SUBTOTAL(9,G16:G18)</f>
        <v>0</v>
      </c>
      <c r="H19" s="215">
        <f>SUBTOTAL(9,H16:H18)</f>
        <v>0</v>
      </c>
      <c r="I19" s="215">
        <v>0</v>
      </c>
      <c r="J19" s="215">
        <f>SUBTOTAL(9,J16:J18)</f>
        <v>0</v>
      </c>
      <c r="K19" s="219"/>
      <c r="N19" s="379"/>
      <c r="O19" s="206"/>
      <c r="P19" s="376"/>
      <c r="Q19" s="383"/>
      <c r="R19" s="376"/>
      <c r="S19" s="376"/>
      <c r="T19" s="376"/>
      <c r="U19" s="376"/>
      <c r="V19" s="376"/>
      <c r="W19" s="376"/>
      <c r="X19" s="376"/>
      <c r="Y19" s="187"/>
      <c r="Z19" s="203"/>
      <c r="AC19" s="204"/>
    </row>
    <row r="20" ht="15" customHeight="1" spans="1:29" x14ac:dyDescent="0.25">
      <c r="A20" s="223"/>
      <c r="B20" s="224"/>
      <c r="C20" s="225"/>
      <c r="D20" s="223" t="s">
        <v>88</v>
      </c>
      <c r="E20" s="223"/>
      <c r="F20" s="223"/>
      <c r="G20" s="226">
        <f>SUBTOTAL(9,G7:G19)</f>
        <v>143060.5</v>
      </c>
      <c r="H20" s="227">
        <f>SUBTOTAL(9,H7:H19)</f>
        <v>24210.154944</v>
      </c>
      <c r="I20" s="227">
        <f>SUBTOTAL(9,I7:I19)</f>
        <v>256735.6</v>
      </c>
      <c r="J20" s="227">
        <f>SUBTOTAL(9,J7:J19)</f>
        <v>280945.754944</v>
      </c>
      <c r="K20" s="228">
        <f>J20/G20</f>
        <v>1.963824780033622</v>
      </c>
      <c r="N20" s="379"/>
      <c r="O20" s="206"/>
      <c r="P20" s="378"/>
      <c r="Q20" s="384"/>
      <c r="R20" s="378"/>
      <c r="S20" s="378"/>
      <c r="T20" s="378"/>
      <c r="U20" s="378"/>
      <c r="V20" s="378"/>
      <c r="W20" s="378"/>
      <c r="X20" s="378"/>
      <c r="Y20" s="187"/>
      <c r="Z20" s="194"/>
      <c r="AC20" s="182"/>
    </row>
    <row r="21" ht="19.5" customHeight="1" spans="7:29" x14ac:dyDescent="0.25">
      <c r="G21" s="182"/>
      <c r="H21" s="183"/>
      <c r="I21" s="183"/>
      <c r="J21" s="183"/>
      <c r="K21" s="185"/>
      <c r="N21" s="379"/>
      <c r="O21" s="206"/>
      <c r="P21" s="378"/>
      <c r="Q21" s="380"/>
      <c r="R21" s="378"/>
      <c r="S21" s="378"/>
      <c r="T21" s="378"/>
      <c r="U21" s="378"/>
      <c r="V21" s="378"/>
      <c r="W21" s="378"/>
      <c r="X21" s="378"/>
      <c r="Y21" s="217"/>
      <c r="Z21" s="218"/>
      <c r="AA21" s="218"/>
      <c r="AB21" s="218"/>
      <c r="AC21" s="182"/>
    </row>
    <row r="22" ht="19.35" customHeight="1" spans="1:29" x14ac:dyDescent="0.25">
      <c r="A22" s="230" t="s">
        <v>92</v>
      </c>
      <c r="B22" s="187"/>
      <c r="C22" s="187"/>
      <c r="G22" s="182"/>
      <c r="H22" s="183"/>
      <c r="I22" s="183"/>
      <c r="J22" s="183"/>
      <c r="K22" s="185"/>
      <c r="N22" s="379"/>
      <c r="O22" s="206"/>
      <c r="P22" s="378"/>
      <c r="Q22" s="380"/>
      <c r="R22" s="378"/>
      <c r="S22" s="378"/>
      <c r="T22" s="378"/>
      <c r="U22" s="378"/>
      <c r="V22" s="378"/>
      <c r="W22" s="378"/>
      <c r="X22" s="378"/>
      <c r="Y22" s="221"/>
      <c r="Z22" s="221"/>
      <c r="AA22" s="221"/>
      <c r="AB22" s="221"/>
      <c r="AC22" s="182"/>
    </row>
    <row r="23" ht="19.35" customHeight="1" spans="1:29" x14ac:dyDescent="0.25">
      <c r="A23" s="230"/>
      <c r="B23" s="76"/>
      <c r="C23" s="76"/>
      <c r="D23" s="231"/>
      <c r="G23" s="182">
        <v>4625</v>
      </c>
      <c r="H23" s="183">
        <v>0</v>
      </c>
      <c r="I23" s="183">
        <f t="shared" ref="I23:I26" si="1">+J23-H23</f>
        <v>0</v>
      </c>
      <c r="J23" s="183">
        <v>0</v>
      </c>
      <c r="K23" s="185"/>
      <c r="N23" s="377"/>
      <c r="O23" s="206"/>
      <c r="P23" s="378"/>
      <c r="Q23" s="380"/>
      <c r="R23" s="378"/>
      <c r="S23" s="378"/>
      <c r="T23" s="378"/>
      <c r="U23" s="378"/>
      <c r="V23" s="378"/>
      <c r="W23" s="378"/>
      <c r="X23" s="378"/>
      <c r="Y23" s="217"/>
      <c r="Z23" s="221"/>
      <c r="AA23" s="221"/>
      <c r="AB23" s="221"/>
      <c r="AC23" s="182"/>
    </row>
    <row r="24" ht="19.35" customHeight="1" spans="1:29" x14ac:dyDescent="0.25">
      <c r="A24" s="230"/>
      <c r="B24" s="76"/>
      <c r="C24" s="76"/>
      <c r="D24" s="231" t="s">
        <v>13</v>
      </c>
      <c r="E24" s="124" t="s">
        <v>93</v>
      </c>
      <c r="F24" s="124" t="s">
        <v>150</v>
      </c>
      <c r="G24" s="182"/>
      <c r="H24" s="183">
        <v>0</v>
      </c>
      <c r="I24" s="183">
        <f>'Master File '!C15</f>
        <v>1924</v>
      </c>
      <c r="J24" s="183">
        <f>H24+I24</f>
        <v>1924</v>
      </c>
      <c r="K24" s="185"/>
      <c r="N24" s="377"/>
      <c r="O24" s="206"/>
      <c r="P24" s="378"/>
      <c r="Q24" s="380"/>
      <c r="R24" s="378"/>
      <c r="S24" s="378"/>
      <c r="T24" s="378"/>
      <c r="U24" s="378"/>
      <c r="V24" s="378"/>
      <c r="W24" s="378"/>
      <c r="X24" s="378"/>
      <c r="Y24" s="221"/>
      <c r="Z24" s="221"/>
      <c r="AA24" s="221"/>
      <c r="AB24" s="221"/>
      <c r="AC24" s="204"/>
    </row>
    <row r="25" ht="19.35" customHeight="1" spans="1:29" x14ac:dyDescent="0.25">
      <c r="A25" s="230"/>
      <c r="B25" s="76"/>
      <c r="C25" s="76"/>
      <c r="D25" s="231" t="s">
        <v>14</v>
      </c>
      <c r="E25" s="124" t="s">
        <v>95</v>
      </c>
      <c r="F25" s="124" t="s">
        <v>150</v>
      </c>
      <c r="G25" s="182"/>
      <c r="H25" s="183"/>
      <c r="I25" s="183">
        <f>'Master File '!C16</f>
        <v>1776</v>
      </c>
      <c r="J25" s="183">
        <f>H25+I25</f>
        <v>1776</v>
      </c>
      <c r="K25" s="185"/>
      <c r="N25" s="377"/>
      <c r="O25" s="206"/>
      <c r="P25" s="378"/>
      <c r="Q25" s="380"/>
      <c r="R25" s="378"/>
      <c r="S25" s="378"/>
      <c r="T25" s="378"/>
      <c r="U25" s="378"/>
      <c r="V25" s="378"/>
      <c r="W25" s="378"/>
      <c r="X25" s="378"/>
      <c r="Y25" s="225"/>
      <c r="Z25" s="223"/>
      <c r="AA25" s="223"/>
      <c r="AB25" s="223"/>
      <c r="AC25" s="226"/>
    </row>
    <row r="26" ht="19.35" customHeight="1" spans="1:29" x14ac:dyDescent="0.25">
      <c r="A26" s="230"/>
      <c r="B26" s="76"/>
      <c r="C26" s="76"/>
      <c r="G26" s="182"/>
      <c r="H26" s="183">
        <v>0</v>
      </c>
      <c r="I26" s="183">
        <f t="shared" si="1"/>
        <v>0</v>
      </c>
      <c r="J26" s="183">
        <v>0</v>
      </c>
      <c r="K26" s="185"/>
      <c r="N26" s="377"/>
      <c r="O26" s="206"/>
      <c r="P26" s="378"/>
      <c r="Q26" s="380"/>
      <c r="R26" s="378"/>
      <c r="S26" s="378"/>
      <c r="T26" s="378"/>
      <c r="U26" s="378"/>
      <c r="V26" s="378"/>
      <c r="W26" s="378"/>
      <c r="X26" s="378"/>
      <c r="Y26" s="124"/>
      <c r="AC26" s="182"/>
    </row>
    <row r="27" ht="20.1" customHeight="1" hidden="1" spans="2:29" x14ac:dyDescent="0.25">
      <c r="B27" s="234" t="s">
        <v>96</v>
      </c>
      <c r="C27" s="234"/>
      <c r="D27" s="221">
        <v>0</v>
      </c>
      <c r="E27" s="221" t="s">
        <v>97</v>
      </c>
      <c r="F27" s="235">
        <v>0</v>
      </c>
      <c r="G27" s="182">
        <f>F27*D27</f>
        <v>0</v>
      </c>
      <c r="H27" s="183">
        <v>0</v>
      </c>
      <c r="I27" s="183">
        <f t="shared" ref="I27:I30" si="2">+J27-H27</f>
        <v>0</v>
      </c>
      <c r="J27" s="183">
        <v>0</v>
      </c>
      <c r="K27" s="185"/>
      <c r="N27" s="377"/>
      <c r="O27" s="206"/>
      <c r="P27" s="378"/>
      <c r="Q27" s="380"/>
      <c r="R27" s="378"/>
      <c r="S27" s="378"/>
      <c r="T27" s="378"/>
      <c r="U27" s="378"/>
      <c r="V27" s="378"/>
      <c r="W27" s="378"/>
      <c r="X27" s="378"/>
      <c r="Y27" s="187"/>
      <c r="AC27" s="182"/>
    </row>
    <row r="28" ht="19.35" customHeight="1" hidden="1" spans="2:29" x14ac:dyDescent="0.25">
      <c r="B28" s="234" t="s">
        <v>98</v>
      </c>
      <c r="C28" s="234"/>
      <c r="D28" s="221">
        <v>0</v>
      </c>
      <c r="E28" s="221" t="s">
        <v>99</v>
      </c>
      <c r="F28" s="221">
        <v>0</v>
      </c>
      <c r="G28" s="182">
        <f>F28*D28</f>
        <v>0</v>
      </c>
      <c r="H28" s="183">
        <v>0</v>
      </c>
      <c r="I28" s="183">
        <f t="shared" si="2"/>
        <v>0</v>
      </c>
      <c r="J28" s="183">
        <v>0</v>
      </c>
      <c r="K28" s="185"/>
      <c r="N28" s="377"/>
      <c r="O28" s="206"/>
      <c r="P28" s="378"/>
      <c r="Q28" s="380"/>
      <c r="R28" s="378"/>
      <c r="S28" s="378"/>
      <c r="T28" s="378"/>
      <c r="U28" s="378"/>
      <c r="V28" s="378"/>
      <c r="W28" s="378"/>
      <c r="X28" s="378"/>
      <c r="Y28" s="76"/>
      <c r="Z28" s="231"/>
      <c r="AC28" s="182"/>
    </row>
    <row r="29" ht="19.35" customHeight="1" hidden="1" spans="2:29" x14ac:dyDescent="0.25">
      <c r="B29" s="234" t="s">
        <v>100</v>
      </c>
      <c r="C29" s="234"/>
      <c r="D29" s="221">
        <v>0</v>
      </c>
      <c r="E29" s="221" t="s">
        <v>101</v>
      </c>
      <c r="F29" s="221">
        <v>0</v>
      </c>
      <c r="G29" s="182">
        <f>F29*D29</f>
        <v>0</v>
      </c>
      <c r="H29" s="183">
        <v>0</v>
      </c>
      <c r="I29" s="183">
        <f t="shared" si="2"/>
        <v>0</v>
      </c>
      <c r="J29" s="183">
        <v>0</v>
      </c>
      <c r="K29" s="185"/>
      <c r="N29" s="377"/>
      <c r="O29" s="206"/>
      <c r="P29" s="378"/>
      <c r="Q29" s="380"/>
      <c r="R29" s="378"/>
      <c r="S29" s="378"/>
      <c r="T29" s="378"/>
      <c r="U29" s="378"/>
      <c r="V29" s="378"/>
      <c r="W29" s="378"/>
      <c r="X29" s="378"/>
      <c r="Y29" s="76"/>
      <c r="Z29" s="231"/>
      <c r="AC29" s="182"/>
    </row>
    <row r="30" ht="19.5" customHeight="1" hidden="1" spans="2:29" x14ac:dyDescent="0.25">
      <c r="B30" s="234" t="s">
        <v>102</v>
      </c>
      <c r="C30" s="234"/>
      <c r="D30" s="221">
        <v>0</v>
      </c>
      <c r="E30" s="221" t="s">
        <v>101</v>
      </c>
      <c r="F30" s="221">
        <v>0</v>
      </c>
      <c r="G30" s="182">
        <f>F30*D30</f>
        <v>0</v>
      </c>
      <c r="H30" s="183">
        <v>0</v>
      </c>
      <c r="I30" s="183">
        <f t="shared" si="2"/>
        <v>0</v>
      </c>
      <c r="J30" s="183">
        <v>0</v>
      </c>
      <c r="K30" s="185"/>
      <c r="N30" s="377"/>
      <c r="O30" s="206"/>
      <c r="P30" s="378"/>
      <c r="Q30" s="380"/>
      <c r="R30" s="378"/>
      <c r="S30" s="378"/>
      <c r="T30" s="378"/>
      <c r="U30" s="378"/>
      <c r="V30" s="378"/>
      <c r="W30" s="378"/>
      <c r="X30" s="378"/>
      <c r="Y30" s="76"/>
      <c r="Z30" s="231"/>
      <c r="AC30" s="182"/>
    </row>
    <row r="31" ht="19.5" customHeight="1" spans="1:29" x14ac:dyDescent="0.25">
      <c r="A31" s="223"/>
      <c r="B31" s="236"/>
      <c r="C31" s="236"/>
      <c r="D31" s="223" t="s">
        <v>103</v>
      </c>
      <c r="E31" s="223"/>
      <c r="F31" s="223"/>
      <c r="G31" s="226">
        <f>SUBTOTAL(9,G22:G30)</f>
        <v>4625</v>
      </c>
      <c r="H31" s="227">
        <f>SUBTOTAL(9,H22:H30)</f>
        <v>0</v>
      </c>
      <c r="I31" s="227">
        <f>SUBTOTAL(9,I22:I30)</f>
        <v>3700</v>
      </c>
      <c r="J31" s="227">
        <f>SUBTOTAL(9,J22:J30)</f>
        <v>3700</v>
      </c>
      <c r="K31" s="238">
        <f>H31/G31</f>
        <v>0</v>
      </c>
      <c r="N31" s="377"/>
      <c r="O31" s="206"/>
      <c r="P31" s="378"/>
      <c r="Q31" s="384"/>
      <c r="R31" s="378"/>
      <c r="S31" s="378"/>
      <c r="T31" s="378"/>
      <c r="U31" s="378"/>
      <c r="V31" s="378"/>
      <c r="W31" s="378"/>
      <c r="X31" s="378"/>
      <c r="Y31" s="76"/>
      <c r="AC31" s="182"/>
    </row>
    <row r="32" ht="19.5" customHeight="1" spans="1:29" x14ac:dyDescent="0.25">
      <c r="A32" s="179" t="s">
        <v>104</v>
      </c>
      <c r="G32" s="182"/>
      <c r="H32" s="183"/>
      <c r="I32" s="183"/>
      <c r="J32" s="183"/>
      <c r="K32" s="185"/>
      <c r="N32" s="379"/>
      <c r="O32" s="206"/>
      <c r="P32" s="378"/>
      <c r="Q32" s="380"/>
      <c r="R32" s="378"/>
      <c r="S32" s="378"/>
      <c r="T32" s="378"/>
      <c r="U32" s="378"/>
      <c r="V32" s="378"/>
      <c r="W32" s="378"/>
      <c r="X32" s="378"/>
      <c r="Y32" s="234"/>
      <c r="Z32" s="221"/>
      <c r="AA32" s="221"/>
      <c r="AB32" s="235"/>
      <c r="AC32" s="182"/>
    </row>
    <row r="33" ht="15" customHeight="1" hidden="1" spans="1:29" x14ac:dyDescent="0.25">
      <c r="A33" s="221"/>
      <c r="B33" s="221"/>
      <c r="C33" s="221"/>
      <c r="D33" s="221"/>
      <c r="E33" s="221"/>
      <c r="F33" s="221"/>
      <c r="G33" s="182"/>
      <c r="H33" s="240"/>
      <c r="I33" s="240">
        <v>0</v>
      </c>
      <c r="J33" s="240">
        <f>SUM(H33:I33)</f>
        <v>0</v>
      </c>
      <c r="K33" s="219"/>
      <c r="N33" s="379"/>
      <c r="O33" s="206"/>
      <c r="P33" s="378"/>
      <c r="Q33" s="385"/>
      <c r="R33" s="378"/>
      <c r="S33" s="378"/>
      <c r="T33" s="378"/>
      <c r="U33" s="378"/>
      <c r="V33" s="378"/>
      <c r="W33" s="378"/>
      <c r="X33" s="378"/>
      <c r="Y33" s="234"/>
      <c r="Z33" s="221"/>
      <c r="AA33" s="221"/>
      <c r="AB33" s="221"/>
      <c r="AC33" s="182"/>
    </row>
    <row r="34" ht="15" customHeight="1" hidden="1" spans="1:29" x14ac:dyDescent="0.25">
      <c r="A34" s="221"/>
      <c r="B34" s="221"/>
      <c r="C34" s="221"/>
      <c r="D34" s="221"/>
      <c r="E34" s="221"/>
      <c r="F34" s="221"/>
      <c r="G34" s="182"/>
      <c r="H34" s="240"/>
      <c r="I34" s="240">
        <v>0</v>
      </c>
      <c r="J34" s="240">
        <f>SUM(H34:I34)</f>
        <v>0</v>
      </c>
      <c r="K34" s="219"/>
      <c r="N34" s="379"/>
      <c r="O34" s="206"/>
      <c r="P34" s="378"/>
      <c r="Q34" s="385"/>
      <c r="R34" s="378"/>
      <c r="S34" s="378"/>
      <c r="T34" s="378"/>
      <c r="U34" s="378"/>
      <c r="V34" s="378"/>
      <c r="W34" s="378"/>
      <c r="X34" s="378"/>
      <c r="Y34" s="234"/>
      <c r="Z34" s="221"/>
      <c r="AA34" s="221"/>
      <c r="AB34" s="221"/>
      <c r="AC34" s="182"/>
    </row>
    <row r="35" ht="15" customHeight="1" hidden="1" spans="1:29" x14ac:dyDescent="0.25">
      <c r="A35" s="221"/>
      <c r="B35" s="221"/>
      <c r="C35" s="221"/>
      <c r="D35" s="221"/>
      <c r="E35" s="221"/>
      <c r="F35" s="221"/>
      <c r="G35" s="182"/>
      <c r="H35" s="240"/>
      <c r="I35" s="240">
        <v>0</v>
      </c>
      <c r="J35" s="240">
        <f>SUM(H35:I35)</f>
        <v>0</v>
      </c>
      <c r="K35" s="219"/>
      <c r="N35" s="379"/>
      <c r="O35" s="206"/>
      <c r="P35" s="378"/>
      <c r="Q35" s="385"/>
      <c r="R35" s="378"/>
      <c r="S35" s="378"/>
      <c r="T35" s="378"/>
      <c r="U35" s="378"/>
      <c r="V35" s="378"/>
      <c r="W35" s="378"/>
      <c r="X35" s="378"/>
      <c r="Y35" s="234"/>
      <c r="Z35" s="221"/>
      <c r="AA35" s="221"/>
      <c r="AB35" s="221"/>
      <c r="AC35" s="182"/>
    </row>
    <row r="36" ht="15" customHeight="1" hidden="1" spans="1:29" x14ac:dyDescent="0.25">
      <c r="A36" s="221"/>
      <c r="B36" s="221"/>
      <c r="C36" s="221"/>
      <c r="D36" s="221"/>
      <c r="E36" s="221"/>
      <c r="F36" s="221"/>
      <c r="G36" s="182"/>
      <c r="H36" s="240"/>
      <c r="I36" s="240">
        <v>0</v>
      </c>
      <c r="J36" s="240">
        <f>SUM(H36:I36)</f>
        <v>0</v>
      </c>
      <c r="K36" s="219"/>
      <c r="N36" s="379"/>
      <c r="O36" s="206"/>
      <c r="P36" s="378"/>
      <c r="Q36" s="385"/>
      <c r="R36" s="378"/>
      <c r="S36" s="378"/>
      <c r="T36" s="378"/>
      <c r="U36" s="378"/>
      <c r="V36" s="378"/>
      <c r="W36" s="378"/>
      <c r="X36" s="378"/>
      <c r="Y36" s="236"/>
      <c r="Z36" s="223"/>
      <c r="AA36" s="223"/>
      <c r="AB36" s="223"/>
      <c r="AC36" s="226"/>
    </row>
    <row r="37" ht="15" customHeight="1" spans="1:29" x14ac:dyDescent="0.25">
      <c r="A37" s="223"/>
      <c r="B37" s="224"/>
      <c r="C37" s="236"/>
      <c r="D37" s="223" t="s">
        <v>105</v>
      </c>
      <c r="E37" s="223"/>
      <c r="F37" s="223"/>
      <c r="G37" s="226">
        <f>SUBTOTAL(9,G33:G36)</f>
        <v>0</v>
      </c>
      <c r="H37" s="226">
        <f>SUBTOTAL(9,H33:H36)</f>
        <v>0</v>
      </c>
      <c r="I37" s="226">
        <f>SUBTOTAL(9,I33:I36)</f>
        <v>0</v>
      </c>
      <c r="J37" s="227">
        <f>SUBTOTAL(9,J33:J36)</f>
        <v>0</v>
      </c>
      <c r="K37" s="228"/>
      <c r="N37" s="379"/>
      <c r="O37" s="206"/>
      <c r="P37" s="378"/>
      <c r="Q37" s="386"/>
      <c r="R37" s="378"/>
      <c r="S37" s="378"/>
      <c r="T37" s="378"/>
      <c r="U37" s="378"/>
      <c r="V37" s="378"/>
      <c r="W37" s="378"/>
      <c r="X37" s="378"/>
      <c r="Y37" s="124"/>
      <c r="AC37" s="182"/>
    </row>
    <row r="38" ht="15" customHeight="1" hidden="1" spans="1:29" x14ac:dyDescent="0.25">
      <c r="A38" s="242" t="s">
        <v>106</v>
      </c>
      <c r="B38" s="243"/>
      <c r="C38" s="217"/>
      <c r="D38" s="221"/>
      <c r="E38" s="221"/>
      <c r="F38" s="221"/>
      <c r="G38" s="182"/>
      <c r="H38" s="240"/>
      <c r="I38" s="240"/>
      <c r="J38" s="210"/>
      <c r="K38" s="219"/>
      <c r="N38" s="379"/>
      <c r="O38" s="206"/>
      <c r="P38" s="378"/>
      <c r="Q38" s="385"/>
      <c r="R38" s="378"/>
      <c r="S38" s="378"/>
      <c r="T38" s="378"/>
      <c r="U38" s="378"/>
      <c r="V38" s="378"/>
      <c r="W38" s="378"/>
      <c r="X38" s="378"/>
      <c r="Y38" s="221"/>
      <c r="Z38" s="221"/>
      <c r="AA38" s="221"/>
      <c r="AB38" s="221"/>
      <c r="AC38" s="182"/>
    </row>
    <row r="39" ht="15" customHeight="1" hidden="1" spans="1:29" x14ac:dyDescent="0.25">
      <c r="A39" s="243"/>
      <c r="B39" s="217" t="s">
        <v>107</v>
      </c>
      <c r="C39" s="217"/>
      <c r="D39" s="221"/>
      <c r="E39" s="244">
        <v>0</v>
      </c>
      <c r="F39" s="221"/>
      <c r="G39" s="182">
        <f>(G20+G37)*E39</f>
        <v>0</v>
      </c>
      <c r="H39" s="240">
        <f>(H20+H37)*$E$39</f>
        <v>0</v>
      </c>
      <c r="I39" s="240">
        <v>0</v>
      </c>
      <c r="J39" s="210">
        <f>H39+I39</f>
        <v>0</v>
      </c>
      <c r="K39" s="219"/>
      <c r="N39" s="379"/>
      <c r="O39" s="206"/>
      <c r="P39" s="378"/>
      <c r="Q39" s="385"/>
      <c r="R39" s="378"/>
      <c r="S39" s="378"/>
      <c r="T39" s="378"/>
      <c r="U39" s="378"/>
      <c r="V39" s="378"/>
      <c r="W39" s="378"/>
      <c r="X39" s="378"/>
      <c r="Y39" s="221"/>
      <c r="Z39" s="221"/>
      <c r="AA39" s="221"/>
      <c r="AB39" s="221"/>
      <c r="AC39" s="182"/>
    </row>
    <row r="40" ht="15" customHeight="1" hidden="1" spans="1:29" x14ac:dyDescent="0.25">
      <c r="A40" s="243"/>
      <c r="B40" s="243"/>
      <c r="C40" s="217"/>
      <c r="D40" s="221"/>
      <c r="E40" s="221"/>
      <c r="F40" s="221"/>
      <c r="G40" s="182"/>
      <c r="H40" s="240"/>
      <c r="I40" s="240"/>
      <c r="J40" s="210"/>
      <c r="K40" s="219"/>
      <c r="N40" s="379"/>
      <c r="O40" s="206"/>
      <c r="P40" s="378"/>
      <c r="Q40" s="385"/>
      <c r="R40" s="378"/>
      <c r="S40" s="378"/>
      <c r="T40" s="378"/>
      <c r="U40" s="378"/>
      <c r="V40" s="378"/>
      <c r="W40" s="378"/>
      <c r="X40" s="378"/>
      <c r="Y40" s="221"/>
      <c r="Z40" s="221"/>
      <c r="AA40" s="221"/>
      <c r="AB40" s="221"/>
      <c r="AC40" s="182"/>
    </row>
    <row r="41" ht="15" customHeight="1" hidden="1" spans="1:29" x14ac:dyDescent="0.25">
      <c r="A41" s="225"/>
      <c r="B41" s="245"/>
      <c r="C41" s="245"/>
      <c r="D41" s="223" t="s">
        <v>108</v>
      </c>
      <c r="E41" s="223"/>
      <c r="F41" s="223"/>
      <c r="G41" s="182">
        <f>SUBTOTAL(9,G39:G40)</f>
        <v>0</v>
      </c>
      <c r="H41" s="226">
        <f>SUBTOTAL(9,H39:H40)</f>
        <v>0</v>
      </c>
      <c r="I41" s="226">
        <v>0</v>
      </c>
      <c r="J41" s="227">
        <f>SUBTOTAL(9,J39:J40)</f>
        <v>0</v>
      </c>
      <c r="K41" s="228" t="e">
        <f>J41/G41</f>
        <v>#DIV/0!</v>
      </c>
      <c r="N41" s="379"/>
      <c r="O41" s="206"/>
      <c r="P41" s="378"/>
      <c r="Q41" s="386"/>
      <c r="R41" s="378"/>
      <c r="S41" s="378"/>
      <c r="T41" s="378"/>
      <c r="U41" s="378"/>
      <c r="V41" s="378"/>
      <c r="W41" s="378"/>
      <c r="X41" s="378"/>
      <c r="Y41" s="221"/>
      <c r="Z41" s="221"/>
      <c r="AA41" s="221"/>
      <c r="AB41" s="221"/>
      <c r="AC41" s="182"/>
    </row>
    <row r="42" ht="15" customHeight="1" spans="1:29" x14ac:dyDescent="0.25">
      <c r="A42" s="230" t="s">
        <v>15</v>
      </c>
      <c r="C42" s="214"/>
      <c r="D42" s="214"/>
      <c r="E42" s="246"/>
      <c r="F42" s="214"/>
      <c r="G42" s="182"/>
      <c r="H42" s="247"/>
      <c r="I42" s="247"/>
      <c r="J42" s="183"/>
      <c r="K42" s="185"/>
      <c r="N42" s="379"/>
      <c r="O42" s="206"/>
      <c r="P42" s="378"/>
      <c r="Q42" s="387"/>
      <c r="R42" s="378"/>
      <c r="S42" s="378"/>
      <c r="T42" s="378"/>
      <c r="U42" s="378"/>
      <c r="V42" s="378"/>
      <c r="W42" s="378"/>
      <c r="X42" s="378"/>
      <c r="Y42" s="236"/>
      <c r="Z42" s="223"/>
      <c r="AA42" s="223"/>
      <c r="AB42" s="223"/>
      <c r="AC42" s="226"/>
    </row>
    <row r="43" ht="15" customHeight="1" spans="2:29" x14ac:dyDescent="0.25">
      <c r="B43" s="187" t="s">
        <v>109</v>
      </c>
      <c r="C43" s="187"/>
      <c r="D43" s="187"/>
      <c r="E43" s="194">
        <v>0.08</v>
      </c>
      <c r="F43" s="214"/>
      <c r="G43" s="182">
        <f>G20*E43</f>
        <v>11444.84</v>
      </c>
      <c r="H43" s="247">
        <f>'Sub Labor'!I23</f>
        <v>1936.81239552</v>
      </c>
      <c r="I43" s="247">
        <f>'Master File '!C18</f>
        <v>20538.25</v>
      </c>
      <c r="J43" s="183">
        <f>H43+I43</f>
        <v>22475.06239552</v>
      </c>
      <c r="K43" s="185"/>
      <c r="N43" s="377"/>
      <c r="O43" s="206"/>
      <c r="P43" s="378"/>
      <c r="Q43" s="387"/>
      <c r="R43" s="378"/>
      <c r="S43" s="378"/>
      <c r="T43" s="378"/>
      <c r="U43" s="378"/>
      <c r="V43" s="378"/>
      <c r="W43" s="378"/>
      <c r="X43" s="378"/>
      <c r="Y43" s="217"/>
      <c r="Z43" s="221"/>
      <c r="AA43" s="221"/>
      <c r="AB43" s="221"/>
      <c r="AC43" s="182"/>
    </row>
    <row r="44" ht="15" customHeight="1" hidden="1" spans="1:29" x14ac:dyDescent="0.25">
      <c r="A44" s="221"/>
      <c r="B44" s="217" t="s">
        <v>110</v>
      </c>
      <c r="C44" s="217"/>
      <c r="D44" s="217"/>
      <c r="E44" s="248">
        <v>0.02</v>
      </c>
      <c r="F44" s="249"/>
      <c r="G44" s="182">
        <f>ROUND(G37*$E44,2)</f>
        <v>0</v>
      </c>
      <c r="H44" s="240">
        <f>ROUND(H37*$E44,2)</f>
        <v>0</v>
      </c>
      <c r="I44" s="240">
        <v>0</v>
      </c>
      <c r="J44" s="240">
        <f>+H44+I44</f>
        <v>0</v>
      </c>
      <c r="K44" s="219"/>
      <c r="N44" s="377"/>
      <c r="O44" s="206"/>
      <c r="P44" s="378"/>
      <c r="Q44" s="385"/>
      <c r="R44" s="378"/>
      <c r="S44" s="378"/>
      <c r="T44" s="378"/>
      <c r="U44" s="378"/>
      <c r="V44" s="378"/>
      <c r="W44" s="378"/>
      <c r="X44" s="378"/>
      <c r="Y44" s="217"/>
      <c r="Z44" s="221"/>
      <c r="AA44" s="244"/>
      <c r="AB44" s="221"/>
      <c r="AC44" s="182"/>
    </row>
    <row r="45" ht="15" customHeight="1" hidden="1" spans="1:29" x14ac:dyDescent="0.25">
      <c r="A45" s="221"/>
      <c r="B45" s="217"/>
      <c r="C45" s="217"/>
      <c r="D45" s="217"/>
      <c r="E45" s="248"/>
      <c r="F45" s="249"/>
      <c r="G45" s="182"/>
      <c r="H45" s="210"/>
      <c r="I45" s="210"/>
      <c r="J45" s="210"/>
      <c r="K45" s="219"/>
      <c r="N45" s="377"/>
      <c r="O45" s="206"/>
      <c r="P45" s="378"/>
      <c r="Q45" s="382"/>
      <c r="R45" s="378"/>
      <c r="S45" s="378"/>
      <c r="T45" s="378"/>
      <c r="U45" s="378"/>
      <c r="V45" s="378"/>
      <c r="W45" s="378"/>
      <c r="X45" s="378"/>
      <c r="Y45" s="217"/>
      <c r="Z45" s="221"/>
      <c r="AA45" s="221"/>
      <c r="AB45" s="221"/>
      <c r="AC45" s="182"/>
    </row>
    <row r="46" ht="15" customHeight="1" spans="2:29" x14ac:dyDescent="0.25">
      <c r="B46" s="251" t="s">
        <v>111</v>
      </c>
      <c r="D46" s="187"/>
      <c r="E46" s="187"/>
      <c r="G46" s="182"/>
      <c r="H46" s="183"/>
      <c r="I46" s="183"/>
      <c r="J46" s="183"/>
      <c r="K46" s="185"/>
      <c r="N46" s="377"/>
      <c r="O46" s="206"/>
      <c r="P46" s="378"/>
      <c r="Q46" s="380"/>
      <c r="R46" s="378"/>
      <c r="S46" s="378"/>
      <c r="T46" s="378"/>
      <c r="U46" s="378"/>
      <c r="V46" s="378"/>
      <c r="W46" s="378"/>
      <c r="X46" s="378"/>
      <c r="Y46" s="245"/>
      <c r="Z46" s="223"/>
      <c r="AA46" s="223"/>
      <c r="AB46" s="223"/>
      <c r="AC46" s="182"/>
    </row>
    <row r="47" ht="19.5" customHeight="1" spans="1:29" x14ac:dyDescent="0.25">
      <c r="A47" s="223"/>
      <c r="B47" s="224"/>
      <c r="C47" s="236"/>
      <c r="D47" s="223" t="s">
        <v>112</v>
      </c>
      <c r="E47" s="223"/>
      <c r="F47" s="223"/>
      <c r="G47" s="226">
        <f>SUBTOTAL(9,G42:G46)</f>
        <v>11444.84</v>
      </c>
      <c r="H47" s="227">
        <f>SUBTOTAL(9,H42:H46)</f>
        <v>1936.81239552</v>
      </c>
      <c r="I47" s="227">
        <f>SUBTOTAL(9,I42:I46)</f>
        <v>20538.25</v>
      </c>
      <c r="J47" s="227">
        <f>SUBTOTAL(9,J42:J46)</f>
        <v>22475.06239552</v>
      </c>
      <c r="K47" s="228">
        <f>J47/G47</f>
        <v>1.9637725294123813</v>
      </c>
      <c r="N47" s="379"/>
      <c r="O47" s="206"/>
      <c r="P47" s="378"/>
      <c r="Q47" s="384"/>
      <c r="R47" s="378"/>
      <c r="S47" s="378"/>
      <c r="T47" s="378"/>
      <c r="U47" s="378"/>
      <c r="V47" s="378"/>
      <c r="W47" s="378"/>
      <c r="X47" s="378"/>
      <c r="Y47" s="214"/>
      <c r="Z47" s="214"/>
      <c r="AA47" s="246"/>
      <c r="AB47" s="214"/>
      <c r="AC47" s="182"/>
    </row>
    <row r="48" ht="19.5" customHeight="1" spans="1:29" x14ac:dyDescent="0.25">
      <c r="A48" s="186"/>
      <c r="B48" s="76" t="s">
        <v>113</v>
      </c>
      <c r="C48" s="76"/>
      <c r="D48" s="76"/>
      <c r="E48" s="194">
        <v>0</v>
      </c>
      <c r="F48" s="252"/>
      <c r="G48" s="182">
        <f>G7*0.0013</f>
        <v>0</v>
      </c>
      <c r="H48" s="183">
        <f>ROUND((H$7)*$E48,2)</f>
        <v>0</v>
      </c>
      <c r="I48" s="183">
        <f t="shared" ref="I48:I49" si="3">+J48-H48</f>
        <v>0</v>
      </c>
      <c r="J48" s="183">
        <f>+N48</f>
        <v>0</v>
      </c>
      <c r="K48" s="253"/>
      <c r="N48" s="377"/>
      <c r="O48" s="206"/>
      <c r="P48" s="378"/>
      <c r="Q48" s="380"/>
      <c r="R48" s="378"/>
      <c r="S48" s="378"/>
      <c r="T48" s="378"/>
      <c r="U48" s="378"/>
      <c r="V48" s="378"/>
      <c r="W48" s="378"/>
      <c r="X48" s="378"/>
      <c r="Y48" s="187"/>
      <c r="Z48" s="187"/>
      <c r="AA48" s="194"/>
      <c r="AB48" s="214"/>
      <c r="AC48" s="182"/>
    </row>
    <row r="49" ht="15.75" customHeight="1" spans="2:29" x14ac:dyDescent="0.25">
      <c r="B49" s="76" t="s">
        <v>114</v>
      </c>
      <c r="C49" s="76"/>
      <c r="D49" s="76"/>
      <c r="E49" s="194">
        <v>0</v>
      </c>
      <c r="F49" s="252"/>
      <c r="G49" s="182">
        <f>G11*0</f>
        <v>0</v>
      </c>
      <c r="H49" s="183">
        <f>ROUND((H$11)*$E49,2)</f>
        <v>0</v>
      </c>
      <c r="I49" s="183">
        <f t="shared" si="3"/>
        <v>0</v>
      </c>
      <c r="J49" s="183">
        <f>+N49</f>
        <v>0</v>
      </c>
      <c r="K49" s="185"/>
      <c r="N49" s="377">
        <f>SUM(O49:X49)</f>
        <v>0</v>
      </c>
      <c r="O49" s="206"/>
      <c r="P49" s="378"/>
      <c r="Q49" s="380">
        <v>0</v>
      </c>
      <c r="R49" s="378"/>
      <c r="S49" s="378"/>
      <c r="T49" s="378"/>
      <c r="U49" s="378"/>
      <c r="V49" s="378"/>
      <c r="W49" s="378"/>
      <c r="X49" s="378"/>
      <c r="Y49" s="217"/>
      <c r="Z49" s="217"/>
      <c r="AA49" s="248"/>
      <c r="AB49" s="249"/>
      <c r="AC49" s="182"/>
    </row>
    <row r="50" ht="15" customHeight="1" hidden="1" spans="2:29" x14ac:dyDescent="0.25">
      <c r="B50" s="187" t="s">
        <v>18</v>
      </c>
      <c r="C50" s="187"/>
      <c r="D50" s="187"/>
      <c r="E50" s="187"/>
      <c r="F50" s="254"/>
      <c r="G50" s="196"/>
      <c r="H50" s="183">
        <v>0</v>
      </c>
      <c r="I50" s="183">
        <v>0</v>
      </c>
      <c r="J50" s="183">
        <f t="shared" ref="J50" si="4">SUM(H50:I50)</f>
        <v>0</v>
      </c>
      <c r="K50" s="185"/>
      <c r="N50" s="377">
        <f>SUM(O50:X50)</f>
        <v>0</v>
      </c>
      <c r="O50" s="206"/>
      <c r="P50" s="378"/>
      <c r="Q50" s="380">
        <v>0</v>
      </c>
      <c r="R50" s="378"/>
      <c r="S50" s="378"/>
      <c r="T50" s="378"/>
      <c r="U50" s="378"/>
      <c r="V50" s="378"/>
      <c r="W50" s="378"/>
      <c r="X50" s="378"/>
      <c r="Y50" s="217"/>
      <c r="Z50" s="217"/>
      <c r="AA50" s="248"/>
      <c r="AB50" s="249"/>
      <c r="AC50" s="182"/>
    </row>
    <row r="51" ht="15.75" customHeight="1" spans="1:29" x14ac:dyDescent="0.25">
      <c r="A51" s="223"/>
      <c r="B51" s="236"/>
      <c r="C51" s="224"/>
      <c r="D51" s="223" t="s">
        <v>115</v>
      </c>
      <c r="E51" s="223"/>
      <c r="F51" s="245"/>
      <c r="G51" s="388">
        <f>SUBTOTAL(9,G7:G50)</f>
        <v>159130.34</v>
      </c>
      <c r="H51" s="256">
        <f>SUBTOTAL(9,H7:H50)</f>
        <v>26146.96733952</v>
      </c>
      <c r="I51" s="256">
        <f>SUBTOTAL(9,I7:I50)</f>
        <v>280973.85</v>
      </c>
      <c r="J51" s="256">
        <f>SUBTOTAL(9,J7:J50)</f>
        <v>307120.81733951997</v>
      </c>
      <c r="K51" s="258">
        <f>J51/G51</f>
        <v>1.9299953568849282</v>
      </c>
      <c r="N51" s="389">
        <f>SUM(O51:X51)</f>
        <v>28383.928400000004</v>
      </c>
      <c r="O51" s="259"/>
      <c r="P51" s="390">
        <f>P20+P47</f>
        <v>0</v>
      </c>
      <c r="Q51" s="390">
        <v>28383.928400000004</v>
      </c>
      <c r="R51" s="391"/>
      <c r="S51" s="391"/>
      <c r="T51" s="391"/>
      <c r="U51" s="391"/>
      <c r="V51" s="391"/>
      <c r="W51" s="391"/>
      <c r="X51" s="391"/>
      <c r="Y51" s="124"/>
      <c r="Z51" s="187"/>
      <c r="AA51" s="187"/>
      <c r="AC51" s="182"/>
    </row>
    <row r="52" ht="19.5" customHeight="1" spans="4:29" x14ac:dyDescent="0.25">
      <c r="D52" s="186" t="s">
        <v>116</v>
      </c>
      <c r="E52" s="186"/>
      <c r="F52" s="186"/>
      <c r="G52" s="263">
        <f>G51-J51</f>
        <v>-147990.47733951997</v>
      </c>
      <c r="N52" s="264">
        <f>+N20+N31+N47+N48+N49+N50</f>
        <v>0</v>
      </c>
      <c r="O52" s="190"/>
      <c r="P52" s="190"/>
      <c r="Q52" s="190"/>
      <c r="R52" s="190"/>
      <c r="S52" s="190"/>
      <c r="T52" s="190"/>
      <c r="U52" s="190"/>
      <c r="V52" s="190"/>
      <c r="W52" s="190"/>
      <c r="X52" s="190"/>
      <c r="Y52" s="236"/>
      <c r="Z52" s="223"/>
      <c r="AA52" s="223"/>
      <c r="AB52" s="223"/>
      <c r="AC52" s="226"/>
    </row>
    <row r="53" ht="14.25" customHeight="1" spans="6:29" x14ac:dyDescent="0.25">
      <c r="F53" s="214"/>
      <c r="M53" s="265" t="s">
        <v>151</v>
      </c>
      <c r="N53" s="392">
        <f>+N51-N52</f>
        <v>28383.928400000004</v>
      </c>
      <c r="O53" s="393">
        <f>SUM(X53:X53)-N52</f>
        <v>0</v>
      </c>
      <c r="P53" s="269">
        <v>0</v>
      </c>
      <c r="Q53" s="269">
        <v>0</v>
      </c>
      <c r="R53" s="269">
        <v>0</v>
      </c>
      <c r="S53" s="269">
        <v>0</v>
      </c>
      <c r="T53" s="269">
        <v>0</v>
      </c>
      <c r="U53" s="269">
        <v>0</v>
      </c>
      <c r="V53" s="269">
        <v>0</v>
      </c>
      <c r="W53" s="269">
        <v>0</v>
      </c>
      <c r="X53" s="269">
        <v>0</v>
      </c>
      <c r="Y53" s="76"/>
      <c r="Z53" s="76"/>
      <c r="AA53" s="194"/>
      <c r="AB53" s="252"/>
      <c r="AC53" s="182"/>
    </row>
    <row r="54" ht="15" customHeight="1" spans="6:29" x14ac:dyDescent="0.25">
      <c r="F54" s="270" t="s">
        <v>117</v>
      </c>
      <c r="G54" s="271">
        <v>76844.76</v>
      </c>
      <c r="H54" s="249"/>
      <c r="I54" s="272"/>
      <c r="J54" s="214">
        <f>J43</f>
        <v>22475.06239552</v>
      </c>
      <c r="M54" s="66"/>
      <c r="Y54" s="76"/>
      <c r="Z54" s="76"/>
      <c r="AA54" s="194"/>
      <c r="AB54" s="252"/>
      <c r="AC54" s="182"/>
    </row>
    <row r="55" ht="14.25" customHeight="1" spans="6:29" x14ac:dyDescent="0.25">
      <c r="F55" s="270" t="s">
        <v>118</v>
      </c>
      <c r="G55" s="214">
        <f>+G54-G51</f>
        <v>-82285.58</v>
      </c>
      <c r="H55" s="113"/>
      <c r="I55" s="214"/>
      <c r="J55" s="214"/>
      <c r="M55" s="265" t="s">
        <v>152</v>
      </c>
      <c r="N55" s="392">
        <f>+F11+F7-'Sub Labor'!K29</f>
        <v>1619</v>
      </c>
      <c r="Y55" s="187"/>
      <c r="Z55" s="187"/>
      <c r="AA55" s="187"/>
      <c r="AB55" s="254"/>
      <c r="AC55" s="196"/>
    </row>
    <row r="56" ht="15" customHeight="1" spans="6:29" x14ac:dyDescent="0.25">
      <c r="F56" s="270" t="s">
        <v>15</v>
      </c>
      <c r="G56" s="273">
        <v>0</v>
      </c>
      <c r="H56" s="113"/>
      <c r="I56" s="113"/>
      <c r="J56" s="214"/>
      <c r="Y56" s="224"/>
      <c r="Z56" s="223"/>
      <c r="AA56" s="223"/>
      <c r="AB56" s="245"/>
      <c r="AC56" s="388"/>
    </row>
    <row r="57" ht="14.25" customHeight="1" spans="4:10" x14ac:dyDescent="0.25">
      <c r="D57" s="187"/>
      <c r="F57" s="270" t="s">
        <v>118</v>
      </c>
      <c r="G57" s="214">
        <v>0</v>
      </c>
      <c r="H57" s="214"/>
      <c r="I57" s="214"/>
      <c r="J57" s="214"/>
    </row>
    <row r="58" ht="19.5" customHeight="1" spans="8:9" x14ac:dyDescent="0.25">
      <c r="H58" s="275">
        <f>+INVOICE-H31</f>
        <v>26146.96733952</v>
      </c>
      <c r="I58" s="276" t="s">
        <v>119</v>
      </c>
    </row>
    <row r="59" ht="19.5" customHeight="1" spans="8:9" x14ac:dyDescent="0.25">
      <c r="H59" s="275">
        <f>+H31</f>
        <v>0</v>
      </c>
      <c r="I59" s="275" t="s">
        <v>120</v>
      </c>
    </row>
    <row r="60" ht="19.5" customHeight="1" spans="4:4" x14ac:dyDescent="0.25">
      <c r="D60" s="187"/>
    </row>
    <row r="61" ht="19.5" customHeight="1" spans="8:8" x14ac:dyDescent="0.25">
      <c r="H61" s="277"/>
    </row>
  </sheetData>
  <mergeCells count="18">
    <mergeCell ref="A1:D1"/>
    <mergeCell ref="J2:K2"/>
    <mergeCell ref="D5:F5"/>
    <mergeCell ref="Z10:AB10"/>
    <mergeCell ref="D20:F20"/>
    <mergeCell ref="Z25:AB25"/>
    <mergeCell ref="D31:F31"/>
    <mergeCell ref="Z36:AB36"/>
    <mergeCell ref="D37:F37"/>
    <mergeCell ref="D41:F41"/>
    <mergeCell ref="Z42:AB42"/>
    <mergeCell ref="Z46:AB46"/>
    <mergeCell ref="D47:F47"/>
    <mergeCell ref="B50:F50"/>
    <mergeCell ref="D51:E51"/>
    <mergeCell ref="D52:F52"/>
    <mergeCell ref="Z52:AB52"/>
    <mergeCell ref="Z56:AA56"/>
  </mergeCells>
  <pageMargins left="0.63" right="0.64" top="1" bottom="0.9" header="0.5" footer="0.5"/>
  <pageSetup orientation="portrait" horizontalDpi="4294967295" verticalDpi="4294967295" scale="65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34"/>
  <sheetViews>
    <sheetView workbookViewId="0" zoomScale="100" zoomScaleNormal="100" view="pageBreakPreview">
      <pane ySplit="5" topLeftCell="A6" activePane="bottomLeft" state="frozen"/>
      <selection pane="bottomLeft" activeCell="D21" sqref="D21"/>
    </sheetView>
  </sheetViews>
  <sheetFormatPr defaultRowHeight="14.25" outlineLevelRow="0" outlineLevelCol="0" x14ac:dyDescent="0" defaultColWidth="8.6640625" customHeight="1"/>
  <cols>
    <col min="1" max="1" width="2.109375" style="394" customWidth="1"/>
    <col min="2" max="2" width="36.6640625" style="124" customWidth="1"/>
    <col min="3" max="3" width="30.88671875" style="124" customWidth="1"/>
    <col min="4" max="4" width="8.5546875" style="124" customWidth="1"/>
    <col min="5" max="5" width="9.6640625" style="124" customWidth="1"/>
    <col min="6" max="6" width="12.109375" style="124" customWidth="1"/>
    <col min="7" max="7" width="8.5546875" style="124" hidden="1" customWidth="1"/>
    <col min="8" max="8" width="14.6640625" style="395" customWidth="1"/>
    <col min="9" max="9" width="16.88671875" style="124" customWidth="1"/>
    <col min="10" max="10" width="1.88671875" style="124" customWidth="1"/>
    <col min="11" max="11" width="8.33203125" style="124" customWidth="1"/>
    <col min="12" max="12" width="1.5546875" style="124" customWidth="1"/>
    <col min="13" max="19" width="8.6640625" style="124" customWidth="1"/>
    <col min="20" max="21" width="6.77734375" style="124" customWidth="1"/>
    <col min="22" max="16384" width="8.6640625" style="124" customWidth="1"/>
  </cols>
  <sheetData>
    <row r="1" ht="22.5" customHeight="1" spans="2:9" x14ac:dyDescent="0.25">
      <c r="B1" s="396" t="str">
        <f>Invoice!B4</f>
        <v>Azad Engineering PC</v>
      </c>
      <c r="C1" s="397"/>
      <c r="D1" s="398" t="s">
        <v>153</v>
      </c>
      <c r="E1" s="399"/>
      <c r="F1" s="400">
        <f>Invoice!L6</f>
        <v>46188</v>
      </c>
      <c r="G1" s="401"/>
      <c r="I1" s="402" t="s">
        <v>154</v>
      </c>
    </row>
    <row r="2" ht="22.5" customHeight="1" spans="2:9" x14ac:dyDescent="0.25">
      <c r="B2" s="403" t="s">
        <v>155</v>
      </c>
      <c r="C2" s="404"/>
      <c r="D2" s="405" t="s">
        <v>156</v>
      </c>
      <c r="E2" s="406"/>
      <c r="F2" s="407" t="str">
        <f>Invoice!L10</f>
        <v> A.04-02-12</v>
      </c>
      <c r="G2" s="408"/>
      <c r="H2" s="409"/>
      <c r="I2" s="50" t="s">
        <v>157</v>
      </c>
    </row>
    <row r="3" ht="18" customHeight="1" spans="4:9" x14ac:dyDescent="0.25">
      <c r="D3" s="246" t="s">
        <v>158</v>
      </c>
      <c r="E3" s="214"/>
      <c r="F3" s="153">
        <f>'Sub Calc'!J3</f>
        <v>0</v>
      </c>
      <c r="G3" s="401"/>
      <c r="H3" s="409"/>
      <c r="I3" s="50" t="s">
        <v>159</v>
      </c>
    </row>
    <row r="4" ht="18" customHeight="1" spans="2:21" x14ac:dyDescent="0.25">
      <c r="B4" s="179"/>
      <c r="E4" s="274"/>
      <c r="H4" s="409"/>
      <c r="I4" s="410">
        <v>44562</v>
      </c>
      <c r="J4" s="118"/>
      <c r="K4" s="411" t="s">
        <v>160</v>
      </c>
      <c r="L4" s="411"/>
      <c r="M4" s="412"/>
      <c r="N4" s="412"/>
      <c r="O4" s="412"/>
      <c r="P4" s="412"/>
      <c r="Q4" s="412"/>
      <c r="R4" s="412"/>
      <c r="S4" s="412"/>
      <c r="T4" s="412"/>
      <c r="U4" s="412"/>
    </row>
    <row r="5" ht="18" customHeight="1" spans="1:21" x14ac:dyDescent="0.25">
      <c r="A5" s="394">
        <v>1</v>
      </c>
      <c r="B5" s="413" t="s">
        <v>161</v>
      </c>
      <c r="C5" s="413" t="s">
        <v>162</v>
      </c>
      <c r="D5" s="414" t="s">
        <v>163</v>
      </c>
      <c r="E5" s="413" t="s">
        <v>164</v>
      </c>
      <c r="F5" s="413" t="s">
        <v>165</v>
      </c>
      <c r="G5" s="187" t="s">
        <v>166</v>
      </c>
      <c r="H5" s="409" t="s">
        <v>167</v>
      </c>
      <c r="I5" s="415"/>
      <c r="J5" s="416"/>
      <c r="K5" s="417" t="s">
        <v>168</v>
      </c>
      <c r="L5" s="417"/>
      <c r="M5" s="417"/>
      <c r="N5" s="417"/>
      <c r="O5" s="417"/>
      <c r="P5" s="417"/>
      <c r="Q5" s="417"/>
      <c r="R5" s="417"/>
      <c r="S5" s="417"/>
      <c r="T5" s="417"/>
      <c r="U5" s="417">
        <v>45505</v>
      </c>
    </row>
    <row r="6" ht="15" customHeight="1" spans="1:21" x14ac:dyDescent="0.25">
      <c r="A6" s="394">
        <v>1</v>
      </c>
      <c r="B6" s="179" t="s">
        <v>169</v>
      </c>
      <c r="C6" s="418"/>
      <c r="D6" s="419"/>
      <c r="F6" s="214"/>
      <c r="G6" s="214"/>
      <c r="H6" s="420">
        <f>+'Sub Calc'!D10+'Sub Calc'!E48</f>
        <v>0</v>
      </c>
      <c r="I6" s="421"/>
      <c r="J6" s="214"/>
      <c r="K6" s="422"/>
      <c r="L6" s="422"/>
      <c r="M6" s="422"/>
      <c r="N6" s="422"/>
      <c r="O6" s="422"/>
      <c r="P6" s="422"/>
      <c r="Q6" s="422"/>
      <c r="R6" s="422"/>
      <c r="S6" s="422"/>
      <c r="T6" s="422"/>
      <c r="U6" s="422"/>
    </row>
    <row r="7" ht="15" customHeight="1" spans="1:21" x14ac:dyDescent="0.25">
      <c r="A7" s="394" t="str">
        <f t="shared" ref="A7" si="0">IF(D7=0,"0","1")</f>
        <v>0</v>
      </c>
      <c r="B7" s="423"/>
      <c r="C7" s="423"/>
      <c r="D7" s="424"/>
      <c r="E7" s="425"/>
      <c r="F7" s="425"/>
      <c r="G7" s="214"/>
      <c r="H7" s="426"/>
      <c r="I7" s="427"/>
      <c r="J7" s="214"/>
      <c r="K7" s="428"/>
      <c r="L7" s="429"/>
      <c r="M7" s="429"/>
      <c r="N7" s="429"/>
      <c r="O7" s="429"/>
      <c r="P7" s="429"/>
      <c r="Q7" s="429"/>
      <c r="R7" s="429"/>
      <c r="S7" s="429"/>
      <c r="T7" s="429"/>
      <c r="U7" s="429"/>
    </row>
    <row r="8" ht="15" customHeight="1" hidden="1" spans="1:21" x14ac:dyDescent="0.25">
      <c r="A8" s="394" t="str">
        <f t="shared" ref="A8:A21" si="1">IF(D8=0,"0","1")</f>
        <v>0</v>
      </c>
      <c r="B8" s="423"/>
      <c r="C8" s="423"/>
      <c r="D8" s="424"/>
      <c r="E8" s="425"/>
      <c r="F8" s="425"/>
      <c r="G8" s="214"/>
      <c r="H8" s="426"/>
      <c r="I8" s="427"/>
      <c r="J8" s="113"/>
      <c r="K8" s="428">
        <f t="shared" ref="K8:K9" si="2">SUM(L8:U8)</f>
        <v>0</v>
      </c>
      <c r="L8" s="429"/>
      <c r="M8" s="429"/>
      <c r="N8" s="429"/>
      <c r="O8" s="429"/>
      <c r="P8" s="429"/>
      <c r="Q8" s="429"/>
      <c r="R8" s="429"/>
      <c r="S8" s="429"/>
      <c r="T8" s="429"/>
      <c r="U8" s="429"/>
    </row>
    <row r="9" ht="15" customHeight="1" hidden="1" spans="1:21" x14ac:dyDescent="0.25">
      <c r="A9" s="394" t="str">
        <f t="shared" si="1"/>
        <v>0</v>
      </c>
      <c r="B9" s="423"/>
      <c r="C9" s="423"/>
      <c r="D9" s="424"/>
      <c r="E9" s="430"/>
      <c r="F9" s="425"/>
      <c r="G9" s="214"/>
      <c r="H9" s="426"/>
      <c r="I9" s="427"/>
      <c r="J9" s="113"/>
      <c r="K9" s="428">
        <f t="shared" si="2"/>
        <v>0</v>
      </c>
      <c r="L9" s="429"/>
      <c r="M9" s="429"/>
      <c r="N9" s="429"/>
      <c r="O9" s="429"/>
      <c r="P9" s="429"/>
      <c r="Q9" s="429"/>
      <c r="R9" s="429"/>
      <c r="S9" s="429"/>
      <c r="T9" s="429"/>
      <c r="U9" s="429"/>
    </row>
    <row r="10" ht="15" customHeight="1" hidden="1" spans="1:21" s="221" customFormat="1" x14ac:dyDescent="0.25">
      <c r="A10" s="431">
        <v>1</v>
      </c>
      <c r="B10" s="423"/>
      <c r="C10" s="423"/>
      <c r="D10" s="424"/>
      <c r="E10" s="425"/>
      <c r="F10" s="425"/>
      <c r="G10" s="249"/>
      <c r="H10" s="426"/>
      <c r="I10" s="432"/>
      <c r="J10" s="249"/>
      <c r="K10" s="428"/>
      <c r="L10" s="429"/>
      <c r="M10" s="429"/>
      <c r="N10" s="429"/>
      <c r="O10" s="429"/>
      <c r="P10" s="429"/>
      <c r="Q10" s="429"/>
      <c r="R10" s="429"/>
      <c r="S10" s="429"/>
      <c r="T10" s="429"/>
      <c r="U10" s="429"/>
    </row>
    <row r="11" ht="15" customHeight="1" hidden="1" spans="1:21" x14ac:dyDescent="0.25">
      <c r="A11" s="394">
        <v>1</v>
      </c>
      <c r="B11" s="423"/>
      <c r="C11" s="423"/>
      <c r="D11" s="424"/>
      <c r="E11" s="425"/>
      <c r="F11" s="425"/>
      <c r="G11" s="214"/>
      <c r="H11" s="426"/>
      <c r="I11" s="427"/>
      <c r="J11" s="113"/>
      <c r="K11" s="428"/>
      <c r="L11" s="429"/>
      <c r="M11" s="429"/>
      <c r="N11" s="429"/>
      <c r="O11" s="429"/>
      <c r="P11" s="429"/>
      <c r="Q11" s="429"/>
      <c r="R11" s="429"/>
      <c r="S11" s="429"/>
      <c r="T11" s="429"/>
      <c r="U11" s="429"/>
    </row>
    <row r="12" ht="15" customHeight="1" hidden="1" spans="1:21" x14ac:dyDescent="0.25">
      <c r="A12" s="394">
        <v>1</v>
      </c>
      <c r="B12" s="423"/>
      <c r="C12" s="423"/>
      <c r="D12" s="424"/>
      <c r="E12" s="425"/>
      <c r="F12" s="425"/>
      <c r="G12" s="214"/>
      <c r="H12" s="426"/>
      <c r="I12" s="427"/>
      <c r="J12" s="214"/>
      <c r="K12" s="428"/>
      <c r="L12" s="429"/>
      <c r="M12" s="429"/>
      <c r="N12" s="429"/>
      <c r="O12" s="429"/>
      <c r="P12" s="429"/>
      <c r="Q12" s="429"/>
      <c r="R12" s="429"/>
      <c r="S12" s="429"/>
      <c r="T12" s="429"/>
      <c r="U12" s="429"/>
    </row>
    <row r="13" ht="15" customHeight="1" hidden="1" spans="1:21" x14ac:dyDescent="0.25">
      <c r="A13" s="394">
        <v>1</v>
      </c>
      <c r="B13" s="423"/>
      <c r="C13" s="423"/>
      <c r="D13" s="424"/>
      <c r="E13" s="425"/>
      <c r="F13" s="425"/>
      <c r="G13" s="214"/>
      <c r="H13" s="426"/>
      <c r="I13" s="427"/>
      <c r="J13" s="214"/>
      <c r="K13" s="428"/>
      <c r="L13" s="429"/>
      <c r="M13" s="429"/>
      <c r="N13" s="429"/>
      <c r="O13" s="429"/>
      <c r="P13" s="429"/>
      <c r="Q13" s="429"/>
      <c r="R13" s="429"/>
      <c r="S13" s="429"/>
      <c r="T13" s="429"/>
      <c r="U13" s="429"/>
    </row>
    <row r="14" ht="15" customHeight="1" hidden="1" spans="1:21" x14ac:dyDescent="0.25">
      <c r="A14" s="394">
        <v>1</v>
      </c>
      <c r="B14" s="423"/>
      <c r="C14" s="423"/>
      <c r="D14" s="424"/>
      <c r="E14" s="425"/>
      <c r="F14" s="425"/>
      <c r="G14" s="214"/>
      <c r="H14" s="426"/>
      <c r="I14" s="427"/>
      <c r="J14" s="214"/>
      <c r="K14" s="428"/>
      <c r="L14" s="429"/>
      <c r="M14" s="429"/>
      <c r="N14" s="429"/>
      <c r="O14" s="429"/>
      <c r="P14" s="429"/>
      <c r="Q14" s="429"/>
      <c r="R14" s="429"/>
      <c r="S14" s="429"/>
      <c r="T14" s="429"/>
      <c r="U14" s="429"/>
    </row>
    <row r="15" ht="15" customHeight="1" hidden="1" spans="1:21" x14ac:dyDescent="0.25">
      <c r="A15" s="394">
        <v>1</v>
      </c>
      <c r="B15" s="423"/>
      <c r="C15" s="423"/>
      <c r="D15" s="424"/>
      <c r="E15" s="433"/>
      <c r="F15" s="425"/>
      <c r="G15" s="214"/>
      <c r="H15" s="426"/>
      <c r="I15" s="427"/>
      <c r="J15" s="214"/>
      <c r="K15" s="428"/>
      <c r="L15" s="429"/>
      <c r="M15" s="429"/>
      <c r="N15" s="429"/>
      <c r="O15" s="429"/>
      <c r="P15" s="429"/>
      <c r="Q15" s="429"/>
      <c r="R15" s="429"/>
      <c r="S15" s="429"/>
      <c r="T15" s="429"/>
      <c r="U15" s="429"/>
    </row>
    <row r="16" ht="15" customHeight="1" hidden="1" spans="1:21" x14ac:dyDescent="0.25">
      <c r="A16" s="394">
        <v>1</v>
      </c>
      <c r="B16" s="423"/>
      <c r="C16" s="423"/>
      <c r="D16" s="424"/>
      <c r="E16" s="433"/>
      <c r="F16" s="425"/>
      <c r="G16" s="214"/>
      <c r="H16" s="426"/>
      <c r="I16" s="427"/>
      <c r="J16" s="214"/>
      <c r="K16" s="428"/>
      <c r="L16" s="429"/>
      <c r="M16" s="429"/>
      <c r="N16" s="429"/>
      <c r="O16" s="429"/>
      <c r="P16" s="429"/>
      <c r="Q16" s="429"/>
      <c r="R16" s="429"/>
      <c r="S16" s="429"/>
      <c r="T16" s="429"/>
      <c r="U16" s="429"/>
    </row>
    <row r="17" ht="15" customHeight="1" hidden="1" spans="1:21" x14ac:dyDescent="0.25">
      <c r="A17" s="394">
        <v>1</v>
      </c>
      <c r="B17" s="423"/>
      <c r="C17" s="423"/>
      <c r="D17" s="424"/>
      <c r="E17" s="433"/>
      <c r="F17" s="425"/>
      <c r="G17" s="214"/>
      <c r="H17" s="426"/>
      <c r="I17" s="434"/>
      <c r="J17" s="239"/>
      <c r="K17" s="428"/>
      <c r="L17" s="429"/>
      <c r="M17" s="429"/>
      <c r="N17" s="429"/>
      <c r="O17" s="429"/>
      <c r="P17" s="429"/>
      <c r="Q17" s="429"/>
      <c r="R17" s="429"/>
      <c r="S17" s="429"/>
      <c r="T17" s="429"/>
      <c r="U17" s="429"/>
    </row>
    <row r="18" ht="15" customHeight="1" spans="1:21" x14ac:dyDescent="0.25">
      <c r="A18" s="394" t="str">
        <f t="shared" si="1"/>
        <v>0</v>
      </c>
      <c r="B18" s="435" t="s">
        <v>170</v>
      </c>
      <c r="C18" s="435"/>
      <c r="D18" s="414">
        <f>SUBTOTAL(9,D7:D17)</f>
        <v>0</v>
      </c>
      <c r="E18" s="436"/>
      <c r="F18" s="437">
        <f>SUBTOTAL(9,F6:F17)</f>
        <v>0</v>
      </c>
      <c r="G18" s="438"/>
      <c r="H18" s="426">
        <f>SUM(H7:H17)</f>
        <v>0</v>
      </c>
      <c r="I18" s="439"/>
      <c r="J18" s="214"/>
      <c r="K18" s="428"/>
      <c r="L18" s="429"/>
      <c r="M18" s="429"/>
      <c r="N18" s="429"/>
      <c r="O18" s="429"/>
      <c r="P18" s="429"/>
      <c r="Q18" s="429"/>
      <c r="R18" s="429"/>
      <c r="S18" s="429"/>
      <c r="T18" s="429"/>
      <c r="U18" s="429"/>
    </row>
    <row r="19" ht="15" customHeight="1" spans="1:21" x14ac:dyDescent="0.25">
      <c r="A19" s="394">
        <v>1</v>
      </c>
      <c r="B19" s="179" t="s">
        <v>11</v>
      </c>
      <c r="D19" s="419"/>
      <c r="F19" s="125"/>
      <c r="H19" s="440">
        <f>'Sub Calc _revised'!D14</f>
        <v>1.2058</v>
      </c>
      <c r="I19" s="421"/>
      <c r="K19" s="428"/>
      <c r="L19" s="429"/>
      <c r="M19" s="429"/>
      <c r="N19" s="429"/>
      <c r="O19" s="429"/>
      <c r="P19" s="429"/>
      <c r="Q19" s="429"/>
      <c r="R19" s="429"/>
      <c r="S19" s="429"/>
      <c r="T19" s="429"/>
      <c r="U19" s="429"/>
    </row>
    <row r="20" ht="15" customHeight="1" spans="1:21" x14ac:dyDescent="0.25">
      <c r="A20" s="394" t="str">
        <f t="shared" si="1"/>
        <v>0</v>
      </c>
      <c r="B20" s="423" t="s">
        <v>171</v>
      </c>
      <c r="C20" s="423" t="s">
        <v>172</v>
      </c>
      <c r="D20" s="424">
        <v>160</v>
      </c>
      <c r="E20" s="430">
        <v>95</v>
      </c>
      <c r="F20" s="425">
        <v>15200</v>
      </c>
      <c r="G20" s="214"/>
      <c r="H20" s="426">
        <v>36210.41</v>
      </c>
      <c r="I20" s="421"/>
      <c r="J20" s="214"/>
      <c r="K20" s="428">
        <f>SUM(L20:U20)</f>
        <v>0</v>
      </c>
      <c r="L20" s="429"/>
      <c r="M20" s="429"/>
      <c r="N20" s="429"/>
      <c r="O20" s="429"/>
      <c r="P20" s="429"/>
      <c r="Q20" s="429"/>
      <c r="R20" s="429"/>
      <c r="S20" s="429"/>
      <c r="T20" s="429"/>
      <c r="U20" s="429"/>
    </row>
    <row r="21" ht="15" customHeight="1" spans="1:21" x14ac:dyDescent="0.25">
      <c r="A21" s="394" t="str">
        <f t="shared" si="1"/>
        <v>1</v>
      </c>
      <c r="B21" s="441"/>
      <c r="C21" s="442"/>
      <c r="D21" s="443"/>
      <c r="E21" s="444"/>
      <c r="F21" s="425"/>
      <c r="G21" s="214"/>
      <c r="H21" s="426"/>
      <c r="I21" s="439">
        <f>(D21+D23+D24)*E21*H19</f>
        <v>13234.474944</v>
      </c>
      <c r="J21" s="214"/>
      <c r="K21" s="428">
        <f>SUM(L21:U21)</f>
        <v>0</v>
      </c>
      <c r="L21" s="429"/>
      <c r="M21" s="429"/>
      <c r="N21" s="429"/>
      <c r="O21" s="429"/>
      <c r="P21" s="429"/>
      <c r="Q21" s="429"/>
      <c r="R21" s="429"/>
      <c r="S21" s="429"/>
      <c r="T21" s="429"/>
      <c r="U21" s="429"/>
    </row>
    <row r="22" ht="15" customHeight="1" hidden="1" spans="2:21" x14ac:dyDescent="0.25">
      <c r="B22" s="441"/>
      <c r="C22" s="442"/>
      <c r="D22" s="445"/>
      <c r="E22" s="444"/>
      <c r="F22" s="425"/>
      <c r="G22" s="214"/>
      <c r="H22" s="426"/>
      <c r="I22" s="439"/>
      <c r="J22" s="214"/>
      <c r="K22" s="428"/>
      <c r="L22" s="429"/>
      <c r="M22" s="429"/>
      <c r="N22" s="429"/>
      <c r="O22" s="429"/>
      <c r="P22" s="429"/>
      <c r="Q22" s="429"/>
      <c r="R22" s="429"/>
      <c r="S22" s="429"/>
      <c r="T22" s="429"/>
      <c r="U22" s="429"/>
    </row>
    <row r="23" ht="15" customHeight="1" spans="2:21" x14ac:dyDescent="0.25">
      <c r="B23" s="441"/>
      <c r="C23" s="442"/>
      <c r="D23" s="445"/>
      <c r="E23" s="444"/>
      <c r="F23" s="425"/>
      <c r="G23" s="214"/>
      <c r="H23" s="426"/>
      <c r="I23" s="439">
        <f>(D21+D23+D24)*E21*(1+H19)*0.08</f>
        <v>1936.81239552</v>
      </c>
      <c r="J23" s="214"/>
      <c r="K23" s="428"/>
      <c r="L23" s="429"/>
      <c r="M23" s="429"/>
      <c r="N23" s="429"/>
      <c r="O23" s="429"/>
      <c r="P23" s="429"/>
      <c r="Q23" s="429"/>
      <c r="R23" s="429"/>
      <c r="S23" s="429"/>
      <c r="T23" s="429"/>
      <c r="U23" s="429"/>
    </row>
    <row r="24" ht="15" customHeight="1" spans="2:21" x14ac:dyDescent="0.25">
      <c r="B24" s="441"/>
      <c r="C24" s="442"/>
      <c r="D24" s="445"/>
      <c r="E24" s="444"/>
      <c r="F24" s="425"/>
      <c r="G24" s="214"/>
      <c r="H24" s="426"/>
      <c r="I24" s="421"/>
      <c r="J24" s="214"/>
      <c r="K24" s="428"/>
      <c r="L24" s="429"/>
      <c r="M24" s="429"/>
      <c r="N24" s="429"/>
      <c r="O24" s="429"/>
      <c r="P24" s="429"/>
      <c r="Q24" s="429"/>
      <c r="R24" s="429"/>
      <c r="S24" s="429"/>
      <c r="T24" s="429"/>
      <c r="U24" s="429"/>
    </row>
    <row r="25" ht="15" customHeight="1" spans="1:21" x14ac:dyDescent="0.25">
      <c r="A25" s="394">
        <v>1</v>
      </c>
      <c r="B25" s="423"/>
      <c r="C25" s="423"/>
      <c r="D25" s="424"/>
      <c r="E25" s="430"/>
      <c r="F25" s="425"/>
      <c r="G25" s="214"/>
      <c r="H25" s="426"/>
      <c r="I25" s="421"/>
      <c r="J25" s="214"/>
      <c r="K25" s="428"/>
      <c r="L25" s="429"/>
      <c r="M25" s="429"/>
      <c r="N25" s="429"/>
      <c r="O25" s="429"/>
      <c r="P25" s="429"/>
      <c r="Q25" s="429"/>
      <c r="R25" s="429"/>
      <c r="S25" s="429"/>
      <c r="T25" s="429"/>
      <c r="U25" s="429"/>
    </row>
    <row r="26" ht="15" customHeight="1" spans="1:21" x14ac:dyDescent="0.25">
      <c r="A26" s="394">
        <v>1</v>
      </c>
      <c r="B26" s="435" t="s">
        <v>173</v>
      </c>
      <c r="C26" s="435"/>
      <c r="D26" s="414">
        <f>SUBTOTAL(9,D20:D25)</f>
        <v>144</v>
      </c>
      <c r="E26" s="436"/>
      <c r="F26" s="446">
        <f>SUBTOTAL(9,F20:F25)</f>
        <v>10975.68</v>
      </c>
      <c r="G26" s="447"/>
      <c r="H26" s="448">
        <f>SUM(H20:H25)</f>
        <v>26146.967339520004</v>
      </c>
      <c r="I26" s="439">
        <f>H26-I23</f>
        <v>24210.154944000005</v>
      </c>
      <c r="J26" s="214"/>
      <c r="K26" s="428"/>
      <c r="L26" s="429"/>
      <c r="M26" s="429"/>
      <c r="N26" s="429"/>
      <c r="O26" s="429"/>
      <c r="P26" s="429"/>
      <c r="Q26" s="429"/>
      <c r="R26" s="429"/>
      <c r="S26" s="429"/>
      <c r="T26" s="429"/>
      <c r="U26" s="429"/>
    </row>
    <row r="27" ht="15" customHeight="1" spans="1:21" x14ac:dyDescent="0.25">
      <c r="A27" s="394">
        <v>1</v>
      </c>
      <c r="D27" s="419"/>
      <c r="F27" s="125"/>
      <c r="H27" s="409"/>
      <c r="I27" s="421"/>
      <c r="K27" s="428"/>
      <c r="L27" s="429"/>
      <c r="M27" s="429"/>
      <c r="N27" s="429"/>
      <c r="O27" s="429"/>
      <c r="P27" s="429"/>
      <c r="Q27" s="429"/>
      <c r="R27" s="429"/>
      <c r="S27" s="429"/>
      <c r="T27" s="429"/>
      <c r="U27" s="429"/>
    </row>
    <row r="28" ht="15" customHeight="1" spans="1:21" x14ac:dyDescent="0.25">
      <c r="A28" s="394">
        <v>1</v>
      </c>
      <c r="D28" s="419"/>
      <c r="F28" s="125"/>
      <c r="H28" s="449"/>
      <c r="I28" s="40"/>
      <c r="K28" s="429"/>
      <c r="L28" s="429"/>
      <c r="M28" s="429"/>
      <c r="N28" s="429"/>
      <c r="O28" s="429"/>
      <c r="P28" s="429"/>
      <c r="Q28" s="429"/>
      <c r="R28" s="429"/>
      <c r="S28" s="429"/>
      <c r="T28" s="429"/>
      <c r="U28" s="429"/>
    </row>
    <row r="29" ht="18" customHeight="1" spans="1:21" x14ac:dyDescent="0.25">
      <c r="A29" s="394">
        <v>1</v>
      </c>
      <c r="B29" s="223" t="s">
        <v>174</v>
      </c>
      <c r="C29" s="435"/>
      <c r="D29" s="414">
        <f>SUBTOTAL(9,D7:D28)</f>
        <v>144</v>
      </c>
      <c r="E29" s="436"/>
      <c r="F29" s="446">
        <f>SUBTOTAL(9,F7:F28)</f>
        <v>10975.68</v>
      </c>
      <c r="G29" s="447"/>
      <c r="H29" s="450">
        <f>H18+H26+0</f>
        <v>26146.967339520004</v>
      </c>
      <c r="I29" s="40" t="s">
        <v>175</v>
      </c>
      <c r="K29" s="451"/>
      <c r="L29" s="428"/>
      <c r="M29" s="452">
        <f>SUM(M7:M28)</f>
        <v>0</v>
      </c>
      <c r="N29" s="452">
        <f>SUM(N7:N28)</f>
        <v>0</v>
      </c>
      <c r="O29" s="452">
        <f>SUM(O7:O28)</f>
        <v>0</v>
      </c>
      <c r="P29" s="452">
        <f>SUM(P7:P28)</f>
        <v>0</v>
      </c>
      <c r="Q29" s="452">
        <f>SUM(Q7:Q28)</f>
        <v>0</v>
      </c>
      <c r="R29" s="452">
        <f>SUM(R8:R28)</f>
        <v>0</v>
      </c>
      <c r="S29" s="452">
        <f>SUM(S8:S28)</f>
        <v>0</v>
      </c>
      <c r="T29" s="452">
        <f>SUM(T8:T28)</f>
        <v>0</v>
      </c>
      <c r="U29" s="452">
        <f>SUM(U8:U28)</f>
        <v>0</v>
      </c>
    </row>
    <row r="30" spans="1:9" x14ac:dyDescent="0.25">
      <c r="A30" s="394">
        <v>1</v>
      </c>
      <c r="H30" s="453">
        <f>+'Sub Calc'!H31</f>
        <v>0</v>
      </c>
      <c r="I30" s="40" t="s">
        <v>176</v>
      </c>
    </row>
    <row r="31" spans="1:9" x14ac:dyDescent="0.25">
      <c r="A31" s="394">
        <v>1</v>
      </c>
      <c r="H31" s="454">
        <f>SUM(H29:H30)</f>
        <v>26146.967339520004</v>
      </c>
      <c r="I31" s="40" t="s">
        <v>177</v>
      </c>
    </row>
    <row r="32" spans="8:9" x14ac:dyDescent="0.25">
      <c r="H32" s="453"/>
      <c r="I32" s="40"/>
    </row>
    <row r="33" spans="8:9" x14ac:dyDescent="0.25">
      <c r="H33" s="455"/>
      <c r="I33" s="40"/>
    </row>
    <row r="34" ht="15" customHeight="1" spans="8:8" x14ac:dyDescent="0.25">
      <c r="H34" s="456"/>
    </row>
  </sheetData>
  <autoFilter ref="A4:A31"/>
  <pageMargins left="0.5" right="0.5" top="1" bottom="1" header="0.5" footer="0.5"/>
  <pageSetup orientation="portrait" horizontalDpi="4294967295" verticalDpi="4294967295" scale="81" fitToWidth="1" fitToHeight="1" firstPageNumber="1" useFirstPageNumber="1" copies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1:T49"/>
  <sheetViews>
    <sheetView workbookViewId="0" showGridLines="0" zoomScale="100" zoomScaleNormal="100" view="pageBreakPreview">
      <selection activeCell="B24" sqref="B24"/>
    </sheetView>
  </sheetViews>
  <sheetFormatPr defaultRowHeight="14.25" outlineLevelRow="0" outlineLevelCol="0" x14ac:dyDescent="0" defaultColWidth="8.6640625" customHeight="1"/>
  <cols>
    <col min="1" max="1" width="2" style="40" customWidth="1"/>
    <col min="2" max="4" width="4.6640625" style="40" customWidth="1"/>
    <col min="5" max="10" width="5.44140625" style="40" customWidth="1"/>
    <col min="11" max="11" width="6.6640625" style="40" customWidth="1"/>
    <col min="12" max="12" width="4.6640625" style="40" customWidth="1"/>
    <col min="13" max="13" width="6" style="40" customWidth="1"/>
    <col min="14" max="14" width="5" style="40" customWidth="1"/>
    <col min="15" max="15" width="5.88671875" style="40" customWidth="1"/>
    <col min="16" max="16" width="2.88671875" style="40" customWidth="1"/>
    <col min="17" max="18" width="11.5546875" style="40" customWidth="1"/>
    <col min="19" max="19" width="2.77734375" style="40" customWidth="1"/>
    <col min="20" max="16384" width="8.6640625" style="40" customWidth="1"/>
  </cols>
  <sheetData>
    <row r="1" ht="34.5" customHeight="1" spans="2:15" x14ac:dyDescent="0.25">
      <c r="B1" s="41" t="s">
        <v>19</v>
      </c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</row>
    <row r="2" ht="17.25" customHeight="1" spans="17:17" x14ac:dyDescent="0.25">
      <c r="Q2" s="42"/>
    </row>
    <row r="3" ht="15" customHeight="1" spans="2:15" x14ac:dyDescent="0.25">
      <c r="B3" s="43"/>
      <c r="L3" s="44" t="s">
        <v>20</v>
      </c>
      <c r="M3" s="45"/>
      <c r="N3" s="45"/>
      <c r="O3" s="46"/>
    </row>
    <row r="4" ht="15" customHeight="1" spans="2:18" x14ac:dyDescent="0.25">
      <c r="B4" s="42" t="s">
        <v>21</v>
      </c>
      <c r="L4" s="47"/>
      <c r="M4" s="48"/>
      <c r="N4" s="48"/>
      <c r="O4" s="49"/>
      <c r="Q4" s="50"/>
      <c r="R4" s="50"/>
    </row>
    <row r="5" ht="15" customHeight="1" spans="2:18" x14ac:dyDescent="0.25">
      <c r="B5" s="40" t="s">
        <v>22</v>
      </c>
      <c r="L5" s="44" t="s">
        <v>23</v>
      </c>
      <c r="M5" s="45"/>
      <c r="N5" s="45"/>
      <c r="O5" s="46"/>
      <c r="R5" s="51"/>
    </row>
    <row r="6" ht="15" customHeight="1" spans="2:20" x14ac:dyDescent="0.25">
      <c r="B6" s="40" t="s">
        <v>24</v>
      </c>
      <c r="L6" s="52">
        <f>'Master File '!C4</f>
        <v>46188</v>
      </c>
      <c r="M6" s="53"/>
      <c r="N6" s="53"/>
      <c r="O6" s="54"/>
      <c r="R6" s="55"/>
      <c r="S6" s="56"/>
      <c r="T6" s="57"/>
    </row>
    <row r="7" ht="15" customHeight="1" spans="2:18" x14ac:dyDescent="0.25">
      <c r="B7" s="40" t="s">
        <v>25</v>
      </c>
      <c r="L7" s="58" t="s">
        <v>26</v>
      </c>
      <c r="M7" s="59"/>
      <c r="N7" s="59"/>
      <c r="O7" s="60"/>
      <c r="R7" s="51"/>
    </row>
    <row r="8" ht="15.75" customHeight="1" spans="2:18" x14ac:dyDescent="0.25">
      <c r="B8" s="40" t="s">
        <v>27</v>
      </c>
      <c r="L8" s="61" t="s">
        <v>28</v>
      </c>
      <c r="M8" s="62"/>
      <c r="N8" s="62"/>
      <c r="O8" s="63"/>
      <c r="R8" s="51"/>
    </row>
    <row r="9" ht="15.75" customHeight="1" spans="2:18" x14ac:dyDescent="0.25">
      <c r="B9" s="64" t="s">
        <v>29</v>
      </c>
      <c r="L9" s="65" t="s">
        <v>30</v>
      </c>
      <c r="M9" s="65"/>
      <c r="N9" s="65"/>
      <c r="O9" s="65"/>
      <c r="R9" s="66"/>
    </row>
    <row r="10" ht="15" customHeight="1" spans="12:15" x14ac:dyDescent="0.25">
      <c r="L10" s="67" t="str">
        <f>'Master File '!C3</f>
        <v> A.04-02-12</v>
      </c>
      <c r="M10" s="68"/>
      <c r="N10" s="68"/>
      <c r="O10" s="69"/>
    </row>
    <row r="11" ht="15.75" customHeight="1" spans="12:15" x14ac:dyDescent="0.25">
      <c r="L11" s="70" t="s">
        <v>31</v>
      </c>
      <c r="M11" s="71"/>
      <c r="N11" s="71"/>
      <c r="O11" s="72"/>
    </row>
    <row r="12" ht="15" customHeight="1" spans="2:15" x14ac:dyDescent="0.25">
      <c r="B12" s="40" t="s">
        <v>32</v>
      </c>
      <c r="D12" s="42" t="s">
        <v>33</v>
      </c>
      <c r="L12" s="73"/>
      <c r="M12" s="74"/>
      <c r="N12" s="74"/>
      <c r="O12" s="75"/>
    </row>
    <row r="13" ht="15" customHeight="1" spans="4:4" x14ac:dyDescent="0.25">
      <c r="D13" s="42" t="s">
        <v>34</v>
      </c>
    </row>
    <row r="14" ht="15" customHeight="1" spans="4:4" x14ac:dyDescent="0.25">
      <c r="D14" s="42" t="s">
        <v>35</v>
      </c>
    </row>
    <row r="15" ht="15" customHeight="1" spans="4:4" x14ac:dyDescent="0.25">
      <c r="D15" s="42" t="s">
        <v>36</v>
      </c>
    </row>
    <row r="16" ht="15" customHeight="1" spans="4:4" x14ac:dyDescent="0.25">
      <c r="D16" s="42"/>
    </row>
    <row r="17" ht="15" customHeight="1" spans="4:4" x14ac:dyDescent="0.25">
      <c r="D17" s="42"/>
    </row>
    <row r="18" ht="8.45" customHeight="1" spans="4:4" x14ac:dyDescent="0.25">
      <c r="D18" s="42"/>
    </row>
    <row r="19" spans="2:8" x14ac:dyDescent="0.25">
      <c r="B19" s="56" t="s">
        <v>37</v>
      </c>
      <c r="C19" s="56"/>
      <c r="D19" s="56"/>
      <c r="E19" s="76" t="s">
        <v>38</v>
      </c>
      <c r="F19" s="56"/>
      <c r="G19" s="76"/>
      <c r="H19" s="40"/>
    </row>
    <row r="21" ht="15" customHeight="1" spans="2:18" x14ac:dyDescent="0.25">
      <c r="B21" s="58" t="s">
        <v>39</v>
      </c>
      <c r="C21" s="77"/>
      <c r="D21" s="77"/>
      <c r="E21" s="77" t="s">
        <v>40</v>
      </c>
      <c r="F21" s="77"/>
      <c r="G21" s="77"/>
      <c r="H21" s="77"/>
      <c r="I21" s="77"/>
      <c r="J21" s="77"/>
      <c r="K21" s="78"/>
      <c r="L21" s="58" t="s">
        <v>41</v>
      </c>
      <c r="M21" s="77"/>
      <c r="N21" s="77"/>
      <c r="O21" s="78"/>
      <c r="R21" s="79"/>
    </row>
    <row r="22" ht="28.5" customHeight="1" spans="2:15" x14ac:dyDescent="0.25">
      <c r="B22" s="80" t="s">
        <v>42</v>
      </c>
      <c r="E22" s="81" t="s">
        <v>43</v>
      </c>
      <c r="F22" s="81"/>
      <c r="G22" s="81"/>
      <c r="H22" s="81"/>
      <c r="I22" s="81"/>
      <c r="J22" s="81"/>
      <c r="K22" s="82"/>
      <c r="L22" s="83" t="s">
        <v>44</v>
      </c>
      <c r="M22" s="84"/>
      <c r="N22" s="84"/>
      <c r="O22" s="85"/>
    </row>
    <row r="23" ht="15" customHeight="1" spans="2:15" x14ac:dyDescent="0.25">
      <c r="B23" s="58" t="s">
        <v>45</v>
      </c>
      <c r="C23" s="77"/>
      <c r="D23" s="77"/>
      <c r="E23" s="77"/>
      <c r="F23" s="77"/>
      <c r="G23" s="59"/>
      <c r="H23" s="59"/>
      <c r="I23" s="59"/>
      <c r="J23" s="77"/>
      <c r="K23" s="78"/>
      <c r="L23" s="58" t="s">
        <v>46</v>
      </c>
      <c r="M23" s="77"/>
      <c r="N23" s="77"/>
      <c r="O23" s="78"/>
    </row>
    <row r="24" ht="15.75" customHeight="1" spans="2:15" x14ac:dyDescent="0.25">
      <c r="B24" s="86">
        <f>'Master File '!D6</f>
        <v>46137</v>
      </c>
      <c r="C24" s="87"/>
      <c r="D24" s="87"/>
      <c r="E24" s="87"/>
      <c r="F24" s="87"/>
      <c r="G24" s="88" t="s">
        <v>5</v>
      </c>
      <c r="H24" s="89">
        <f>'Master File '!G6</f>
        <v>46171</v>
      </c>
      <c r="I24" s="90"/>
      <c r="J24" s="90"/>
      <c r="K24" s="91"/>
      <c r="L24" s="92" t="s">
        <v>47</v>
      </c>
      <c r="M24" s="92"/>
      <c r="N24" s="92"/>
      <c r="O24" s="93"/>
    </row>
    <row r="25" ht="25.5" customHeight="1" spans="2:15" x14ac:dyDescent="0.25">
      <c r="B25" s="94" t="s">
        <v>48</v>
      </c>
      <c r="C25" s="95"/>
      <c r="D25" s="95"/>
      <c r="E25" s="95"/>
      <c r="F25" s="95"/>
      <c r="G25" s="95"/>
      <c r="H25" s="95"/>
      <c r="I25" s="95"/>
      <c r="J25" s="95"/>
      <c r="K25" s="95"/>
      <c r="L25" s="96"/>
      <c r="M25" s="96"/>
      <c r="N25" s="96"/>
      <c r="O25" s="97"/>
    </row>
    <row r="26" spans="2:15" x14ac:dyDescent="0.25">
      <c r="B26" s="98"/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8"/>
    </row>
    <row r="27" spans="2:15" x14ac:dyDescent="0.25">
      <c r="B27" s="99" t="s">
        <v>49</v>
      </c>
      <c r="C27" s="57" t="s">
        <v>50</v>
      </c>
      <c r="D27" s="57"/>
      <c r="E27" s="57"/>
      <c r="F27" s="57"/>
      <c r="G27" s="57"/>
      <c r="H27" s="57"/>
      <c r="I27" s="57"/>
      <c r="J27" s="57"/>
      <c r="K27" s="57"/>
      <c r="L27" s="100">
        <v>36254</v>
      </c>
      <c r="M27" s="100"/>
      <c r="N27" s="100"/>
      <c r="O27" s="101"/>
    </row>
    <row r="28" spans="2:15" x14ac:dyDescent="0.25">
      <c r="B28" s="99"/>
      <c r="C28" s="57"/>
      <c r="D28" s="57"/>
      <c r="E28" s="57"/>
      <c r="F28" s="57"/>
      <c r="G28" s="57"/>
      <c r="H28" s="57"/>
      <c r="I28" s="57"/>
      <c r="J28" s="57"/>
      <c r="K28" s="57"/>
      <c r="L28" s="100"/>
      <c r="M28" s="100"/>
      <c r="N28" s="100"/>
      <c r="O28" s="101"/>
    </row>
    <row r="29" spans="2:18" x14ac:dyDescent="0.25">
      <c r="B29" s="102"/>
      <c r="L29" s="103"/>
      <c r="M29" s="103"/>
      <c r="N29" s="103"/>
      <c r="O29" s="101"/>
      <c r="Q29" s="104"/>
      <c r="R29" s="104"/>
    </row>
    <row r="30" ht="15.75" customHeight="1" spans="2:18" x14ac:dyDescent="0.25">
      <c r="B30" s="102"/>
      <c r="D30" s="42" t="s">
        <v>51</v>
      </c>
      <c r="L30" s="105">
        <f>SUM(L27:N29)</f>
        <v>26189.777339520002</v>
      </c>
      <c r="M30" s="106"/>
      <c r="N30" s="106"/>
      <c r="O30" s="101"/>
      <c r="Q30" s="107"/>
      <c r="R30" s="108"/>
    </row>
    <row r="31" ht="15.75" customHeight="1" spans="2:15" x14ac:dyDescent="0.25">
      <c r="B31" s="102"/>
      <c r="D31" s="42"/>
      <c r="L31" s="109"/>
      <c r="M31" s="50"/>
      <c r="N31" s="50"/>
      <c r="O31" s="101"/>
    </row>
    <row r="32" ht="15" customHeight="1" spans="2:15" x14ac:dyDescent="0.25">
      <c r="B32" s="102"/>
      <c r="D32" s="42"/>
      <c r="L32" s="109"/>
      <c r="M32" s="50"/>
      <c r="N32" s="50"/>
      <c r="O32" s="101"/>
    </row>
    <row r="33" ht="15" customHeight="1" spans="2:15" x14ac:dyDescent="0.25">
      <c r="B33" s="110" t="s">
        <v>52</v>
      </c>
      <c r="C33" s="111"/>
      <c r="D33" s="111"/>
      <c r="E33" s="111"/>
      <c r="M33" s="50"/>
      <c r="N33" s="50"/>
      <c r="O33" s="101"/>
    </row>
    <row r="34" ht="15" customHeight="1" spans="2:18" x14ac:dyDescent="0.25">
      <c r="B34" s="102"/>
      <c r="C34" s="40" t="s">
        <v>53</v>
      </c>
      <c r="J34" s="112">
        <v>156185.34</v>
      </c>
      <c r="K34" s="112"/>
      <c r="L34" s="112"/>
      <c r="M34" s="50"/>
      <c r="N34" s="50"/>
      <c r="O34" s="101"/>
      <c r="Q34" s="113"/>
      <c r="R34" s="114"/>
    </row>
    <row r="35" ht="15" customHeight="1" spans="2:15" x14ac:dyDescent="0.25">
      <c r="B35" s="102"/>
      <c r="C35" s="57" t="s">
        <v>54</v>
      </c>
      <c r="D35" s="57"/>
      <c r="E35" s="57"/>
      <c r="F35" s="57"/>
      <c r="G35" s="57"/>
      <c r="J35" s="112">
        <v>36254</v>
      </c>
      <c r="K35" s="112"/>
      <c r="L35" s="112"/>
      <c r="M35" s="50"/>
      <c r="N35" s="50"/>
      <c r="O35" s="101"/>
    </row>
    <row r="36" ht="15" customHeight="1" spans="2:15" x14ac:dyDescent="0.25">
      <c r="B36" s="102"/>
      <c r="C36" s="57" t="s">
        <v>55</v>
      </c>
      <c r="D36" s="57"/>
      <c r="E36" s="57"/>
      <c r="F36" s="57"/>
      <c r="G36" s="57"/>
      <c r="J36" s="115">
        <v>50000</v>
      </c>
      <c r="K36" s="115"/>
      <c r="L36" s="115"/>
      <c r="M36" s="50"/>
      <c r="N36" s="50"/>
      <c r="O36" s="101"/>
    </row>
    <row r="37" ht="15" customHeight="1" spans="2:15" x14ac:dyDescent="0.25">
      <c r="B37" s="102"/>
      <c r="C37" s="57" t="s">
        <v>56</v>
      </c>
      <c r="D37" s="57"/>
      <c r="E37" s="57"/>
      <c r="F37" s="57"/>
      <c r="G37" s="57"/>
      <c r="J37" s="112">
        <v>86254</v>
      </c>
      <c r="K37" s="112"/>
      <c r="L37" s="112"/>
      <c r="M37" s="50"/>
      <c r="N37" s="50"/>
      <c r="O37" s="101"/>
    </row>
    <row r="38" ht="15" customHeight="1" spans="2:16" x14ac:dyDescent="0.25">
      <c r="B38" s="102"/>
      <c r="C38" s="57" t="s">
        <v>57</v>
      </c>
      <c r="D38" s="57"/>
      <c r="E38" s="57"/>
      <c r="F38" s="57"/>
      <c r="G38" s="57"/>
      <c r="J38" s="116">
        <v>69931.34</v>
      </c>
      <c r="K38" s="117"/>
      <c r="L38" s="117"/>
      <c r="O38" s="101"/>
      <c r="P38" s="118"/>
    </row>
    <row r="39" ht="15" customHeight="1" spans="2:15" x14ac:dyDescent="0.25">
      <c r="B39" s="102"/>
      <c r="C39" s="57"/>
      <c r="D39" s="57"/>
      <c r="E39" s="57"/>
      <c r="F39" s="57"/>
      <c r="G39" s="57"/>
      <c r="J39" s="112"/>
      <c r="K39" s="119"/>
      <c r="L39" s="119"/>
      <c r="O39" s="101"/>
    </row>
    <row r="40" spans="2:15" x14ac:dyDescent="0.25">
      <c r="B40" s="120"/>
      <c r="C40" s="92"/>
      <c r="D40" s="92"/>
      <c r="E40" s="92"/>
      <c r="F40" s="92"/>
      <c r="G40" s="92"/>
      <c r="H40" s="92"/>
      <c r="I40" s="92"/>
      <c r="J40" s="92"/>
      <c r="K40" s="92"/>
      <c r="L40" s="92"/>
      <c r="M40" s="92"/>
      <c r="N40" s="92"/>
      <c r="O40" s="93"/>
    </row>
    <row r="42" ht="29.25" customHeight="1" spans="2:15" x14ac:dyDescent="0.25">
      <c r="B42" s="121" t="s">
        <v>58</v>
      </c>
      <c r="C42" s="121"/>
      <c r="D42" s="121"/>
      <c r="E42" s="121"/>
      <c r="F42" s="121"/>
      <c r="G42" s="121"/>
      <c r="H42" s="121"/>
      <c r="I42" s="121"/>
      <c r="J42" s="121"/>
      <c r="K42" s="121"/>
      <c r="L42" s="121"/>
      <c r="M42" s="121"/>
      <c r="N42" s="121"/>
      <c r="O42" s="121"/>
    </row>
    <row r="43" ht="8.25" customHeight="1" spans="2:15" x14ac:dyDescent="0.25">
      <c r="B43" s="121"/>
      <c r="C43" s="121"/>
      <c r="D43" s="121"/>
      <c r="E43" s="121"/>
      <c r="F43" s="121"/>
      <c r="G43" s="121"/>
      <c r="H43" s="121"/>
      <c r="I43" s="121"/>
      <c r="J43" s="121"/>
      <c r="K43" s="121"/>
      <c r="L43" s="121"/>
      <c r="M43" s="121"/>
      <c r="N43" s="121"/>
      <c r="O43" s="121"/>
    </row>
    <row r="45" ht="15.6" customHeight="1" spans="2:14" x14ac:dyDescent="0.25">
      <c r="B45" s="103"/>
      <c r="C45" s="103"/>
      <c r="D45" s="103"/>
      <c r="E45" s="103"/>
      <c r="F45" s="103"/>
      <c r="G45" s="103"/>
      <c r="M45" s="122">
        <f>'Master File '!C4</f>
        <v>46188</v>
      </c>
      <c r="N45" s="103"/>
    </row>
    <row r="46" spans="2:14" x14ac:dyDescent="0.25">
      <c r="B46" s="77" t="s">
        <v>59</v>
      </c>
      <c r="C46" s="77"/>
      <c r="D46" s="77" t="s">
        <v>60</v>
      </c>
      <c r="E46" s="77"/>
      <c r="F46" s="77"/>
      <c r="G46" s="77"/>
      <c r="M46" s="119" t="s">
        <v>61</v>
      </c>
      <c r="N46" s="119"/>
    </row>
    <row r="48" spans="2:15" x14ac:dyDescent="0.25">
      <c r="B48" s="123"/>
      <c r="C48" s="123"/>
      <c r="D48" s="123"/>
      <c r="E48" s="123"/>
      <c r="F48" s="123"/>
      <c r="G48" s="123"/>
      <c r="H48" s="123"/>
      <c r="I48" s="123"/>
      <c r="J48" s="123"/>
      <c r="K48" s="123"/>
      <c r="L48" s="123"/>
      <c r="M48" s="123"/>
      <c r="N48" s="123"/>
      <c r="O48" s="123"/>
    </row>
    <row r="49" spans="2:15" x14ac:dyDescent="0.25">
      <c r="B49" s="123"/>
      <c r="C49" s="123"/>
      <c r="D49" s="123"/>
      <c r="E49" s="123"/>
      <c r="F49" s="123"/>
      <c r="G49" s="123"/>
      <c r="H49" s="123"/>
      <c r="I49" s="123"/>
      <c r="J49" s="123"/>
      <c r="K49" s="123"/>
      <c r="L49" s="123"/>
      <c r="M49" s="123"/>
      <c r="N49" s="123"/>
      <c r="O49" s="123"/>
    </row>
  </sheetData>
  <mergeCells count="32">
    <mergeCell ref="B1:O1"/>
    <mergeCell ref="Q4:R4"/>
    <mergeCell ref="L6:O6"/>
    <mergeCell ref="L8:O8"/>
    <mergeCell ref="L9:O9"/>
    <mergeCell ref="L10:O10"/>
    <mergeCell ref="L11:O12"/>
    <mergeCell ref="E22:K22"/>
    <mergeCell ref="L22:O22"/>
    <mergeCell ref="B24:F24"/>
    <mergeCell ref="H24:K24"/>
    <mergeCell ref="B25:O25"/>
    <mergeCell ref="C27:K27"/>
    <mergeCell ref="L27:N27"/>
    <mergeCell ref="L28:N28"/>
    <mergeCell ref="L29:N29"/>
    <mergeCell ref="L30:N30"/>
    <mergeCell ref="B33:E33"/>
    <mergeCell ref="J34:L34"/>
    <mergeCell ref="C35:G35"/>
    <mergeCell ref="J35:L35"/>
    <mergeCell ref="C36:G36"/>
    <mergeCell ref="J36:L36"/>
    <mergeCell ref="C37:G37"/>
    <mergeCell ref="J37:L37"/>
    <mergeCell ref="J38:L38"/>
    <mergeCell ref="B42:O42"/>
    <mergeCell ref="B45:G45"/>
    <mergeCell ref="M45:N45"/>
    <mergeCell ref="M46:N46"/>
    <mergeCell ref="B48:O48"/>
    <mergeCell ref="B49:O49"/>
  </mergeCells>
  <hyperlinks>
    <hyperlink ref="B9" r:id="rId1"/>
  </hyperlinks>
  <pageMargins left="0.7" right="0.7" top="0.64" bottom="0.63" header="0.3" footer="0.3"/>
  <pageSetup orientation="portrait" horizontalDpi="4294967295" verticalDpi="4294967295" scale="98" fitToWidth="1" fitToHeight="1" firstPageNumber="1" useFirstPageNumber="1" copies="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8"/>
  <sheetViews>
    <sheetView workbookViewId="0" showGridLines="0" zoomScale="100" zoomScaleNormal="100" view="pageBreakPreview">
      <selection activeCell="G7" sqref="G7"/>
    </sheetView>
  </sheetViews>
  <sheetFormatPr defaultRowHeight="15.75" outlineLevelRow="0" outlineLevelCol="0" x14ac:dyDescent="0" defaultColWidth="8.6640625" customHeight="1"/>
  <cols>
    <col min="1" max="1" width="13.6640625" style="7" customWidth="1"/>
    <col min="2" max="2" width="6.77734375" customWidth="1"/>
    <col min="3" max="3" width="29.88671875" customWidth="1"/>
    <col min="4" max="4" width="13.44140625" customWidth="1"/>
    <col min="5" max="5" width="13.21875" customWidth="1"/>
    <col min="6" max="6" width="12" customWidth="1"/>
    <col min="7" max="7" width="10.77734375" customWidth="1"/>
    <col min="8" max="8" width="3.33203125" customWidth="1"/>
    <col min="9" max="9" width="8.109375" customWidth="1"/>
    <col min="10" max="10" width="9.44140625" customWidth="1"/>
    <col min="11" max="11" width="8.109375" customWidth="1"/>
  </cols>
  <sheetData>
    <row r="1" spans="1:9" x14ac:dyDescent="0.25">
      <c r="A1" s="278"/>
      <c r="B1" s="279" t="s">
        <v>121</v>
      </c>
      <c r="C1" s="280"/>
      <c r="D1" s="280"/>
      <c r="E1" s="280"/>
      <c r="F1" s="280"/>
      <c r="G1" s="280"/>
      <c r="H1" s="280"/>
      <c r="I1" s="281"/>
    </row>
    <row r="2" ht="18" customHeight="1" spans="1:11" x14ac:dyDescent="0.25">
      <c r="A2" s="282"/>
      <c r="B2" s="279" t="s">
        <v>122</v>
      </c>
      <c r="C2" s="280"/>
      <c r="D2" s="280"/>
      <c r="E2" s="280"/>
      <c r="F2" s="280"/>
      <c r="G2" s="280"/>
      <c r="H2" s="280"/>
      <c r="I2" s="281"/>
      <c r="K2" s="283"/>
    </row>
    <row r="3" ht="18" customHeight="1" spans="1:10" x14ac:dyDescent="0.25">
      <c r="A3" s="284"/>
      <c r="B3" s="285" t="s">
        <v>123</v>
      </c>
      <c r="C3" s="286"/>
      <c r="D3" s="286"/>
      <c r="E3" s="286"/>
      <c r="F3" s="286"/>
      <c r="G3" s="286"/>
      <c r="H3" s="286"/>
      <c r="I3" s="287"/>
      <c r="J3" s="283"/>
    </row>
    <row r="4" ht="18" customHeight="1" spans="1:10" x14ac:dyDescent="0.25">
      <c r="A4" s="284"/>
      <c r="B4" s="288">
        <f>I6</f>
        <v>46188</v>
      </c>
      <c r="C4" s="289"/>
      <c r="D4" s="289"/>
      <c r="E4" s="289"/>
      <c r="F4" s="289"/>
      <c r="G4" s="289"/>
      <c r="H4" s="289"/>
      <c r="I4" s="290"/>
      <c r="J4" s="283"/>
    </row>
    <row r="5" ht="15.75" customHeight="1" spans="1:10" x14ac:dyDescent="0.25">
      <c r="A5" s="284"/>
      <c r="B5" s="291"/>
      <c r="C5" s="292"/>
      <c r="D5" s="292"/>
      <c r="E5" s="292"/>
      <c r="F5" s="292"/>
      <c r="G5" s="292"/>
      <c r="H5" s="292"/>
      <c r="I5" s="293"/>
      <c r="J5" s="283"/>
    </row>
    <row r="6" ht="18" customHeight="1" spans="1:10" x14ac:dyDescent="0.25">
      <c r="A6" s="294"/>
      <c r="B6" s="295" t="str">
        <f>+Invoice!C27</f>
        <v>Work Plan A.04-02</v>
      </c>
      <c r="C6" s="295"/>
      <c r="D6" s="295" t="s">
        <v>124</v>
      </c>
      <c r="E6" s="295">
        <f>+Invoice!L8</f>
        <v>71994</v>
      </c>
      <c r="F6" s="296"/>
      <c r="G6" s="295" t="s">
        <v>62</v>
      </c>
      <c r="H6" s="296"/>
      <c r="I6" s="297">
        <f>+Invoice!L6</f>
        <v>46188</v>
      </c>
      <c r="J6" s="283"/>
    </row>
    <row r="7" ht="27" customHeight="1" spans="1:10" x14ac:dyDescent="0.25">
      <c r="A7" s="298"/>
      <c r="B7" s="299" t="str">
        <f>Invoice!E22</f>
        <v>Assistant Resident Engineer / Inspector for Train Control and Communication Projects</v>
      </c>
      <c r="C7" s="299"/>
      <c r="D7" s="299"/>
      <c r="E7" s="299"/>
      <c r="F7" s="300" t="s">
        <v>125</v>
      </c>
      <c r="G7" s="301">
        <f>'Master File '!D6</f>
        <v>46137</v>
      </c>
      <c r="H7" s="301" t="s">
        <v>5</v>
      </c>
      <c r="I7" s="302">
        <f>'Master File '!G6</f>
        <v>46171</v>
      </c>
      <c r="J7" s="283"/>
    </row>
    <row r="8" ht="17.1" customHeight="1" spans="1:10" x14ac:dyDescent="0.25">
      <c r="A8" s="284"/>
      <c r="B8" s="303"/>
      <c r="C8" s="304"/>
      <c r="D8" s="304"/>
      <c r="E8" s="304"/>
      <c r="F8" s="304"/>
      <c r="G8" s="304"/>
      <c r="H8" s="304"/>
      <c r="I8" s="305"/>
      <c r="J8" s="283"/>
    </row>
    <row r="9" ht="18" customHeight="1" spans="1:10" x14ac:dyDescent="0.25">
      <c r="A9" s="284"/>
      <c r="B9" s="306" t="s">
        <v>126</v>
      </c>
      <c r="C9" s="307"/>
      <c r="D9" s="307"/>
      <c r="E9" s="307"/>
      <c r="F9" s="307"/>
      <c r="G9" s="307"/>
      <c r="H9" s="307"/>
      <c r="I9" s="308"/>
      <c r="J9" s="283"/>
    </row>
    <row r="10" ht="18" customHeight="1" spans="1:9" x14ac:dyDescent="0.25">
      <c r="A10" s="284"/>
      <c r="B10" s="303" t="s">
        <v>127</v>
      </c>
      <c r="C10" s="309"/>
      <c r="D10" s="309"/>
      <c r="E10" s="309"/>
      <c r="F10" s="309"/>
      <c r="G10" s="309"/>
      <c r="H10" s="309"/>
      <c r="I10" s="310"/>
    </row>
    <row r="11" ht="18" customHeight="1" spans="1:9" x14ac:dyDescent="0.25">
      <c r="A11" s="284"/>
      <c r="B11" s="311" t="s">
        <v>128</v>
      </c>
      <c r="C11" s="312" t="s">
        <v>129</v>
      </c>
      <c r="D11" s="313"/>
      <c r="E11" s="313"/>
      <c r="F11" s="314"/>
      <c r="G11" s="309"/>
      <c r="H11" s="309"/>
      <c r="I11" s="310"/>
    </row>
    <row r="12" spans="1:9" x14ac:dyDescent="0.25">
      <c r="A12" s="284"/>
      <c r="B12" s="311"/>
      <c r="C12" s="312" t="s">
        <v>130</v>
      </c>
      <c r="D12" s="313"/>
      <c r="E12" s="313"/>
      <c r="F12" s="314"/>
      <c r="G12" s="315"/>
      <c r="H12" s="316"/>
      <c r="I12" s="310"/>
    </row>
    <row r="13" spans="1:9" x14ac:dyDescent="0.25">
      <c r="A13" s="284"/>
      <c r="B13" s="311" t="s">
        <v>128</v>
      </c>
      <c r="C13" s="312" t="s">
        <v>131</v>
      </c>
      <c r="D13" s="313"/>
      <c r="E13" s="313"/>
      <c r="F13" s="314"/>
      <c r="G13" s="315"/>
      <c r="H13" s="316"/>
      <c r="I13" s="317"/>
    </row>
    <row r="14" ht="15" customHeight="1" spans="1:9" x14ac:dyDescent="0.25">
      <c r="A14" s="284"/>
      <c r="B14" s="311"/>
      <c r="C14" s="312" t="s">
        <v>132</v>
      </c>
      <c r="D14" s="313"/>
      <c r="E14" s="313"/>
      <c r="F14" s="314"/>
      <c r="G14" s="315"/>
      <c r="H14" s="316"/>
      <c r="I14" s="318"/>
    </row>
    <row r="15" spans="1:10" x14ac:dyDescent="0.25">
      <c r="A15" s="284"/>
      <c r="B15" s="311" t="s">
        <v>128</v>
      </c>
      <c r="C15" s="312" t="s">
        <v>133</v>
      </c>
      <c r="D15" s="313"/>
      <c r="E15" s="313"/>
      <c r="F15" s="314"/>
      <c r="G15" s="315"/>
      <c r="H15" s="316"/>
      <c r="I15" s="319"/>
      <c r="J15" s="7"/>
    </row>
    <row r="16" spans="1:10" x14ac:dyDescent="0.25">
      <c r="A16" s="284"/>
      <c r="B16" s="311"/>
      <c r="C16" s="312" t="s">
        <v>134</v>
      </c>
      <c r="D16" s="313"/>
      <c r="E16" s="313"/>
      <c r="F16" s="314"/>
      <c r="G16" s="315"/>
      <c r="H16" s="316"/>
      <c r="I16" s="319"/>
      <c r="J16" s="7"/>
    </row>
    <row r="17" spans="1:10" x14ac:dyDescent="0.25">
      <c r="A17" s="284"/>
      <c r="B17" s="311" t="s">
        <v>128</v>
      </c>
      <c r="C17" s="312" t="s">
        <v>135</v>
      </c>
      <c r="D17" s="313"/>
      <c r="E17" s="313"/>
      <c r="F17" s="314"/>
      <c r="G17" s="315"/>
      <c r="H17" s="316"/>
      <c r="I17" s="319"/>
      <c r="J17" s="7"/>
    </row>
    <row r="18" spans="1:10" x14ac:dyDescent="0.25">
      <c r="A18" s="284"/>
      <c r="B18" s="311" t="s">
        <v>128</v>
      </c>
      <c r="C18" s="313"/>
      <c r="D18" s="313"/>
      <c r="E18" s="313"/>
      <c r="F18" s="314"/>
      <c r="G18" s="315"/>
      <c r="H18" s="316"/>
      <c r="I18" s="319"/>
      <c r="J18" s="7"/>
    </row>
    <row r="19" spans="1:10" x14ac:dyDescent="0.25">
      <c r="A19" s="284"/>
      <c r="B19" s="320"/>
      <c r="C19" s="313"/>
      <c r="D19" s="313"/>
      <c r="E19" s="313"/>
      <c r="F19" s="313"/>
      <c r="G19" s="315"/>
      <c r="H19" s="316"/>
      <c r="I19" s="319"/>
      <c r="J19" s="7"/>
    </row>
    <row r="20" spans="1:10" x14ac:dyDescent="0.25">
      <c r="A20" s="284"/>
      <c r="B20" s="321"/>
      <c r="C20" s="322"/>
      <c r="D20" s="322"/>
      <c r="E20" s="322"/>
      <c r="F20" s="322"/>
      <c r="G20" s="316"/>
      <c r="H20" s="316"/>
      <c r="I20" s="323"/>
      <c r="J20" s="7"/>
    </row>
    <row r="21" ht="17.1" customHeight="1" spans="1:9" x14ac:dyDescent="0.25">
      <c r="A21" s="284"/>
      <c r="B21" s="324" t="s">
        <v>136</v>
      </c>
      <c r="C21" s="325"/>
      <c r="D21" s="325"/>
      <c r="E21" s="325"/>
      <c r="F21" s="325"/>
      <c r="G21" s="325"/>
      <c r="H21" s="325"/>
      <c r="I21" s="323"/>
    </row>
    <row r="22" ht="17.1" customHeight="1" spans="1:9" x14ac:dyDescent="0.25">
      <c r="A22" s="284"/>
      <c r="B22" s="326"/>
      <c r="C22" s="327" t="s">
        <v>137</v>
      </c>
      <c r="D22" s="327"/>
      <c r="E22" s="327"/>
      <c r="F22" s="327"/>
      <c r="G22" s="327"/>
      <c r="H22" s="327"/>
      <c r="I22" s="328"/>
    </row>
    <row r="23" ht="17.1" customHeight="1" spans="1:9" x14ac:dyDescent="0.25">
      <c r="A23" s="284"/>
      <c r="B23" s="329"/>
      <c r="C23" s="330"/>
      <c r="D23" s="330"/>
      <c r="E23" s="330"/>
      <c r="F23" s="330"/>
      <c r="G23" s="330"/>
      <c r="H23" s="330"/>
      <c r="I23" s="328"/>
    </row>
    <row r="24" ht="17.1" customHeight="1" spans="1:9" x14ac:dyDescent="0.25">
      <c r="A24" s="284"/>
      <c r="B24" s="324" t="s">
        <v>138</v>
      </c>
      <c r="C24" s="331"/>
      <c r="D24" s="331"/>
      <c r="E24" s="331"/>
      <c r="F24" s="331"/>
      <c r="G24" s="331"/>
      <c r="H24" s="331"/>
      <c r="I24" s="332"/>
    </row>
    <row r="25" ht="17.1" customHeight="1" spans="1:9" x14ac:dyDescent="0.25">
      <c r="A25" s="284"/>
      <c r="B25" s="333"/>
      <c r="C25" s="325" t="s">
        <v>137</v>
      </c>
      <c r="D25" s="325"/>
      <c r="E25" s="325"/>
      <c r="F25" s="325"/>
      <c r="G25" s="325"/>
      <c r="H25" s="325"/>
      <c r="I25" s="334"/>
    </row>
    <row r="26" ht="26.45" customHeight="1" spans="1:9" x14ac:dyDescent="0.25">
      <c r="A26" s="284"/>
      <c r="B26" s="324" t="s">
        <v>139</v>
      </c>
      <c r="C26" s="331"/>
      <c r="D26" s="331"/>
      <c r="E26" s="335">
        <f>+E30</f>
        <v>1.1453254021121317</v>
      </c>
      <c r="F26" s="331"/>
      <c r="G26" s="331"/>
      <c r="H26" s="331"/>
      <c r="I26" s="336"/>
    </row>
    <row r="27" spans="1:9" x14ac:dyDescent="0.25">
      <c r="A27" s="284"/>
      <c r="B27" s="324"/>
      <c r="C27" s="331"/>
      <c r="D27" s="331"/>
      <c r="E27" s="331"/>
      <c r="F27" s="331"/>
      <c r="G27" s="331"/>
      <c r="H27" s="331"/>
      <c r="I27" s="337"/>
    </row>
    <row r="28" spans="1:11" s="338" customFormat="1" x14ac:dyDescent="0.25">
      <c r="A28" s="284"/>
      <c r="B28" s="339" t="s">
        <v>140</v>
      </c>
      <c r="C28" s="340"/>
      <c r="D28" s="340"/>
      <c r="E28" s="340"/>
      <c r="F28" s="340"/>
      <c r="G28" s="340"/>
      <c r="H28" s="307"/>
      <c r="I28" s="341"/>
      <c r="J28" s="342"/>
      <c r="K28" s="343" t="s">
        <v>141</v>
      </c>
    </row>
    <row r="29" ht="23.25" customHeight="1" spans="1:11" s="338" customFormat="1" x14ac:dyDescent="0.25">
      <c r="A29" s="284"/>
      <c r="B29" s="303" t="s">
        <v>142</v>
      </c>
      <c r="C29" s="304"/>
      <c r="D29" s="304"/>
      <c r="E29" s="304"/>
      <c r="F29" s="344">
        <f>+Invoice!J34</f>
        <v>156185.34</v>
      </c>
      <c r="G29" s="307" t="s">
        <v>143</v>
      </c>
      <c r="H29" s="307"/>
      <c r="I29" s="345"/>
      <c r="J29" s="346"/>
      <c r="K29" s="347"/>
    </row>
    <row r="30" ht="15" customHeight="1" spans="1:11" x14ac:dyDescent="0.25">
      <c r="A30" s="284"/>
      <c r="B30" s="306" t="s">
        <v>144</v>
      </c>
      <c r="C30" s="307"/>
      <c r="D30" s="344">
        <f>Invoice!J37</f>
        <v>178883.03733952</v>
      </c>
      <c r="E30" s="348">
        <f>+D30/F29</f>
        <v>1.1453254021121317</v>
      </c>
      <c r="F30" s="309" t="s">
        <v>145</v>
      </c>
      <c r="G30" s="307"/>
      <c r="H30" s="307"/>
      <c r="I30" s="345"/>
      <c r="J30" s="342"/>
      <c r="K30" s="349"/>
    </row>
    <row r="31" spans="1:11" x14ac:dyDescent="0.25">
      <c r="A31" s="284"/>
      <c r="B31" s="350"/>
      <c r="C31" s="351"/>
      <c r="D31" s="351"/>
      <c r="E31" s="351"/>
      <c r="F31" s="351"/>
      <c r="G31" s="351"/>
      <c r="H31" s="351"/>
      <c r="I31" s="352"/>
      <c r="J31" s="346"/>
      <c r="K31" s="349"/>
    </row>
    <row r="32" spans="1:9" x14ac:dyDescent="0.25">
      <c r="A32" s="284"/>
      <c r="B32" s="353" t="s">
        <v>146</v>
      </c>
      <c r="C32" s="351"/>
      <c r="D32" s="351"/>
      <c r="E32" s="351"/>
      <c r="F32" s="351"/>
      <c r="G32" s="351"/>
      <c r="H32" s="351"/>
      <c r="I32" s="352"/>
    </row>
    <row r="33" spans="1:9" x14ac:dyDescent="0.25">
      <c r="A33" s="284"/>
      <c r="B33" s="350"/>
      <c r="C33" s="351"/>
      <c r="D33" s="351"/>
      <c r="E33" s="351"/>
      <c r="F33" s="351"/>
      <c r="G33" s="351"/>
      <c r="H33" s="351"/>
      <c r="I33" s="352"/>
    </row>
    <row r="34" spans="1:9" x14ac:dyDescent="0.25">
      <c r="A34" s="284"/>
      <c r="B34" s="354"/>
      <c r="C34" s="355"/>
      <c r="D34" s="355"/>
      <c r="E34" s="355"/>
      <c r="F34" s="355"/>
      <c r="G34" s="355"/>
      <c r="H34" s="355"/>
      <c r="I34" s="356"/>
    </row>
    <row r="35" spans="1:9" x14ac:dyDescent="0.25">
      <c r="A35" s="284"/>
      <c r="B35" s="357"/>
      <c r="C35" s="358"/>
      <c r="D35" s="358"/>
      <c r="E35" s="355"/>
      <c r="F35" s="201"/>
      <c r="G35" s="359">
        <f>+I6</f>
        <v>46188</v>
      </c>
      <c r="H35" s="355"/>
      <c r="I35" s="356"/>
    </row>
    <row r="36" spans="1:9" x14ac:dyDescent="0.25">
      <c r="A36" s="284"/>
      <c r="B36" s="360" t="s">
        <v>147</v>
      </c>
      <c r="C36" s="361"/>
      <c r="D36" s="361"/>
      <c r="E36" s="362"/>
      <c r="G36" s="363" t="s">
        <v>61</v>
      </c>
      <c r="H36" s="362"/>
      <c r="I36" s="364"/>
    </row>
    <row r="37" spans="1:9" x14ac:dyDescent="0.25">
      <c r="A37" s="284"/>
      <c r="B37" s="365"/>
      <c r="C37" s="366"/>
      <c r="D37" s="366"/>
      <c r="E37" s="362"/>
      <c r="F37" s="362"/>
      <c r="G37" s="362"/>
      <c r="H37" s="362"/>
      <c r="I37" s="364"/>
    </row>
    <row r="38" spans="1:9" x14ac:dyDescent="0.25">
      <c r="A38" s="367"/>
      <c r="B38" s="368"/>
      <c r="C38" s="369"/>
      <c r="D38" s="369"/>
      <c r="E38" s="369"/>
      <c r="F38" s="369"/>
      <c r="G38" s="369"/>
      <c r="H38" s="369"/>
      <c r="I38" s="370"/>
    </row>
  </sheetData>
  <mergeCells count="12">
    <mergeCell ref="B1:G1"/>
    <mergeCell ref="B2:G2"/>
    <mergeCell ref="B3:G3"/>
    <mergeCell ref="B4:G4"/>
    <mergeCell ref="B7:E7"/>
    <mergeCell ref="B9:G9"/>
    <mergeCell ref="B23:G23"/>
    <mergeCell ref="B28:G28"/>
    <mergeCell ref="B30:C30"/>
    <mergeCell ref="B35:D35"/>
    <mergeCell ref="B36:D36"/>
    <mergeCell ref="B37:D37"/>
  </mergeCells>
  <pageMargins left="0.7" right="0.7" top="0.75" bottom="0.75" header="0.3" footer="0.3"/>
  <pageSetup orientation="portrait" horizontalDpi="4294967295" verticalDpi="4294967295" scale="77" fitToWidth="1" fitToHeight="1" firstPageNumber="1" useFirstPageNumber="1" copies="1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I11"/>
  <sheetViews>
    <sheetView workbookViewId="0" zoomScale="60" zoomScaleNormal="100" view="pageBreakPreview">
      <selection activeCell="R23" sqref="R23"/>
    </sheetView>
  </sheetViews>
  <sheetFormatPr defaultRowHeight="15.75" outlineLevelRow="0" outlineLevelCol="0" x14ac:dyDescent="0" customHeight="1"/>
  <cols>
    <col min="1" max="2" width="4" customWidth="1"/>
    <col min="3" max="3" width="5.44140625" customWidth="1"/>
  </cols>
  <sheetData>
    <row r="2" ht="26.25" customHeight="1" spans="1:1" x14ac:dyDescent="0.25">
      <c r="A2" s="505" t="s">
        <v>203</v>
      </c>
    </row>
    <row r="4" ht="32.25" customHeight="1" spans="2:9" x14ac:dyDescent="0.25">
      <c r="B4" s="506" t="s">
        <v>128</v>
      </c>
      <c r="C4" s="507" t="s">
        <v>204</v>
      </c>
      <c r="D4" s="506"/>
      <c r="E4" s="506"/>
      <c r="F4" s="508"/>
      <c r="G4" s="128"/>
      <c r="H4" s="128"/>
      <c r="I4" s="128"/>
    </row>
    <row r="5" ht="32.25" customHeight="1" spans="2:9" x14ac:dyDescent="0.25">
      <c r="B5" s="506" t="s">
        <v>128</v>
      </c>
      <c r="C5" s="507" t="s">
        <v>205</v>
      </c>
      <c r="D5" s="506"/>
      <c r="E5" s="506"/>
      <c r="F5" s="508"/>
      <c r="G5" s="128"/>
      <c r="H5" s="128"/>
      <c r="I5" s="128"/>
    </row>
    <row r="6" ht="32.25" customHeight="1" spans="2:9" x14ac:dyDescent="0.25">
      <c r="B6" s="506"/>
      <c r="C6" s="509" t="s">
        <v>128</v>
      </c>
      <c r="D6" s="506" t="s">
        <v>206</v>
      </c>
      <c r="E6" s="506"/>
      <c r="F6" s="508"/>
      <c r="G6" s="128"/>
      <c r="H6" s="128"/>
      <c r="I6" s="128"/>
    </row>
    <row r="7" ht="32.25" customHeight="1" spans="2:9" x14ac:dyDescent="0.25">
      <c r="B7" s="506"/>
      <c r="C7" s="510" t="s">
        <v>128</v>
      </c>
      <c r="D7" s="506" t="s">
        <v>207</v>
      </c>
      <c r="E7" s="506"/>
      <c r="F7" s="508"/>
      <c r="G7" s="128"/>
      <c r="H7" s="128"/>
      <c r="I7" s="128"/>
    </row>
    <row r="8" ht="32.25" customHeight="1" spans="2:9" x14ac:dyDescent="0.25">
      <c r="B8" s="506"/>
      <c r="C8" s="510" t="s">
        <v>128</v>
      </c>
      <c r="D8" s="506" t="s">
        <v>208</v>
      </c>
      <c r="E8" s="506"/>
      <c r="F8" s="508"/>
      <c r="G8" s="128"/>
      <c r="H8" s="128"/>
      <c r="I8" s="128"/>
    </row>
    <row r="9" ht="32.25" customHeight="1" spans="2:9" x14ac:dyDescent="0.25">
      <c r="B9" s="506"/>
      <c r="C9" s="510" t="s">
        <v>128</v>
      </c>
      <c r="D9" s="506" t="s">
        <v>209</v>
      </c>
      <c r="E9" s="506"/>
      <c r="F9" s="508"/>
      <c r="G9" s="128"/>
      <c r="H9" s="128"/>
      <c r="I9" s="128"/>
    </row>
    <row r="10" ht="32.25" customHeight="1" spans="2:9" x14ac:dyDescent="0.25">
      <c r="B10" s="506" t="s">
        <v>128</v>
      </c>
      <c r="C10" s="506" t="s">
        <v>210</v>
      </c>
      <c r="D10" s="506"/>
      <c r="E10" s="506"/>
      <c r="F10" s="508"/>
      <c r="G10" s="128"/>
      <c r="H10" s="128"/>
      <c r="I10" s="128"/>
    </row>
    <row r="11" ht="27.75" customHeight="1" spans="2:9" x14ac:dyDescent="0.25">
      <c r="B11" s="506" t="s">
        <v>128</v>
      </c>
      <c r="C11" s="507" t="s">
        <v>211</v>
      </c>
      <c r="D11" s="508"/>
      <c r="E11" s="508"/>
      <c r="F11" s="508"/>
      <c r="G11" s="128"/>
      <c r="H11" s="128"/>
      <c r="I11" s="128"/>
    </row>
  </sheetData>
  <pageMargins left="0.7" right="0.7" top="0.75" bottom="0.75" header="0.3" footer="0.3"/>
  <pageSetup orientation="portrait" horizontalDpi="4294967295" verticalDpi="4294967295" scale="89" fitToWidth="1" fitToHeight="1" firstPageNumber="1" useFirstPageNumber="1" copies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I27"/>
  <sheetViews>
    <sheetView workbookViewId="0" zoomScale="100" zoomScaleNormal="100" view="pageBreakPreview">
      <selection activeCell="G27" sqref="G27"/>
    </sheetView>
  </sheetViews>
  <sheetFormatPr defaultRowHeight="14.25" outlineLevelRow="0" outlineLevelCol="0" x14ac:dyDescent="0" defaultColWidth="8.6640625" customHeight="1"/>
  <cols>
    <col min="1" max="1" width="8" style="124" customWidth="1"/>
    <col min="2" max="2" width="9.5546875" style="124" customWidth="1"/>
    <col min="3" max="3" width="14.6640625" style="124" customWidth="1"/>
    <col min="4" max="4" width="26.5546875" style="124" customWidth="1"/>
    <col min="5" max="5" width="11" style="124" customWidth="1"/>
    <col min="6" max="6" width="24.6640625" style="124" customWidth="1"/>
    <col min="7" max="16384" width="8.6640625" style="124" customWidth="1"/>
  </cols>
  <sheetData>
    <row r="1" ht="21.75" customHeight="1" spans="1:1" x14ac:dyDescent="0.25">
      <c r="A1" s="151" t="s">
        <v>178</v>
      </c>
    </row>
    <row r="2" ht="21.75" customHeight="1" spans="1:1" x14ac:dyDescent="0.25">
      <c r="A2" s="151" t="s">
        <v>179</v>
      </c>
    </row>
    <row r="3" ht="21.75" customHeight="1" spans="1:3" x14ac:dyDescent="0.25">
      <c r="A3" s="151" t="s">
        <v>180</v>
      </c>
      <c r="B3" s="151"/>
      <c r="C3" s="457">
        <f>+Invoice!G23</f>
        <v>0</v>
      </c>
    </row>
    <row r="4" ht="16.5" customHeight="1" x14ac:dyDescent="0.25"/>
    <row r="5" ht="16.5" customHeight="1" x14ac:dyDescent="0.25"/>
    <row r="6" ht="39.75" customHeight="1" spans="1:6" x14ac:dyDescent="0.25">
      <c r="A6" s="458" t="s">
        <v>181</v>
      </c>
      <c r="B6" s="459" t="s">
        <v>182</v>
      </c>
      <c r="C6" s="459" t="s">
        <v>183</v>
      </c>
      <c r="D6" s="459" t="s">
        <v>184</v>
      </c>
      <c r="E6" s="459" t="s">
        <v>185</v>
      </c>
      <c r="F6" s="459" t="s">
        <v>186</v>
      </c>
    </row>
    <row r="7" ht="16.5" customHeight="1" hidden="1" spans="1:7" x14ac:dyDescent="0.25">
      <c r="A7" s="460">
        <f>Invoice!R$11</f>
        <v>0</v>
      </c>
      <c r="B7" s="461">
        <v>44538</v>
      </c>
      <c r="C7" s="462" t="s">
        <v>187</v>
      </c>
      <c r="D7" s="462" t="s">
        <v>188</v>
      </c>
      <c r="E7" s="463"/>
      <c r="F7" s="462" t="s">
        <v>189</v>
      </c>
      <c r="G7" s="124" t="s">
        <v>190</v>
      </c>
    </row>
    <row r="8" ht="16.5" customHeight="1" hidden="1" spans="1:7" x14ac:dyDescent="0.25">
      <c r="A8" s="460">
        <f>Invoice!R$11</f>
        <v>0</v>
      </c>
      <c r="B8" s="461">
        <v>44538</v>
      </c>
      <c r="C8" s="462" t="s">
        <v>187</v>
      </c>
      <c r="D8" s="462" t="s">
        <v>188</v>
      </c>
      <c r="E8" s="463"/>
      <c r="F8" s="462" t="s">
        <v>191</v>
      </c>
      <c r="G8" s="124" t="s">
        <v>190</v>
      </c>
    </row>
    <row r="9" hidden="1" spans="1:7" x14ac:dyDescent="0.25">
      <c r="A9" s="460">
        <f>Invoice!R$11</f>
        <v>0</v>
      </c>
      <c r="B9" s="461">
        <v>44538</v>
      </c>
      <c r="C9" s="462" t="s">
        <v>187</v>
      </c>
      <c r="D9" s="462" t="s">
        <v>188</v>
      </c>
      <c r="E9" s="463"/>
      <c r="F9" s="462" t="s">
        <v>191</v>
      </c>
      <c r="G9" s="124" t="s">
        <v>190</v>
      </c>
    </row>
    <row r="10" hidden="1" spans="1:7" x14ac:dyDescent="0.25">
      <c r="A10" s="460">
        <f>Invoice!R$11</f>
        <v>0</v>
      </c>
      <c r="B10" s="461">
        <v>44538</v>
      </c>
      <c r="C10" s="462" t="s">
        <v>187</v>
      </c>
      <c r="D10" s="462" t="s">
        <v>188</v>
      </c>
      <c r="E10" s="205"/>
      <c r="F10" s="462" t="s">
        <v>191</v>
      </c>
      <c r="G10" s="124" t="s">
        <v>190</v>
      </c>
    </row>
    <row r="11" hidden="1" spans="1:7" x14ac:dyDescent="0.25">
      <c r="A11" s="460">
        <f>Invoice!R$11</f>
        <v>0</v>
      </c>
      <c r="B11" s="461">
        <v>44538</v>
      </c>
      <c r="C11" s="462" t="s">
        <v>187</v>
      </c>
      <c r="D11" s="462" t="s">
        <v>188</v>
      </c>
      <c r="E11" s="205"/>
      <c r="F11" s="462" t="s">
        <v>189</v>
      </c>
      <c r="G11" s="124" t="s">
        <v>190</v>
      </c>
    </row>
    <row r="12" hidden="1" spans="1:7" x14ac:dyDescent="0.25">
      <c r="A12" s="460">
        <f>Invoice!R$11</f>
        <v>0</v>
      </c>
      <c r="B12" s="461">
        <v>44546</v>
      </c>
      <c r="C12" s="462" t="s">
        <v>187</v>
      </c>
      <c r="D12" s="462" t="s">
        <v>188</v>
      </c>
      <c r="E12" s="463"/>
      <c r="F12" s="462" t="s">
        <v>189</v>
      </c>
      <c r="G12" s="124" t="s">
        <v>190</v>
      </c>
    </row>
    <row r="13" hidden="1" spans="1:7" x14ac:dyDescent="0.25">
      <c r="A13" s="460">
        <f>Invoice!R$11</f>
        <v>0</v>
      </c>
      <c r="B13" s="461">
        <v>44546</v>
      </c>
      <c r="C13" s="462" t="s">
        <v>187</v>
      </c>
      <c r="D13" s="462" t="s">
        <v>188</v>
      </c>
      <c r="E13" s="463"/>
      <c r="F13" s="462" t="s">
        <v>191</v>
      </c>
      <c r="G13" s="124" t="s">
        <v>190</v>
      </c>
    </row>
    <row r="14" hidden="1" spans="1:7" x14ac:dyDescent="0.25">
      <c r="A14" s="460">
        <f>Invoice!R$11</f>
        <v>0</v>
      </c>
      <c r="B14" s="461">
        <v>44546</v>
      </c>
      <c r="C14" s="462" t="s">
        <v>187</v>
      </c>
      <c r="D14" s="462" t="s">
        <v>188</v>
      </c>
      <c r="E14" s="205"/>
      <c r="F14" s="462" t="s">
        <v>192</v>
      </c>
      <c r="G14" s="124" t="s">
        <v>190</v>
      </c>
    </row>
    <row r="15" hidden="1" spans="1:7" x14ac:dyDescent="0.25">
      <c r="A15" s="460">
        <f>Invoice!R$11</f>
        <v>0</v>
      </c>
      <c r="B15" s="461">
        <v>44546</v>
      </c>
      <c r="C15" s="462" t="s">
        <v>187</v>
      </c>
      <c r="D15" s="462" t="s">
        <v>188</v>
      </c>
      <c r="E15" s="205"/>
      <c r="F15" s="462" t="s">
        <v>189</v>
      </c>
      <c r="G15" s="124" t="s">
        <v>190</v>
      </c>
    </row>
    <row r="16" hidden="1" spans="1:7" x14ac:dyDescent="0.25">
      <c r="A16" s="460">
        <f>Invoice!R$11</f>
        <v>0</v>
      </c>
      <c r="B16" s="461">
        <v>44496</v>
      </c>
      <c r="C16" s="462" t="s">
        <v>187</v>
      </c>
      <c r="D16" s="462" t="s">
        <v>188</v>
      </c>
      <c r="E16" s="463">
        <v>0</v>
      </c>
      <c r="F16" s="462"/>
      <c r="G16" s="124" t="s">
        <v>193</v>
      </c>
    </row>
    <row r="17" hidden="1" spans="1:7" x14ac:dyDescent="0.25">
      <c r="A17" s="460">
        <f>Invoice!R$11</f>
        <v>0</v>
      </c>
      <c r="B17" s="461">
        <v>44496</v>
      </c>
      <c r="C17" s="462" t="s">
        <v>187</v>
      </c>
      <c r="D17" s="462" t="s">
        <v>188</v>
      </c>
      <c r="E17" s="463">
        <v>0</v>
      </c>
      <c r="F17" s="462" t="s">
        <v>189</v>
      </c>
      <c r="G17" s="124" t="s">
        <v>193</v>
      </c>
    </row>
    <row r="18" hidden="1" spans="1:7" x14ac:dyDescent="0.25">
      <c r="A18" s="460">
        <f>Invoice!R$11</f>
        <v>0</v>
      </c>
      <c r="B18" s="461">
        <v>44496</v>
      </c>
      <c r="C18" s="462" t="s">
        <v>187</v>
      </c>
      <c r="D18" s="462" t="s">
        <v>188</v>
      </c>
      <c r="E18" s="205">
        <v>0</v>
      </c>
      <c r="F18" s="462" t="s">
        <v>191</v>
      </c>
      <c r="G18" s="124" t="s">
        <v>193</v>
      </c>
    </row>
    <row r="19" hidden="1" spans="1:7" x14ac:dyDescent="0.25">
      <c r="A19" s="460">
        <f>Invoice!R$11</f>
        <v>0</v>
      </c>
      <c r="B19" s="461">
        <v>44496</v>
      </c>
      <c r="C19" s="462" t="s">
        <v>187</v>
      </c>
      <c r="D19" s="462" t="s">
        <v>188</v>
      </c>
      <c r="E19" s="205">
        <v>0</v>
      </c>
      <c r="F19" s="462" t="s">
        <v>191</v>
      </c>
      <c r="G19" s="124" t="s">
        <v>193</v>
      </c>
    </row>
    <row r="20" ht="15" customHeight="1" hidden="1" spans="1:6" x14ac:dyDescent="0.25">
      <c r="A20" s="460"/>
      <c r="B20" s="461"/>
      <c r="C20" s="462"/>
      <c r="D20" s="464" t="s">
        <v>194</v>
      </c>
      <c r="E20" s="465">
        <f>SUBTOTAL(9,E7:E19)</f>
        <v>0</v>
      </c>
      <c r="F20" s="462"/>
    </row>
    <row r="21" hidden="1" spans="1:6" x14ac:dyDescent="0.25">
      <c r="A21" s="460"/>
      <c r="B21" s="461"/>
      <c r="C21" s="462"/>
      <c r="D21" s="462"/>
      <c r="E21" s="205"/>
      <c r="F21" s="462"/>
    </row>
    <row r="22" hidden="1" spans="1:6" x14ac:dyDescent="0.25">
      <c r="A22" s="460"/>
      <c r="B22" s="461"/>
      <c r="C22" s="462"/>
      <c r="D22" s="462"/>
      <c r="E22" s="205"/>
      <c r="F22" s="462"/>
    </row>
    <row r="23" hidden="1" spans="1:6" x14ac:dyDescent="0.25">
      <c r="A23" s="460"/>
      <c r="B23" s="461"/>
      <c r="C23" s="462"/>
      <c r="D23" s="462"/>
      <c r="E23" s="205"/>
      <c r="F23" s="462"/>
    </row>
    <row r="24" hidden="1" spans="1:6" x14ac:dyDescent="0.25">
      <c r="A24" s="462"/>
      <c r="B24" s="462"/>
      <c r="C24" s="462"/>
      <c r="D24" s="462"/>
      <c r="E24" s="205"/>
      <c r="F24" s="462"/>
    </row>
    <row r="25" hidden="1" spans="1:6" x14ac:dyDescent="0.25">
      <c r="A25" s="462"/>
      <c r="B25" s="462"/>
      <c r="C25" s="462"/>
      <c r="D25" s="462"/>
      <c r="E25" s="205"/>
      <c r="F25" s="462"/>
    </row>
    <row r="26" spans="1:6" x14ac:dyDescent="0.25">
      <c r="A26" s="462"/>
      <c r="B26" s="462"/>
      <c r="C26" s="462"/>
      <c r="D26" s="462"/>
      <c r="E26" s="205"/>
      <c r="F26" s="462"/>
    </row>
    <row r="27" ht="22.5" customHeight="1" spans="1:9" s="151" customFormat="1" x14ac:dyDescent="0.25">
      <c r="A27" s="458" t="s">
        <v>195</v>
      </c>
      <c r="B27" s="458"/>
      <c r="C27" s="458"/>
      <c r="D27" s="458"/>
      <c r="E27" s="465">
        <f>SUBTOTAL(9,E7:E19)</f>
        <v>0</v>
      </c>
      <c r="H27" s="466"/>
      <c r="I27" s="263">
        <f>+E27-H27</f>
        <v>0</v>
      </c>
    </row>
  </sheetData>
  <mergeCells count="1">
    <mergeCell ref="A27:D27"/>
  </mergeCells>
  <pageMargins left="0.7" right="0.7" top="0.75" bottom="0.75" header="0.3" footer="0.3"/>
  <pageSetup orientation="landscape" horizontalDpi="4294967295" verticalDpi="4294967295" scale="100" fitToWidth="1" fitToHeight="1" firstPageNumber="1" useFirstPageNumber="1" copies="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Views>
    <sheetView workbookViewId="0" zoomScale="100" zoomScaleNormal="100" view="pageBreakPreview">
      <selection activeCell="B14" sqref="B14"/>
    </sheetView>
  </sheetViews>
  <sheetFormatPr defaultRowHeight="15.75" outlineLevelRow="0" outlineLevelCol="0" x14ac:dyDescent="0" customHeight="1"/>
  <cols>
    <col min="1" max="1" width="6.44140625" customWidth="1"/>
    <col min="2" max="2" width="9.77734375" customWidth="1"/>
    <col min="3" max="4" width="19.33203125" customWidth="1"/>
    <col min="5" max="5" width="11.88671875" customWidth="1"/>
    <col min="6" max="6" width="4.6640625" customWidth="1"/>
    <col min="7" max="7" width="10.21875" customWidth="1"/>
    <col min="8" max="8" width="17.21875" customWidth="1"/>
    <col min="10" max="10" width="18" customWidth="1"/>
  </cols>
  <sheetData>
    <row r="1" spans="1:8" x14ac:dyDescent="0.25">
      <c r="A1" s="467" t="s">
        <v>179</v>
      </c>
      <c r="B1" s="399"/>
      <c r="C1" s="468"/>
      <c r="D1" s="468"/>
      <c r="E1" s="468"/>
      <c r="F1" s="468"/>
      <c r="G1" s="469" t="s">
        <v>153</v>
      </c>
      <c r="H1" s="400">
        <f>Invoice!L6</f>
        <v>46188</v>
      </c>
    </row>
    <row r="2" ht="16.5" customHeight="1" spans="1:8" x14ac:dyDescent="0.25">
      <c r="A2" s="403"/>
      <c r="B2" s="406"/>
      <c r="C2" s="470"/>
      <c r="D2" s="470"/>
      <c r="E2" s="470"/>
      <c r="F2" s="470"/>
      <c r="G2" s="471" t="s">
        <v>156</v>
      </c>
      <c r="H2" s="407" t="str">
        <f>Invoice!L10</f>
        <v> A.04-02-12</v>
      </c>
    </row>
    <row r="3" spans="1:8" x14ac:dyDescent="0.25">
      <c r="A3" s="472" t="s">
        <v>196</v>
      </c>
      <c r="B3" s="473"/>
      <c r="C3" s="472" t="str">
        <f>+Invoice!E21</f>
        <v>6M8178</v>
      </c>
      <c r="D3" s="474"/>
      <c r="E3" s="153"/>
      <c r="F3" s="153"/>
      <c r="G3" s="473" t="s">
        <v>64</v>
      </c>
      <c r="H3" s="475" t="s">
        <v>197</v>
      </c>
    </row>
    <row r="4" spans="2:2" s="476" customFormat="1" x14ac:dyDescent="0.25">
      <c r="B4" s="472"/>
    </row>
    <row r="5" spans="3:8" x14ac:dyDescent="0.25">
      <c r="C5" s="128"/>
      <c r="D5" s="128"/>
      <c r="E5" s="128"/>
      <c r="F5" s="128"/>
      <c r="G5" s="128"/>
      <c r="H5" s="128"/>
    </row>
    <row r="6" ht="30" customHeight="1" spans="1:10" x14ac:dyDescent="0.25">
      <c r="A6" s="162" t="s">
        <v>181</v>
      </c>
      <c r="B6" s="162" t="s">
        <v>182</v>
      </c>
      <c r="C6" s="162" t="s">
        <v>183</v>
      </c>
      <c r="D6" s="162" t="s">
        <v>184</v>
      </c>
      <c r="E6" s="162" t="s">
        <v>185</v>
      </c>
      <c r="F6" s="477" t="s">
        <v>186</v>
      </c>
      <c r="G6" s="478"/>
      <c r="H6" s="163"/>
      <c r="J6" s="162" t="s">
        <v>198</v>
      </c>
    </row>
    <row r="7" hidden="1" spans="1:10" x14ac:dyDescent="0.25">
      <c r="A7" s="479"/>
      <c r="B7" s="480"/>
      <c r="C7" s="479"/>
      <c r="D7" s="479"/>
      <c r="E7" s="481"/>
      <c r="F7" s="482"/>
      <c r="G7" s="483"/>
      <c r="H7" s="484"/>
      <c r="J7" s="485"/>
    </row>
    <row r="8" hidden="1" spans="1:10" x14ac:dyDescent="0.25">
      <c r="A8" s="479"/>
      <c r="B8" s="480"/>
      <c r="C8" s="479"/>
      <c r="D8" s="479"/>
      <c r="E8" s="481"/>
      <c r="F8" s="482"/>
      <c r="G8" s="483"/>
      <c r="H8" s="484"/>
      <c r="J8" s="485"/>
    </row>
    <row r="9" hidden="1" spans="1:10" x14ac:dyDescent="0.25">
      <c r="A9" s="479">
        <v>1</v>
      </c>
      <c r="B9" s="486">
        <v>45835</v>
      </c>
      <c r="C9" s="479" t="s">
        <v>199</v>
      </c>
      <c r="D9" s="479" t="s">
        <v>200</v>
      </c>
      <c r="E9" s="487"/>
      <c r="F9" s="482" t="s">
        <v>201</v>
      </c>
      <c r="G9" s="483"/>
      <c r="H9" s="484"/>
      <c r="J9" s="485"/>
    </row>
    <row r="10" spans="1:10" x14ac:dyDescent="0.25">
      <c r="A10" s="479">
        <v>1</v>
      </c>
      <c r="B10" s="486"/>
      <c r="C10" s="479" t="s">
        <v>199</v>
      </c>
      <c r="D10" s="482" t="s">
        <v>200</v>
      </c>
      <c r="E10" s="30"/>
      <c r="F10" s="483" t="s">
        <v>201</v>
      </c>
      <c r="G10" s="483"/>
      <c r="H10" s="484"/>
      <c r="J10" s="485"/>
    </row>
    <row r="11" spans="1:10" x14ac:dyDescent="0.25">
      <c r="A11" s="479">
        <v>2</v>
      </c>
      <c r="B11" s="486"/>
      <c r="C11" s="479" t="s">
        <v>199</v>
      </c>
      <c r="D11" s="482" t="s">
        <v>200</v>
      </c>
      <c r="E11" s="30"/>
      <c r="F11" s="483" t="s">
        <v>202</v>
      </c>
      <c r="G11" s="483"/>
      <c r="H11" s="484"/>
      <c r="J11" s="485"/>
    </row>
    <row r="12" spans="1:10" x14ac:dyDescent="0.25">
      <c r="A12" s="479"/>
      <c r="B12" s="488"/>
      <c r="C12" s="485"/>
      <c r="D12" s="485"/>
      <c r="E12" s="489"/>
      <c r="F12" s="490"/>
      <c r="G12" s="491"/>
      <c r="H12" s="492"/>
      <c r="J12" s="493"/>
    </row>
    <row r="13" spans="1:10" x14ac:dyDescent="0.25">
      <c r="A13" s="479"/>
      <c r="B13" s="488"/>
      <c r="C13" s="485"/>
      <c r="D13" s="485"/>
      <c r="E13" s="494"/>
      <c r="F13" s="490"/>
      <c r="G13" s="491"/>
      <c r="H13" s="492"/>
      <c r="J13" s="493"/>
    </row>
    <row r="14" spans="1:10" x14ac:dyDescent="0.25">
      <c r="A14" s="479"/>
      <c r="B14" s="488"/>
      <c r="C14" s="485"/>
      <c r="D14" s="485"/>
      <c r="E14" s="494"/>
      <c r="F14" s="490"/>
      <c r="G14" s="491"/>
      <c r="H14" s="492"/>
      <c r="J14" s="493"/>
    </row>
    <row r="15" spans="1:10" x14ac:dyDescent="0.25">
      <c r="A15" s="479"/>
      <c r="B15" s="488"/>
      <c r="C15" s="485"/>
      <c r="D15" s="485"/>
      <c r="E15" s="494"/>
      <c r="F15" s="490"/>
      <c r="G15" s="491"/>
      <c r="H15" s="492"/>
      <c r="J15" s="493"/>
    </row>
    <row r="16" spans="1:10" x14ac:dyDescent="0.25">
      <c r="A16" s="479"/>
      <c r="B16" s="488"/>
      <c r="C16" s="485"/>
      <c r="D16" s="485"/>
      <c r="E16" s="494"/>
      <c r="F16" s="490"/>
      <c r="G16" s="491"/>
      <c r="H16" s="492"/>
      <c r="J16" s="493"/>
    </row>
    <row r="17" spans="1:10" x14ac:dyDescent="0.25">
      <c r="A17" s="479"/>
      <c r="B17" s="488"/>
      <c r="C17" s="485"/>
      <c r="D17" s="485"/>
      <c r="E17" s="494"/>
      <c r="F17" s="490"/>
      <c r="G17" s="491"/>
      <c r="H17" s="492"/>
      <c r="J17" s="493"/>
    </row>
    <row r="18" spans="1:10" x14ac:dyDescent="0.25">
      <c r="A18" s="485"/>
      <c r="B18" s="488"/>
      <c r="C18" s="485"/>
      <c r="D18" s="485"/>
      <c r="E18" s="494"/>
      <c r="F18" s="490"/>
      <c r="G18" s="491"/>
      <c r="H18" s="492"/>
      <c r="J18" s="493"/>
    </row>
    <row r="19" spans="1:10" x14ac:dyDescent="0.25">
      <c r="A19" s="485"/>
      <c r="B19" s="488"/>
      <c r="C19" s="485"/>
      <c r="D19" s="485"/>
      <c r="E19" s="494"/>
      <c r="F19" s="490"/>
      <c r="G19" s="491"/>
      <c r="H19" s="492"/>
      <c r="J19" s="493"/>
    </row>
    <row r="20" spans="1:10" x14ac:dyDescent="0.25">
      <c r="A20" s="495"/>
      <c r="B20" s="496"/>
      <c r="C20" s="495"/>
      <c r="D20" s="495"/>
      <c r="E20" s="497"/>
      <c r="F20" s="498"/>
      <c r="G20" s="499"/>
      <c r="H20" s="500"/>
      <c r="J20" s="501"/>
    </row>
    <row r="21" spans="1:10" x14ac:dyDescent="0.25">
      <c r="A21" s="495"/>
      <c r="B21" s="496"/>
      <c r="C21" s="495"/>
      <c r="D21" s="495"/>
      <c r="E21" s="497"/>
      <c r="F21" s="498"/>
      <c r="G21" s="499"/>
      <c r="H21" s="500"/>
      <c r="J21" s="501"/>
    </row>
    <row r="22" spans="1:10" x14ac:dyDescent="0.25">
      <c r="A22" s="495"/>
      <c r="B22" s="496"/>
      <c r="C22" s="495"/>
      <c r="D22" s="495"/>
      <c r="E22" s="497"/>
      <c r="F22" s="498"/>
      <c r="G22" s="499"/>
      <c r="H22" s="500"/>
      <c r="J22" s="501"/>
    </row>
    <row r="23" spans="1:7" x14ac:dyDescent="0.25">
      <c r="A23" s="502" t="s">
        <v>195</v>
      </c>
      <c r="B23" s="502"/>
      <c r="C23" s="502"/>
      <c r="D23" s="502"/>
      <c r="E23" s="503">
        <f>SUM(E7:E22)</f>
        <v>0</v>
      </c>
      <c r="F23" s="504"/>
      <c r="G23" s="504"/>
    </row>
  </sheetData>
  <mergeCells count="18">
    <mergeCell ref="F6:H6"/>
    <mergeCell ref="F7:H7"/>
    <mergeCell ref="F8:H8"/>
    <mergeCell ref="F9:H9"/>
    <mergeCell ref="F10:H10"/>
    <mergeCell ref="F11:H11"/>
    <mergeCell ref="F12:H12"/>
    <mergeCell ref="F13:H13"/>
    <mergeCell ref="F14:H14"/>
    <mergeCell ref="F15:H15"/>
    <mergeCell ref="F16:H16"/>
    <mergeCell ref="F17:H17"/>
    <mergeCell ref="F18:H18"/>
    <mergeCell ref="F19:H19"/>
    <mergeCell ref="F20:H20"/>
    <mergeCell ref="F21:H21"/>
    <mergeCell ref="F22:H22"/>
    <mergeCell ref="A23:D23"/>
  </mergeCells>
  <pageMargins left="0.7" right="0.7" top="0.75" bottom="0.75" header="0.3" footer="0.3"/>
  <pageSetup orientation="portrait" horizontalDpi="300" verticalDpi="4294967295" scale="78" fitToWidth="1" fitToHeight="1" firstPageNumber="1" useFirstPageNumber="1" copies="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20"/>
  <sheetViews>
    <sheetView workbookViewId="0" zoomScale="100" zoomScaleNormal="100" view="pageBreakPreview">
      <selection activeCell="F29" sqref="F29"/>
    </sheetView>
  </sheetViews>
  <sheetFormatPr defaultRowHeight="15.75" outlineLevelRow="0" outlineLevelCol="0" x14ac:dyDescent="0" customHeight="1"/>
  <cols>
    <col min="7" max="7" width="10" customWidth="1"/>
    <col min="8" max="8" width="9.77734375" customWidth="1"/>
    <col min="9" max="9" width="10.77734375" customWidth="1"/>
    <col min="10" max="10" width="11.33203125" customWidth="1"/>
    <col min="11" max="11" width="10" customWidth="1"/>
  </cols>
  <sheetData>
    <row r="1" spans="1:14" x14ac:dyDescent="0.25">
      <c r="A1" s="511"/>
      <c r="B1" s="511"/>
      <c r="C1" s="511"/>
      <c r="D1" s="511"/>
      <c r="E1" s="511"/>
      <c r="F1" s="511"/>
      <c r="G1" s="511"/>
      <c r="H1" s="511"/>
      <c r="I1" s="511"/>
      <c r="J1" s="511"/>
      <c r="K1" s="511"/>
      <c r="L1" s="511"/>
      <c r="M1" s="511"/>
      <c r="N1" s="511"/>
    </row>
    <row r="2" ht="20.25" customHeight="1" spans="1:14" x14ac:dyDescent="0.25">
      <c r="A2" s="512" t="s">
        <v>212</v>
      </c>
      <c r="B2" s="512"/>
      <c r="C2" s="512"/>
      <c r="D2" s="512"/>
      <c r="E2" s="512"/>
      <c r="F2" s="512"/>
      <c r="G2" s="512"/>
      <c r="H2" s="512"/>
      <c r="I2" s="512"/>
      <c r="J2" s="512"/>
      <c r="K2" s="512"/>
      <c r="L2" s="512"/>
      <c r="M2" s="512"/>
      <c r="N2" s="512"/>
    </row>
    <row r="3" spans="1:14" x14ac:dyDescent="0.25">
      <c r="A3" s="513" t="s">
        <v>213</v>
      </c>
      <c r="B3" s="511"/>
      <c r="C3" s="511"/>
      <c r="D3" s="511"/>
      <c r="E3" s="511"/>
      <c r="F3" s="511"/>
      <c r="G3" s="511"/>
      <c r="H3" s="511"/>
      <c r="I3" s="511"/>
      <c r="J3" s="511"/>
      <c r="K3" s="511"/>
      <c r="L3" s="511"/>
      <c r="M3" s="511"/>
      <c r="N3" s="511"/>
    </row>
    <row r="4" ht="16.5" customHeight="1" spans="1:14" x14ac:dyDescent="0.25">
      <c r="A4" s="513"/>
      <c r="B4" s="511"/>
      <c r="C4" s="511"/>
      <c r="D4" s="511"/>
      <c r="E4" s="511"/>
      <c r="F4" s="511"/>
      <c r="G4" s="511"/>
      <c r="H4" s="511"/>
      <c r="I4" s="511"/>
      <c r="J4" s="511"/>
      <c r="K4" s="511"/>
      <c r="L4" s="511"/>
      <c r="M4" s="511"/>
      <c r="N4" s="511"/>
    </row>
    <row r="5" spans="1:14" x14ac:dyDescent="0.25">
      <c r="A5" s="514" t="s">
        <v>214</v>
      </c>
      <c r="B5" s="515"/>
      <c r="C5" s="516" t="s">
        <v>215</v>
      </c>
      <c r="D5" s="517"/>
      <c r="E5" s="517"/>
      <c r="F5" s="518"/>
      <c r="G5" s="519" t="s">
        <v>216</v>
      </c>
      <c r="H5" s="520"/>
      <c r="I5" s="521">
        <f>M6</f>
        <v>46143</v>
      </c>
      <c r="J5" s="522"/>
      <c r="K5" s="522"/>
      <c r="L5" s="522"/>
      <c r="M5" s="523"/>
      <c r="N5" s="524"/>
    </row>
    <row r="6" spans="1:14" x14ac:dyDescent="0.25">
      <c r="A6" s="525"/>
      <c r="B6" s="526"/>
      <c r="C6" s="527"/>
      <c r="D6" s="528"/>
      <c r="E6" s="528"/>
      <c r="F6" s="526"/>
      <c r="G6" s="529">
        <v>46137</v>
      </c>
      <c r="H6" s="529">
        <f>G6+1</f>
        <v>46138</v>
      </c>
      <c r="I6" s="529">
        <f>H6+1</f>
        <v>46139</v>
      </c>
      <c r="J6" s="529">
        <f t="shared" ref="J6:M6" si="0">I6+1</f>
        <v>46140</v>
      </c>
      <c r="K6" s="529">
        <f t="shared" si="0"/>
        <v>46141</v>
      </c>
      <c r="L6" s="529">
        <f t="shared" si="0"/>
        <v>46142</v>
      </c>
      <c r="M6" s="529">
        <f t="shared" si="0"/>
        <v>46143</v>
      </c>
      <c r="N6" s="530"/>
    </row>
    <row r="7" spans="1:14" x14ac:dyDescent="0.25">
      <c r="A7" s="531" t="s">
        <v>217</v>
      </c>
      <c r="B7" s="532"/>
      <c r="C7" s="533" t="s">
        <v>218</v>
      </c>
      <c r="D7" s="534"/>
      <c r="E7" s="534"/>
      <c r="F7" s="532"/>
      <c r="G7" s="535" t="s">
        <v>219</v>
      </c>
      <c r="H7" s="536" t="s">
        <v>220</v>
      </c>
      <c r="I7" s="537" t="s">
        <v>221</v>
      </c>
      <c r="J7" s="537" t="s">
        <v>222</v>
      </c>
      <c r="K7" s="537" t="s">
        <v>223</v>
      </c>
      <c r="L7" s="537" t="s">
        <v>224</v>
      </c>
      <c r="M7" s="537" t="s">
        <v>225</v>
      </c>
      <c r="N7" s="538" t="s">
        <v>226</v>
      </c>
    </row>
    <row r="8" spans="1:14" x14ac:dyDescent="0.25">
      <c r="A8" s="539"/>
      <c r="B8" s="540"/>
      <c r="C8" s="541"/>
      <c r="D8" s="542"/>
      <c r="E8" s="542"/>
      <c r="F8" s="540"/>
      <c r="G8" s="543"/>
      <c r="H8" s="543"/>
      <c r="I8" s="544"/>
      <c r="J8" s="544"/>
      <c r="K8" s="544"/>
      <c r="L8" s="544"/>
      <c r="M8" s="544"/>
      <c r="N8" s="545"/>
    </row>
    <row r="9" hidden="1" spans="1:14" x14ac:dyDescent="0.25">
      <c r="A9" s="546" t="s">
        <v>227</v>
      </c>
      <c r="B9" s="547"/>
      <c r="C9" s="548" t="s">
        <v>228</v>
      </c>
      <c r="D9" s="549"/>
      <c r="E9" s="549"/>
      <c r="F9" s="550"/>
      <c r="G9" s="543"/>
      <c r="H9" s="543"/>
      <c r="I9" s="551"/>
      <c r="J9" s="551"/>
      <c r="K9" s="551"/>
      <c r="L9" s="552"/>
      <c r="M9" s="552"/>
      <c r="N9" s="553">
        <f>SUM(I9:M9)</f>
        <v>0</v>
      </c>
    </row>
    <row r="10" spans="1:14" x14ac:dyDescent="0.25">
      <c r="A10" s="546" t="s">
        <v>229</v>
      </c>
      <c r="B10" s="547"/>
      <c r="C10" s="548" t="s">
        <v>230</v>
      </c>
      <c r="D10" s="549"/>
      <c r="E10" s="549"/>
      <c r="F10" s="550"/>
      <c r="G10" s="543"/>
      <c r="H10" s="543"/>
      <c r="I10" s="554"/>
      <c r="J10" s="554"/>
      <c r="K10" s="554"/>
      <c r="L10" s="554"/>
      <c r="M10" s="555">
        <v>0</v>
      </c>
      <c r="N10" s="553">
        <f>SUM(I10:M10)</f>
        <v>0</v>
      </c>
    </row>
    <row r="11" spans="1:14" x14ac:dyDescent="0.25">
      <c r="A11" s="546" t="s">
        <v>231</v>
      </c>
      <c r="B11" s="547"/>
      <c r="C11" s="548" t="s">
        <v>228</v>
      </c>
      <c r="D11" s="549"/>
      <c r="E11" s="549"/>
      <c r="F11" s="550"/>
      <c r="G11" s="543"/>
      <c r="H11" s="543"/>
      <c r="I11" s="556"/>
      <c r="J11" s="556"/>
      <c r="K11" s="556"/>
      <c r="L11" s="557"/>
      <c r="M11" s="558"/>
      <c r="N11" s="553">
        <f>SUM(I11:M11)</f>
        <v>0</v>
      </c>
    </row>
    <row r="12" spans="1:14" x14ac:dyDescent="0.25">
      <c r="A12" s="546" t="s">
        <v>232</v>
      </c>
      <c r="B12" s="547"/>
      <c r="C12" s="548" t="s">
        <v>233</v>
      </c>
      <c r="D12" s="549"/>
      <c r="E12" s="549"/>
      <c r="F12" s="550"/>
      <c r="G12" s="543"/>
      <c r="H12" s="543"/>
      <c r="I12" s="556"/>
      <c r="J12" s="556"/>
      <c r="K12" s="556"/>
      <c r="L12" s="556"/>
      <c r="M12" s="552"/>
      <c r="N12" s="553">
        <f>H12+I12+J12+K12+L12+M12</f>
        <v>0</v>
      </c>
    </row>
    <row r="13" spans="1:14" x14ac:dyDescent="0.25">
      <c r="A13" s="559" t="s">
        <v>234</v>
      </c>
      <c r="B13" s="560"/>
      <c r="C13" s="541"/>
      <c r="D13" s="542"/>
      <c r="E13" s="542"/>
      <c r="F13" s="540"/>
      <c r="G13" s="543"/>
      <c r="H13" s="543"/>
      <c r="I13" s="561"/>
      <c r="J13" s="561"/>
      <c r="K13" s="561"/>
      <c r="L13" s="562"/>
      <c r="M13" s="563">
        <v>8</v>
      </c>
      <c r="N13" s="564">
        <f>SUM(I13:M13)</f>
        <v>8</v>
      </c>
    </row>
    <row r="14" spans="1:14" x14ac:dyDescent="0.25">
      <c r="A14" s="559" t="s">
        <v>235</v>
      </c>
      <c r="B14" s="560"/>
      <c r="C14" s="541"/>
      <c r="D14" s="542"/>
      <c r="E14" s="542"/>
      <c r="F14" s="540"/>
      <c r="G14" s="565"/>
      <c r="H14" s="565"/>
      <c r="I14" s="561"/>
      <c r="J14" s="561"/>
      <c r="K14" s="561"/>
      <c r="L14" s="566"/>
      <c r="M14" s="544"/>
      <c r="N14" s="564">
        <f>SUM(I14:M14)</f>
        <v>0</v>
      </c>
    </row>
    <row r="15" ht="16.5" customHeight="1" spans="1:14" x14ac:dyDescent="0.25">
      <c r="A15" s="567"/>
      <c r="B15" s="568"/>
      <c r="C15" s="569"/>
      <c r="D15" s="570"/>
      <c r="E15" s="570"/>
      <c r="F15" s="571"/>
      <c r="G15" s="565"/>
      <c r="H15" s="565"/>
      <c r="I15" s="572"/>
      <c r="J15" s="572"/>
      <c r="K15" s="572"/>
      <c r="L15" s="544"/>
      <c r="M15" s="544"/>
      <c r="N15" s="573"/>
    </row>
    <row r="16" ht="16.5" customHeight="1" spans="1:14" x14ac:dyDescent="0.25">
      <c r="A16" s="574"/>
      <c r="B16" s="575"/>
      <c r="C16" s="576" t="s">
        <v>236</v>
      </c>
      <c r="D16" s="577"/>
      <c r="E16" s="577"/>
      <c r="F16" s="578"/>
      <c r="G16" s="579">
        <f t="shared" ref="G16:M16" si="1">SUM(G8:G15)</f>
        <v>0</v>
      </c>
      <c r="H16" s="579">
        <f t="shared" si="1"/>
        <v>0</v>
      </c>
      <c r="I16" s="579">
        <f t="shared" si="1"/>
        <v>0</v>
      </c>
      <c r="J16" s="579">
        <f>SUM(J8:J15)</f>
        <v>0</v>
      </c>
      <c r="K16" s="579">
        <f t="shared" si="1"/>
        <v>0</v>
      </c>
      <c r="L16" s="579">
        <f t="shared" si="1"/>
        <v>0</v>
      </c>
      <c r="M16" s="579">
        <f t="shared" si="1"/>
        <v>8</v>
      </c>
      <c r="N16" s="580">
        <f>SUM(G16:M16)</f>
        <v>8</v>
      </c>
    </row>
    <row r="17" spans="1:14" x14ac:dyDescent="0.25">
      <c r="A17" s="511"/>
      <c r="B17" s="511"/>
      <c r="C17" s="511"/>
      <c r="D17" s="511"/>
      <c r="E17" s="511"/>
      <c r="F17" s="511"/>
      <c r="G17" s="581"/>
      <c r="H17" s="581"/>
      <c r="I17" s="581"/>
      <c r="J17" s="581"/>
      <c r="K17" s="581"/>
      <c r="L17" s="581"/>
      <c r="M17" s="581"/>
      <c r="N17" s="511"/>
    </row>
    <row r="18" spans="1:5" x14ac:dyDescent="0.25">
      <c r="A18" s="511" t="s">
        <v>237</v>
      </c>
      <c r="B18" s="511"/>
      <c r="C18" s="511"/>
      <c r="D18" s="511"/>
      <c r="E18" s="511" t="s">
        <v>238</v>
      </c>
    </row>
    <row r="19" spans="1:1" x14ac:dyDescent="0.25">
      <c r="A19" s="511"/>
    </row>
    <row r="20" spans="1:1" x14ac:dyDescent="0.25">
      <c r="A20" s="511"/>
    </row>
  </sheetData>
  <mergeCells count="28">
    <mergeCell ref="A2:N2"/>
    <mergeCell ref="A5:B5"/>
    <mergeCell ref="C5:F5"/>
    <mergeCell ref="G5:H5"/>
    <mergeCell ref="I5:M5"/>
    <mergeCell ref="A6:B6"/>
    <mergeCell ref="C6:F6"/>
    <mergeCell ref="N5:N6"/>
    <mergeCell ref="A7:B7"/>
    <mergeCell ref="C7:F7"/>
    <mergeCell ref="A8:B8"/>
    <mergeCell ref="C8:F8"/>
    <mergeCell ref="A9:B9"/>
    <mergeCell ref="C9:F9"/>
    <mergeCell ref="A10:B10"/>
    <mergeCell ref="C10:F10"/>
    <mergeCell ref="A11:B11"/>
    <mergeCell ref="C11:F11"/>
    <mergeCell ref="A12:B12"/>
    <mergeCell ref="C12:F12"/>
    <mergeCell ref="A13:B13"/>
    <mergeCell ref="C13:F13"/>
    <mergeCell ref="A14:B14"/>
    <mergeCell ref="C14:F14"/>
    <mergeCell ref="A15:B15"/>
    <mergeCell ref="C15:F15"/>
    <mergeCell ref="A16:B16"/>
    <mergeCell ref="C16:F16"/>
  </mergeCells>
  <pageMargins left="0.7" right="0.7" top="0.75" bottom="0.75" header="0.3" footer="0.3"/>
  <pageSetup orientation="portrait" horizontalDpi="4294967295" verticalDpi="4294967295" scale="53" fitToWidth="1" fitToHeight="0" firstPageNumber="1" useFirstPageNumber="1" copies="1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20"/>
  <sheetViews>
    <sheetView workbookViewId="0" zoomScale="112" zoomScaleNormal="100" view="pageBreakPreview">
      <selection activeCell="F31" sqref="F31"/>
    </sheetView>
  </sheetViews>
  <sheetFormatPr defaultRowHeight="15.75" outlineLevelRow="0" outlineLevelCol="0" x14ac:dyDescent="0" customHeight="1"/>
  <sheetData>
    <row r="1" spans="1:14" x14ac:dyDescent="0.25">
      <c r="A1" s="511"/>
      <c r="B1" s="511"/>
      <c r="C1" s="511"/>
      <c r="D1" s="511"/>
      <c r="E1" s="511"/>
      <c r="F1" s="511"/>
      <c r="G1" s="511"/>
      <c r="H1" s="511"/>
      <c r="I1" s="511"/>
      <c r="J1" s="511"/>
      <c r="K1" s="511"/>
      <c r="L1" s="511"/>
      <c r="M1" s="511"/>
      <c r="N1" s="511"/>
    </row>
    <row r="2" ht="20.25" customHeight="1" spans="1:14" x14ac:dyDescent="0.25">
      <c r="A2" s="512" t="s">
        <v>212</v>
      </c>
      <c r="B2" s="512"/>
      <c r="C2" s="512"/>
      <c r="D2" s="512"/>
      <c r="E2" s="512"/>
      <c r="F2" s="512"/>
      <c r="G2" s="512"/>
      <c r="H2" s="512"/>
      <c r="I2" s="512"/>
      <c r="J2" s="512"/>
      <c r="K2" s="512"/>
      <c r="L2" s="512"/>
      <c r="M2" s="512"/>
      <c r="N2" s="512"/>
    </row>
    <row r="3" spans="1:14" x14ac:dyDescent="0.25">
      <c r="A3" s="513" t="s">
        <v>213</v>
      </c>
      <c r="B3" s="511"/>
      <c r="C3" s="511"/>
      <c r="D3" s="511"/>
      <c r="E3" s="511"/>
      <c r="F3" s="511"/>
      <c r="G3" s="511"/>
      <c r="H3" s="511"/>
      <c r="I3" s="511"/>
      <c r="J3" s="511"/>
      <c r="K3" s="511"/>
      <c r="L3" s="511"/>
      <c r="M3" s="511"/>
      <c r="N3" s="511"/>
    </row>
    <row r="4" ht="16.5" customHeight="1" spans="1:14" x14ac:dyDescent="0.25">
      <c r="A4" s="513"/>
      <c r="B4" s="511"/>
      <c r="C4" s="511"/>
      <c r="D4" s="511"/>
      <c r="E4" s="511"/>
      <c r="F4" s="511"/>
      <c r="G4" s="511"/>
      <c r="H4" s="511"/>
      <c r="I4" s="511"/>
      <c r="J4" s="511"/>
      <c r="K4" s="511"/>
      <c r="L4" s="511"/>
      <c r="M4" s="511"/>
      <c r="N4" s="511"/>
    </row>
    <row r="5" spans="1:14" x14ac:dyDescent="0.25">
      <c r="A5" s="514" t="s">
        <v>214</v>
      </c>
      <c r="B5" s="515"/>
      <c r="C5" s="516" t="s">
        <v>215</v>
      </c>
      <c r="D5" s="517"/>
      <c r="E5" s="517"/>
      <c r="F5" s="518"/>
      <c r="G5" s="519" t="s">
        <v>216</v>
      </c>
      <c r="H5" s="520"/>
      <c r="I5" s="521">
        <f>M6</f>
        <v>46150</v>
      </c>
      <c r="J5" s="522"/>
      <c r="K5" s="522"/>
      <c r="L5" s="522"/>
      <c r="M5" s="523"/>
      <c r="N5" s="524"/>
    </row>
    <row r="6" spans="1:14" x14ac:dyDescent="0.25">
      <c r="A6" s="525"/>
      <c r="B6" s="526"/>
      <c r="C6" s="527"/>
      <c r="D6" s="528"/>
      <c r="E6" s="528"/>
      <c r="F6" s="526"/>
      <c r="G6" s="529">
        <f>'JP Week 1'!M6+1</f>
        <v>46144</v>
      </c>
      <c r="H6" s="529">
        <f>G6+1</f>
        <v>46145</v>
      </c>
      <c r="I6" s="529">
        <f t="shared" ref="I6:M6" si="0">H6+1</f>
        <v>46146</v>
      </c>
      <c r="J6" s="529">
        <f t="shared" si="0"/>
        <v>46147</v>
      </c>
      <c r="K6" s="529">
        <f t="shared" si="0"/>
        <v>46148</v>
      </c>
      <c r="L6" s="529">
        <f t="shared" si="0"/>
        <v>46149</v>
      </c>
      <c r="M6" s="529">
        <f t="shared" si="0"/>
        <v>46150</v>
      </c>
      <c r="N6" s="530"/>
    </row>
    <row r="7" spans="1:14" x14ac:dyDescent="0.25">
      <c r="A7" s="531" t="s">
        <v>217</v>
      </c>
      <c r="B7" s="532"/>
      <c r="C7" s="533" t="s">
        <v>218</v>
      </c>
      <c r="D7" s="534"/>
      <c r="E7" s="534"/>
      <c r="F7" s="532"/>
      <c r="G7" s="535" t="s">
        <v>219</v>
      </c>
      <c r="H7" s="536" t="s">
        <v>220</v>
      </c>
      <c r="I7" s="537" t="s">
        <v>221</v>
      </c>
      <c r="J7" s="537" t="s">
        <v>222</v>
      </c>
      <c r="K7" s="537" t="s">
        <v>223</v>
      </c>
      <c r="L7" s="537" t="s">
        <v>224</v>
      </c>
      <c r="M7" s="537" t="s">
        <v>225</v>
      </c>
      <c r="N7" s="538" t="s">
        <v>226</v>
      </c>
    </row>
    <row r="8" spans="1:14" x14ac:dyDescent="0.25">
      <c r="A8" s="539"/>
      <c r="B8" s="540"/>
      <c r="C8" s="541"/>
      <c r="D8" s="542"/>
      <c r="E8" s="542"/>
      <c r="F8" s="540"/>
      <c r="G8" s="543"/>
      <c r="H8" s="543"/>
      <c r="I8" s="544"/>
      <c r="J8" s="544"/>
      <c r="K8" s="544"/>
      <c r="L8" s="544"/>
      <c r="M8" s="544"/>
      <c r="N8" s="545"/>
    </row>
    <row r="9" spans="1:14" s="582" customFormat="1" x14ac:dyDescent="0.25">
      <c r="A9" s="546" t="s">
        <v>229</v>
      </c>
      <c r="B9" s="547"/>
      <c r="C9" s="583" t="s">
        <v>239</v>
      </c>
      <c r="D9" s="584"/>
      <c r="E9" s="584"/>
      <c r="F9" s="585"/>
      <c r="G9" s="586"/>
      <c r="H9" s="586"/>
      <c r="I9" s="555">
        <v>8</v>
      </c>
      <c r="J9" s="555">
        <v>8</v>
      </c>
      <c r="K9" s="555">
        <v>8</v>
      </c>
      <c r="L9" s="555">
        <v>8</v>
      </c>
      <c r="M9" s="555">
        <v>8</v>
      </c>
      <c r="N9" s="587">
        <f>SUM(I9:M9)</f>
        <v>40</v>
      </c>
    </row>
    <row r="10" spans="1:14" x14ac:dyDescent="0.25">
      <c r="A10" s="546" t="s">
        <v>231</v>
      </c>
      <c r="B10" s="547"/>
      <c r="C10" s="548" t="s">
        <v>228</v>
      </c>
      <c r="D10" s="549"/>
      <c r="E10" s="549"/>
      <c r="F10" s="550"/>
      <c r="G10" s="588"/>
      <c r="H10" s="589"/>
      <c r="I10" s="551"/>
      <c r="J10" s="551"/>
      <c r="K10" s="551"/>
      <c r="L10" s="552"/>
      <c r="M10" s="552"/>
      <c r="N10" s="553">
        <f>SUM(G10:M10)</f>
        <v>0</v>
      </c>
    </row>
    <row r="11" spans="1:14" x14ac:dyDescent="0.25">
      <c r="A11" s="546" t="s">
        <v>232</v>
      </c>
      <c r="B11" s="547"/>
      <c r="C11" s="548" t="s">
        <v>233</v>
      </c>
      <c r="D11" s="549"/>
      <c r="E11" s="549"/>
      <c r="F11" s="550"/>
      <c r="G11" s="588"/>
      <c r="H11" s="589"/>
      <c r="I11" s="551"/>
      <c r="J11" s="551"/>
      <c r="K11" s="551"/>
      <c r="L11" s="552"/>
      <c r="M11" s="552"/>
      <c r="N11" s="553">
        <f>G11+H11+I11+J11+K11+L11</f>
        <v>0</v>
      </c>
    </row>
    <row r="12" hidden="1" spans="1:14" x14ac:dyDescent="0.25">
      <c r="A12" s="546" t="s">
        <v>227</v>
      </c>
      <c r="B12" s="547"/>
      <c r="C12" s="548" t="s">
        <v>233</v>
      </c>
      <c r="D12" s="549"/>
      <c r="E12" s="549"/>
      <c r="F12" s="550"/>
      <c r="G12" s="543"/>
      <c r="H12" s="543"/>
      <c r="I12" s="551"/>
      <c r="J12" s="551"/>
      <c r="K12" s="551"/>
      <c r="L12" s="552"/>
      <c r="M12" s="552"/>
      <c r="N12" s="553">
        <f>SUM(I12:M12)</f>
        <v>0</v>
      </c>
    </row>
    <row r="13" spans="1:14" x14ac:dyDescent="0.25">
      <c r="A13" s="559" t="s">
        <v>234</v>
      </c>
      <c r="B13" s="560"/>
      <c r="C13" s="541"/>
      <c r="D13" s="542"/>
      <c r="E13" s="542"/>
      <c r="F13" s="540"/>
      <c r="G13" s="543"/>
      <c r="H13" s="543"/>
      <c r="I13" s="572"/>
      <c r="J13" s="572"/>
      <c r="K13" s="572"/>
      <c r="L13" s="544"/>
      <c r="M13" s="544"/>
      <c r="N13" s="564">
        <f>SUM(I13:M13)</f>
        <v>0</v>
      </c>
    </row>
    <row r="14" spans="1:14" x14ac:dyDescent="0.25">
      <c r="A14" s="559" t="s">
        <v>235</v>
      </c>
      <c r="B14" s="560"/>
      <c r="C14" s="541" t="s">
        <v>240</v>
      </c>
      <c r="D14" s="542"/>
      <c r="E14" s="542"/>
      <c r="F14" s="540"/>
      <c r="G14" s="565"/>
      <c r="H14" s="565"/>
      <c r="I14" s="572"/>
      <c r="J14" s="572"/>
      <c r="K14" s="572"/>
      <c r="L14" s="544"/>
      <c r="M14" s="544"/>
      <c r="N14" s="564">
        <f>SUM(I14:M14)</f>
        <v>0</v>
      </c>
    </row>
    <row r="15" ht="16.5" customHeight="1" spans="1:14" x14ac:dyDescent="0.25">
      <c r="A15" s="567"/>
      <c r="B15" s="568"/>
      <c r="C15" s="569"/>
      <c r="D15" s="570"/>
      <c r="E15" s="570"/>
      <c r="F15" s="571"/>
      <c r="G15" s="565"/>
      <c r="H15" s="565"/>
      <c r="I15" s="572"/>
      <c r="J15" s="572"/>
      <c r="K15" s="572"/>
      <c r="L15" s="544"/>
      <c r="M15" s="544"/>
      <c r="N15" s="573"/>
    </row>
    <row r="16" ht="16.5" customHeight="1" spans="1:14" x14ac:dyDescent="0.25">
      <c r="A16" s="574"/>
      <c r="B16" s="575"/>
      <c r="C16" s="576" t="s">
        <v>236</v>
      </c>
      <c r="D16" s="577"/>
      <c r="E16" s="577"/>
      <c r="F16" s="578"/>
      <c r="G16" s="579">
        <f t="shared" ref="G16:M16" si="1">SUM(G8:G15)</f>
        <v>0</v>
      </c>
      <c r="H16" s="579">
        <f t="shared" si="1"/>
        <v>0</v>
      </c>
      <c r="I16" s="579">
        <f t="shared" si="1"/>
        <v>8</v>
      </c>
      <c r="J16" s="579">
        <f t="shared" si="1"/>
        <v>8</v>
      </c>
      <c r="K16" s="579">
        <f t="shared" si="1"/>
        <v>8</v>
      </c>
      <c r="L16" s="579">
        <f t="shared" si="1"/>
        <v>8</v>
      </c>
      <c r="M16" s="579">
        <f t="shared" si="1"/>
        <v>8</v>
      </c>
      <c r="N16" s="580">
        <f>SUM(G16:M16)</f>
        <v>40</v>
      </c>
    </row>
    <row r="17" spans="1:14" x14ac:dyDescent="0.25">
      <c r="A17" s="511"/>
      <c r="B17" s="511"/>
      <c r="C17" s="511"/>
      <c r="D17" s="511"/>
      <c r="E17" s="511"/>
      <c r="F17" s="511"/>
      <c r="G17" s="581"/>
      <c r="H17" s="581"/>
      <c r="I17" s="581"/>
      <c r="J17" s="581"/>
      <c r="K17" s="581"/>
      <c r="L17" s="581"/>
      <c r="M17" s="581"/>
      <c r="N17" s="511"/>
    </row>
    <row r="18" spans="1:5" x14ac:dyDescent="0.25">
      <c r="A18" s="511" t="s">
        <v>237</v>
      </c>
      <c r="B18" s="511"/>
      <c r="C18" s="511"/>
      <c r="D18" s="511"/>
      <c r="E18" s="511" t="s">
        <v>238</v>
      </c>
    </row>
    <row r="19" spans="1:1" x14ac:dyDescent="0.25">
      <c r="A19" s="511"/>
    </row>
    <row r="20" spans="1:1" x14ac:dyDescent="0.25">
      <c r="A20" s="511"/>
    </row>
  </sheetData>
  <mergeCells count="28">
    <mergeCell ref="A2:N2"/>
    <mergeCell ref="A5:B5"/>
    <mergeCell ref="C5:F5"/>
    <mergeCell ref="G5:H5"/>
    <mergeCell ref="I5:M5"/>
    <mergeCell ref="A6:B6"/>
    <mergeCell ref="C6:F6"/>
    <mergeCell ref="N5:N6"/>
    <mergeCell ref="A7:B7"/>
    <mergeCell ref="C7:F7"/>
    <mergeCell ref="A8:B8"/>
    <mergeCell ref="C8:F8"/>
    <mergeCell ref="A9:B9"/>
    <mergeCell ref="C9:F9"/>
    <mergeCell ref="A10:B10"/>
    <mergeCell ref="C10:F10"/>
    <mergeCell ref="A11:B11"/>
    <mergeCell ref="C11:F11"/>
    <mergeCell ref="A12:B12"/>
    <mergeCell ref="C12:F12"/>
    <mergeCell ref="A13:B13"/>
    <mergeCell ref="C13:F13"/>
    <mergeCell ref="A14:B14"/>
    <mergeCell ref="C14:F14"/>
    <mergeCell ref="A15:B15"/>
    <mergeCell ref="C15:F15"/>
    <mergeCell ref="A16:B16"/>
    <mergeCell ref="C16:F16"/>
  </mergeCells>
  <pageMargins left="0.7" right="0.7" top="0.75" bottom="0.75" header="0.3" footer="0.3"/>
  <pageSetup orientation="portrait" horizontalDpi="4294967295" verticalDpi="4294967295" scale="60" fitToWidth="1" fitToHeight="1" firstPageNumber="1" useFirstPageNumber="1" copies="1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19"/>
  <sheetViews>
    <sheetView workbookViewId="0" zoomScale="100" zoomScaleNormal="100" view="pageBreakPreview"/>
  </sheetViews>
  <sheetFormatPr defaultRowHeight="15.75" outlineLevelRow="0" outlineLevelCol="0" x14ac:dyDescent="0" customHeight="1"/>
  <sheetData>
    <row r="1" spans="1:14" x14ac:dyDescent="0.25">
      <c r="A1" s="511"/>
      <c r="B1" s="511"/>
      <c r="C1" s="511"/>
      <c r="D1" s="511"/>
      <c r="E1" s="511"/>
      <c r="F1" s="511"/>
      <c r="G1" s="511"/>
      <c r="H1" s="511"/>
      <c r="I1" s="511"/>
      <c r="J1" s="511"/>
      <c r="K1" s="511"/>
      <c r="L1" s="511"/>
      <c r="M1" s="511"/>
      <c r="N1" s="511"/>
    </row>
    <row r="2" ht="20.25" customHeight="1" spans="1:14" x14ac:dyDescent="0.25">
      <c r="A2" s="512" t="s">
        <v>212</v>
      </c>
      <c r="B2" s="512"/>
      <c r="C2" s="512"/>
      <c r="D2" s="512"/>
      <c r="E2" s="512"/>
      <c r="F2" s="512"/>
      <c r="G2" s="512"/>
      <c r="H2" s="512"/>
      <c r="I2" s="512"/>
      <c r="J2" s="512"/>
      <c r="K2" s="512"/>
      <c r="L2" s="512"/>
      <c r="M2" s="512"/>
      <c r="N2" s="512"/>
    </row>
    <row r="3" spans="1:14" x14ac:dyDescent="0.25">
      <c r="A3" s="513" t="s">
        <v>213</v>
      </c>
      <c r="B3" s="511"/>
      <c r="C3" s="511"/>
      <c r="D3" s="511"/>
      <c r="E3" s="511"/>
      <c r="F3" s="511"/>
      <c r="G3" s="511"/>
      <c r="H3" s="511"/>
      <c r="I3" s="511"/>
      <c r="J3" s="511"/>
      <c r="K3" s="511"/>
      <c r="L3" s="511"/>
      <c r="M3" s="511"/>
      <c r="N3" s="511"/>
    </row>
    <row r="4" ht="16.5" customHeight="1" spans="1:14" x14ac:dyDescent="0.25">
      <c r="A4" s="513"/>
      <c r="B4" s="511"/>
      <c r="C4" s="511"/>
      <c r="D4" s="511"/>
      <c r="E4" s="511"/>
      <c r="F4" s="511"/>
      <c r="G4" s="511"/>
      <c r="H4" s="511"/>
      <c r="I4" s="511"/>
      <c r="J4" s="511"/>
      <c r="K4" s="511"/>
      <c r="L4" s="511"/>
      <c r="M4" s="511"/>
      <c r="N4" s="511"/>
    </row>
    <row r="5" spans="1:14" x14ac:dyDescent="0.25">
      <c r="A5" s="514" t="s">
        <v>214</v>
      </c>
      <c r="B5" s="515"/>
      <c r="C5" s="516" t="s">
        <v>215</v>
      </c>
      <c r="D5" s="517"/>
      <c r="E5" s="517"/>
      <c r="F5" s="518"/>
      <c r="G5" s="519" t="s">
        <v>216</v>
      </c>
      <c r="H5" s="520"/>
      <c r="I5" s="521">
        <f>M6</f>
        <v>46157</v>
      </c>
      <c r="J5" s="522"/>
      <c r="K5" s="522"/>
      <c r="L5" s="522"/>
      <c r="M5" s="523"/>
      <c r="N5" s="524"/>
    </row>
    <row r="6" spans="1:14" x14ac:dyDescent="0.25">
      <c r="A6" s="525"/>
      <c r="B6" s="526"/>
      <c r="C6" s="527"/>
      <c r="D6" s="528"/>
      <c r="E6" s="528"/>
      <c r="F6" s="526"/>
      <c r="G6" s="529">
        <f>'JP Week 2'!M6+1</f>
        <v>46151</v>
      </c>
      <c r="H6" s="529">
        <f>G6+1</f>
        <v>46152</v>
      </c>
      <c r="I6" s="529">
        <f t="shared" ref="I6:M6" si="0">H6+1</f>
        <v>46153</v>
      </c>
      <c r="J6" s="529">
        <f t="shared" si="0"/>
        <v>46154</v>
      </c>
      <c r="K6" s="529">
        <f t="shared" si="0"/>
        <v>46155</v>
      </c>
      <c r="L6" s="529">
        <f t="shared" si="0"/>
        <v>46156</v>
      </c>
      <c r="M6" s="529">
        <f t="shared" si="0"/>
        <v>46157</v>
      </c>
      <c r="N6" s="530"/>
    </row>
    <row r="7" spans="1:14" x14ac:dyDescent="0.25">
      <c r="A7" s="531" t="s">
        <v>217</v>
      </c>
      <c r="B7" s="532"/>
      <c r="C7" s="533" t="s">
        <v>218</v>
      </c>
      <c r="D7" s="534"/>
      <c r="E7" s="534"/>
      <c r="F7" s="532"/>
      <c r="G7" s="535" t="s">
        <v>219</v>
      </c>
      <c r="H7" s="536" t="s">
        <v>220</v>
      </c>
      <c r="I7" s="537" t="s">
        <v>221</v>
      </c>
      <c r="J7" s="537" t="s">
        <v>222</v>
      </c>
      <c r="K7" s="537" t="s">
        <v>223</v>
      </c>
      <c r="L7" s="537" t="s">
        <v>224</v>
      </c>
      <c r="M7" s="537" t="s">
        <v>225</v>
      </c>
      <c r="N7" s="538" t="s">
        <v>226</v>
      </c>
    </row>
    <row r="8" spans="1:14" x14ac:dyDescent="0.25">
      <c r="A8" s="539"/>
      <c r="B8" s="540"/>
      <c r="C8" s="541"/>
      <c r="D8" s="542"/>
      <c r="E8" s="542"/>
      <c r="F8" s="540"/>
      <c r="G8" s="543"/>
      <c r="H8" s="543"/>
      <c r="I8" s="544"/>
      <c r="J8" s="544"/>
      <c r="K8" s="544"/>
      <c r="L8" s="544"/>
      <c r="M8" s="544"/>
      <c r="N8" s="545"/>
    </row>
    <row r="9" spans="1:14" x14ac:dyDescent="0.25">
      <c r="A9" s="546" t="s">
        <v>229</v>
      </c>
      <c r="B9" s="547"/>
      <c r="C9" s="548" t="s">
        <v>241</v>
      </c>
      <c r="D9" s="549"/>
      <c r="E9" s="549"/>
      <c r="F9" s="550"/>
      <c r="G9" s="589"/>
      <c r="H9" s="589"/>
      <c r="I9" s="555"/>
      <c r="J9" s="555">
        <v>8</v>
      </c>
      <c r="K9" s="555">
        <v>8</v>
      </c>
      <c r="L9" s="555">
        <v>8</v>
      </c>
      <c r="M9" s="555">
        <v>8</v>
      </c>
      <c r="N9" s="553">
        <f>SUM(I9:M9)</f>
        <v>32</v>
      </c>
    </row>
    <row r="10" spans="1:14" x14ac:dyDescent="0.25">
      <c r="A10" s="546" t="s">
        <v>231</v>
      </c>
      <c r="B10" s="547"/>
      <c r="C10" s="548" t="s">
        <v>228</v>
      </c>
      <c r="D10" s="549"/>
      <c r="E10" s="549"/>
      <c r="F10" s="550"/>
      <c r="G10" s="589"/>
      <c r="H10" s="589"/>
      <c r="I10" s="555"/>
      <c r="J10" s="555"/>
      <c r="K10" s="555"/>
      <c r="L10" s="555"/>
      <c r="M10" s="555"/>
      <c r="N10" s="553">
        <f>SUM(G10:M10)</f>
        <v>0</v>
      </c>
    </row>
    <row r="11" spans="1:14" x14ac:dyDescent="0.25">
      <c r="A11" s="546" t="s">
        <v>232</v>
      </c>
      <c r="B11" s="547"/>
      <c r="C11" s="548" t="s">
        <v>233</v>
      </c>
      <c r="D11" s="549"/>
      <c r="E11" s="549"/>
      <c r="F11" s="550"/>
      <c r="G11" s="589"/>
      <c r="H11" s="590"/>
      <c r="I11" s="555"/>
      <c r="J11" s="555"/>
      <c r="K11" s="555"/>
      <c r="L11" s="555"/>
      <c r="M11" s="555"/>
      <c r="N11" s="553">
        <f>SUM(G11:M11)</f>
        <v>0</v>
      </c>
    </row>
    <row r="12" spans="1:14" x14ac:dyDescent="0.25">
      <c r="A12" s="559" t="s">
        <v>234</v>
      </c>
      <c r="B12" s="560"/>
      <c r="C12" s="541"/>
      <c r="D12" s="542"/>
      <c r="E12" s="542"/>
      <c r="F12" s="540"/>
      <c r="G12" s="543"/>
      <c r="H12" s="543"/>
      <c r="I12" s="591">
        <v>8</v>
      </c>
      <c r="J12" s="591"/>
      <c r="K12" s="591"/>
      <c r="L12" s="591"/>
      <c r="M12" s="591"/>
      <c r="N12" s="592">
        <f>SUM(I12:M12)</f>
        <v>8</v>
      </c>
    </row>
    <row r="13" spans="1:14" x14ac:dyDescent="0.25">
      <c r="A13" s="559" t="s">
        <v>242</v>
      </c>
      <c r="B13" s="560"/>
      <c r="C13" s="541"/>
      <c r="D13" s="542"/>
      <c r="E13" s="542"/>
      <c r="F13" s="540"/>
      <c r="G13" s="565"/>
      <c r="H13" s="565"/>
      <c r="I13" s="591"/>
      <c r="J13" s="591"/>
      <c r="K13" s="591"/>
      <c r="L13" s="591"/>
      <c r="M13" s="591"/>
      <c r="N13" s="592">
        <f>SUM(I13:M13)</f>
        <v>0</v>
      </c>
    </row>
    <row r="14" ht="16.5" customHeight="1" spans="1:14" x14ac:dyDescent="0.25">
      <c r="A14" s="567"/>
      <c r="B14" s="568"/>
      <c r="C14" s="569"/>
      <c r="D14" s="570"/>
      <c r="E14" s="570"/>
      <c r="F14" s="571"/>
      <c r="G14" s="565"/>
      <c r="H14" s="565"/>
      <c r="I14" s="572"/>
      <c r="J14" s="572"/>
      <c r="K14" s="572"/>
      <c r="L14" s="544"/>
      <c r="M14" s="544"/>
      <c r="N14" s="573"/>
    </row>
    <row r="15" ht="16.5" customHeight="1" spans="1:14" x14ac:dyDescent="0.25">
      <c r="A15" s="574"/>
      <c r="B15" s="575"/>
      <c r="C15" s="576" t="s">
        <v>236</v>
      </c>
      <c r="D15" s="577"/>
      <c r="E15" s="577"/>
      <c r="F15" s="578"/>
      <c r="G15" s="579">
        <f t="shared" ref="G15:M15" si="1">SUM(G8:G14)</f>
        <v>0</v>
      </c>
      <c r="H15" s="579">
        <f t="shared" si="1"/>
        <v>0</v>
      </c>
      <c r="I15" s="579">
        <f t="shared" si="1"/>
        <v>8</v>
      </c>
      <c r="J15" s="579">
        <f t="shared" si="1"/>
        <v>8</v>
      </c>
      <c r="K15" s="579">
        <f t="shared" si="1"/>
        <v>8</v>
      </c>
      <c r="L15" s="579">
        <f t="shared" si="1"/>
        <v>8</v>
      </c>
      <c r="M15" s="579">
        <f t="shared" si="1"/>
        <v>8</v>
      </c>
      <c r="N15" s="580">
        <f>SUM(G15:M15)</f>
        <v>40</v>
      </c>
    </row>
    <row r="16" spans="1:14" x14ac:dyDescent="0.25">
      <c r="A16" s="511"/>
      <c r="B16" s="511"/>
      <c r="C16" s="511"/>
      <c r="D16" s="511"/>
      <c r="E16" s="511"/>
      <c r="F16" s="511"/>
      <c r="G16" s="581"/>
      <c r="H16" s="581"/>
      <c r="I16" s="581"/>
      <c r="J16" s="581"/>
      <c r="K16" s="581"/>
      <c r="L16" s="581"/>
      <c r="M16" s="581"/>
      <c r="N16" s="511"/>
    </row>
    <row r="17" spans="1:5" x14ac:dyDescent="0.25">
      <c r="A17" s="511" t="s">
        <v>237</v>
      </c>
      <c r="B17" s="511"/>
      <c r="C17" s="511"/>
      <c r="D17" s="511"/>
      <c r="E17" s="511" t="s">
        <v>238</v>
      </c>
    </row>
    <row r="18" spans="1:1" x14ac:dyDescent="0.25">
      <c r="A18" s="511"/>
    </row>
    <row r="19" spans="1:1" x14ac:dyDescent="0.25">
      <c r="A19" s="511"/>
    </row>
  </sheetData>
  <mergeCells count="26">
    <mergeCell ref="A2:N2"/>
    <mergeCell ref="A5:B5"/>
    <mergeCell ref="C5:F5"/>
    <mergeCell ref="G5:H5"/>
    <mergeCell ref="I5:M5"/>
    <mergeCell ref="A6:B6"/>
    <mergeCell ref="C6:F6"/>
    <mergeCell ref="N5:N6"/>
    <mergeCell ref="A7:B7"/>
    <mergeCell ref="C7:F7"/>
    <mergeCell ref="A8:B8"/>
    <mergeCell ref="C8:F8"/>
    <mergeCell ref="A9:B9"/>
    <mergeCell ref="C9:F9"/>
    <mergeCell ref="A10:B10"/>
    <mergeCell ref="C10:F10"/>
    <mergeCell ref="A11:B11"/>
    <mergeCell ref="C11:F11"/>
    <mergeCell ref="A12:B12"/>
    <mergeCell ref="C12:F12"/>
    <mergeCell ref="A13:B13"/>
    <mergeCell ref="C13:F13"/>
    <mergeCell ref="A14:B14"/>
    <mergeCell ref="C14:F14"/>
    <mergeCell ref="A15:B15"/>
    <mergeCell ref="C15:F15"/>
  </mergeCells>
  <pageMargins left="0.7" right="0.7" top="0.75" bottom="0.75" header="0.3" footer="0.3"/>
  <pageSetup orientation="portrait" horizontalDpi="4294967295" verticalDpi="4294967295" scale="60" fitToWidth="1" fitToHeight="1" firstPageNumber="1" useFirstPageNumber="1" copies="1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19"/>
  <sheetViews>
    <sheetView workbookViewId="0" zoomScale="90" zoomScaleNormal="100" view="pageBreakPreview"/>
  </sheetViews>
  <sheetFormatPr defaultRowHeight="15.75" outlineLevelRow="0" outlineLevelCol="0" x14ac:dyDescent="0" customHeight="1"/>
  <cols>
    <col min="7" max="13" width="10" customWidth="1"/>
  </cols>
  <sheetData>
    <row r="1" spans="1:14" x14ac:dyDescent="0.25">
      <c r="A1" s="511"/>
      <c r="B1" s="511"/>
      <c r="C1" s="511"/>
      <c r="D1" s="511"/>
      <c r="E1" s="511"/>
      <c r="F1" s="511"/>
      <c r="G1" s="511"/>
      <c r="H1" s="511"/>
      <c r="I1" s="511"/>
      <c r="J1" s="511"/>
      <c r="K1" s="511"/>
      <c r="L1" s="511"/>
      <c r="M1" s="511"/>
      <c r="N1" s="511"/>
    </row>
    <row r="2" ht="20.25" customHeight="1" spans="1:14" x14ac:dyDescent="0.25">
      <c r="A2" s="512" t="s">
        <v>212</v>
      </c>
      <c r="B2" s="512"/>
      <c r="C2" s="512"/>
      <c r="D2" s="512"/>
      <c r="E2" s="512"/>
      <c r="F2" s="512"/>
      <c r="G2" s="512"/>
      <c r="H2" s="512"/>
      <c r="I2" s="512"/>
      <c r="J2" s="512"/>
      <c r="K2" s="512"/>
      <c r="L2" s="512"/>
      <c r="M2" s="512"/>
      <c r="N2" s="512"/>
    </row>
    <row r="3" spans="1:14" x14ac:dyDescent="0.25">
      <c r="A3" s="513" t="s">
        <v>213</v>
      </c>
      <c r="B3" s="511"/>
      <c r="C3" s="511"/>
      <c r="D3" s="511"/>
      <c r="E3" s="511"/>
      <c r="F3" s="511"/>
      <c r="G3" s="511"/>
      <c r="H3" s="511"/>
      <c r="I3" s="511"/>
      <c r="J3" s="511"/>
      <c r="K3" s="511"/>
      <c r="L3" s="511"/>
      <c r="M3" s="511"/>
      <c r="N3" s="511"/>
    </row>
    <row r="4" ht="16.5" customHeight="1" spans="1:14" x14ac:dyDescent="0.25">
      <c r="A4" s="513"/>
      <c r="B4" s="511"/>
      <c r="C4" s="511"/>
      <c r="D4" s="511"/>
      <c r="E4" s="511"/>
      <c r="F4" s="511"/>
      <c r="G4" s="511"/>
      <c r="H4" s="511"/>
      <c r="I4" s="511"/>
      <c r="J4" s="511"/>
      <c r="K4" s="511"/>
      <c r="L4" s="511"/>
      <c r="M4" s="511"/>
      <c r="N4" s="511"/>
    </row>
    <row r="5" spans="1:14" x14ac:dyDescent="0.25">
      <c r="A5" s="514" t="s">
        <v>214</v>
      </c>
      <c r="B5" s="515"/>
      <c r="C5" s="516" t="s">
        <v>215</v>
      </c>
      <c r="D5" s="517"/>
      <c r="E5" s="517"/>
      <c r="F5" s="518"/>
      <c r="G5" s="593" t="s">
        <v>216</v>
      </c>
      <c r="H5" s="594"/>
      <c r="I5" s="521">
        <f>M6</f>
        <v>46164</v>
      </c>
      <c r="J5" s="522"/>
      <c r="K5" s="522"/>
      <c r="L5" s="522"/>
      <c r="M5" s="523"/>
      <c r="N5" s="524"/>
    </row>
    <row r="6" spans="1:14" x14ac:dyDescent="0.25">
      <c r="A6" s="525"/>
      <c r="B6" s="526"/>
      <c r="C6" s="527"/>
      <c r="D6" s="528"/>
      <c r="E6" s="528"/>
      <c r="F6" s="526"/>
      <c r="G6" s="529">
        <f>'JP Week 3'!M6+1</f>
        <v>46158</v>
      </c>
      <c r="H6" s="529">
        <f>G6+1</f>
        <v>46159</v>
      </c>
      <c r="I6" s="529">
        <f t="shared" ref="I6:M6" si="0">H6+1</f>
        <v>46160</v>
      </c>
      <c r="J6" s="529">
        <f t="shared" si="0"/>
        <v>46161</v>
      </c>
      <c r="K6" s="529">
        <f t="shared" si="0"/>
        <v>46162</v>
      </c>
      <c r="L6" s="529">
        <f t="shared" si="0"/>
        <v>46163</v>
      </c>
      <c r="M6" s="529">
        <f t="shared" si="0"/>
        <v>46164</v>
      </c>
      <c r="N6" s="530"/>
    </row>
    <row r="7" spans="1:14" x14ac:dyDescent="0.25">
      <c r="A7" s="531" t="s">
        <v>217</v>
      </c>
      <c r="B7" s="532"/>
      <c r="C7" s="533" t="s">
        <v>218</v>
      </c>
      <c r="D7" s="534"/>
      <c r="E7" s="534"/>
      <c r="F7" s="532"/>
      <c r="G7" s="535" t="s">
        <v>219</v>
      </c>
      <c r="H7" s="536" t="s">
        <v>220</v>
      </c>
      <c r="I7" s="537" t="s">
        <v>221</v>
      </c>
      <c r="J7" s="537" t="s">
        <v>222</v>
      </c>
      <c r="K7" s="537" t="s">
        <v>223</v>
      </c>
      <c r="L7" s="537" t="s">
        <v>224</v>
      </c>
      <c r="M7" s="537" t="s">
        <v>225</v>
      </c>
      <c r="N7" s="538" t="s">
        <v>226</v>
      </c>
    </row>
    <row r="8" spans="1:14" x14ac:dyDescent="0.25">
      <c r="A8" s="539"/>
      <c r="B8" s="540"/>
      <c r="C8" s="541"/>
      <c r="D8" s="542"/>
      <c r="E8" s="542"/>
      <c r="F8" s="540"/>
      <c r="G8" s="543"/>
      <c r="H8" s="543"/>
      <c r="I8" s="544"/>
      <c r="J8" s="544"/>
      <c r="K8" s="544"/>
      <c r="L8" s="544"/>
      <c r="M8" s="544"/>
      <c r="N8" s="545"/>
    </row>
    <row r="9" spans="1:14" x14ac:dyDescent="0.25">
      <c r="A9" s="546" t="s">
        <v>229</v>
      </c>
      <c r="B9" s="547"/>
      <c r="C9" s="548" t="s">
        <v>241</v>
      </c>
      <c r="D9" s="549"/>
      <c r="E9" s="549"/>
      <c r="F9" s="550"/>
      <c r="G9" s="543"/>
      <c r="H9" s="543"/>
      <c r="I9" s="555">
        <v>8</v>
      </c>
      <c r="J9" s="555">
        <v>8</v>
      </c>
      <c r="K9" s="555">
        <v>8</v>
      </c>
      <c r="L9" s="555">
        <v>8</v>
      </c>
      <c r="M9" s="555">
        <v>8</v>
      </c>
      <c r="N9" s="595">
        <f>SUM(I9:M9)</f>
        <v>40</v>
      </c>
    </row>
    <row r="10" spans="1:14" x14ac:dyDescent="0.25">
      <c r="A10" s="546" t="s">
        <v>231</v>
      </c>
      <c r="B10" s="547"/>
      <c r="C10" s="548" t="s">
        <v>228</v>
      </c>
      <c r="D10" s="549"/>
      <c r="E10" s="549"/>
      <c r="F10" s="550"/>
      <c r="G10" s="596"/>
      <c r="H10" s="596"/>
      <c r="I10" s="555"/>
      <c r="J10" s="555"/>
      <c r="K10" s="555"/>
      <c r="L10" s="555"/>
      <c r="M10" s="555"/>
      <c r="N10" s="595">
        <f>G10+H10+I10+J10+K10+L10+M10</f>
        <v>0</v>
      </c>
    </row>
    <row r="11" spans="1:14" x14ac:dyDescent="0.25">
      <c r="A11" s="546" t="s">
        <v>232</v>
      </c>
      <c r="B11" s="547"/>
      <c r="C11" s="548" t="s">
        <v>233</v>
      </c>
      <c r="D11" s="549"/>
      <c r="E11" s="549"/>
      <c r="F11" s="550"/>
      <c r="G11" s="596"/>
      <c r="H11" s="596"/>
      <c r="I11" s="555"/>
      <c r="J11" s="555"/>
      <c r="K11" s="555"/>
      <c r="L11" s="555"/>
      <c r="M11" s="555"/>
      <c r="N11" s="553">
        <f>SUM(G11:M11)</f>
        <v>0</v>
      </c>
    </row>
    <row r="12" spans="1:14" x14ac:dyDescent="0.25">
      <c r="A12" s="559" t="s">
        <v>234</v>
      </c>
      <c r="B12" s="560"/>
      <c r="C12" s="541"/>
      <c r="D12" s="542"/>
      <c r="E12" s="542"/>
      <c r="F12" s="540"/>
      <c r="G12" s="596"/>
      <c r="H12" s="596"/>
      <c r="I12" s="572"/>
      <c r="J12" s="597"/>
      <c r="K12" s="572"/>
      <c r="L12" s="544"/>
      <c r="M12" s="544"/>
      <c r="N12" s="598">
        <f>SUM(I12:M12)</f>
        <v>0</v>
      </c>
    </row>
    <row r="13" spans="1:14" x14ac:dyDescent="0.25">
      <c r="A13" s="559" t="s">
        <v>235</v>
      </c>
      <c r="B13" s="560"/>
      <c r="C13" s="541"/>
      <c r="D13" s="542"/>
      <c r="E13" s="542"/>
      <c r="F13" s="540"/>
      <c r="G13" s="565"/>
      <c r="H13" s="565"/>
      <c r="I13" s="591"/>
      <c r="J13" s="572"/>
      <c r="K13" s="572"/>
      <c r="L13" s="544"/>
      <c r="M13" s="544"/>
      <c r="N13" s="564">
        <f>SUM(I13:M13)</f>
        <v>0</v>
      </c>
    </row>
    <row r="14" ht="16.5" customHeight="1" spans="1:14" x14ac:dyDescent="0.25">
      <c r="A14" s="567"/>
      <c r="B14" s="568"/>
      <c r="C14" s="569"/>
      <c r="D14" s="570"/>
      <c r="E14" s="570"/>
      <c r="F14" s="571"/>
      <c r="G14" s="565"/>
      <c r="H14" s="565"/>
      <c r="I14" s="572"/>
      <c r="J14" s="572"/>
      <c r="K14" s="572"/>
      <c r="L14" s="544"/>
      <c r="M14" s="544"/>
      <c r="N14" s="573"/>
    </row>
    <row r="15" ht="16.5" customHeight="1" spans="1:14" x14ac:dyDescent="0.25">
      <c r="A15" s="574"/>
      <c r="B15" s="575"/>
      <c r="C15" s="576" t="s">
        <v>236</v>
      </c>
      <c r="D15" s="577"/>
      <c r="E15" s="577"/>
      <c r="F15" s="578"/>
      <c r="G15" s="579">
        <f t="shared" ref="G15:M15" si="1">SUM(G8:G14)</f>
        <v>0</v>
      </c>
      <c r="H15" s="579">
        <f t="shared" si="1"/>
        <v>0</v>
      </c>
      <c r="I15" s="579">
        <f t="shared" si="1"/>
        <v>8</v>
      </c>
      <c r="J15" s="579">
        <f t="shared" si="1"/>
        <v>8</v>
      </c>
      <c r="K15" s="579">
        <f t="shared" si="1"/>
        <v>8</v>
      </c>
      <c r="L15" s="579">
        <f t="shared" si="1"/>
        <v>8</v>
      </c>
      <c r="M15" s="579">
        <f t="shared" si="1"/>
        <v>8</v>
      </c>
      <c r="N15" s="580">
        <f>SUM(G15:M15)</f>
        <v>40</v>
      </c>
    </row>
    <row r="16" spans="1:14" x14ac:dyDescent="0.25">
      <c r="A16" s="511"/>
      <c r="B16" s="511"/>
      <c r="C16" s="511"/>
      <c r="D16" s="511"/>
      <c r="E16" s="511"/>
      <c r="F16" s="511"/>
      <c r="G16" s="581"/>
      <c r="H16" s="581"/>
      <c r="I16" s="581"/>
      <c r="J16" s="581"/>
      <c r="K16" s="581"/>
      <c r="L16" s="581"/>
      <c r="M16" s="581"/>
      <c r="N16" s="511"/>
    </row>
    <row r="17" spans="1:9" x14ac:dyDescent="0.25">
      <c r="A17" s="511" t="s">
        <v>237</v>
      </c>
      <c r="B17" s="511"/>
      <c r="C17" s="511"/>
      <c r="D17" s="511"/>
      <c r="E17" s="511" t="s">
        <v>238</v>
      </c>
      <c r="I17" s="124"/>
    </row>
    <row r="18" spans="1:1" x14ac:dyDescent="0.25">
      <c r="A18" s="511"/>
    </row>
    <row r="19" spans="1:1" x14ac:dyDescent="0.25">
      <c r="A19" s="511"/>
    </row>
  </sheetData>
  <mergeCells count="26">
    <mergeCell ref="A2:N2"/>
    <mergeCell ref="A5:B5"/>
    <mergeCell ref="C5:F5"/>
    <mergeCell ref="G5:H5"/>
    <mergeCell ref="I5:M5"/>
    <mergeCell ref="A6:B6"/>
    <mergeCell ref="C6:F6"/>
    <mergeCell ref="N5:N6"/>
    <mergeCell ref="A7:B7"/>
    <mergeCell ref="C7:F7"/>
    <mergeCell ref="A8:B8"/>
    <mergeCell ref="C8:F8"/>
    <mergeCell ref="A9:B9"/>
    <mergeCell ref="C9:F9"/>
    <mergeCell ref="A10:B10"/>
    <mergeCell ref="C10:F10"/>
    <mergeCell ref="A11:B11"/>
    <mergeCell ref="C11:F11"/>
    <mergeCell ref="A12:B12"/>
    <mergeCell ref="C12:F12"/>
    <mergeCell ref="A13:B13"/>
    <mergeCell ref="C13:F13"/>
    <mergeCell ref="A14:B14"/>
    <mergeCell ref="C14:F14"/>
    <mergeCell ref="A15:B15"/>
    <mergeCell ref="C15:F15"/>
  </mergeCells>
  <pageMargins left="0.7" right="0.7" top="0.75" bottom="0.75" header="0.3" footer="0.3"/>
  <pageSetup orientation="portrait" horizontalDpi="4294967295" verticalDpi="4294967295" scale="57" fitToWidth="1" fitToHeight="1" firstPageNumber="1" useFirstPageNumber="1" copies="1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21"/>
  <sheetViews>
    <sheetView workbookViewId="0" zoomScale="106" zoomScaleNormal="100" view="pageBreakPreview">
      <selection activeCell="H28" sqref="H28"/>
    </sheetView>
  </sheetViews>
  <sheetFormatPr defaultRowHeight="15.75" outlineLevelRow="0" outlineLevelCol="0" x14ac:dyDescent="0" customHeight="1"/>
  <cols>
    <col min="7" max="12" width="10" customWidth="1"/>
  </cols>
  <sheetData>
    <row r="1" spans="1:14" x14ac:dyDescent="0.25">
      <c r="A1" s="511"/>
      <c r="B1" s="511"/>
      <c r="C1" s="511"/>
      <c r="D1" s="511"/>
      <c r="E1" s="511"/>
      <c r="F1" s="511"/>
      <c r="G1" s="511"/>
      <c r="H1" s="511"/>
      <c r="I1" s="511"/>
      <c r="J1" s="511"/>
      <c r="K1" s="511"/>
      <c r="L1" s="511"/>
      <c r="M1" s="511"/>
      <c r="N1" s="511"/>
    </row>
    <row r="2" ht="20.25" customHeight="1" spans="1:14" x14ac:dyDescent="0.25">
      <c r="A2" s="512" t="s">
        <v>212</v>
      </c>
      <c r="B2" s="512"/>
      <c r="C2" s="512"/>
      <c r="D2" s="512"/>
      <c r="E2" s="512"/>
      <c r="F2" s="512"/>
      <c r="G2" s="512"/>
      <c r="H2" s="512"/>
      <c r="I2" s="512"/>
      <c r="J2" s="512"/>
      <c r="K2" s="512"/>
      <c r="L2" s="512"/>
      <c r="M2" s="512"/>
      <c r="N2" s="512"/>
    </row>
    <row r="3" spans="1:14" x14ac:dyDescent="0.25">
      <c r="A3" s="513" t="s">
        <v>213</v>
      </c>
      <c r="B3" s="511"/>
      <c r="C3" s="511"/>
      <c r="D3" s="511"/>
      <c r="E3" s="511"/>
      <c r="F3" s="511"/>
      <c r="G3" s="511"/>
      <c r="H3" s="511"/>
      <c r="I3" s="511"/>
      <c r="J3" s="511"/>
      <c r="K3" s="511"/>
      <c r="L3" s="511"/>
      <c r="M3" s="511"/>
      <c r="N3" s="511"/>
    </row>
    <row r="4" spans="1:14" x14ac:dyDescent="0.25">
      <c r="A4" s="513"/>
      <c r="B4" s="511"/>
      <c r="C4" s="511"/>
      <c r="D4" s="511"/>
      <c r="E4" s="511"/>
      <c r="F4" s="511"/>
      <c r="G4" s="511"/>
      <c r="H4" s="511"/>
      <c r="I4" s="511"/>
      <c r="J4" s="511"/>
      <c r="K4" s="511"/>
      <c r="L4" s="511"/>
      <c r="M4" s="511"/>
      <c r="N4" s="511"/>
    </row>
    <row r="5" spans="1:14" x14ac:dyDescent="0.25">
      <c r="A5" s="514" t="s">
        <v>214</v>
      </c>
      <c r="B5" s="515"/>
      <c r="C5" s="516" t="s">
        <v>215</v>
      </c>
      <c r="D5" s="517"/>
      <c r="E5" s="517"/>
      <c r="F5" s="518"/>
      <c r="G5" s="519" t="s">
        <v>216</v>
      </c>
      <c r="H5" s="520"/>
      <c r="I5" s="521">
        <f>M6</f>
        <v>46171</v>
      </c>
      <c r="J5" s="522"/>
      <c r="K5" s="522"/>
      <c r="L5" s="522"/>
      <c r="M5" s="523"/>
      <c r="N5" s="602"/>
    </row>
    <row r="6" spans="1:14" x14ac:dyDescent="0.25">
      <c r="A6" s="525"/>
      <c r="B6" s="526"/>
      <c r="C6" s="527"/>
      <c r="D6" s="528"/>
      <c r="E6" s="528"/>
      <c r="F6" s="526"/>
      <c r="G6" s="529">
        <f>'JP Week 4'!M6+1</f>
        <v>46165</v>
      </c>
      <c r="H6" s="529">
        <f>G6+1</f>
        <v>46166</v>
      </c>
      <c r="I6" s="529">
        <f t="shared" ref="I6:M6" si="0">H6+1</f>
        <v>46167</v>
      </c>
      <c r="J6" s="529">
        <f t="shared" si="0"/>
        <v>46168</v>
      </c>
      <c r="K6" s="529">
        <f t="shared" si="0"/>
        <v>46169</v>
      </c>
      <c r="L6" s="529">
        <f t="shared" si="0"/>
        <v>46170</v>
      </c>
      <c r="M6" s="529">
        <f t="shared" si="0"/>
        <v>46171</v>
      </c>
      <c r="N6" s="603"/>
    </row>
    <row r="7" spans="1:14" x14ac:dyDescent="0.25">
      <c r="A7" s="531" t="s">
        <v>217</v>
      </c>
      <c r="B7" s="532"/>
      <c r="C7" s="533" t="s">
        <v>218</v>
      </c>
      <c r="D7" s="534"/>
      <c r="E7" s="534"/>
      <c r="F7" s="532"/>
      <c r="G7" s="535" t="s">
        <v>219</v>
      </c>
      <c r="H7" s="536" t="s">
        <v>220</v>
      </c>
      <c r="I7" s="537" t="s">
        <v>221</v>
      </c>
      <c r="J7" s="537" t="s">
        <v>222</v>
      </c>
      <c r="K7" s="537" t="s">
        <v>223</v>
      </c>
      <c r="L7" s="537" t="s">
        <v>224</v>
      </c>
      <c r="M7" s="537" t="s">
        <v>225</v>
      </c>
      <c r="N7" s="538" t="s">
        <v>226</v>
      </c>
    </row>
    <row r="8" spans="1:14" x14ac:dyDescent="0.25">
      <c r="A8" s="539"/>
      <c r="B8" s="540"/>
      <c r="C8" s="541"/>
      <c r="D8" s="542"/>
      <c r="E8" s="542"/>
      <c r="F8" s="540"/>
      <c r="G8" s="543"/>
      <c r="H8" s="543"/>
      <c r="I8" s="544"/>
      <c r="J8" s="544"/>
      <c r="K8" s="544"/>
      <c r="L8" s="544"/>
      <c r="M8" s="544"/>
      <c r="N8" s="545"/>
    </row>
    <row r="9" spans="1:14" x14ac:dyDescent="0.25">
      <c r="A9" s="546" t="s">
        <v>229</v>
      </c>
      <c r="B9" s="547"/>
      <c r="C9" s="548" t="s">
        <v>245</v>
      </c>
      <c r="D9" s="549"/>
      <c r="E9" s="549"/>
      <c r="F9" s="550"/>
      <c r="G9" s="543"/>
      <c r="H9" s="543"/>
      <c r="I9" s="555"/>
      <c r="J9" s="555">
        <v>8</v>
      </c>
      <c r="K9" s="555">
        <v>8</v>
      </c>
      <c r="L9" s="555">
        <v>8</v>
      </c>
      <c r="M9" s="555">
        <v>8</v>
      </c>
      <c r="N9" s="595">
        <f>SUM(I9:M9)</f>
        <v>32</v>
      </c>
    </row>
    <row r="10" ht="15.75" customHeight="1" hidden="1" spans="1:14" x14ac:dyDescent="0.25">
      <c r="A10" s="546" t="s">
        <v>231</v>
      </c>
      <c r="B10" s="547"/>
      <c r="C10" s="548" t="s">
        <v>246</v>
      </c>
      <c r="D10" s="549"/>
      <c r="E10" s="549"/>
      <c r="F10" s="550"/>
      <c r="G10" s="543"/>
      <c r="H10" s="543"/>
      <c r="I10" s="555"/>
      <c r="J10" s="555"/>
      <c r="K10" s="555"/>
      <c r="L10" s="555"/>
      <c r="M10" s="555"/>
      <c r="N10" s="595">
        <f>G10+H10+I10+J10+K10+L10+M10</f>
        <v>0</v>
      </c>
    </row>
    <row r="11" spans="1:14" x14ac:dyDescent="0.25">
      <c r="A11" s="546" t="s">
        <v>232</v>
      </c>
      <c r="B11" s="547"/>
      <c r="C11" s="548" t="s">
        <v>228</v>
      </c>
      <c r="D11" s="549"/>
      <c r="E11" s="549"/>
      <c r="F11" s="550"/>
      <c r="G11" s="596"/>
      <c r="H11" s="543"/>
      <c r="I11" s="555"/>
      <c r="J11" s="555"/>
      <c r="K11" s="555"/>
      <c r="L11" s="555"/>
      <c r="M11" s="555"/>
      <c r="N11" s="553">
        <f>SUM(G11:M11)</f>
        <v>0</v>
      </c>
    </row>
    <row r="12" spans="1:14" x14ac:dyDescent="0.25">
      <c r="A12" s="546" t="s">
        <v>232</v>
      </c>
      <c r="B12" s="547"/>
      <c r="C12" s="548" t="s">
        <v>233</v>
      </c>
      <c r="D12" s="549"/>
      <c r="E12" s="549"/>
      <c r="F12" s="550"/>
      <c r="G12" s="543"/>
      <c r="H12" s="543"/>
      <c r="I12" s="572"/>
      <c r="J12" s="597"/>
      <c r="K12" s="572"/>
      <c r="L12" s="544"/>
      <c r="M12" s="544"/>
      <c r="N12" s="598">
        <f>SUM(I12:M12)</f>
        <v>0</v>
      </c>
    </row>
    <row r="13" spans="1:14" x14ac:dyDescent="0.25">
      <c r="A13" s="559" t="s">
        <v>234</v>
      </c>
      <c r="B13" s="560"/>
      <c r="C13" s="541"/>
      <c r="D13" s="542"/>
      <c r="E13" s="542"/>
      <c r="F13" s="540"/>
      <c r="G13" s="543"/>
      <c r="H13" s="543"/>
      <c r="I13" s="591"/>
      <c r="J13" s="572"/>
      <c r="K13" s="572"/>
      <c r="L13" s="544"/>
      <c r="M13" s="544"/>
      <c r="N13" s="564">
        <f>SUM(I13:M13)</f>
        <v>0</v>
      </c>
    </row>
    <row r="14" spans="1:14" x14ac:dyDescent="0.25">
      <c r="A14" s="559" t="s">
        <v>235</v>
      </c>
      <c r="B14" s="560"/>
      <c r="C14" s="541"/>
      <c r="D14" s="542"/>
      <c r="E14" s="542"/>
      <c r="F14" s="540"/>
      <c r="G14" s="565"/>
      <c r="H14" s="565"/>
      <c r="I14" s="604">
        <v>8</v>
      </c>
      <c r="J14" s="572"/>
      <c r="K14" s="572"/>
      <c r="L14" s="544"/>
      <c r="M14" s="544"/>
      <c r="N14" s="605">
        <f>SUM(I14:M14)</f>
        <v>8</v>
      </c>
    </row>
    <row r="15" spans="1:14" x14ac:dyDescent="0.25">
      <c r="A15" s="567"/>
      <c r="B15" s="568"/>
      <c r="C15" s="569"/>
      <c r="D15" s="570"/>
      <c r="E15" s="570"/>
      <c r="F15" s="571"/>
      <c r="G15" s="565"/>
      <c r="H15" s="565"/>
      <c r="I15" s="572"/>
      <c r="J15" s="572"/>
      <c r="K15" s="572"/>
      <c r="L15" s="544"/>
      <c r="M15" s="544"/>
      <c r="N15" s="606"/>
    </row>
    <row r="16" spans="1:14" x14ac:dyDescent="0.25">
      <c r="A16" s="574"/>
      <c r="B16" s="575"/>
      <c r="C16" s="576" t="s">
        <v>236</v>
      </c>
      <c r="D16" s="577"/>
      <c r="E16" s="577"/>
      <c r="F16" s="578"/>
      <c r="G16" s="579">
        <f t="shared" ref="G16:M16" si="1">SUM(G8:G15)</f>
        <v>0</v>
      </c>
      <c r="H16" s="579">
        <f t="shared" si="1"/>
        <v>0</v>
      </c>
      <c r="I16" s="579">
        <f t="shared" si="1"/>
        <v>8</v>
      </c>
      <c r="J16" s="579">
        <f t="shared" si="1"/>
        <v>8</v>
      </c>
      <c r="K16" s="579">
        <f t="shared" si="1"/>
        <v>8</v>
      </c>
      <c r="L16" s="579">
        <f t="shared" si="1"/>
        <v>8</v>
      </c>
      <c r="M16" s="579">
        <f t="shared" si="1"/>
        <v>8</v>
      </c>
      <c r="N16" s="580">
        <f>SUM(G16:M16)</f>
        <v>40</v>
      </c>
    </row>
    <row r="17" spans="1:14" x14ac:dyDescent="0.25">
      <c r="A17" s="511"/>
      <c r="B17" s="511"/>
      <c r="C17" s="607"/>
      <c r="D17" s="607"/>
      <c r="E17" s="607"/>
      <c r="F17" s="607"/>
      <c r="G17" s="608"/>
      <c r="H17" s="608"/>
      <c r="I17" s="608"/>
      <c r="J17" s="608"/>
      <c r="K17" s="608"/>
      <c r="L17" s="608"/>
      <c r="M17" s="608"/>
      <c r="N17" s="609"/>
    </row>
    <row r="18" spans="1:14" x14ac:dyDescent="0.25">
      <c r="A18" s="511"/>
      <c r="B18" s="511"/>
      <c r="C18" s="511"/>
      <c r="D18" s="511"/>
      <c r="E18" s="511"/>
      <c r="F18" s="511"/>
      <c r="G18" s="581"/>
      <c r="H18" s="581"/>
      <c r="I18" s="581"/>
      <c r="J18" s="581"/>
      <c r="K18" s="581"/>
      <c r="L18" s="581"/>
      <c r="M18" s="581"/>
      <c r="N18" s="511"/>
    </row>
    <row r="19" spans="1:5" x14ac:dyDescent="0.25">
      <c r="A19" s="511" t="s">
        <v>237</v>
      </c>
      <c r="B19" s="511"/>
      <c r="C19" s="511"/>
      <c r="D19" s="511"/>
      <c r="E19" s="511" t="s">
        <v>238</v>
      </c>
    </row>
    <row r="20" spans="1:1" x14ac:dyDescent="0.25">
      <c r="A20" s="511"/>
    </row>
    <row r="21" spans="1:1" x14ac:dyDescent="0.25">
      <c r="A21" s="511"/>
    </row>
  </sheetData>
  <mergeCells count="28">
    <mergeCell ref="A2:N2"/>
    <mergeCell ref="A5:B5"/>
    <mergeCell ref="C5:F5"/>
    <mergeCell ref="G5:H5"/>
    <mergeCell ref="I5:M5"/>
    <mergeCell ref="A6:B6"/>
    <mergeCell ref="C6:F6"/>
    <mergeCell ref="N5:N6"/>
    <mergeCell ref="A7:B7"/>
    <mergeCell ref="C7:F7"/>
    <mergeCell ref="A8:B8"/>
    <mergeCell ref="C8:F8"/>
    <mergeCell ref="A9:B9"/>
    <mergeCell ref="C9:F9"/>
    <mergeCell ref="A10:B10"/>
    <mergeCell ref="C10:F10"/>
    <mergeCell ref="A11:B11"/>
    <mergeCell ref="C11:F11"/>
    <mergeCell ref="A12:B12"/>
    <mergeCell ref="C12:F12"/>
    <mergeCell ref="A13:B13"/>
    <mergeCell ref="C13:F13"/>
    <mergeCell ref="A14:B14"/>
    <mergeCell ref="C14:F14"/>
    <mergeCell ref="A15:B15"/>
    <mergeCell ref="C15:F15"/>
    <mergeCell ref="A16:B16"/>
    <mergeCell ref="C16:F16"/>
  </mergeCells>
  <pageMargins left="0.7" right="0.7" top="0.75" bottom="0.75" header="0.3" footer="0.3"/>
  <pageSetup orientation="portrait" horizontalDpi="4294967295" verticalDpi="4294967295" scale="55" fitToWidth="0" fitToHeight="0" firstPageNumber="1" useFirstPageNumber="1" copies="1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N19"/>
  <sheetViews>
    <sheetView workbookViewId="0" zoomScale="100" zoomScaleNormal="100">
      <selection activeCell="J12" sqref="J12"/>
    </sheetView>
  </sheetViews>
  <sheetFormatPr defaultRowHeight="15.75" outlineLevelRow="0" outlineLevelCol="0" x14ac:dyDescent="0" customHeight="1"/>
  <cols>
    <col min="7" max="13" width="10" customWidth="1"/>
  </cols>
  <sheetData>
    <row r="1" spans="1:14" x14ac:dyDescent="0.25">
      <c r="A1" s="511"/>
      <c r="B1" s="511"/>
      <c r="C1" s="511"/>
      <c r="D1" s="511"/>
      <c r="E1" s="511"/>
      <c r="F1" s="511"/>
      <c r="G1" s="511"/>
      <c r="H1" s="511"/>
      <c r="I1" s="511"/>
      <c r="J1" s="511"/>
      <c r="K1" s="511"/>
      <c r="L1" s="511"/>
      <c r="M1" s="511"/>
      <c r="N1" s="511"/>
    </row>
    <row r="2" ht="20.25" customHeight="1" spans="1:14" x14ac:dyDescent="0.25">
      <c r="A2" s="512" t="s">
        <v>212</v>
      </c>
      <c r="B2" s="512"/>
      <c r="C2" s="512"/>
      <c r="D2" s="512"/>
      <c r="E2" s="512"/>
      <c r="F2" s="512"/>
      <c r="G2" s="512"/>
      <c r="H2" s="512"/>
      <c r="I2" s="512"/>
      <c r="J2" s="512"/>
      <c r="K2" s="512"/>
      <c r="L2" s="512"/>
      <c r="M2" s="512"/>
      <c r="N2" s="512"/>
    </row>
    <row r="3" spans="1:14" x14ac:dyDescent="0.25">
      <c r="A3" s="513" t="s">
        <v>213</v>
      </c>
      <c r="B3" s="511"/>
      <c r="C3" s="511"/>
      <c r="D3" s="511"/>
      <c r="E3" s="511"/>
      <c r="F3" s="511"/>
      <c r="G3" s="511"/>
      <c r="H3" s="511"/>
      <c r="I3" s="511"/>
      <c r="J3" s="511"/>
      <c r="K3" s="511"/>
      <c r="L3" s="511"/>
      <c r="M3" s="511"/>
      <c r="N3" s="511"/>
    </row>
    <row r="4" ht="16.5" customHeight="1" spans="1:14" x14ac:dyDescent="0.25">
      <c r="A4" s="513"/>
      <c r="B4" s="511"/>
      <c r="C4" s="511"/>
      <c r="D4" s="511"/>
      <c r="E4" s="511"/>
      <c r="F4" s="511"/>
      <c r="G4" s="511"/>
      <c r="H4" s="511"/>
      <c r="I4" s="511"/>
      <c r="J4" s="511"/>
      <c r="K4" s="511"/>
      <c r="L4" s="511"/>
      <c r="M4" s="511"/>
      <c r="N4" s="511"/>
    </row>
    <row r="5" spans="1:14" x14ac:dyDescent="0.25">
      <c r="A5" s="514" t="s">
        <v>214</v>
      </c>
      <c r="B5" s="515"/>
      <c r="C5" s="516" t="s">
        <v>215</v>
      </c>
      <c r="D5" s="517"/>
      <c r="E5" s="517"/>
      <c r="F5" s="518"/>
      <c r="G5" s="519" t="s">
        <v>216</v>
      </c>
      <c r="H5" s="520"/>
      <c r="I5" s="599">
        <f>M6</f>
        <v>45842</v>
      </c>
      <c r="J5" s="600"/>
      <c r="K5" s="600"/>
      <c r="L5" s="600"/>
      <c r="M5" s="601"/>
      <c r="N5" s="524"/>
    </row>
    <row r="6" spans="1:14" x14ac:dyDescent="0.25">
      <c r="A6" s="525"/>
      <c r="B6" s="526"/>
      <c r="C6" s="527"/>
      <c r="D6" s="528"/>
      <c r="E6" s="528"/>
      <c r="F6" s="526"/>
      <c r="G6" s="529">
        <v>45836</v>
      </c>
      <c r="H6" s="529">
        <f>G6+1</f>
        <v>45837</v>
      </c>
      <c r="I6" s="529">
        <f t="shared" ref="I6:M6" si="0">H6+1</f>
        <v>45838</v>
      </c>
      <c r="J6" s="529">
        <f t="shared" si="0"/>
        <v>45839</v>
      </c>
      <c r="K6" s="529">
        <f t="shared" si="0"/>
        <v>45840</v>
      </c>
      <c r="L6" s="529">
        <f t="shared" si="0"/>
        <v>45841</v>
      </c>
      <c r="M6" s="529">
        <f t="shared" si="0"/>
        <v>45842</v>
      </c>
      <c r="N6" s="530"/>
    </row>
    <row r="7" spans="1:14" x14ac:dyDescent="0.25">
      <c r="A7" s="531" t="s">
        <v>217</v>
      </c>
      <c r="B7" s="532"/>
      <c r="C7" s="533" t="s">
        <v>218</v>
      </c>
      <c r="D7" s="534"/>
      <c r="E7" s="534"/>
      <c r="F7" s="532"/>
      <c r="G7" s="535" t="s">
        <v>219</v>
      </c>
      <c r="H7" s="536" t="s">
        <v>220</v>
      </c>
      <c r="I7" s="537" t="s">
        <v>221</v>
      </c>
      <c r="J7" s="537" t="s">
        <v>222</v>
      </c>
      <c r="K7" s="537" t="s">
        <v>223</v>
      </c>
      <c r="L7" s="537" t="s">
        <v>224</v>
      </c>
      <c r="M7" s="537" t="s">
        <v>225</v>
      </c>
      <c r="N7" s="538" t="s">
        <v>226</v>
      </c>
    </row>
    <row r="8" spans="1:14" x14ac:dyDescent="0.25">
      <c r="A8" s="539"/>
      <c r="B8" s="540"/>
      <c r="C8" s="541"/>
      <c r="D8" s="542"/>
      <c r="E8" s="542"/>
      <c r="F8" s="540"/>
      <c r="G8" s="543"/>
      <c r="H8" s="543"/>
      <c r="I8" s="544"/>
      <c r="J8" s="544"/>
      <c r="K8" s="544"/>
      <c r="L8" s="544"/>
      <c r="M8" s="544"/>
      <c r="N8" s="545"/>
    </row>
    <row r="9" spans="1:14" x14ac:dyDescent="0.25">
      <c r="A9" s="546" t="s">
        <v>243</v>
      </c>
      <c r="B9" s="547"/>
      <c r="C9" s="548" t="s">
        <v>244</v>
      </c>
      <c r="D9" s="549"/>
      <c r="E9" s="549"/>
      <c r="F9" s="550"/>
      <c r="G9" s="543"/>
      <c r="H9" s="543"/>
      <c r="I9" s="552"/>
      <c r="J9" s="552"/>
      <c r="K9" s="552"/>
      <c r="L9" s="552"/>
      <c r="M9" s="552"/>
      <c r="N9" s="553">
        <f>SUM(I9:M9)</f>
        <v>0</v>
      </c>
    </row>
    <row r="10" spans="1:14" x14ac:dyDescent="0.25">
      <c r="A10" s="546" t="s">
        <v>227</v>
      </c>
      <c r="B10" s="547"/>
      <c r="C10" s="548" t="s">
        <v>228</v>
      </c>
      <c r="D10" s="549"/>
      <c r="E10" s="549"/>
      <c r="F10" s="550"/>
      <c r="G10" s="543"/>
      <c r="H10" s="543"/>
      <c r="I10" s="551"/>
      <c r="J10" s="551"/>
      <c r="K10" s="551"/>
      <c r="L10" s="552"/>
      <c r="M10" s="552"/>
      <c r="N10" s="553">
        <v>12</v>
      </c>
    </row>
    <row r="11" spans="1:14" x14ac:dyDescent="0.25">
      <c r="A11" s="546" t="s">
        <v>227</v>
      </c>
      <c r="B11" s="547"/>
      <c r="C11" s="548" t="s">
        <v>233</v>
      </c>
      <c r="D11" s="549"/>
      <c r="E11" s="549"/>
      <c r="F11" s="550"/>
      <c r="G11" s="543"/>
      <c r="H11" s="543"/>
      <c r="I11" s="551"/>
      <c r="J11" s="551"/>
      <c r="K11" s="551"/>
      <c r="L11" s="552"/>
      <c r="M11" s="552"/>
      <c r="N11" s="553">
        <f>SUM(I11:M11)</f>
        <v>0</v>
      </c>
    </row>
    <row r="12" spans="1:14" x14ac:dyDescent="0.25">
      <c r="A12" s="559" t="s">
        <v>234</v>
      </c>
      <c r="B12" s="560"/>
      <c r="C12" s="541"/>
      <c r="D12" s="542"/>
      <c r="E12" s="542"/>
      <c r="F12" s="540"/>
      <c r="G12" s="543"/>
      <c r="H12" s="543"/>
      <c r="I12" s="572"/>
      <c r="J12" s="597"/>
      <c r="K12" s="572"/>
      <c r="L12" s="544"/>
      <c r="M12" s="544"/>
      <c r="N12" s="598">
        <f>SUM(I12:M12)</f>
        <v>0</v>
      </c>
    </row>
    <row r="13" spans="1:14" x14ac:dyDescent="0.25">
      <c r="A13" s="559" t="s">
        <v>235</v>
      </c>
      <c r="B13" s="560"/>
      <c r="C13" s="541"/>
      <c r="D13" s="542"/>
      <c r="E13" s="542"/>
      <c r="F13" s="540"/>
      <c r="G13" s="565"/>
      <c r="H13" s="565"/>
      <c r="I13" s="572">
        <v>8</v>
      </c>
      <c r="J13" s="572"/>
      <c r="K13" s="572"/>
      <c r="L13" s="544"/>
      <c r="M13" s="544"/>
      <c r="N13" s="564">
        <f>SUM(I13:M13)</f>
        <v>8</v>
      </c>
    </row>
    <row r="14" ht="16.5" customHeight="1" spans="1:14" x14ac:dyDescent="0.25">
      <c r="A14" s="567"/>
      <c r="B14" s="568"/>
      <c r="C14" s="569"/>
      <c r="D14" s="570"/>
      <c r="E14" s="570"/>
      <c r="F14" s="571"/>
      <c r="G14" s="565"/>
      <c r="H14" s="565"/>
      <c r="I14" s="572"/>
      <c r="J14" s="572"/>
      <c r="K14" s="572"/>
      <c r="L14" s="544"/>
      <c r="M14" s="544"/>
      <c r="N14" s="573"/>
    </row>
    <row r="15" ht="16.5" customHeight="1" spans="1:14" x14ac:dyDescent="0.25">
      <c r="A15" s="574"/>
      <c r="B15" s="575"/>
      <c r="C15" s="576" t="s">
        <v>236</v>
      </c>
      <c r="D15" s="577"/>
      <c r="E15" s="577"/>
      <c r="F15" s="578"/>
      <c r="G15" s="579">
        <f t="shared" ref="G15:M15" si="1">SUM(G8:G14)</f>
        <v>0</v>
      </c>
      <c r="H15" s="579">
        <f t="shared" si="1"/>
        <v>0</v>
      </c>
      <c r="I15" s="579">
        <f t="shared" si="1"/>
        <v>8</v>
      </c>
      <c r="J15" s="579">
        <f t="shared" si="1"/>
        <v>0</v>
      </c>
      <c r="K15" s="579">
        <f t="shared" si="1"/>
        <v>0</v>
      </c>
      <c r="L15" s="579">
        <f t="shared" si="1"/>
        <v>0</v>
      </c>
      <c r="M15" s="579">
        <f t="shared" si="1"/>
        <v>0</v>
      </c>
      <c r="N15" s="580">
        <v>52</v>
      </c>
    </row>
    <row r="16" spans="1:14" x14ac:dyDescent="0.25">
      <c r="A16" s="511"/>
      <c r="B16" s="511"/>
      <c r="C16" s="511"/>
      <c r="D16" s="511"/>
      <c r="E16" s="511"/>
      <c r="F16" s="511"/>
      <c r="G16" s="581"/>
      <c r="H16" s="581"/>
      <c r="I16" s="581"/>
      <c r="J16" s="581"/>
      <c r="K16" s="581"/>
      <c r="L16" s="581"/>
      <c r="M16" s="581"/>
      <c r="N16" s="511"/>
    </row>
    <row r="17" spans="1:9" x14ac:dyDescent="0.25">
      <c r="A17" s="511" t="s">
        <v>237</v>
      </c>
      <c r="B17" s="511"/>
      <c r="C17" s="511"/>
      <c r="D17" s="511"/>
      <c r="E17" s="511" t="s">
        <v>238</v>
      </c>
      <c r="I17" s="124"/>
    </row>
    <row r="18" spans="1:1" x14ac:dyDescent="0.25">
      <c r="A18" s="511"/>
    </row>
    <row r="19" spans="1:1" x14ac:dyDescent="0.25">
      <c r="A19" s="511"/>
    </row>
  </sheetData>
  <mergeCells count="26">
    <mergeCell ref="A2:N2"/>
    <mergeCell ref="A5:B5"/>
    <mergeCell ref="C5:F5"/>
    <mergeCell ref="G5:H5"/>
    <mergeCell ref="I5:M5"/>
    <mergeCell ref="A6:B6"/>
    <mergeCell ref="C6:F6"/>
    <mergeCell ref="N5:N6"/>
    <mergeCell ref="A7:B7"/>
    <mergeCell ref="C7:F7"/>
    <mergeCell ref="A8:B8"/>
    <mergeCell ref="C8:F8"/>
    <mergeCell ref="A9:B9"/>
    <mergeCell ref="C9:F9"/>
    <mergeCell ref="A10:B10"/>
    <mergeCell ref="C10:F10"/>
    <mergeCell ref="A11:B11"/>
    <mergeCell ref="C11:F11"/>
    <mergeCell ref="A12:B12"/>
    <mergeCell ref="C12:F12"/>
    <mergeCell ref="A13:B13"/>
    <mergeCell ref="C13:F13"/>
    <mergeCell ref="A14:B14"/>
    <mergeCell ref="C14:F14"/>
    <mergeCell ref="A15:B15"/>
    <mergeCell ref="C15:F15"/>
  </mergeCells>
  <pageMargins left="0.7" right="0.7" top="0.75" bottom="0.75" header="0.3" footer="0.3"/>
  <pageSetup orientation="portrait" horizontalDpi="4294967295" verticalDpi="4294967295" scale="57" fitToWidth="1" fitToHeight="1" firstPageNumber="1" useFirstPageNumber="1" copies="1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O35"/>
  <sheetViews>
    <sheetView workbookViewId="0" showGridLines="0" zoomScale="100" zoomScaleNormal="100">
      <selection activeCell="A25" sqref="A25"/>
    </sheetView>
  </sheetViews>
  <sheetFormatPr defaultRowHeight="15.75" outlineLevelRow="0" outlineLevelCol="0" x14ac:dyDescent="0" customHeight="1"/>
  <cols>
    <col min="1" max="1" width="29.44140625" customWidth="1"/>
    <col min="2" max="2" width="14.109375" customWidth="1"/>
    <col min="3" max="3" width="12.21875" customWidth="1"/>
    <col min="4" max="4" width="10.109375" customWidth="1"/>
    <col min="7" max="7" width="11" customWidth="1"/>
    <col min="8" max="8" width="9.109375" customWidth="1"/>
    <col min="12" max="12" width="12.33203125" customWidth="1"/>
  </cols>
  <sheetData>
    <row r="3" spans="1:3" x14ac:dyDescent="0.25">
      <c r="A3" s="1"/>
      <c r="B3" s="2" t="s">
        <v>0</v>
      </c>
      <c r="C3" s="3" t="s">
        <v>1</v>
      </c>
    </row>
    <row r="4" spans="1:3" x14ac:dyDescent="0.25">
      <c r="A4" s="1"/>
      <c r="B4" s="2" t="s">
        <v>2</v>
      </c>
      <c r="C4" s="4">
        <v>46198.5</v>
      </c>
    </row>
    <row r="6" spans="1:7" x14ac:dyDescent="0.25">
      <c r="A6" s="1"/>
      <c r="B6" s="5" t="s">
        <v>3</v>
      </c>
      <c r="C6" s="1" t="s">
        <v>4</v>
      </c>
      <c r="D6" s="4">
        <v>46143.5</v>
      </c>
      <c r="E6" s="6" t="s">
        <v>5</v>
      </c>
      <c r="F6" s="6"/>
      <c r="G6" s="4">
        <v>46173.5</v>
      </c>
    </row>
    <row r="8" spans="7:15" x14ac:dyDescent="0.25">
      <c r="G8" s="7"/>
      <c r="H8" s="7"/>
      <c r="I8" s="7"/>
      <c r="J8" s="7"/>
      <c r="K8" s="7"/>
      <c r="L8" s="7"/>
      <c r="M8" s="7"/>
      <c r="N8" s="7"/>
      <c r="O8" s="7"/>
    </row>
    <row r="9" spans="7:15" x14ac:dyDescent="0.25">
      <c r="G9" s="7"/>
      <c r="H9" s="7"/>
      <c r="I9" s="7"/>
      <c r="J9" s="7"/>
      <c r="K9" s="7"/>
      <c r="L9" s="7"/>
      <c r="M9" s="7"/>
      <c r="N9" s="7"/>
      <c r="O9" s="7"/>
    </row>
    <row r="10" spans="2:15" x14ac:dyDescent="0.25">
      <c r="B10" s="8" t="s">
        <v>6</v>
      </c>
      <c r="C10" s="8"/>
      <c r="D10" s="8"/>
      <c r="E10" s="8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spans="2:15" x14ac:dyDescent="0.25">
      <c r="B11" s="10" t="s">
        <v>7</v>
      </c>
      <c r="C11" s="11" t="s">
        <v>8</v>
      </c>
      <c r="D11" s="12" t="s">
        <v>9</v>
      </c>
      <c r="E11" s="13" t="s">
        <v>10</v>
      </c>
      <c r="F11" s="7"/>
      <c r="G11" s="7"/>
      <c r="H11" s="7"/>
      <c r="I11" s="9"/>
      <c r="J11" s="9"/>
      <c r="K11" s="7"/>
      <c r="L11" s="7"/>
      <c r="M11" s="7"/>
      <c r="N11" s="9"/>
      <c r="O11" s="9"/>
    </row>
    <row r="12" spans="1:15" x14ac:dyDescent="0.25">
      <c r="A12" s="14" t="s">
        <v>11</v>
      </c>
      <c r="B12" s="15">
        <f>'Sub Calc'!J11</f>
        <v>133815.68</v>
      </c>
      <c r="C12" s="16">
        <v>122840</v>
      </c>
      <c r="D12" s="17">
        <f>'Sub Calc _revised'!F11</f>
        <v>1619</v>
      </c>
      <c r="E12" s="18">
        <f>1619-144</f>
        <v>1475</v>
      </c>
      <c r="F12" s="7"/>
      <c r="G12" s="19"/>
      <c r="H12" s="20"/>
      <c r="I12" s="20"/>
      <c r="J12" s="20"/>
      <c r="K12" s="7"/>
      <c r="L12" s="19"/>
      <c r="M12" s="20"/>
      <c r="N12" s="20"/>
      <c r="O12" s="20"/>
    </row>
    <row r="13" spans="1:15" x14ac:dyDescent="0.25">
      <c r="A13" s="21"/>
      <c r="B13" s="15">
        <f>'Sub Calc'!J12</f>
        <v>147130.074944</v>
      </c>
      <c r="C13" s="16">
        <v>133895.6</v>
      </c>
      <c r="D13" s="1"/>
      <c r="E13" s="1"/>
      <c r="G13" s="19"/>
      <c r="H13" s="20"/>
      <c r="I13" s="7"/>
      <c r="J13" s="7"/>
      <c r="K13" s="7"/>
      <c r="L13" s="19"/>
      <c r="M13" s="20"/>
      <c r="N13" s="7"/>
      <c r="O13" s="7"/>
    </row>
    <row r="14" spans="1:15" x14ac:dyDescent="0.25">
      <c r="A14" s="22" t="s">
        <v>12</v>
      </c>
      <c r="B14" s="23">
        <f>'Sub Calc'!J14</f>
        <v>280945.754944</v>
      </c>
      <c r="C14" s="16">
        <v>235701.84</v>
      </c>
      <c r="D14" s="1"/>
      <c r="E14" s="1"/>
      <c r="G14" s="7"/>
      <c r="H14" s="20"/>
      <c r="I14" s="7"/>
      <c r="J14" s="7"/>
      <c r="K14" s="7"/>
      <c r="L14" s="7"/>
      <c r="M14" s="20"/>
      <c r="N14" s="7"/>
      <c r="O14" s="7"/>
    </row>
    <row r="15" spans="1:15" x14ac:dyDescent="0.25">
      <c r="A15" s="24" t="s">
        <v>13</v>
      </c>
      <c r="B15" s="15">
        <f>'Sub Calc _revised'!J24</f>
        <v>1924</v>
      </c>
      <c r="C15" s="16">
        <v>1924</v>
      </c>
      <c r="D15" s="1"/>
      <c r="E15" s="1"/>
      <c r="G15" s="7"/>
      <c r="H15" s="20"/>
      <c r="I15" s="7"/>
      <c r="J15" s="7"/>
      <c r="K15" s="7"/>
      <c r="L15" s="7"/>
      <c r="M15" s="20"/>
      <c r="N15" s="7"/>
      <c r="O15" s="7"/>
    </row>
    <row r="16" spans="1:13" x14ac:dyDescent="0.25">
      <c r="A16" s="24" t="s">
        <v>14</v>
      </c>
      <c r="B16" s="25">
        <f>'Sub Calc _revised'!J25</f>
        <v>1776</v>
      </c>
      <c r="C16" s="16">
        <v>1776</v>
      </c>
      <c r="D16" s="1"/>
      <c r="E16" s="1"/>
      <c r="G16" s="26"/>
      <c r="H16" s="18"/>
      <c r="L16" s="26"/>
      <c r="M16" s="18"/>
    </row>
    <row r="17" spans="1:13" x14ac:dyDescent="0.25">
      <c r="A17" s="27" t="s">
        <v>12</v>
      </c>
      <c r="B17" s="28">
        <f>SUBTOTAL(9,B15:B16)</f>
        <v>3700</v>
      </c>
      <c r="C17" s="16">
        <v>3700</v>
      </c>
      <c r="D17" s="1"/>
      <c r="E17" s="1"/>
      <c r="G17" s="26"/>
      <c r="H17" s="18"/>
      <c r="L17" s="26"/>
      <c r="M17" s="18"/>
    </row>
    <row r="18" spans="1:13" x14ac:dyDescent="0.25">
      <c r="A18" s="29" t="s">
        <v>15</v>
      </c>
      <c r="B18" s="30">
        <f>'Sub Calc'!J43</f>
        <v>22475.06239552</v>
      </c>
      <c r="C18" s="16">
        <v>20538.25</v>
      </c>
      <c r="D18" s="1"/>
      <c r="E18" s="1"/>
      <c r="G18" s="26"/>
      <c r="H18" s="18"/>
      <c r="L18" s="26"/>
      <c r="M18" s="18"/>
    </row>
    <row r="19" spans="1:13" x14ac:dyDescent="0.25">
      <c r="A19" s="21"/>
      <c r="B19" s="1"/>
      <c r="C19" s="17"/>
      <c r="D19" s="1"/>
      <c r="E19" s="1"/>
      <c r="H19" s="18"/>
      <c r="M19" s="18"/>
    </row>
    <row r="20" spans="1:13" x14ac:dyDescent="0.25">
      <c r="A20" s="31" t="s">
        <v>16</v>
      </c>
      <c r="B20" s="32">
        <f>'Sub Calc'!J48</f>
        <v>0</v>
      </c>
      <c r="C20" s="33">
        <v>0</v>
      </c>
      <c r="D20" s="34"/>
      <c r="E20" s="35"/>
      <c r="F20" s="36"/>
      <c r="G20" s="26"/>
      <c r="H20" s="18"/>
      <c r="L20" s="26"/>
      <c r="M20" s="18"/>
    </row>
    <row r="21" spans="1:13" x14ac:dyDescent="0.25">
      <c r="A21" s="37" t="s">
        <v>17</v>
      </c>
      <c r="B21" s="32">
        <f>'Sub Calc'!J49</f>
        <v>0</v>
      </c>
      <c r="C21" s="33">
        <v>0</v>
      </c>
      <c r="D21" s="34"/>
      <c r="E21" s="35"/>
      <c r="F21" s="36"/>
      <c r="G21" s="26"/>
      <c r="H21" s="18"/>
      <c r="L21" s="26"/>
      <c r="M21" s="18"/>
    </row>
    <row r="22" spans="1:13" x14ac:dyDescent="0.25">
      <c r="A22" s="31" t="s">
        <v>18</v>
      </c>
      <c r="B22" s="25"/>
      <c r="C22" s="33"/>
      <c r="D22" s="38"/>
      <c r="E22" s="34"/>
      <c r="F22" s="39"/>
      <c r="G22" s="26"/>
      <c r="H22" s="18"/>
      <c r="L22" s="26"/>
      <c r="M22" s="18"/>
    </row>
    <row r="26" spans="2:2" x14ac:dyDescent="0.25">
      <c r="B26" s="18">
        <v>112776</v>
      </c>
    </row>
    <row r="27" spans="2:2" x14ac:dyDescent="0.25">
      <c r="B27" s="18">
        <v>122925.84</v>
      </c>
    </row>
    <row r="28" spans="2:2" x14ac:dyDescent="0.25">
      <c r="B28" s="18">
        <v>235701.84</v>
      </c>
    </row>
    <row r="29" spans="2:2" x14ac:dyDescent="0.25">
      <c r="B29" s="18">
        <v>1924</v>
      </c>
    </row>
    <row r="30" spans="2:2" x14ac:dyDescent="0.25">
      <c r="B30" s="18">
        <v>1776</v>
      </c>
    </row>
    <row r="31" spans="2:2" x14ac:dyDescent="0.25">
      <c r="B31" s="18">
        <v>3700</v>
      </c>
    </row>
    <row r="32" spans="2:2" x14ac:dyDescent="0.25">
      <c r="B32" s="18">
        <v>18856.148400000002</v>
      </c>
    </row>
    <row r="33" spans="2:2" x14ac:dyDescent="0.25">
      <c r="B33" s="18"/>
    </row>
    <row r="34" spans="2:2" x14ac:dyDescent="0.25">
      <c r="B34" s="18"/>
    </row>
    <row r="35" spans="2:2" x14ac:dyDescent="0.25">
      <c r="B35" s="18"/>
    </row>
  </sheetData>
  <pageMargins left="0.7" right="0.7" top="0.75" bottom="0.75" header="0.3" footer="0.3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61"/>
  <sheetViews>
    <sheetView workbookViewId="0" zoomScale="90" zoomScaleNormal="90" view="pageBreakPreview">
      <selection activeCell="I11" sqref="I11"/>
    </sheetView>
  </sheetViews>
  <sheetFormatPr defaultRowHeight="19.5" outlineLevelRow="0" outlineLevelCol="0" x14ac:dyDescent="0" defaultColWidth="8.6640625" customHeight="1"/>
  <cols>
    <col min="1" max="1" width="5.44140625" style="124" customWidth="1"/>
    <col min="2" max="2" width="5.6640625" style="124" customWidth="1"/>
    <col min="3" max="3" width="9.6640625" style="124" customWidth="1"/>
    <col min="4" max="4" width="19.21875" style="124" customWidth="1"/>
    <col min="5" max="5" width="10.33203125" style="124" customWidth="1"/>
    <col min="6" max="6" width="9.5546875" style="124" customWidth="1"/>
    <col min="7" max="7" width="12.6640625" style="125" customWidth="1"/>
    <col min="8" max="8" width="11.5546875" style="125" customWidth="1"/>
    <col min="9" max="9" width="12" style="125" customWidth="1"/>
    <col min="10" max="10" width="12.44140625" style="125" customWidth="1"/>
    <col min="11" max="11" width="9.109375" style="124" customWidth="1"/>
    <col min="12" max="12" width="2" style="124" customWidth="1"/>
    <col min="13" max="13" width="18.77734375" style="124" customWidth="1"/>
    <col min="14" max="14" width="10.109375" style="40" customWidth="1"/>
    <col min="15" max="15" width="4.88671875" style="126" customWidth="1"/>
    <col min="16" max="16" width="17.77734375" style="57" customWidth="1"/>
    <col min="17" max="17" width="19.5546875" style="127" customWidth="1"/>
    <col min="18" max="18" width="29.21875" style="57" customWidth="1"/>
    <col min="19" max="22" width="9.33203125" style="40" customWidth="1"/>
    <col min="23" max="23" width="7.44140625" style="40" customWidth="1"/>
    <col min="24" max="24" width="6.77734375" style="40" customWidth="1"/>
    <col min="25" max="25" width="18.88671875" style="40" customWidth="1"/>
    <col min="26" max="28" width="8.88671875" style="124" customWidth="1"/>
    <col min="29" max="29" width="20.33203125" style="124" customWidth="1"/>
    <col min="30" max="16384" width="8.6640625" style="124" customWidth="1"/>
  </cols>
  <sheetData>
    <row r="1" ht="19.5" customHeight="1" spans="1:25" s="128" customFormat="1" x14ac:dyDescent="0.25">
      <c r="A1" s="129" t="str">
        <f>Invoice!B4</f>
        <v>Azad Engineering PC</v>
      </c>
      <c r="B1" s="130"/>
      <c r="C1" s="130"/>
      <c r="D1" s="130"/>
      <c r="E1" s="131"/>
      <c r="F1" s="131"/>
      <c r="G1" s="132"/>
      <c r="H1" s="132"/>
      <c r="I1" s="133" t="s">
        <v>62</v>
      </c>
      <c r="J1" s="134">
        <f>Invoice!L6</f>
        <v>46188</v>
      </c>
      <c r="K1" s="135"/>
      <c r="N1" s="136"/>
      <c r="O1" s="137"/>
      <c r="P1" s="138"/>
      <c r="Q1" s="139"/>
      <c r="R1" s="138"/>
      <c r="S1" s="136"/>
      <c r="T1" s="136"/>
      <c r="U1" s="136"/>
      <c r="V1" s="136"/>
      <c r="W1" s="136"/>
      <c r="X1" s="136"/>
      <c r="Y1" s="136"/>
    </row>
    <row r="2" ht="19.5" customHeight="1" spans="1:25" s="128" customFormat="1" x14ac:dyDescent="0.25">
      <c r="A2" s="140" t="s">
        <v>63</v>
      </c>
      <c r="B2" s="141"/>
      <c r="C2" s="141"/>
      <c r="D2" s="141"/>
      <c r="E2" s="141"/>
      <c r="F2" s="141"/>
      <c r="G2" s="142"/>
      <c r="H2" s="142"/>
      <c r="I2" s="143" t="s">
        <v>0</v>
      </c>
      <c r="J2" s="144" t="str">
        <f>Invoice!L10</f>
        <v> A.04-02-12</v>
      </c>
      <c r="K2" s="145"/>
      <c r="L2" s="138"/>
      <c r="N2" s="146"/>
      <c r="O2" s="147"/>
      <c r="P2" s="148"/>
      <c r="Q2" s="149"/>
      <c r="R2" s="148"/>
      <c r="S2" s="150"/>
      <c r="T2" s="150"/>
      <c r="U2" s="150"/>
      <c r="V2" s="150"/>
      <c r="W2" s="150"/>
      <c r="X2" s="150"/>
      <c r="Y2" s="136"/>
    </row>
    <row r="3" ht="19.5" customHeight="1" spans="1:24" x14ac:dyDescent="0.25">
      <c r="A3" s="151"/>
      <c r="G3" s="125"/>
      <c r="H3" s="125"/>
      <c r="I3" s="152" t="s">
        <v>64</v>
      </c>
      <c r="J3" s="153">
        <f>+Invoice!R2</f>
        <v>0</v>
      </c>
      <c r="N3" s="154"/>
      <c r="O3" s="155"/>
      <c r="P3" s="156"/>
      <c r="Q3" s="157"/>
      <c r="R3" s="156"/>
      <c r="S3" s="158"/>
      <c r="T3" s="158"/>
      <c r="U3" s="158"/>
      <c r="V3" s="158"/>
      <c r="W3" s="158"/>
      <c r="X3" s="158"/>
    </row>
    <row r="4" ht="30" customHeight="1" spans="1:24" x14ac:dyDescent="0.25">
      <c r="A4" s="159"/>
      <c r="B4" s="160"/>
      <c r="C4" s="160"/>
      <c r="G4" s="161" t="s">
        <v>65</v>
      </c>
      <c r="H4" s="162" t="s">
        <v>66</v>
      </c>
      <c r="I4" s="163" t="s">
        <v>67</v>
      </c>
      <c r="J4" s="162" t="s">
        <v>68</v>
      </c>
      <c r="K4" s="164" t="s">
        <v>69</v>
      </c>
      <c r="N4" s="165"/>
      <c r="O4" s="166"/>
      <c r="P4" s="167"/>
      <c r="Q4" s="168"/>
      <c r="R4" s="167"/>
      <c r="S4" s="169"/>
      <c r="T4" s="169"/>
      <c r="U4" s="169"/>
      <c r="V4" s="169"/>
      <c r="W4" s="169"/>
      <c r="X4" s="169"/>
    </row>
    <row r="5" ht="19.5" customHeight="1" spans="4:24" x14ac:dyDescent="0.25">
      <c r="D5" s="170" t="s">
        <v>70</v>
      </c>
      <c r="E5" s="171"/>
      <c r="F5" s="171"/>
      <c r="G5" s="172"/>
      <c r="H5" s="173"/>
      <c r="I5" s="174"/>
      <c r="J5" s="173"/>
      <c r="K5" s="175"/>
      <c r="O5" s="176"/>
      <c r="P5" s="177"/>
      <c r="Q5" s="178"/>
      <c r="R5" s="177"/>
    </row>
    <row r="6" ht="19.5" customHeight="1" spans="1:24" x14ac:dyDescent="0.25">
      <c r="A6" s="179" t="s">
        <v>71</v>
      </c>
      <c r="D6" s="180" t="s">
        <v>72</v>
      </c>
      <c r="E6" s="180" t="s">
        <v>8</v>
      </c>
      <c r="F6" s="181" t="s">
        <v>73</v>
      </c>
      <c r="G6" s="182"/>
      <c r="H6" s="183"/>
      <c r="I6" s="184"/>
      <c r="J6" s="183"/>
      <c r="K6" s="185"/>
      <c r="O6" s="176"/>
      <c r="P6" s="177"/>
      <c r="Q6" s="178"/>
      <c r="R6" s="177"/>
    </row>
    <row r="7" ht="19.5" customHeight="1" spans="1:24" x14ac:dyDescent="0.25">
      <c r="A7" s="186" t="s">
        <v>74</v>
      </c>
      <c r="B7" s="187"/>
      <c r="C7" s="187"/>
      <c r="D7" s="188">
        <f>'Sub Labor'!D18</f>
        <v>0</v>
      </c>
      <c r="E7" s="188">
        <f>+F7-D7</f>
        <v>0</v>
      </c>
      <c r="F7" s="189">
        <f>+'Sub Labor'!K18</f>
        <v>0</v>
      </c>
      <c r="G7" s="182"/>
      <c r="H7" s="183">
        <f>'Sub Labor'!F18</f>
        <v>0</v>
      </c>
      <c r="I7" s="183">
        <f>+J7-H7</f>
        <v>0</v>
      </c>
      <c r="J7" s="183">
        <f>+N7</f>
        <v>0</v>
      </c>
      <c r="K7" s="185"/>
      <c r="N7" s="190"/>
      <c r="O7" s="191"/>
      <c r="P7" s="192" t="s">
        <v>75</v>
      </c>
      <c r="Q7" s="192"/>
      <c r="R7" s="193"/>
      <c r="S7" s="190"/>
      <c r="T7" s="190"/>
      <c r="U7" s="190"/>
      <c r="V7" s="190"/>
      <c r="W7" s="190"/>
      <c r="X7" s="190"/>
    </row>
    <row r="8" ht="19.5" customHeight="1" spans="1:29" x14ac:dyDescent="0.25">
      <c r="A8" s="187" t="s">
        <v>76</v>
      </c>
      <c r="B8" s="187"/>
      <c r="C8" s="187"/>
      <c r="D8" s="194"/>
      <c r="E8" s="195"/>
      <c r="F8" s="195"/>
      <c r="G8" s="196">
        <f>G7*D8</f>
        <v>0</v>
      </c>
      <c r="H8" s="183">
        <f>ROUND(+$D8*H$7,2)</f>
        <v>0</v>
      </c>
      <c r="I8" s="183">
        <f t="shared" ref="I8:I13" si="0">+J8-H8</f>
        <v>0</v>
      </c>
      <c r="J8" s="183">
        <f>+N8</f>
        <v>0</v>
      </c>
      <c r="K8" s="185"/>
      <c r="N8" s="190"/>
      <c r="O8" s="191">
        <v>8</v>
      </c>
      <c r="P8" s="1" t="s">
        <v>77</v>
      </c>
      <c r="Q8" s="197">
        <v>133202.19</v>
      </c>
      <c r="R8" s="198"/>
      <c r="S8" s="190"/>
      <c r="T8" s="190"/>
      <c r="U8" s="190"/>
      <c r="V8" s="190"/>
      <c r="W8" s="190"/>
      <c r="X8" s="190"/>
      <c r="Y8" s="124"/>
      <c r="AC8" s="125"/>
    </row>
    <row r="9" ht="19.5" customHeight="1" spans="1:29" x14ac:dyDescent="0.25">
      <c r="A9" s="187" t="s">
        <v>78</v>
      </c>
      <c r="B9" s="187"/>
      <c r="C9" s="187"/>
      <c r="D9" s="199"/>
      <c r="E9" s="195"/>
      <c r="F9" s="195"/>
      <c r="G9" s="196">
        <f>G7*D9</f>
        <v>0</v>
      </c>
      <c r="H9" s="183">
        <f>ROUND(+$D9*H$7,2)</f>
        <v>0</v>
      </c>
      <c r="I9" s="183">
        <f t="shared" si="0"/>
        <v>0</v>
      </c>
      <c r="J9" s="183">
        <f>+N9</f>
        <v>0</v>
      </c>
      <c r="K9" s="185"/>
      <c r="N9" s="190"/>
      <c r="O9" s="191">
        <v>9</v>
      </c>
      <c r="P9" s="1" t="s">
        <v>79</v>
      </c>
      <c r="Q9" s="200">
        <v>4625</v>
      </c>
      <c r="R9" s="201"/>
      <c r="S9" s="190"/>
      <c r="T9" s="190"/>
      <c r="U9" s="190"/>
      <c r="V9" s="190"/>
      <c r="W9" s="190"/>
      <c r="X9" s="190"/>
      <c r="Y9" s="160"/>
      <c r="AC9" s="202"/>
    </row>
    <row r="10" ht="19.5" customHeight="1" spans="1:29" x14ac:dyDescent="0.25">
      <c r="A10" s="187"/>
      <c r="B10" s="187"/>
      <c r="C10" s="187"/>
      <c r="D10" s="203">
        <f>SUM(D8:D9)</f>
        <v>0</v>
      </c>
      <c r="E10" s="195"/>
      <c r="F10" s="195"/>
      <c r="G10" s="204">
        <f>SUBTOTAL(9,G7:G9)</f>
        <v>0</v>
      </c>
      <c r="H10" s="205">
        <f>SUBTOTAL(9,H7:H9)</f>
        <v>0</v>
      </c>
      <c r="I10" s="205">
        <f>SUBTOTAL(9,I7:I9)</f>
        <v>0</v>
      </c>
      <c r="J10" s="205">
        <f>SUBTOTAL(9,J7:J9)</f>
        <v>0</v>
      </c>
      <c r="K10" s="185"/>
      <c r="N10" s="206"/>
      <c r="O10" s="191">
        <v>10</v>
      </c>
      <c r="P10" s="1" t="s">
        <v>80</v>
      </c>
      <c r="Q10" s="200">
        <v>1.09</v>
      </c>
      <c r="R10" s="201"/>
      <c r="S10" s="190"/>
      <c r="T10" s="190"/>
      <c r="U10" s="190"/>
      <c r="V10" s="190"/>
      <c r="W10" s="190"/>
      <c r="X10" s="190"/>
      <c r="Y10" s="124"/>
      <c r="Z10" s="207"/>
      <c r="AA10" s="207"/>
      <c r="AB10" s="207"/>
      <c r="AC10" s="125"/>
    </row>
    <row r="11" ht="21" customHeight="1" spans="1:29" x14ac:dyDescent="0.25">
      <c r="A11" s="151" t="s">
        <v>11</v>
      </c>
      <c r="B11" s="187"/>
      <c r="C11" s="187"/>
      <c r="D11" s="208">
        <f>+'Sub Labor'!D26</f>
        <v>144</v>
      </c>
      <c r="E11" s="209">
        <f>'Master File '!E12</f>
        <v>1475</v>
      </c>
      <c r="F11" s="189">
        <f>D11+E11</f>
        <v>1619</v>
      </c>
      <c r="G11" s="182">
        <v>68450</v>
      </c>
      <c r="H11" s="210">
        <f>+'Sub Labor'!F26</f>
        <v>10975.68</v>
      </c>
      <c r="I11" s="210">
        <v>66008</v>
      </c>
      <c r="J11" s="183">
        <f>H11+I11</f>
        <v>76983.68</v>
      </c>
      <c r="K11" s="185"/>
      <c r="M11" s="211"/>
      <c r="O11" s="191">
        <v>11</v>
      </c>
      <c r="P11" s="1" t="s">
        <v>81</v>
      </c>
      <c r="Q11" s="200">
        <v>0.08</v>
      </c>
      <c r="R11" s="201"/>
      <c r="S11" s="190"/>
      <c r="T11" s="190"/>
      <c r="U11" s="190"/>
      <c r="V11" s="190"/>
      <c r="W11" s="190"/>
      <c r="X11" s="190"/>
      <c r="Y11" s="124"/>
      <c r="Z11" s="212"/>
      <c r="AA11" s="212"/>
      <c r="AB11" s="212"/>
      <c r="AC11" s="125"/>
    </row>
    <row r="12" ht="19.5" customHeight="1" spans="1:29" x14ac:dyDescent="0.25">
      <c r="A12" s="124" t="s">
        <v>82</v>
      </c>
      <c r="D12" s="194">
        <v>1.2058</v>
      </c>
      <c r="E12" s="195"/>
      <c r="F12" s="195"/>
      <c r="G12" s="196">
        <v>74610.51</v>
      </c>
      <c r="H12" s="183">
        <f>'Sub Labor'!I21</f>
        <v>13234.474944</v>
      </c>
      <c r="I12" s="210">
        <v>71948.72</v>
      </c>
      <c r="J12" s="183">
        <f>H12+I12</f>
        <v>85183.194944</v>
      </c>
      <c r="K12" s="185"/>
      <c r="N12" s="190"/>
      <c r="O12" s="191" t="s">
        <v>83</v>
      </c>
      <c r="P12" s="1" t="s">
        <v>11</v>
      </c>
      <c r="Q12" s="200">
        <f>(Q8 - Q9) / ((1 + Q10) * (1 + Q11))</f>
        <v>56963.1357433989</v>
      </c>
      <c r="R12" s="201"/>
      <c r="S12" s="190"/>
      <c r="T12" s="190"/>
      <c r="U12" s="190"/>
      <c r="V12" s="190"/>
      <c r="W12" s="190"/>
      <c r="X12" s="190"/>
      <c r="Y12" s="187"/>
      <c r="Z12" s="213"/>
      <c r="AA12" s="213"/>
      <c r="AB12" s="213"/>
      <c r="AC12" s="125"/>
    </row>
    <row r="13" ht="19.5" customHeight="1" spans="1:29" x14ac:dyDescent="0.25">
      <c r="A13" s="187" t="s">
        <v>84</v>
      </c>
      <c r="B13" s="187"/>
      <c r="C13" s="187"/>
      <c r="D13" s="199"/>
      <c r="F13" s="214"/>
      <c r="G13" s="196"/>
      <c r="H13" s="183">
        <f>ROUND(+$D13*H$11,2)</f>
        <v>0</v>
      </c>
      <c r="I13" s="210">
        <f t="shared" si="0"/>
        <v>0</v>
      </c>
      <c r="J13" s="183">
        <f>+N13</f>
        <v>0</v>
      </c>
      <c r="K13" s="185"/>
      <c r="N13" s="190"/>
      <c r="O13" s="191" t="s">
        <v>85</v>
      </c>
      <c r="P13" s="1" t="s">
        <v>86</v>
      </c>
      <c r="Q13" s="200">
        <f>Q12*Q10</f>
        <v>62089.81796030481</v>
      </c>
      <c r="R13" s="201"/>
      <c r="S13" s="190"/>
      <c r="T13" s="190"/>
      <c r="U13" s="190"/>
      <c r="V13" s="190"/>
      <c r="W13" s="190"/>
      <c r="X13" s="190"/>
      <c r="Y13" s="187"/>
      <c r="Z13" s="194"/>
      <c r="AA13" s="195"/>
      <c r="AB13" s="195"/>
      <c r="AC13" s="125"/>
    </row>
    <row r="14" ht="19.5" customHeight="1" spans="1:29" x14ac:dyDescent="0.25">
      <c r="A14" s="187"/>
      <c r="B14" s="187"/>
      <c r="C14" s="187"/>
      <c r="D14" s="203">
        <f>SUM(D12:D13)</f>
        <v>1.2058</v>
      </c>
      <c r="G14" s="204">
        <f>SUBTOTAL(9,G11:G13)</f>
        <v>143060.51</v>
      </c>
      <c r="H14" s="205">
        <f>SUBTOTAL(9,H11:H13)</f>
        <v>24210.154944</v>
      </c>
      <c r="I14" s="215">
        <f>SUBTOTAL(9,I11:I13)</f>
        <v>137956.72</v>
      </c>
      <c r="J14" s="205">
        <f>SUBTOTAL(9,J11:J13)</f>
        <v>162166.87494399998</v>
      </c>
      <c r="K14" s="185"/>
      <c r="N14" s="206"/>
      <c r="O14" s="191" t="s">
        <v>87</v>
      </c>
      <c r="P14" s="1" t="s">
        <v>88</v>
      </c>
      <c r="Q14" s="200">
        <f>Q12+Q13</f>
        <v>119052.95370370371</v>
      </c>
      <c r="R14" s="201"/>
      <c r="S14" s="190"/>
      <c r="T14" s="190"/>
      <c r="U14" s="190"/>
      <c r="V14" s="190"/>
      <c r="W14" s="190"/>
      <c r="X14" s="190"/>
      <c r="Y14" s="187"/>
      <c r="Z14" s="194"/>
      <c r="AA14" s="195"/>
      <c r="AB14" s="195"/>
      <c r="AC14" s="125"/>
    </row>
    <row r="15" ht="14.25" customHeight="1" spans="1:29" x14ac:dyDescent="0.25">
      <c r="A15" s="187"/>
      <c r="B15" s="187"/>
      <c r="C15" s="187"/>
      <c r="D15" s="194"/>
      <c r="G15" s="182"/>
      <c r="H15" s="183"/>
      <c r="I15" s="210"/>
      <c r="J15" s="183"/>
      <c r="K15" s="185"/>
      <c r="N15" s="206"/>
      <c r="O15" s="191" t="s">
        <v>89</v>
      </c>
      <c r="P15" s="1" t="s">
        <v>90</v>
      </c>
      <c r="Q15" s="200">
        <f>Q14*Q11</f>
        <v>9524.236296296296</v>
      </c>
      <c r="R15" s="216"/>
      <c r="S15" s="190"/>
      <c r="T15" s="190"/>
      <c r="U15" s="190"/>
      <c r="V15" s="190"/>
      <c r="W15" s="190"/>
      <c r="X15" s="190"/>
      <c r="Y15" s="187"/>
      <c r="Z15" s="203"/>
      <c r="AA15" s="195"/>
      <c r="AB15" s="195"/>
      <c r="AC15" s="125"/>
    </row>
    <row r="16" ht="15.75" customHeight="1" hidden="1" spans="1:29" x14ac:dyDescent="0.25">
      <c r="A16" s="217"/>
      <c r="B16" s="217"/>
      <c r="C16" s="217"/>
      <c r="D16" s="218"/>
      <c r="E16" s="218"/>
      <c r="F16" s="218"/>
      <c r="G16" s="182"/>
      <c r="H16" s="210"/>
      <c r="I16" s="210">
        <v>0</v>
      </c>
      <c r="J16" s="210">
        <f>+H16+I16</f>
        <v>0</v>
      </c>
      <c r="K16" s="219"/>
      <c r="N16" s="206"/>
      <c r="O16" s="191"/>
      <c r="P16" s="220"/>
      <c r="Q16" s="200"/>
      <c r="R16" s="201"/>
      <c r="S16" s="190"/>
      <c r="T16" s="190"/>
      <c r="U16" s="190"/>
      <c r="V16" s="190"/>
      <c r="W16" s="190"/>
      <c r="X16" s="190"/>
      <c r="Y16" s="187"/>
      <c r="Z16" s="213"/>
      <c r="AA16" s="213"/>
      <c r="AB16" s="213"/>
      <c r="AC16" s="125"/>
    </row>
    <row r="17" ht="15.75" customHeight="1" hidden="1" spans="1:29" x14ac:dyDescent="0.25">
      <c r="A17" s="221"/>
      <c r="B17" s="221"/>
      <c r="C17" s="221"/>
      <c r="D17" s="221"/>
      <c r="E17" s="221"/>
      <c r="F17" s="221"/>
      <c r="G17" s="182"/>
      <c r="H17" s="210"/>
      <c r="I17" s="210">
        <v>0</v>
      </c>
      <c r="J17" s="210">
        <f>+H17+I17</f>
        <v>0</v>
      </c>
      <c r="K17" s="219"/>
      <c r="N17" s="206"/>
      <c r="O17" s="191"/>
      <c r="P17" s="222"/>
      <c r="Q17" s="200"/>
      <c r="R17" s="216"/>
      <c r="S17" s="190"/>
      <c r="T17" s="190"/>
      <c r="U17" s="190"/>
      <c r="V17" s="190"/>
      <c r="W17" s="190"/>
      <c r="X17" s="190"/>
      <c r="Y17" s="124"/>
      <c r="Z17" s="194"/>
      <c r="AA17" s="195"/>
      <c r="AB17" s="195"/>
      <c r="AC17" s="125"/>
    </row>
    <row r="18" ht="15.75" customHeight="1" hidden="1" spans="1:29" x14ac:dyDescent="0.25">
      <c r="A18" s="217"/>
      <c r="B18" s="217"/>
      <c r="C18" s="217"/>
      <c r="D18" s="221"/>
      <c r="E18" s="221"/>
      <c r="F18" s="221"/>
      <c r="G18" s="182"/>
      <c r="H18" s="210"/>
      <c r="I18" s="210">
        <v>0</v>
      </c>
      <c r="J18" s="210">
        <f>+H18+I18</f>
        <v>0</v>
      </c>
      <c r="K18" s="219"/>
      <c r="N18" s="206"/>
      <c r="O18" s="191"/>
      <c r="P18" s="220"/>
      <c r="Q18" s="200"/>
      <c r="R18" s="198"/>
      <c r="S18" s="190"/>
      <c r="T18" s="190"/>
      <c r="U18" s="190"/>
      <c r="V18" s="190"/>
      <c r="W18" s="190"/>
      <c r="X18" s="190"/>
      <c r="Y18" s="187"/>
      <c r="Z18" s="194"/>
      <c r="AB18" s="214"/>
      <c r="AC18" s="125"/>
    </row>
    <row r="19" ht="15.75" customHeight="1" hidden="1" spans="1:29" x14ac:dyDescent="0.25">
      <c r="A19" s="221"/>
      <c r="B19" s="221"/>
      <c r="C19" s="221"/>
      <c r="D19" s="221"/>
      <c r="E19" s="221"/>
      <c r="F19" s="221"/>
      <c r="G19" s="204">
        <f>SUBTOTAL(9,G16:G18)</f>
        <v>0</v>
      </c>
      <c r="H19" s="215">
        <f>SUBTOTAL(9,H16:H18)</f>
        <v>0</v>
      </c>
      <c r="I19" s="215">
        <v>0</v>
      </c>
      <c r="J19" s="215">
        <f>SUBTOTAL(9,J16:J18)</f>
        <v>0</v>
      </c>
      <c r="K19" s="219"/>
      <c r="N19" s="206"/>
      <c r="O19" s="191"/>
      <c r="P19" s="220"/>
      <c r="Q19" s="200"/>
      <c r="R19" s="201"/>
      <c r="Y19" s="187"/>
      <c r="Z19" s="203"/>
      <c r="AC19" s="125"/>
    </row>
    <row r="20" ht="15.75" customHeight="1" spans="1:29" x14ac:dyDescent="0.25">
      <c r="A20" s="223"/>
      <c r="B20" s="224"/>
      <c r="C20" s="225"/>
      <c r="D20" s="223" t="s">
        <v>88</v>
      </c>
      <c r="E20" s="223"/>
      <c r="F20" s="223"/>
      <c r="G20" s="226">
        <f>SUBTOTAL(9,G7:G19)</f>
        <v>143060.51</v>
      </c>
      <c r="H20" s="227">
        <f>SUBTOTAL(9,H7:H19)</f>
        <v>24210.154944</v>
      </c>
      <c r="I20" s="210">
        <f>SUBTOTAL(9,I7:I19)</f>
        <v>137956.72</v>
      </c>
      <c r="J20" s="227">
        <f>SUBTOTAL(9,J7:J19)</f>
        <v>162166.87494399998</v>
      </c>
      <c r="K20" s="228">
        <f>J20/G20</f>
        <v>1.133554430527334</v>
      </c>
      <c r="N20" s="206"/>
      <c r="O20" s="191"/>
      <c r="P20" s="1" t="s">
        <v>91</v>
      </c>
      <c r="Q20" s="200">
        <f>Q14+Q15+Q9</f>
        <v>133202.19</v>
      </c>
      <c r="R20" s="201"/>
      <c r="S20" s="190"/>
      <c r="T20" s="190"/>
      <c r="U20" s="190"/>
      <c r="V20" s="190"/>
      <c r="W20" s="190"/>
      <c r="X20" s="190"/>
      <c r="Y20" s="187"/>
      <c r="Z20" s="194"/>
      <c r="AC20" s="125"/>
    </row>
    <row r="21" ht="19.5" customHeight="1" spans="7:29" x14ac:dyDescent="0.25">
      <c r="G21" s="182"/>
      <c r="H21" s="183"/>
      <c r="I21" s="210"/>
      <c r="J21" s="183"/>
      <c r="K21" s="185"/>
      <c r="N21" s="206"/>
      <c r="O21" s="191"/>
      <c r="P21" s="198"/>
      <c r="Q21" s="229"/>
      <c r="R21" s="201"/>
      <c r="S21" s="190"/>
      <c r="T21" s="190"/>
      <c r="U21" s="190"/>
      <c r="V21" s="190"/>
      <c r="W21" s="190"/>
      <c r="X21" s="190"/>
      <c r="Y21" s="187"/>
      <c r="Z21" s="212"/>
      <c r="AA21" s="212"/>
      <c r="AB21" s="212"/>
      <c r="AC21" s="125"/>
    </row>
    <row r="22" ht="19.35" customHeight="1" spans="1:29" x14ac:dyDescent="0.25">
      <c r="A22" s="230" t="s">
        <v>92</v>
      </c>
      <c r="B22" s="187"/>
      <c r="C22" s="187"/>
      <c r="G22" s="182"/>
      <c r="H22" s="183"/>
      <c r="I22" s="210"/>
      <c r="J22" s="183"/>
      <c r="K22" s="185"/>
      <c r="N22" s="206"/>
      <c r="O22" s="191"/>
      <c r="P22" s="198"/>
      <c r="Q22" s="229"/>
      <c r="R22" s="201"/>
      <c r="S22" s="190"/>
      <c r="T22" s="190"/>
      <c r="U22" s="190"/>
      <c r="V22" s="190"/>
      <c r="W22" s="190"/>
      <c r="X22" s="190"/>
      <c r="Y22" s="124"/>
      <c r="AC22" s="125"/>
    </row>
    <row r="23" ht="19.35" customHeight="1" spans="1:29" x14ac:dyDescent="0.25">
      <c r="A23" s="230"/>
      <c r="B23" s="76"/>
      <c r="C23" s="76"/>
      <c r="D23" s="231"/>
      <c r="G23" s="182">
        <v>1680</v>
      </c>
      <c r="H23" s="183">
        <v>0</v>
      </c>
      <c r="I23" s="210">
        <f t="shared" ref="I23:I30" si="1">+J23-H23</f>
        <v>0</v>
      </c>
      <c r="J23" s="183">
        <v>0</v>
      </c>
      <c r="K23" s="185"/>
      <c r="N23" s="190"/>
      <c r="O23" s="191"/>
      <c r="P23" s="193"/>
      <c r="Q23" s="127"/>
      <c r="R23" s="193"/>
      <c r="S23" s="190"/>
      <c r="T23" s="190"/>
      <c r="U23" s="190"/>
      <c r="V23" s="190"/>
      <c r="W23" s="190"/>
      <c r="X23" s="190"/>
      <c r="Y23" s="187"/>
      <c r="AC23" s="125"/>
    </row>
    <row r="24" ht="19.35" customHeight="1" spans="1:29" x14ac:dyDescent="0.25">
      <c r="A24" s="230"/>
      <c r="B24" s="76"/>
      <c r="C24" s="76"/>
      <c r="D24" s="231" t="s">
        <v>13</v>
      </c>
      <c r="E24" s="124" t="s">
        <v>93</v>
      </c>
      <c r="F24" s="124" t="s">
        <v>94</v>
      </c>
      <c r="G24" s="182"/>
      <c r="H24" s="183"/>
      <c r="I24" s="232">
        <v>1924</v>
      </c>
      <c r="J24" s="233">
        <f>H24+I24</f>
        <v>1924</v>
      </c>
      <c r="K24" s="185"/>
      <c r="N24" s="190"/>
      <c r="O24" s="191"/>
      <c r="P24" s="193"/>
      <c r="Q24" s="127"/>
      <c r="R24" s="193"/>
      <c r="S24" s="190"/>
      <c r="T24" s="190"/>
      <c r="U24" s="190"/>
      <c r="V24" s="190"/>
      <c r="W24" s="190"/>
      <c r="X24" s="190"/>
      <c r="Y24" s="124"/>
      <c r="AC24" s="125"/>
    </row>
    <row r="25" ht="19.35" customHeight="1" spans="1:29" x14ac:dyDescent="0.25">
      <c r="A25" s="230"/>
      <c r="B25" s="76"/>
      <c r="C25" s="76"/>
      <c r="D25" s="231" t="s">
        <v>14</v>
      </c>
      <c r="E25" s="124" t="s">
        <v>95</v>
      </c>
      <c r="F25" s="124" t="s">
        <v>94</v>
      </c>
      <c r="G25" s="182"/>
      <c r="H25" s="183"/>
      <c r="I25" s="232">
        <v>1776</v>
      </c>
      <c r="J25" s="233">
        <f>H25+I25</f>
        <v>1776</v>
      </c>
      <c r="K25" s="185"/>
      <c r="N25" s="190"/>
      <c r="O25" s="191"/>
      <c r="P25" s="193"/>
      <c r="Q25" s="127"/>
      <c r="R25" s="193"/>
      <c r="S25" s="190"/>
      <c r="T25" s="190"/>
      <c r="U25" s="190"/>
      <c r="V25" s="190"/>
      <c r="W25" s="190"/>
      <c r="X25" s="190"/>
      <c r="Y25" s="124"/>
      <c r="Z25" s="186"/>
      <c r="AA25" s="186"/>
      <c r="AB25" s="186"/>
      <c r="AC25" s="125"/>
    </row>
    <row r="26" ht="19.35" customHeight="1" spans="1:29" x14ac:dyDescent="0.25">
      <c r="A26" s="230"/>
      <c r="B26" s="76"/>
      <c r="C26" s="76"/>
      <c r="G26" s="182"/>
      <c r="H26" s="183">
        <v>0</v>
      </c>
      <c r="I26" s="232">
        <f t="shared" si="1"/>
        <v>0</v>
      </c>
      <c r="J26" s="233">
        <v>0</v>
      </c>
      <c r="K26" s="185"/>
      <c r="N26" s="190"/>
      <c r="O26" s="191"/>
      <c r="P26" s="193"/>
      <c r="Q26" s="127"/>
      <c r="R26" s="193"/>
      <c r="S26" s="190"/>
      <c r="T26" s="190"/>
      <c r="U26" s="190"/>
      <c r="V26" s="190"/>
      <c r="W26" s="190"/>
      <c r="X26" s="190"/>
      <c r="Y26" s="124"/>
      <c r="AC26" s="125"/>
    </row>
    <row r="27" ht="20.1" customHeight="1" hidden="1" spans="2:29" x14ac:dyDescent="0.25">
      <c r="B27" s="234" t="s">
        <v>96</v>
      </c>
      <c r="C27" s="234"/>
      <c r="D27" s="221">
        <v>0</v>
      </c>
      <c r="E27" s="221" t="s">
        <v>97</v>
      </c>
      <c r="F27" s="235">
        <v>0</v>
      </c>
      <c r="G27" s="182">
        <f>F27*D27</f>
        <v>0</v>
      </c>
      <c r="H27" s="183">
        <v>0</v>
      </c>
      <c r="I27" s="232">
        <f t="shared" si="1"/>
        <v>0</v>
      </c>
      <c r="J27" s="233">
        <v>0</v>
      </c>
      <c r="K27" s="185"/>
      <c r="N27" s="190"/>
      <c r="O27" s="191"/>
      <c r="P27" s="193"/>
      <c r="Q27" s="127"/>
      <c r="R27" s="193"/>
      <c r="S27" s="190"/>
      <c r="T27" s="190"/>
      <c r="U27" s="190"/>
      <c r="V27" s="190"/>
      <c r="W27" s="190"/>
      <c r="X27" s="190"/>
      <c r="Y27" s="187"/>
      <c r="AC27" s="125"/>
    </row>
    <row r="28" ht="19.35" customHeight="1" hidden="1" spans="2:29" x14ac:dyDescent="0.25">
      <c r="B28" s="234" t="s">
        <v>98</v>
      </c>
      <c r="C28" s="234"/>
      <c r="D28" s="221">
        <v>0</v>
      </c>
      <c r="E28" s="221" t="s">
        <v>99</v>
      </c>
      <c r="F28" s="221">
        <v>0</v>
      </c>
      <c r="G28" s="182">
        <f>F28*D28</f>
        <v>0</v>
      </c>
      <c r="H28" s="183">
        <v>0</v>
      </c>
      <c r="I28" s="232">
        <f t="shared" si="1"/>
        <v>0</v>
      </c>
      <c r="J28" s="233">
        <v>0</v>
      </c>
      <c r="K28" s="185"/>
      <c r="N28" s="190"/>
      <c r="O28" s="191"/>
      <c r="P28" s="193"/>
      <c r="Q28" s="127"/>
      <c r="R28" s="193"/>
      <c r="S28" s="190"/>
      <c r="T28" s="190"/>
      <c r="U28" s="190"/>
      <c r="V28" s="190"/>
      <c r="W28" s="190"/>
      <c r="X28" s="190"/>
      <c r="Y28" s="76"/>
      <c r="Z28" s="231"/>
      <c r="AC28" s="125"/>
    </row>
    <row r="29" ht="19.35" customHeight="1" hidden="1" spans="2:29" x14ac:dyDescent="0.25">
      <c r="B29" s="234" t="s">
        <v>100</v>
      </c>
      <c r="C29" s="234"/>
      <c r="D29" s="221">
        <v>0</v>
      </c>
      <c r="E29" s="221" t="s">
        <v>101</v>
      </c>
      <c r="F29" s="221">
        <v>0</v>
      </c>
      <c r="G29" s="182">
        <f>F29*D29</f>
        <v>0</v>
      </c>
      <c r="H29" s="183">
        <v>0</v>
      </c>
      <c r="I29" s="232">
        <f t="shared" si="1"/>
        <v>0</v>
      </c>
      <c r="J29" s="233">
        <v>0</v>
      </c>
      <c r="K29" s="185"/>
      <c r="N29" s="190"/>
      <c r="O29" s="191"/>
      <c r="P29" s="193"/>
      <c r="Q29" s="127"/>
      <c r="R29" s="193"/>
      <c r="S29" s="190"/>
      <c r="T29" s="190"/>
      <c r="U29" s="190"/>
      <c r="V29" s="190"/>
      <c r="W29" s="190"/>
      <c r="X29" s="190"/>
      <c r="Y29" s="76"/>
      <c r="Z29" s="231"/>
      <c r="AC29" s="125"/>
    </row>
    <row r="30" ht="19.5" customHeight="1" hidden="1" spans="2:29" x14ac:dyDescent="0.25">
      <c r="B30" s="234" t="s">
        <v>102</v>
      </c>
      <c r="C30" s="234"/>
      <c r="D30" s="221">
        <v>0</v>
      </c>
      <c r="E30" s="221" t="s">
        <v>101</v>
      </c>
      <c r="F30" s="221">
        <v>0</v>
      </c>
      <c r="G30" s="182">
        <f>F30*D30</f>
        <v>0</v>
      </c>
      <c r="H30" s="183">
        <v>0</v>
      </c>
      <c r="I30" s="232">
        <f t="shared" si="1"/>
        <v>0</v>
      </c>
      <c r="J30" s="233">
        <v>0</v>
      </c>
      <c r="K30" s="185"/>
      <c r="N30" s="190"/>
      <c r="O30" s="191"/>
      <c r="P30" s="193"/>
      <c r="Q30" s="127"/>
      <c r="R30" s="193"/>
      <c r="S30" s="190"/>
      <c r="T30" s="190"/>
      <c r="U30" s="190"/>
      <c r="V30" s="190"/>
      <c r="W30" s="190"/>
      <c r="X30" s="190"/>
      <c r="Y30" s="76"/>
      <c r="Z30" s="231"/>
      <c r="AC30" s="125"/>
    </row>
    <row r="31" ht="19.5" customHeight="1" spans="1:29" x14ac:dyDescent="0.25">
      <c r="A31" s="223"/>
      <c r="B31" s="236"/>
      <c r="C31" s="236"/>
      <c r="D31" s="223" t="s">
        <v>103</v>
      </c>
      <c r="E31" s="223"/>
      <c r="F31" s="223"/>
      <c r="G31" s="226">
        <f>SUBTOTAL(9,G22:G30)</f>
        <v>1680</v>
      </c>
      <c r="H31" s="227">
        <f>SUBTOTAL(9,H22:H30)</f>
        <v>0</v>
      </c>
      <c r="I31" s="232">
        <f>SUBTOTAL(9,I22:I30)</f>
        <v>3700</v>
      </c>
      <c r="J31" s="237">
        <f>SUBTOTAL(9,J22:J30)</f>
        <v>3700</v>
      </c>
      <c r="K31" s="238">
        <f>H31/G31</f>
        <v>0</v>
      </c>
      <c r="N31" s="190"/>
      <c r="O31" s="191"/>
      <c r="P31" s="193"/>
      <c r="Q31" s="127"/>
      <c r="R31" s="193"/>
      <c r="S31" s="190"/>
      <c r="T31" s="190"/>
      <c r="U31" s="190"/>
      <c r="V31" s="190"/>
      <c r="W31" s="190"/>
      <c r="X31" s="190"/>
      <c r="Y31" s="76"/>
      <c r="AC31" s="125"/>
    </row>
    <row r="32" ht="19.5" customHeight="1" spans="1:29" x14ac:dyDescent="0.25">
      <c r="A32" s="179" t="s">
        <v>104</v>
      </c>
      <c r="G32" s="182"/>
      <c r="H32" s="183"/>
      <c r="I32" s="232"/>
      <c r="J32" s="233"/>
      <c r="K32" s="185"/>
      <c r="N32" s="206"/>
      <c r="O32" s="191"/>
      <c r="P32" s="193"/>
      <c r="Q32" s="127"/>
      <c r="R32" s="193"/>
      <c r="S32" s="190"/>
      <c r="T32" s="190"/>
      <c r="U32" s="190"/>
      <c r="V32" s="190"/>
      <c r="W32" s="190"/>
      <c r="X32" s="190"/>
      <c r="Y32" s="76"/>
      <c r="AB32" s="239"/>
      <c r="AC32" s="125"/>
    </row>
    <row r="33" ht="15" customHeight="1" hidden="1" spans="1:29" x14ac:dyDescent="0.25">
      <c r="A33" s="221"/>
      <c r="B33" s="221"/>
      <c r="C33" s="221"/>
      <c r="D33" s="221"/>
      <c r="E33" s="221"/>
      <c r="F33" s="221"/>
      <c r="G33" s="182"/>
      <c r="H33" s="240"/>
      <c r="I33" s="241">
        <v>0</v>
      </c>
      <c r="J33" s="241">
        <f>SUM(H33:I33)</f>
        <v>0</v>
      </c>
      <c r="K33" s="219"/>
      <c r="N33" s="206"/>
      <c r="O33" s="191"/>
      <c r="P33" s="193"/>
      <c r="Q33" s="127"/>
      <c r="R33" s="193"/>
      <c r="S33" s="190"/>
      <c r="T33" s="190"/>
      <c r="U33" s="190"/>
      <c r="V33" s="190"/>
      <c r="W33" s="190"/>
      <c r="X33" s="190"/>
      <c r="Y33" s="76"/>
      <c r="AC33" s="125"/>
    </row>
    <row r="34" ht="15" customHeight="1" hidden="1" spans="1:29" x14ac:dyDescent="0.25">
      <c r="A34" s="221"/>
      <c r="B34" s="221"/>
      <c r="C34" s="221"/>
      <c r="D34" s="221"/>
      <c r="E34" s="221"/>
      <c r="F34" s="221"/>
      <c r="G34" s="182"/>
      <c r="H34" s="240"/>
      <c r="I34" s="241">
        <v>0</v>
      </c>
      <c r="J34" s="241">
        <f>SUM(H34:I34)</f>
        <v>0</v>
      </c>
      <c r="K34" s="219"/>
      <c r="N34" s="206"/>
      <c r="O34" s="191"/>
      <c r="P34" s="193"/>
      <c r="Q34" s="127"/>
      <c r="R34" s="193"/>
      <c r="S34" s="190"/>
      <c r="T34" s="190"/>
      <c r="U34" s="190"/>
      <c r="V34" s="190"/>
      <c r="W34" s="190"/>
      <c r="X34" s="190"/>
      <c r="Y34" s="76"/>
      <c r="AC34" s="125"/>
    </row>
    <row r="35" ht="15" customHeight="1" hidden="1" spans="1:29" x14ac:dyDescent="0.25">
      <c r="A35" s="221"/>
      <c r="B35" s="221"/>
      <c r="C35" s="221"/>
      <c r="D35" s="221"/>
      <c r="E35" s="221"/>
      <c r="F35" s="221"/>
      <c r="G35" s="182"/>
      <c r="H35" s="240"/>
      <c r="I35" s="241">
        <v>0</v>
      </c>
      <c r="J35" s="241">
        <f>SUM(H35:I35)</f>
        <v>0</v>
      </c>
      <c r="K35" s="219"/>
      <c r="N35" s="206"/>
      <c r="O35" s="191"/>
      <c r="P35" s="193"/>
      <c r="Q35" s="127"/>
      <c r="R35" s="193"/>
      <c r="S35" s="190"/>
      <c r="T35" s="190"/>
      <c r="U35" s="190"/>
      <c r="V35" s="190"/>
      <c r="W35" s="190"/>
      <c r="X35" s="190"/>
      <c r="Y35" s="76"/>
      <c r="AC35" s="125"/>
    </row>
    <row r="36" ht="15" customHeight="1" hidden="1" spans="1:29" x14ac:dyDescent="0.25">
      <c r="A36" s="221"/>
      <c r="B36" s="221"/>
      <c r="C36" s="221"/>
      <c r="D36" s="221"/>
      <c r="E36" s="221"/>
      <c r="F36" s="221"/>
      <c r="G36" s="182"/>
      <c r="H36" s="240"/>
      <c r="I36" s="241">
        <v>0</v>
      </c>
      <c r="J36" s="241">
        <f>SUM(H36:I36)</f>
        <v>0</v>
      </c>
      <c r="K36" s="219"/>
      <c r="N36" s="206"/>
      <c r="O36" s="191"/>
      <c r="P36" s="193"/>
      <c r="Q36" s="127"/>
      <c r="R36" s="193"/>
      <c r="S36" s="190"/>
      <c r="T36" s="190"/>
      <c r="U36" s="190"/>
      <c r="V36" s="190"/>
      <c r="W36" s="190"/>
      <c r="X36" s="190"/>
      <c r="Y36" s="187"/>
      <c r="Z36" s="186"/>
      <c r="AA36" s="186"/>
      <c r="AB36" s="186"/>
      <c r="AC36" s="125"/>
    </row>
    <row r="37" ht="15" customHeight="1" spans="1:29" x14ac:dyDescent="0.25">
      <c r="A37" s="223"/>
      <c r="B37" s="224"/>
      <c r="C37" s="236"/>
      <c r="D37" s="223" t="s">
        <v>105</v>
      </c>
      <c r="E37" s="223"/>
      <c r="F37" s="223"/>
      <c r="G37" s="226">
        <f>SUBTOTAL(9,G33:G36)</f>
        <v>0</v>
      </c>
      <c r="H37" s="226">
        <f>SUBTOTAL(9,H33:H36)</f>
        <v>0</v>
      </c>
      <c r="I37" s="241">
        <f>SUBTOTAL(9,I33:I36)</f>
        <v>0</v>
      </c>
      <c r="J37" s="237">
        <f>SUBTOTAL(9,J33:J36)</f>
        <v>0</v>
      </c>
      <c r="K37" s="228"/>
      <c r="N37" s="206"/>
      <c r="O37" s="191"/>
      <c r="P37" s="193"/>
      <c r="Q37" s="127"/>
      <c r="R37" s="193"/>
      <c r="S37" s="190"/>
      <c r="T37" s="190"/>
      <c r="U37" s="190"/>
      <c r="V37" s="190"/>
      <c r="W37" s="190"/>
      <c r="X37" s="190"/>
      <c r="Y37" s="124"/>
      <c r="AC37" s="125"/>
    </row>
    <row r="38" ht="15" customHeight="1" hidden="1" spans="1:29" x14ac:dyDescent="0.25">
      <c r="A38" s="242" t="s">
        <v>106</v>
      </c>
      <c r="B38" s="243"/>
      <c r="C38" s="217"/>
      <c r="D38" s="221"/>
      <c r="E38" s="221"/>
      <c r="F38" s="221"/>
      <c r="G38" s="182"/>
      <c r="H38" s="240"/>
      <c r="I38" s="241"/>
      <c r="J38" s="232"/>
      <c r="K38" s="219"/>
      <c r="N38" s="206"/>
      <c r="O38" s="191"/>
      <c r="P38" s="193"/>
      <c r="Q38" s="127"/>
      <c r="R38" s="193"/>
      <c r="S38" s="190"/>
      <c r="T38" s="190"/>
      <c r="U38" s="190"/>
      <c r="V38" s="190"/>
      <c r="W38" s="190"/>
      <c r="X38" s="190"/>
      <c r="Y38" s="124"/>
      <c r="AC38" s="125"/>
    </row>
    <row r="39" ht="15" customHeight="1" hidden="1" spans="1:29" x14ac:dyDescent="0.25">
      <c r="A39" s="243"/>
      <c r="B39" s="217" t="s">
        <v>107</v>
      </c>
      <c r="C39" s="217"/>
      <c r="D39" s="221"/>
      <c r="E39" s="244">
        <v>0</v>
      </c>
      <c r="F39" s="221"/>
      <c r="G39" s="182">
        <f>(G20+G37)*E39</f>
        <v>0</v>
      </c>
      <c r="H39" s="240">
        <f>(H20+H37)*$E$39</f>
        <v>0</v>
      </c>
      <c r="I39" s="241">
        <v>0</v>
      </c>
      <c r="J39" s="232">
        <f>H39+I39</f>
        <v>0</v>
      </c>
      <c r="K39" s="219"/>
      <c r="N39" s="206"/>
      <c r="O39" s="191"/>
      <c r="P39" s="193"/>
      <c r="Q39" s="127"/>
      <c r="R39" s="193"/>
      <c r="S39" s="190"/>
      <c r="T39" s="190"/>
      <c r="U39" s="190"/>
      <c r="V39" s="190"/>
      <c r="W39" s="190"/>
      <c r="X39" s="190"/>
      <c r="Y39" s="124"/>
      <c r="AC39" s="125"/>
    </row>
    <row r="40" ht="15" customHeight="1" hidden="1" spans="1:29" x14ac:dyDescent="0.25">
      <c r="A40" s="243"/>
      <c r="B40" s="243"/>
      <c r="C40" s="217"/>
      <c r="D40" s="221"/>
      <c r="E40" s="221"/>
      <c r="F40" s="221"/>
      <c r="G40" s="182"/>
      <c r="H40" s="240"/>
      <c r="I40" s="241"/>
      <c r="J40" s="232"/>
      <c r="K40" s="219"/>
      <c r="N40" s="206"/>
      <c r="O40" s="191"/>
      <c r="P40" s="193"/>
      <c r="Q40" s="127"/>
      <c r="R40" s="193"/>
      <c r="S40" s="190"/>
      <c r="T40" s="190"/>
      <c r="U40" s="190"/>
      <c r="V40" s="190"/>
      <c r="W40" s="190"/>
      <c r="X40" s="190"/>
      <c r="Y40" s="124"/>
      <c r="AC40" s="125"/>
    </row>
    <row r="41" ht="15" customHeight="1" hidden="1" spans="1:29" x14ac:dyDescent="0.25">
      <c r="A41" s="225"/>
      <c r="B41" s="245"/>
      <c r="C41" s="245"/>
      <c r="D41" s="223" t="s">
        <v>108</v>
      </c>
      <c r="E41" s="223"/>
      <c r="F41" s="223"/>
      <c r="G41" s="182">
        <f>SUBTOTAL(9,G39:G40)</f>
        <v>0</v>
      </c>
      <c r="H41" s="226">
        <f>SUBTOTAL(9,H39:H40)</f>
        <v>0</v>
      </c>
      <c r="I41" s="241">
        <v>0</v>
      </c>
      <c r="J41" s="237">
        <f>SUBTOTAL(9,J39:J40)</f>
        <v>0</v>
      </c>
      <c r="K41" s="228" t="e">
        <f>J41/G41</f>
        <v>#DIV/0!</v>
      </c>
      <c r="N41" s="206"/>
      <c r="O41" s="191"/>
      <c r="P41" s="193"/>
      <c r="Q41" s="127"/>
      <c r="R41" s="193"/>
      <c r="S41" s="190"/>
      <c r="T41" s="190"/>
      <c r="U41" s="190"/>
      <c r="V41" s="190"/>
      <c r="W41" s="190"/>
      <c r="X41" s="190"/>
      <c r="Y41" s="124"/>
      <c r="AC41" s="125"/>
    </row>
    <row r="42" ht="15" customHeight="1" spans="1:29" x14ac:dyDescent="0.25">
      <c r="A42" s="230" t="s">
        <v>15</v>
      </c>
      <c r="C42" s="214"/>
      <c r="D42" s="214"/>
      <c r="E42" s="246"/>
      <c r="F42" s="214"/>
      <c r="G42" s="182"/>
      <c r="H42" s="247"/>
      <c r="I42" s="241"/>
      <c r="J42" s="233"/>
      <c r="K42" s="185"/>
      <c r="N42" s="206"/>
      <c r="O42" s="191"/>
      <c r="P42" s="193"/>
      <c r="Q42" s="127"/>
      <c r="R42" s="193"/>
      <c r="S42" s="190"/>
      <c r="T42" s="190"/>
      <c r="U42" s="190"/>
      <c r="V42" s="190"/>
      <c r="W42" s="190"/>
      <c r="X42" s="190"/>
      <c r="Y42" s="187"/>
      <c r="Z42" s="186"/>
      <c r="AA42" s="186"/>
      <c r="AB42" s="186"/>
      <c r="AC42" s="125"/>
    </row>
    <row r="43" ht="15" customHeight="1" spans="2:29" x14ac:dyDescent="0.25">
      <c r="B43" s="187" t="s">
        <v>109</v>
      </c>
      <c r="C43" s="187"/>
      <c r="D43" s="187"/>
      <c r="E43" s="194">
        <v>0.08</v>
      </c>
      <c r="F43" s="214"/>
      <c r="G43" s="182">
        <f>G20*E43</f>
        <v>11444.840800000002</v>
      </c>
      <c r="H43" s="247">
        <f>'Sub Labor'!I23</f>
        <v>1936.81239552</v>
      </c>
      <c r="I43" s="232">
        <v>11036.54</v>
      </c>
      <c r="J43" s="233">
        <f>H43+I43</f>
        <v>12973.352395520002</v>
      </c>
      <c r="K43" s="185"/>
      <c r="N43" s="190"/>
      <c r="O43" s="191"/>
      <c r="P43" s="193"/>
      <c r="Q43" s="127"/>
      <c r="R43" s="193"/>
      <c r="S43" s="190"/>
      <c r="T43" s="190"/>
      <c r="U43" s="190"/>
      <c r="V43" s="190"/>
      <c r="W43" s="190"/>
      <c r="X43" s="190"/>
      <c r="Y43" s="187"/>
      <c r="AC43" s="125"/>
    </row>
    <row r="44" ht="15" customHeight="1" hidden="1" spans="1:29" x14ac:dyDescent="0.25">
      <c r="A44" s="221"/>
      <c r="B44" s="217" t="s">
        <v>110</v>
      </c>
      <c r="C44" s="217"/>
      <c r="D44" s="217"/>
      <c r="E44" s="248">
        <v>0.02</v>
      </c>
      <c r="F44" s="249"/>
      <c r="G44" s="182">
        <f>ROUND(G37*$E44,2)</f>
        <v>0</v>
      </c>
      <c r="H44" s="240">
        <f>ROUND(H37*$E44,2)</f>
        <v>0</v>
      </c>
      <c r="I44" s="241">
        <v>0</v>
      </c>
      <c r="J44" s="241">
        <f>+H44+I44</f>
        <v>0</v>
      </c>
      <c r="K44" s="219"/>
      <c r="N44" s="190"/>
      <c r="O44" s="191"/>
      <c r="P44" s="193"/>
      <c r="Q44" s="127"/>
      <c r="R44" s="193"/>
      <c r="S44" s="190"/>
      <c r="T44" s="190"/>
      <c r="U44" s="190"/>
      <c r="V44" s="190"/>
      <c r="W44" s="190"/>
      <c r="X44" s="190"/>
      <c r="Y44" s="187"/>
      <c r="AA44" s="250"/>
      <c r="AC44" s="125"/>
    </row>
    <row r="45" ht="15" customHeight="1" hidden="1" spans="1:29" x14ac:dyDescent="0.25">
      <c r="A45" s="221"/>
      <c r="B45" s="217"/>
      <c r="C45" s="217"/>
      <c r="D45" s="217"/>
      <c r="E45" s="248"/>
      <c r="F45" s="249"/>
      <c r="G45" s="182"/>
      <c r="H45" s="210"/>
      <c r="I45" s="232"/>
      <c r="J45" s="232"/>
      <c r="K45" s="219"/>
      <c r="N45" s="190"/>
      <c r="O45" s="191"/>
      <c r="P45" s="193"/>
      <c r="Q45" s="127"/>
      <c r="R45" s="193"/>
      <c r="S45" s="190"/>
      <c r="T45" s="190"/>
      <c r="U45" s="190"/>
      <c r="V45" s="190"/>
      <c r="W45" s="190"/>
      <c r="X45" s="190"/>
      <c r="Y45" s="187"/>
      <c r="AC45" s="125"/>
    </row>
    <row r="46" ht="15" customHeight="1" spans="2:29" x14ac:dyDescent="0.25">
      <c r="B46" s="251" t="s">
        <v>111</v>
      </c>
      <c r="D46" s="187"/>
      <c r="E46" s="187"/>
      <c r="G46" s="182"/>
      <c r="H46" s="183"/>
      <c r="I46" s="232"/>
      <c r="J46" s="233"/>
      <c r="K46" s="185"/>
      <c r="N46" s="190"/>
      <c r="O46" s="191"/>
      <c r="P46" s="193"/>
      <c r="Q46" s="127"/>
      <c r="R46" s="193"/>
      <c r="S46" s="190"/>
      <c r="T46" s="190"/>
      <c r="U46" s="190"/>
      <c r="V46" s="190"/>
      <c r="W46" s="190"/>
      <c r="X46" s="190"/>
      <c r="Y46" s="214"/>
      <c r="Z46" s="186"/>
      <c r="AA46" s="186"/>
      <c r="AB46" s="186"/>
      <c r="AC46" s="125"/>
    </row>
    <row r="47" ht="19.5" customHeight="1" spans="1:29" x14ac:dyDescent="0.25">
      <c r="A47" s="223"/>
      <c r="B47" s="224"/>
      <c r="C47" s="236"/>
      <c r="D47" s="223" t="s">
        <v>112</v>
      </c>
      <c r="E47" s="223"/>
      <c r="F47" s="223"/>
      <c r="G47" s="226">
        <f>SUBTOTAL(9,G42:G46)</f>
        <v>11444.840800000002</v>
      </c>
      <c r="H47" s="227">
        <f>SUBTOTAL(9,H42:H46)</f>
        <v>1936.81239552</v>
      </c>
      <c r="I47" s="232">
        <f>SUBTOTAL(9,I42:I46)</f>
        <v>11036.54</v>
      </c>
      <c r="J47" s="237">
        <f>SUBTOTAL(9,J42:J46)</f>
        <v>12973.352395520002</v>
      </c>
      <c r="K47" s="228">
        <f>J47/G47</f>
        <v>1.1335546402288095</v>
      </c>
      <c r="M47" s="211"/>
      <c r="N47" s="206"/>
      <c r="O47" s="191"/>
      <c r="P47" s="193"/>
      <c r="Q47" s="127"/>
      <c r="R47" s="193"/>
      <c r="S47" s="190"/>
      <c r="T47" s="190"/>
      <c r="U47" s="190"/>
      <c r="V47" s="190"/>
      <c r="W47" s="190"/>
      <c r="X47" s="190"/>
      <c r="Y47" s="214"/>
      <c r="Z47" s="214"/>
      <c r="AA47" s="246"/>
      <c r="AB47" s="214"/>
      <c r="AC47" s="125"/>
    </row>
    <row r="48" ht="19.5" customHeight="1" spans="1:29" x14ac:dyDescent="0.25">
      <c r="A48" s="186"/>
      <c r="B48" s="76" t="s">
        <v>113</v>
      </c>
      <c r="C48" s="76"/>
      <c r="D48" s="76"/>
      <c r="E48" s="194">
        <v>0.0039</v>
      </c>
      <c r="F48" s="252"/>
      <c r="G48" s="182">
        <f>G7*0.0013</f>
        <v>0</v>
      </c>
      <c r="H48" s="183">
        <f>ROUND((H$7)*$E48,2)</f>
        <v>0</v>
      </c>
      <c r="I48" s="210">
        <f t="shared" ref="I48" si="2">+J48-H48</f>
        <v>0</v>
      </c>
      <c r="J48" s="183">
        <f>+N48</f>
        <v>0</v>
      </c>
      <c r="K48" s="253"/>
      <c r="N48" s="190"/>
      <c r="O48" s="191"/>
      <c r="P48" s="193"/>
      <c r="Q48" s="127"/>
      <c r="R48" s="193"/>
      <c r="S48" s="190"/>
      <c r="T48" s="190"/>
      <c r="U48" s="190"/>
      <c r="V48" s="190"/>
      <c r="W48" s="190"/>
      <c r="X48" s="190"/>
      <c r="Y48" s="187"/>
      <c r="Z48" s="187"/>
      <c r="AA48" s="194"/>
      <c r="AB48" s="214"/>
      <c r="AC48" s="125"/>
    </row>
    <row r="49" ht="15" customHeight="1" spans="2:29" x14ac:dyDescent="0.25">
      <c r="B49" s="76" t="s">
        <v>114</v>
      </c>
      <c r="C49" s="76"/>
      <c r="D49" s="76"/>
      <c r="E49" s="194">
        <f>E48</f>
        <v>0.0039</v>
      </c>
      <c r="F49" s="252"/>
      <c r="G49" s="182">
        <f>G11*0</f>
        <v>0</v>
      </c>
      <c r="H49" s="183">
        <f>ROUND((H$11)*$E49,2)</f>
        <v>42.81</v>
      </c>
      <c r="I49" s="210">
        <v>0</v>
      </c>
      <c r="J49" s="233">
        <f>H49+I49</f>
        <v>42.81</v>
      </c>
      <c r="K49" s="185"/>
      <c r="N49" s="190"/>
      <c r="O49" s="191"/>
      <c r="P49" s="193"/>
      <c r="Q49" s="127"/>
      <c r="R49" s="193"/>
      <c r="S49" s="190"/>
      <c r="T49" s="190"/>
      <c r="U49" s="190"/>
      <c r="V49" s="190"/>
      <c r="W49" s="190"/>
      <c r="X49" s="190"/>
      <c r="Y49" s="187"/>
      <c r="Z49" s="187"/>
      <c r="AA49" s="194"/>
      <c r="AB49" s="214"/>
      <c r="AC49" s="125"/>
    </row>
    <row r="50" ht="15" customHeight="1" hidden="1" spans="2:29" x14ac:dyDescent="0.25">
      <c r="B50" s="187" t="s">
        <v>18</v>
      </c>
      <c r="C50" s="187"/>
      <c r="D50" s="187"/>
      <c r="E50" s="187"/>
      <c r="F50" s="254"/>
      <c r="G50" s="196"/>
      <c r="H50" s="183">
        <v>0</v>
      </c>
      <c r="I50" s="210">
        <v>0</v>
      </c>
      <c r="J50" s="183">
        <f t="shared" ref="J50" si="3">SUM(H50:I50)</f>
        <v>0</v>
      </c>
      <c r="K50" s="185"/>
      <c r="N50" s="190"/>
      <c r="O50" s="191"/>
      <c r="P50" s="193"/>
      <c r="Q50" s="127"/>
      <c r="R50" s="193"/>
      <c r="S50" s="190"/>
      <c r="T50" s="190"/>
      <c r="U50" s="190"/>
      <c r="V50" s="190"/>
      <c r="W50" s="190"/>
      <c r="X50" s="190"/>
      <c r="Y50" s="187"/>
      <c r="Z50" s="187"/>
      <c r="AA50" s="194"/>
      <c r="AB50" s="214"/>
      <c r="AC50" s="125"/>
    </row>
    <row r="51" ht="15" customHeight="1" spans="1:29" x14ac:dyDescent="0.25">
      <c r="A51" s="223"/>
      <c r="B51" s="236"/>
      <c r="C51" s="224"/>
      <c r="D51" s="223" t="s">
        <v>115</v>
      </c>
      <c r="E51" s="223"/>
      <c r="F51" s="245"/>
      <c r="G51" s="255">
        <f>SUBTOTAL(9,G7:G50)</f>
        <v>156185.35080000001</v>
      </c>
      <c r="H51" s="256">
        <f>SUBTOTAL(9,H7:H50)</f>
        <v>26189.777339520002</v>
      </c>
      <c r="I51" s="257">
        <f>SUBTOTAL(9,I7:I50)</f>
        <v>152693.26</v>
      </c>
      <c r="J51" s="256">
        <f>SUBTOTAL(9,J7:J50)</f>
        <v>178883.03733951997</v>
      </c>
      <c r="K51" s="258">
        <f>J51/G51</f>
        <v>1.145325322914471</v>
      </c>
      <c r="N51" s="259"/>
      <c r="O51" s="191"/>
      <c r="P51" s="260"/>
      <c r="Q51" s="261"/>
      <c r="R51" s="262"/>
      <c r="S51" s="206"/>
      <c r="T51" s="206"/>
      <c r="U51" s="206"/>
      <c r="V51" s="206"/>
      <c r="W51" s="206"/>
      <c r="X51" s="206"/>
      <c r="Y51" s="124"/>
      <c r="Z51" s="187"/>
      <c r="AA51" s="187"/>
      <c r="AC51" s="125"/>
    </row>
    <row r="52" ht="19.5" customHeight="1" spans="4:29" x14ac:dyDescent="0.25">
      <c r="D52" s="186" t="s">
        <v>116</v>
      </c>
      <c r="E52" s="186"/>
      <c r="F52" s="186"/>
      <c r="G52" s="263">
        <f>G51-J51</f>
        <v>-22697.686539519957</v>
      </c>
      <c r="N52" s="264"/>
      <c r="O52" s="176"/>
      <c r="P52" s="193"/>
      <c r="Q52" s="178"/>
      <c r="R52" s="193"/>
      <c r="S52" s="190"/>
      <c r="T52" s="190"/>
      <c r="U52" s="190"/>
      <c r="V52" s="190"/>
      <c r="W52" s="190"/>
      <c r="X52" s="190"/>
      <c r="Y52" s="187"/>
      <c r="Z52" s="186"/>
      <c r="AA52" s="186"/>
      <c r="AB52" s="186"/>
      <c r="AC52" s="125"/>
    </row>
    <row r="53" ht="14.25" customHeight="1" spans="6:29" x14ac:dyDescent="0.25">
      <c r="F53" s="214"/>
      <c r="M53" s="265"/>
      <c r="N53" s="264"/>
      <c r="O53" s="266"/>
      <c r="P53" s="267"/>
      <c r="Q53" s="268"/>
      <c r="R53" s="267"/>
      <c r="S53" s="269"/>
      <c r="T53" s="269"/>
      <c r="U53" s="269"/>
      <c r="V53" s="269"/>
      <c r="W53" s="269"/>
      <c r="X53" s="269"/>
      <c r="Y53" s="76"/>
      <c r="Z53" s="76"/>
      <c r="AA53" s="194"/>
      <c r="AB53" s="252"/>
      <c r="AC53" s="125"/>
    </row>
    <row r="54" ht="15" customHeight="1" spans="6:29" x14ac:dyDescent="0.25">
      <c r="F54" s="270" t="s">
        <v>117</v>
      </c>
      <c r="G54" s="271">
        <f>G51</f>
        <v>156185.35080000001</v>
      </c>
      <c r="H54" s="249"/>
      <c r="I54" s="272"/>
      <c r="J54" s="214">
        <f>J43</f>
        <v>12973.352395520002</v>
      </c>
      <c r="M54" s="66"/>
      <c r="Y54" s="76"/>
      <c r="Z54" s="76"/>
      <c r="AA54" s="194"/>
      <c r="AB54" s="252"/>
      <c r="AC54" s="125"/>
    </row>
    <row r="55" ht="14.25" customHeight="1" spans="6:29" x14ac:dyDescent="0.25">
      <c r="F55" s="270" t="s">
        <v>118</v>
      </c>
      <c r="G55" s="214">
        <f>+G54-G51</f>
        <v>0</v>
      </c>
      <c r="H55" s="113"/>
      <c r="I55" s="214"/>
      <c r="J55" s="214"/>
      <c r="M55" s="265"/>
      <c r="N55" s="264"/>
      <c r="Y55" s="187"/>
      <c r="Z55" s="187"/>
      <c r="AA55" s="187"/>
      <c r="AB55" s="187"/>
      <c r="AC55" s="125"/>
    </row>
    <row r="56" ht="15" customHeight="1" spans="6:29" x14ac:dyDescent="0.25">
      <c r="F56" s="270" t="s">
        <v>15</v>
      </c>
      <c r="G56" s="273">
        <v>0</v>
      </c>
      <c r="H56" s="113"/>
      <c r="I56" s="113"/>
      <c r="J56" s="214"/>
      <c r="Y56" s="274"/>
      <c r="Z56" s="186"/>
      <c r="AA56" s="186"/>
      <c r="AB56" s="214"/>
      <c r="AC56" s="263"/>
    </row>
    <row r="57" ht="14.25" customHeight="1" spans="4:10" x14ac:dyDescent="0.25">
      <c r="D57" s="187"/>
      <c r="F57" s="270" t="s">
        <v>118</v>
      </c>
      <c r="G57" s="214">
        <v>0</v>
      </c>
      <c r="H57" s="214"/>
      <c r="I57" s="214"/>
      <c r="J57" s="214"/>
    </row>
    <row r="58" ht="19.5" customHeight="1" spans="8:9" x14ac:dyDescent="0.25">
      <c r="H58" s="275">
        <f>+INVOICE-H31</f>
        <v>26189.777339520002</v>
      </c>
      <c r="I58" s="276" t="s">
        <v>119</v>
      </c>
    </row>
    <row r="59" ht="19.5" customHeight="1" spans="8:9" x14ac:dyDescent="0.25">
      <c r="H59" s="275">
        <f>+H31</f>
        <v>0</v>
      </c>
      <c r="I59" s="275" t="s">
        <v>120</v>
      </c>
    </row>
    <row r="60" ht="19.5" customHeight="1" spans="4:4" x14ac:dyDescent="0.25">
      <c r="D60" s="187"/>
    </row>
    <row r="61" ht="19.5" customHeight="1" spans="8:8" x14ac:dyDescent="0.25">
      <c r="H61" s="277"/>
    </row>
  </sheetData>
  <mergeCells count="19">
    <mergeCell ref="A1:D1"/>
    <mergeCell ref="J2:K2"/>
    <mergeCell ref="D5:F5"/>
    <mergeCell ref="P7:Q7"/>
    <mergeCell ref="Z10:AB10"/>
    <mergeCell ref="D20:F20"/>
    <mergeCell ref="Z25:AB25"/>
    <mergeCell ref="D31:F31"/>
    <mergeCell ref="Z36:AB36"/>
    <mergeCell ref="D37:F37"/>
    <mergeCell ref="D41:F41"/>
    <mergeCell ref="Z42:AB42"/>
    <mergeCell ref="Z46:AB46"/>
    <mergeCell ref="D47:F47"/>
    <mergeCell ref="B50:F50"/>
    <mergeCell ref="D51:E51"/>
    <mergeCell ref="D52:F52"/>
    <mergeCell ref="Z52:AB52"/>
    <mergeCell ref="Z56:AA56"/>
  </mergeCells>
  <pageMargins left="0.63" right="0.64" top="1" bottom="0.9" header="0.5" footer="0.5"/>
  <pageSetup orientation="portrait" horizontalDpi="4294967295" verticalDpi="4294967295" scale="65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Master File </vt:lpstr>
      <vt:lpstr>Invoice</vt:lpstr>
      <vt:lpstr>Sub Calc _revised</vt:lpstr>
      <vt:lpstr>Progress Report</vt:lpstr>
      <vt:lpstr>Sub Calc</vt:lpstr>
      <vt:lpstr>Sub Labor</vt:lpstr>
      <vt:lpstr>Prime ODCs</vt:lpstr>
      <vt:lpstr>ODC</vt:lpstr>
      <vt:lpstr>MISC</vt:lpstr>
      <vt:lpstr>JP Week 1</vt:lpstr>
      <vt:lpstr>JP Week 2</vt:lpstr>
      <vt:lpstr>JP Week 3</vt:lpstr>
      <vt:lpstr>JP Week 4</vt:lpstr>
      <vt:lpstr>JP Week6</vt:lpstr>
      <vt:lpstr>JP Week 5</vt:lpstr>
    </vt:vector>
  </TitlesOfParts>
  <Company>Bay Area Rapid Transit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Darren Gehman</dc:creator>
  <dc:title/>
  <dc:subject/>
  <dc:description/>
  <cp:keywords/>
  <cp:category/>
  <cp:lastModifiedBy>reyhaneh@azadeng.com</cp:lastModifiedBy>
  <cp:contentStatus/>
  <dcterms:created xsi:type="dcterms:W3CDTF">2000-02-15T22:21:08Z</dcterms:created>
  <dcterms:modified xsi:type="dcterms:W3CDTF">2026-06-15T21:53:05Z</dcterms:modified>
</cp:coreProperties>
</file>