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eyha\Downloads\"/>
    </mc:Choice>
  </mc:AlternateContent>
  <xr:revisionPtr revIDLastSave="0" documentId="8_{17906E25-D0E0-4E20-9B13-F3D5FD85E375}" xr6:coauthVersionLast="47" xr6:coauthVersionMax="47" xr10:uidLastSave="{00000000-0000-0000-0000-000000000000}"/>
  <bookViews>
    <workbookView xWindow="-120" yWindow="-120" windowWidth="20730" windowHeight="11040" tabRatio="861" firstSheet="1" activeTab="2" xr2:uid="{00000000-000D-0000-FFFF-FFFF00000000}"/>
  </bookViews>
  <sheets>
    <sheet name="Master File " sheetId="47" state="hidden" r:id="rId1"/>
    <sheet name="Invoice" sheetId="26" r:id="rId2"/>
    <sheet name="Sub Calc _revised" sheetId="48" r:id="rId3"/>
    <sheet name="Progress Report" sheetId="27" r:id="rId4"/>
    <sheet name="Sub Calc" sheetId="7" state="hidden" r:id="rId5"/>
    <sheet name="Sub Labor" sheetId="8" r:id="rId6"/>
    <sheet name="Prime ODCs" sheetId="31" state="hidden" r:id="rId7"/>
    <sheet name="ODC" sheetId="39" state="hidden" r:id="rId8"/>
    <sheet name="MISC" sheetId="28" r:id="rId9"/>
    <sheet name="JP Week 1" sheetId="40" state="hidden" r:id="rId10"/>
    <sheet name="JP Week 2" sheetId="41" r:id="rId11"/>
    <sheet name="JP Week 3" sheetId="42" r:id="rId12"/>
    <sheet name="JP Week 4" sheetId="43" r:id="rId13"/>
    <sheet name="JP Week6" sheetId="46" state="hidden" r:id="rId14"/>
    <sheet name="JP Week 5" sheetId="44" r:id="rId15"/>
  </sheets>
  <definedNames>
    <definedName name="_xlnm._FilterDatabase" localSheetId="5" hidden="1">'Sub Labor'!$A$4:$A$31</definedName>
    <definedName name="amt" localSheetId="6">#REF!</definedName>
    <definedName name="amt">#REF!</definedName>
    <definedName name="BALANCE" localSheetId="2">'Sub Calc _revised'!$G$52</definedName>
    <definedName name="BALANCE">'Sub Calc'!$G$52</definedName>
    <definedName name="BSIWhichPageSetup" hidden="1">1</definedName>
    <definedName name="BSIWhichPageSetup_0" hidden="1">"0þ"</definedName>
    <definedName name="caddate" localSheetId="6">#REF!</definedName>
    <definedName name="caddate">#REF!</definedName>
    <definedName name="consultant">'Sub Labor'!$B$1</definedName>
    <definedName name="contno" localSheetId="6">#REF!</definedName>
    <definedName name="contno">#REF!</definedName>
    <definedName name="FEEBAL" localSheetId="2">'Sub Calc _revised'!#REF!</definedName>
    <definedName name="FEEBAL">'Sub Calc'!#REF!</definedName>
    <definedName name="FIXFEE" localSheetId="2">'Sub Calc _revised'!$H$47</definedName>
    <definedName name="FIXFEE">'Sub Calc'!$H$47</definedName>
    <definedName name="invdate" localSheetId="6">#REF!</definedName>
    <definedName name="invdate">#REF!</definedName>
    <definedName name="invno" localSheetId="6">#REF!</definedName>
    <definedName name="invno">#REF!</definedName>
    <definedName name="INVOICE" localSheetId="2">'Sub Calc _revised'!$H$51</definedName>
    <definedName name="INVOICE">'Sub Calc'!$H$51</definedName>
    <definedName name="month" localSheetId="6">#REF!</definedName>
    <definedName name="month">#REF!</definedName>
    <definedName name="pm" localSheetId="6">#REF!</definedName>
    <definedName name="pm">#REF!</definedName>
    <definedName name="_xlnm.Print_Area" localSheetId="1">Invoice!$A$1:$O$46</definedName>
    <definedName name="_xlnm.Print_Area" localSheetId="9">'JP Week 1'!$A$1:$O$23</definedName>
    <definedName name="_xlnm.Print_Area" localSheetId="10">'JP Week 2'!$A$1:$O$22</definedName>
    <definedName name="_xlnm.Print_Area" localSheetId="11">'JP Week 3'!$A$1:$O$20</definedName>
    <definedName name="_xlnm.Print_Area" localSheetId="12">'JP Week 4'!$A$1:$O$21</definedName>
    <definedName name="_xlnm.Print_Area" localSheetId="14">'JP Week 5'!$A$1:$O$24</definedName>
    <definedName name="_xlnm.Print_Area" localSheetId="8">MISC!$A$1:$K$18</definedName>
    <definedName name="_xlnm.Print_Area" localSheetId="7">ODC!$A$1:$H$23</definedName>
    <definedName name="_xlnm.Print_Area" localSheetId="6">'Prime ODCs'!$A$1:$F$29</definedName>
    <definedName name="_xlnm.Print_Area" localSheetId="3">'Progress Report'!$B$1:$I$38</definedName>
    <definedName name="_xlnm.Print_Area" localSheetId="4">'Sub Calc'!$A$1:$K$52</definedName>
    <definedName name="_xlnm.Print_Area" localSheetId="2">'Sub Calc _revised'!$A$1:$K$52</definedName>
    <definedName name="_xlnm.Print_Area" localSheetId="5">'Sub Labor'!$B$1:$F$32</definedName>
    <definedName name="proj" localSheetId="6">#REF!</definedName>
    <definedName name="proj">#REF!</definedName>
    <definedName name="projno" localSheetId="6">#REF!</definedName>
    <definedName name="projno">#REF!</definedName>
    <definedName name="wscope" localSheetId="6">#REF!</definedName>
    <definedName name="wscop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48" l="1"/>
  <c r="G14" i="48"/>
  <c r="H51" i="48"/>
  <c r="H19" i="8"/>
  <c r="H21" i="8"/>
  <c r="D14" i="48"/>
  <c r="F21" i="8"/>
  <c r="E12" i="47"/>
  <c r="E24" i="8"/>
  <c r="E23" i="8"/>
  <c r="E49" i="48"/>
  <c r="N13" i="44"/>
  <c r="N12" i="44"/>
  <c r="N11" i="44"/>
  <c r="N10" i="44"/>
  <c r="D22" i="8" s="1"/>
  <c r="F22" i="8" s="1"/>
  <c r="N9" i="44"/>
  <c r="I47" i="48"/>
  <c r="J16" i="40"/>
  <c r="H24" i="26"/>
  <c r="C4" i="47"/>
  <c r="M45" i="26" s="1"/>
  <c r="B24" i="26"/>
  <c r="H31" i="48"/>
  <c r="N11" i="41"/>
  <c r="N10" i="41"/>
  <c r="N11" i="42"/>
  <c r="N10" i="43"/>
  <c r="N11" i="43"/>
  <c r="N9" i="43"/>
  <c r="G11" i="7"/>
  <c r="F25" i="8"/>
  <c r="Q15" i="48"/>
  <c r="Q12" i="48"/>
  <c r="Q13" i="48"/>
  <c r="Q14" i="48" s="1"/>
  <c r="J50" i="48"/>
  <c r="J48" i="48"/>
  <c r="G48" i="48"/>
  <c r="I37" i="48"/>
  <c r="H37" i="48"/>
  <c r="H44" i="48" s="1"/>
  <c r="J44" i="48" s="1"/>
  <c r="G37" i="48"/>
  <c r="G44" i="48" s="1"/>
  <c r="J36" i="48"/>
  <c r="J35" i="48"/>
  <c r="J34" i="48"/>
  <c r="J33" i="48"/>
  <c r="J37" i="48" s="1"/>
  <c r="I30" i="48"/>
  <c r="G30" i="48"/>
  <c r="I29" i="48"/>
  <c r="G29" i="48"/>
  <c r="I28" i="48"/>
  <c r="G28" i="48"/>
  <c r="I27" i="48"/>
  <c r="G27" i="48"/>
  <c r="G31" i="48" s="1"/>
  <c r="I26" i="48"/>
  <c r="I23" i="48"/>
  <c r="H19" i="48"/>
  <c r="G19" i="48"/>
  <c r="J18" i="48"/>
  <c r="J17" i="48"/>
  <c r="J16" i="48"/>
  <c r="J19" i="48" s="1"/>
  <c r="J13" i="48"/>
  <c r="D10" i="48"/>
  <c r="J9" i="48"/>
  <c r="G9" i="48"/>
  <c r="J8" i="48"/>
  <c r="G8" i="48"/>
  <c r="J7" i="48"/>
  <c r="F7" i="48"/>
  <c r="J3" i="48"/>
  <c r="A1" i="48"/>
  <c r="I43" i="7"/>
  <c r="I25" i="7"/>
  <c r="I24" i="7"/>
  <c r="I12" i="7"/>
  <c r="I11" i="7"/>
  <c r="E11" i="7"/>
  <c r="I7" i="27"/>
  <c r="G7" i="27"/>
  <c r="L10" i="26"/>
  <c r="J24" i="7"/>
  <c r="F29" i="27"/>
  <c r="H31" i="7"/>
  <c r="E23" i="39"/>
  <c r="N10" i="42"/>
  <c r="N12" i="40"/>
  <c r="I31" i="7"/>
  <c r="J25" i="7"/>
  <c r="J31" i="7"/>
  <c r="M15" i="46"/>
  <c r="L15" i="46"/>
  <c r="K15" i="46"/>
  <c r="J15" i="46"/>
  <c r="I15" i="46"/>
  <c r="H15" i="46"/>
  <c r="G15" i="46"/>
  <c r="N13" i="46"/>
  <c r="N12" i="46"/>
  <c r="N11" i="46"/>
  <c r="N9" i="46"/>
  <c r="I23" i="7"/>
  <c r="I26" i="7"/>
  <c r="I27" i="7"/>
  <c r="I28" i="7"/>
  <c r="I29" i="7"/>
  <c r="I30" i="7"/>
  <c r="I37" i="7"/>
  <c r="B1" i="8"/>
  <c r="A1" i="7"/>
  <c r="P51" i="7"/>
  <c r="N14" i="44"/>
  <c r="N10" i="40"/>
  <c r="N9" i="40"/>
  <c r="N12" i="41"/>
  <c r="N13" i="41"/>
  <c r="N14" i="41"/>
  <c r="M16" i="44"/>
  <c r="L16" i="44"/>
  <c r="K16" i="44"/>
  <c r="J16" i="44"/>
  <c r="I16" i="44"/>
  <c r="H16" i="44"/>
  <c r="G16" i="44"/>
  <c r="M15" i="43"/>
  <c r="L15" i="43"/>
  <c r="K15" i="43"/>
  <c r="J15" i="43"/>
  <c r="I15" i="43"/>
  <c r="H15" i="43"/>
  <c r="G15" i="43"/>
  <c r="N13" i="43"/>
  <c r="N12" i="43"/>
  <c r="M15" i="42"/>
  <c r="L15" i="42"/>
  <c r="K15" i="42"/>
  <c r="J15" i="42"/>
  <c r="I15" i="42"/>
  <c r="N15" i="42" s="1"/>
  <c r="H15" i="42"/>
  <c r="G15" i="42"/>
  <c r="N13" i="42"/>
  <c r="N12" i="42"/>
  <c r="N9" i="42"/>
  <c r="M16" i="41"/>
  <c r="L16" i="41"/>
  <c r="K16" i="41"/>
  <c r="J16" i="41"/>
  <c r="I16" i="41"/>
  <c r="H16" i="41"/>
  <c r="G16" i="41"/>
  <c r="N9" i="41"/>
  <c r="M16" i="40"/>
  <c r="L16" i="40"/>
  <c r="K16" i="40"/>
  <c r="I16" i="40"/>
  <c r="H16" i="40"/>
  <c r="G16" i="40"/>
  <c r="N14" i="40"/>
  <c r="N13" i="40"/>
  <c r="N11" i="40"/>
  <c r="H6" i="40"/>
  <c r="D23" i="8" l="1"/>
  <c r="F23" i="8" s="1"/>
  <c r="D21" i="8"/>
  <c r="I31" i="48"/>
  <c r="J2" i="48"/>
  <c r="F2" i="8"/>
  <c r="H2" i="39"/>
  <c r="J2" i="7"/>
  <c r="L6" i="26"/>
  <c r="I6" i="40"/>
  <c r="J6" i="40" s="1"/>
  <c r="K6" i="40" s="1"/>
  <c r="L6" i="40" s="1"/>
  <c r="M6" i="40" s="1"/>
  <c r="D24" i="8"/>
  <c r="F24" i="8" s="1"/>
  <c r="J25" i="48" s="1"/>
  <c r="B16" i="47" s="1"/>
  <c r="Q20" i="48"/>
  <c r="J10" i="48"/>
  <c r="G10" i="48"/>
  <c r="G49" i="48"/>
  <c r="N16" i="40"/>
  <c r="N16" i="44"/>
  <c r="N16" i="41"/>
  <c r="N15" i="43"/>
  <c r="D10" i="7"/>
  <c r="G49" i="7"/>
  <c r="G12" i="7"/>
  <c r="D14" i="7"/>
  <c r="N7" i="7"/>
  <c r="N49" i="7"/>
  <c r="N50" i="7"/>
  <c r="M29" i="8"/>
  <c r="N29" i="8"/>
  <c r="I5" i="40" l="1"/>
  <c r="G6" i="41"/>
  <c r="H6" i="41" s="1"/>
  <c r="I6" i="41" s="1"/>
  <c r="J6" i="41" s="1"/>
  <c r="K6" i="41" s="1"/>
  <c r="L6" i="41" s="1"/>
  <c r="M6" i="41" s="1"/>
  <c r="I6" i="27"/>
  <c r="B4" i="27" s="1"/>
  <c r="J1" i="48"/>
  <c r="H1" i="39"/>
  <c r="J24" i="48"/>
  <c r="G20" i="48"/>
  <c r="G43" i="48" s="1"/>
  <c r="I5" i="41"/>
  <c r="G6" i="42"/>
  <c r="H6" i="42" s="1"/>
  <c r="I6" i="42" s="1"/>
  <c r="J6" i="42" s="1"/>
  <c r="K6" i="42" s="1"/>
  <c r="L6" i="42" s="1"/>
  <c r="M6" i="42" s="1"/>
  <c r="H6" i="46" s="1"/>
  <c r="I6" i="46" s="1"/>
  <c r="J6" i="46" s="1"/>
  <c r="K6" i="46" s="1"/>
  <c r="L6" i="46" s="1"/>
  <c r="M6" i="46" s="1"/>
  <c r="I5" i="46" s="1"/>
  <c r="C3" i="39"/>
  <c r="O29" i="8"/>
  <c r="J3" i="7"/>
  <c r="P29" i="8"/>
  <c r="J31" i="48" l="1"/>
  <c r="B15" i="47"/>
  <c r="B17" i="47" s="1"/>
  <c r="H59" i="48"/>
  <c r="K31" i="48"/>
  <c r="G47" i="48"/>
  <c r="G39" i="48"/>
  <c r="G41" i="48" s="1"/>
  <c r="G51" i="48"/>
  <c r="G54" i="48" s="1"/>
  <c r="I5" i="42"/>
  <c r="G6" i="43"/>
  <c r="H6" i="43" s="1"/>
  <c r="I6" i="43" s="1"/>
  <c r="J6" i="43" s="1"/>
  <c r="K6" i="43" s="1"/>
  <c r="L6" i="43" s="1"/>
  <c r="M6" i="43" s="1"/>
  <c r="G55" i="48" l="1"/>
  <c r="N52" i="7"/>
  <c r="O53" i="7" s="1"/>
  <c r="I5" i="43"/>
  <c r="G6" i="44"/>
  <c r="H6" i="44" s="1"/>
  <c r="I6" i="44" s="1"/>
  <c r="J6" i="44" s="1"/>
  <c r="K6" i="44" s="1"/>
  <c r="L6" i="44" s="1"/>
  <c r="M6" i="44" s="1"/>
  <c r="I5" i="44" s="1"/>
  <c r="D18" i="8"/>
  <c r="D7" i="48" s="1"/>
  <c r="E7" i="48" s="1"/>
  <c r="N51" i="7" l="1"/>
  <c r="N53" i="7" s="1"/>
  <c r="Q29" i="8"/>
  <c r="F7" i="8" l="1"/>
  <c r="A7" i="8"/>
  <c r="R29" i="8"/>
  <c r="S29" i="8"/>
  <c r="T29" i="8"/>
  <c r="G9" i="7" l="1"/>
  <c r="G8" i="7"/>
  <c r="G48" i="7" l="1"/>
  <c r="U29" i="8"/>
  <c r="D26" i="8"/>
  <c r="D29" i="8" l="1"/>
  <c r="D11" i="48"/>
  <c r="F11" i="48" s="1"/>
  <c r="D12" i="47" s="1"/>
  <c r="K9" i="8"/>
  <c r="F9" i="8"/>
  <c r="A9" i="8"/>
  <c r="A21" i="8" l="1"/>
  <c r="A20" i="8"/>
  <c r="A8" i="8"/>
  <c r="B6" i="27" l="1"/>
  <c r="G29" i="7" l="1"/>
  <c r="G30" i="7"/>
  <c r="G28" i="7"/>
  <c r="G27" i="7"/>
  <c r="G10" i="7"/>
  <c r="F3" i="8" l="1"/>
  <c r="E6" i="27" l="1"/>
  <c r="K21" i="8" l="1"/>
  <c r="K20" i="8"/>
  <c r="K8" i="8"/>
  <c r="J7" i="7"/>
  <c r="J49" i="7"/>
  <c r="B21" i="47" s="1"/>
  <c r="J48" i="7"/>
  <c r="B20" i="47" s="1"/>
  <c r="J13" i="7"/>
  <c r="J9" i="7"/>
  <c r="J8" i="7"/>
  <c r="F7" i="7" l="1"/>
  <c r="B7" i="27" l="1"/>
  <c r="H6" i="8" l="1"/>
  <c r="H7" i="8" s="1"/>
  <c r="J50" i="7"/>
  <c r="I23" i="8" l="1"/>
  <c r="H43" i="48" s="1"/>
  <c r="H47" i="48" s="1"/>
  <c r="I21" i="8"/>
  <c r="H23" i="8"/>
  <c r="H24" i="8"/>
  <c r="H25" i="8"/>
  <c r="H9" i="8"/>
  <c r="H11" i="8"/>
  <c r="H10" i="8"/>
  <c r="H17" i="8"/>
  <c r="H12" i="8"/>
  <c r="H16" i="8"/>
  <c r="H15" i="8"/>
  <c r="H14" i="8"/>
  <c r="H13" i="8"/>
  <c r="E20" i="31"/>
  <c r="H12" i="48" l="1"/>
  <c r="J12" i="48" s="1"/>
  <c r="H12" i="7"/>
  <c r="J12" i="7" s="1"/>
  <c r="B13" i="47" s="1"/>
  <c r="H43" i="7"/>
  <c r="J43" i="7" s="1"/>
  <c r="B18" i="47" s="1"/>
  <c r="I47" i="7"/>
  <c r="E27" i="31"/>
  <c r="J43" i="48" l="1"/>
  <c r="A18" i="8"/>
  <c r="F8" i="8"/>
  <c r="H8" i="8" s="1"/>
  <c r="C3" i="31"/>
  <c r="G31" i="7"/>
  <c r="D11" i="7"/>
  <c r="F11" i="7" s="1"/>
  <c r="I27" i="31"/>
  <c r="J16" i="7"/>
  <c r="J17" i="7"/>
  <c r="J18" i="7"/>
  <c r="G19" i="7"/>
  <c r="H19" i="7"/>
  <c r="F20" i="8"/>
  <c r="J54" i="48" l="1"/>
  <c r="J47" i="48"/>
  <c r="K47" i="48" s="1"/>
  <c r="N55" i="7"/>
  <c r="H18" i="8"/>
  <c r="F18" i="8"/>
  <c r="H7" i="48" s="1"/>
  <c r="H20" i="8"/>
  <c r="F26" i="8"/>
  <c r="A12" i="31"/>
  <c r="A14" i="31"/>
  <c r="A8" i="31"/>
  <c r="A11" i="31"/>
  <c r="A15" i="31"/>
  <c r="A13" i="31"/>
  <c r="A10" i="31"/>
  <c r="A9" i="31"/>
  <c r="A19" i="31"/>
  <c r="A18" i="31"/>
  <c r="A17" i="31"/>
  <c r="A7" i="31"/>
  <c r="A16" i="31"/>
  <c r="G14" i="7"/>
  <c r="F1" i="8"/>
  <c r="J19" i="7"/>
  <c r="K31" i="7"/>
  <c r="G35" i="27"/>
  <c r="J1" i="7"/>
  <c r="D7" i="7"/>
  <c r="E7" i="7" s="1"/>
  <c r="H26" i="8" l="1"/>
  <c r="I26" i="8" s="1"/>
  <c r="H48" i="48"/>
  <c r="I48" i="48" s="1"/>
  <c r="H9" i="48"/>
  <c r="I9" i="48" s="1"/>
  <c r="H8" i="48"/>
  <c r="I8" i="48" s="1"/>
  <c r="I7" i="48"/>
  <c r="I10" i="48" s="1"/>
  <c r="H10" i="48"/>
  <c r="H11" i="7"/>
  <c r="H11" i="48"/>
  <c r="F29" i="8"/>
  <c r="H30" i="8"/>
  <c r="H59" i="7"/>
  <c r="H7" i="7"/>
  <c r="G20" i="7"/>
  <c r="J11" i="48" l="1"/>
  <c r="G43" i="7"/>
  <c r="J11" i="7"/>
  <c r="J14" i="7" s="1"/>
  <c r="B14" i="47" s="1"/>
  <c r="H49" i="48"/>
  <c r="J49" i="48" s="1"/>
  <c r="H13" i="48"/>
  <c r="H14" i="48"/>
  <c r="H20" i="48"/>
  <c r="H39" i="48" s="1"/>
  <c r="I7" i="7"/>
  <c r="H13" i="7"/>
  <c r="H49" i="7"/>
  <c r="I49" i="7" s="1"/>
  <c r="H8" i="7"/>
  <c r="I8" i="7" s="1"/>
  <c r="H48" i="7"/>
  <c r="I48" i="7" s="1"/>
  <c r="H9" i="7"/>
  <c r="I9" i="7" s="1"/>
  <c r="I13" i="48" l="1"/>
  <c r="I14" i="48" s="1"/>
  <c r="I20" i="48" s="1"/>
  <c r="I13" i="7"/>
  <c r="I14" i="7" s="1"/>
  <c r="B12" i="47"/>
  <c r="H41" i="48"/>
  <c r="J39" i="48"/>
  <c r="J41" i="48" s="1"/>
  <c r="K41" i="48" s="1"/>
  <c r="J14" i="48"/>
  <c r="J20" i="48" s="1"/>
  <c r="K20" i="48" s="1"/>
  <c r="H14" i="7"/>
  <c r="I10" i="7"/>
  <c r="J10" i="7"/>
  <c r="J20" i="7" s="1"/>
  <c r="H10" i="7"/>
  <c r="G37" i="7"/>
  <c r="G44" i="7" s="1"/>
  <c r="I20" i="7" l="1"/>
  <c r="I51" i="7" s="1"/>
  <c r="J51" i="48"/>
  <c r="I51" i="48"/>
  <c r="J36" i="26" s="1"/>
  <c r="L27" i="26"/>
  <c r="H58" i="48"/>
  <c r="K20" i="7"/>
  <c r="H20" i="7"/>
  <c r="J54" i="7"/>
  <c r="J36" i="7"/>
  <c r="J34" i="7"/>
  <c r="G47" i="7"/>
  <c r="G39" i="7"/>
  <c r="K51" i="48" l="1"/>
  <c r="G52" i="48"/>
  <c r="G41" i="7"/>
  <c r="G51" i="7" s="1"/>
  <c r="H37" i="7"/>
  <c r="J33" i="7"/>
  <c r="G55" i="7" l="1"/>
  <c r="H44" i="7"/>
  <c r="H39" i="7"/>
  <c r="J44" i="7" l="1"/>
  <c r="H47" i="7"/>
  <c r="J39" i="7"/>
  <c r="H41" i="7"/>
  <c r="H51" i="7" l="1"/>
  <c r="L30" i="26" s="1"/>
  <c r="J47" i="7"/>
  <c r="K47" i="7" s="1"/>
  <c r="J41" i="7"/>
  <c r="J51" i="7" s="1"/>
  <c r="K41" i="7" l="1"/>
  <c r="H58" i="7"/>
  <c r="J35" i="7"/>
  <c r="J37" i="7" s="1"/>
  <c r="J35" i="26" l="1"/>
  <c r="J37" i="26" s="1"/>
  <c r="J38" i="26" s="1"/>
  <c r="K51" i="7"/>
  <c r="G52" i="7"/>
  <c r="D30" i="27" l="1"/>
  <c r="E30" i="27" s="1"/>
  <c r="E26" i="27" s="1"/>
  <c r="H29" i="8"/>
  <c r="H31" i="8" l="1"/>
</calcChain>
</file>

<file path=xl/sharedStrings.xml><?xml version="1.0" encoding="utf-8"?>
<sst xmlns="http://schemas.openxmlformats.org/spreadsheetml/2006/main" count="529" uniqueCount="248">
  <si>
    <t>Invoice No.</t>
  </si>
  <si>
    <t xml:space="preserve"> A.04-02-12</t>
  </si>
  <si>
    <t>Invoice Date.</t>
  </si>
  <si>
    <t>Period of Service:</t>
  </si>
  <si>
    <t xml:space="preserve">from </t>
  </si>
  <si>
    <t>to</t>
  </si>
  <si>
    <t>Prime Cal 1-1</t>
  </si>
  <si>
    <t>Amount to data</t>
  </si>
  <si>
    <t>Previous</t>
  </si>
  <si>
    <t>hrs</t>
  </si>
  <si>
    <t>pre hrs</t>
  </si>
  <si>
    <t>Field</t>
  </si>
  <si>
    <t>Total</t>
  </si>
  <si>
    <t>SS OT Premium(Jordy)</t>
  </si>
  <si>
    <t>SS DT Premium(Jordy)</t>
  </si>
  <si>
    <t>Fixed Fee</t>
  </si>
  <si>
    <r>
      <t>FCCM Home (</t>
    </r>
    <r>
      <rPr>
        <u/>
        <sz val="10"/>
        <rFont val="Arial"/>
        <family val="2"/>
      </rPr>
      <t>0.13%</t>
    </r>
    <r>
      <rPr>
        <sz val="10"/>
        <rFont val="Arial"/>
        <family val="2"/>
      </rPr>
      <t xml:space="preserve"> x Direct labor)</t>
    </r>
  </si>
  <si>
    <r>
      <rPr>
        <sz val="10"/>
        <color rgb="FF000000"/>
        <rFont val="Arial"/>
      </rPr>
      <t>FCCM Field (</t>
    </r>
    <r>
      <rPr>
        <u/>
        <sz val="10"/>
        <color rgb="FF000000"/>
        <rFont val="Arial"/>
      </rPr>
      <t>0.08%</t>
    </r>
    <r>
      <rPr>
        <sz val="10"/>
        <color rgb="FF000000"/>
        <rFont val="Arial"/>
      </rPr>
      <t xml:space="preserve"> x Direct labor)</t>
    </r>
  </si>
  <si>
    <t>Rounding</t>
  </si>
  <si>
    <t>Professional Service Agreement Invoice</t>
  </si>
  <si>
    <t>WSP Invoice No.</t>
  </si>
  <si>
    <t>Azad Engineering PC</t>
  </si>
  <si>
    <t>1901 Harrison St. Suite 1100</t>
  </si>
  <si>
    <t>Invoice  Date</t>
  </si>
  <si>
    <t>Oakland, CA 94612</t>
  </si>
  <si>
    <t>Mahsa Azad</t>
  </si>
  <si>
    <t>Purchase Order No.</t>
  </si>
  <si>
    <t>(415) 606 -3802</t>
  </si>
  <si>
    <t>mahsa@azadeng.com</t>
  </si>
  <si>
    <t>Sub Invoice Number:</t>
  </si>
  <si>
    <t>WSP Project No.: 30900569.7859</t>
  </si>
  <si>
    <t xml:space="preserve">Send To:  </t>
  </si>
  <si>
    <t>WSP USA INC</t>
  </si>
  <si>
    <t>3260 Lone Tree Way, Suite 104</t>
  </si>
  <si>
    <t>Antioch, CA 94509</t>
  </si>
  <si>
    <t>Email: candelaria.aldan@wsp.com</t>
  </si>
  <si>
    <t>Contact Person:</t>
  </si>
  <si>
    <t>Candelaria (Cindy) Aldan - Project Financial Analyst</t>
  </si>
  <si>
    <t xml:space="preserve">Agreement No:  </t>
  </si>
  <si>
    <t>6M8178</t>
  </si>
  <si>
    <t>Project No:</t>
  </si>
  <si>
    <t xml:space="preserve">Work Plan Title:  </t>
  </si>
  <si>
    <t>Assistant Resident Engineer / Inspector for Train Control and Communication Projects</t>
  </si>
  <si>
    <t>47CJ016, 20LT008</t>
  </si>
  <si>
    <t xml:space="preserve">Services for the Period From:  </t>
  </si>
  <si>
    <t>Terms:</t>
  </si>
  <si>
    <t>Net 30</t>
  </si>
  <si>
    <t xml:space="preserve">  Billed Line Items (against Purchase Order Line-Sch, Item/Description</t>
  </si>
  <si>
    <t>1- 1</t>
  </si>
  <si>
    <t>Work Plan A.04-02</t>
  </si>
  <si>
    <t>TOTAL AMOUNT DUE THIS INVOICE</t>
  </si>
  <si>
    <t>BILLING SUMMARY:</t>
  </si>
  <si>
    <t>Total Work Plan Budget</t>
  </si>
  <si>
    <t>Total Billed This Period</t>
  </si>
  <si>
    <t>Previously Billed Amount</t>
  </si>
  <si>
    <t>Total Billed to Date Amount</t>
  </si>
  <si>
    <t>Amount Remaining</t>
  </si>
  <si>
    <t>I certify that the direct salaries invoiced herein for this period reflect those amounts actually paid to employees for the time period shown per corporate records.</t>
  </si>
  <si>
    <t>Mahsa Azad,</t>
  </si>
  <si>
    <t>,President</t>
  </si>
  <si>
    <t>Date</t>
  </si>
  <si>
    <t>Date:</t>
  </si>
  <si>
    <t>INVOICE DETAIL ATTACHMENT</t>
  </si>
  <si>
    <t>Work Plan No.</t>
  </si>
  <si>
    <t>Budget</t>
  </si>
  <si>
    <t>Amount This Period</t>
  </si>
  <si>
    <t>Previously Billed</t>
  </si>
  <si>
    <t>Amount To Date</t>
  </si>
  <si>
    <t>% Expended</t>
  </si>
  <si>
    <t>Hours to Date</t>
  </si>
  <si>
    <t>Labor</t>
  </si>
  <si>
    <t>Current</t>
  </si>
  <si>
    <t>To Date</t>
  </si>
  <si>
    <t>Home &amp; Branch (H&amp;B)</t>
  </si>
  <si>
    <t xml:space="preserve">Budget Increase: </t>
  </si>
  <si>
    <t>Fringe Benefits on Labor</t>
  </si>
  <si>
    <t>Target Total</t>
  </si>
  <si>
    <t>H&amp;B Overhead Pool on Labor</t>
  </si>
  <si>
    <t>ODC</t>
  </si>
  <si>
    <t>Fringe %</t>
  </si>
  <si>
    <t>Fee %</t>
  </si>
  <si>
    <t>Fringe Benefits</t>
  </si>
  <si>
    <t>12</t>
  </si>
  <si>
    <t>Field Overhead Pool</t>
  </si>
  <si>
    <t>13</t>
  </si>
  <si>
    <t>Fringe</t>
  </si>
  <si>
    <t>14</t>
  </si>
  <si>
    <t>Total Labor</t>
  </si>
  <si>
    <t>15</t>
  </si>
  <si>
    <t>Fee</t>
  </si>
  <si>
    <t>Grand Total (Check)</t>
  </si>
  <si>
    <t>Other Direct Costs</t>
  </si>
  <si>
    <t>37/HR</t>
  </si>
  <si>
    <t>HRS</t>
  </si>
  <si>
    <t>74/HR</t>
  </si>
  <si>
    <t>Car Rental</t>
  </si>
  <si>
    <t>Days</t>
  </si>
  <si>
    <t>Lodging</t>
  </si>
  <si>
    <t>Nights</t>
  </si>
  <si>
    <t>Meals</t>
  </si>
  <si>
    <t>Each</t>
  </si>
  <si>
    <t>Meals First/Last</t>
  </si>
  <si>
    <t>Total Other Direct Cost</t>
  </si>
  <si>
    <t>Subconsultants:</t>
  </si>
  <si>
    <t>Total Subconsultants</t>
  </si>
  <si>
    <t>Project Management:</t>
  </si>
  <si>
    <t>PMAC</t>
  </si>
  <si>
    <t>Total PMAC</t>
  </si>
  <si>
    <t>Fixed Fee on Labor &amp; Overhead</t>
  </si>
  <si>
    <t>Fixed Fee for Subconsultants</t>
  </si>
  <si>
    <t>Note: No fixed fee on OH in excess of 150%</t>
  </si>
  <si>
    <t>Total Fixed Fee</t>
  </si>
  <si>
    <r>
      <t>FCCM Home (</t>
    </r>
    <r>
      <rPr>
        <u/>
        <sz val="10"/>
        <rFont val="Arial"/>
        <family val="2"/>
      </rPr>
      <t>0.00%</t>
    </r>
    <r>
      <rPr>
        <sz val="10"/>
        <rFont val="Arial"/>
        <family val="2"/>
      </rPr>
      <t xml:space="preserve"> x Direct labor)</t>
    </r>
  </si>
  <si>
    <r>
      <t>FCCM Field (</t>
    </r>
    <r>
      <rPr>
        <u/>
        <sz val="10"/>
        <rFont val="Arial"/>
        <family val="2"/>
      </rPr>
      <t>0.00%</t>
    </r>
    <r>
      <rPr>
        <sz val="10"/>
        <rFont val="Arial"/>
        <family val="2"/>
      </rPr>
      <t xml:space="preserve"> x Direct labor)</t>
    </r>
  </si>
  <si>
    <t>Total Amount Due</t>
  </si>
  <si>
    <t>Remaining Balance</t>
  </si>
  <si>
    <t>Original</t>
  </si>
  <si>
    <t>Checked</t>
  </si>
  <si>
    <t>labor</t>
  </si>
  <si>
    <t>expenses</t>
  </si>
  <si>
    <t>BART ON-CALL CONSTRUCTION MANAGEMENT SERVICES</t>
  </si>
  <si>
    <t>Agreement No. 6M8178</t>
  </si>
  <si>
    <t>PROGRESS REPORT</t>
  </si>
  <si>
    <t xml:space="preserve">PO No.: </t>
  </si>
  <si>
    <t>Period:</t>
  </si>
  <si>
    <t>Describe Work Performed/Accomplished During the Month (List Major Activities)</t>
  </si>
  <si>
    <t>Summarize Work Completed to Date (Milestones Completed and Dates) by Jordy Peralta</t>
  </si>
  <si>
    <t>•</t>
  </si>
  <si>
    <t>Performed daily inventory counts of TR4s, TVM Kits, CSC Transports, and Test TR4s</t>
  </si>
  <si>
    <t xml:space="preserve"> stored at LMA to ensure installation readiness.</t>
  </si>
  <si>
    <t xml:space="preserve">Updated Clipper TR4 equipment statuses in BART’s master tracking spreadsheet </t>
  </si>
  <si>
    <t>“CUBIC-BART_TR4_1599.”</t>
  </si>
  <si>
    <t>Reviewed and audited technical reports submitted by technicians on faregates and</t>
  </si>
  <si>
    <t>vending machine upgrades.</t>
  </si>
  <si>
    <t>Assisted with packaging and labeling of TR4 equipment returns with Cubic.</t>
  </si>
  <si>
    <t>Concerns:</t>
  </si>
  <si>
    <t>N/A</t>
  </si>
  <si>
    <t xml:space="preserve">Recommendation of Corrective Action: </t>
  </si>
  <si>
    <t>Percent of Work Completed (Physical):</t>
  </si>
  <si>
    <r>
      <rPr>
        <b/>
        <sz val="10"/>
        <color rgb="FF000000"/>
        <rFont val="Calibri"/>
      </rPr>
      <t>Schedule:  24</t>
    </r>
    <r>
      <rPr>
        <sz val="10"/>
        <color rgb="FF000000"/>
        <rFont val="Calibri"/>
      </rPr>
      <t>months.</t>
    </r>
    <r>
      <rPr>
        <b/>
        <sz val="10"/>
        <color rgb="FF000000"/>
        <rFont val="Calibri"/>
      </rPr>
      <t xml:space="preserve"> </t>
    </r>
    <r>
      <rPr>
        <sz val="10"/>
        <color rgb="FF000000"/>
        <rFont val="Calibri"/>
      </rPr>
      <t>Time Passed: 11 months, Remaining 14 months.</t>
    </r>
    <r>
      <rPr>
        <b/>
        <sz val="10"/>
        <color rgb="FF000000"/>
        <rFont val="Calibri"/>
      </rPr>
      <t xml:space="preserve">  Comment:  </t>
    </r>
    <r>
      <rPr>
        <sz val="10"/>
        <color rgb="FF000000"/>
        <rFont val="Calibri"/>
      </rPr>
      <t>No change in schedule</t>
    </r>
  </si>
  <si>
    <t>UPDATE</t>
  </si>
  <si>
    <r>
      <t xml:space="preserve">Cost Forecast at Completion:  </t>
    </r>
    <r>
      <rPr>
        <sz val="10"/>
        <rFont val="Calibri"/>
        <family val="2"/>
        <scheme val="minor"/>
      </rPr>
      <t>Current approved budget is</t>
    </r>
  </si>
  <si>
    <t>.</t>
  </si>
  <si>
    <r>
      <rPr>
        <sz val="10"/>
        <rFont val="Calibri"/>
        <family val="2"/>
        <scheme val="minor"/>
      </rPr>
      <t xml:space="preserve">Through this invoice, </t>
    </r>
    <r>
      <rPr>
        <b/>
        <sz val="10"/>
        <rFont val="Helv"/>
      </rPr>
      <t/>
    </r>
  </si>
  <si>
    <t xml:space="preserve">has been billed.  </t>
  </si>
  <si>
    <t>If you have any questions, please contact the undersigned at (510) 282-4932</t>
  </si>
  <si>
    <t>Mahsa Azad, President</t>
  </si>
  <si>
    <t>REV</t>
  </si>
  <si>
    <t>Total
Billed</t>
  </si>
  <si>
    <t>0/HRS</t>
  </si>
  <si>
    <t>Total s/b zero</t>
  </si>
  <si>
    <t>Hours s/b zero</t>
  </si>
  <si>
    <t>Invoice Date:</t>
  </si>
  <si>
    <t>Max Rate Cap</t>
  </si>
  <si>
    <t>LABOR ATTACHMENT</t>
  </si>
  <si>
    <t>Invoice No.:</t>
  </si>
  <si>
    <t>at $115</t>
  </si>
  <si>
    <t>Work Plan No.:</t>
  </si>
  <si>
    <t>Bill Rate Overide</t>
  </si>
  <si>
    <t>Total Billed Hours</t>
  </si>
  <si>
    <t>Classification</t>
  </si>
  <si>
    <t>Name</t>
  </si>
  <si>
    <t>Hours</t>
  </si>
  <si>
    <t>Rate/Hour</t>
  </si>
  <si>
    <t>Amount</t>
  </si>
  <si>
    <t>Task No.</t>
  </si>
  <si>
    <t>Billed $</t>
  </si>
  <si>
    <t>TOTAL HRS</t>
  </si>
  <si>
    <t>Home</t>
  </si>
  <si>
    <t>SUBTOTAL (HOME)</t>
  </si>
  <si>
    <t>Assistant Resident Engineer-Night-Regular</t>
  </si>
  <si>
    <t>Jordy Peralta</t>
  </si>
  <si>
    <t>Assistant Resident Engineer-NIGHT</t>
  </si>
  <si>
    <t>Assistant Resident Engineer-OT</t>
  </si>
  <si>
    <t>Assistant Resident Engineer-DT</t>
  </si>
  <si>
    <t>SUBTOTAL (FIELD)</t>
  </si>
  <si>
    <t>TOTAL LABOR</t>
  </si>
  <si>
    <t xml:space="preserve">Labor </t>
  </si>
  <si>
    <t xml:space="preserve">ODC </t>
  </si>
  <si>
    <t xml:space="preserve">manual </t>
  </si>
  <si>
    <r>
      <t xml:space="preserve">Agreement No. </t>
    </r>
    <r>
      <rPr>
        <b/>
        <u/>
        <sz val="11"/>
        <rFont val="Arial"/>
        <family val="2"/>
      </rPr>
      <t>6M8149</t>
    </r>
    <r>
      <rPr>
        <b/>
        <sz val="11"/>
        <rFont val="Arial"/>
        <family val="2"/>
      </rPr>
      <t xml:space="preserve">  Work Plan No. </t>
    </r>
    <r>
      <rPr>
        <b/>
        <u/>
        <sz val="11"/>
        <rFont val="Arial"/>
        <family val="2"/>
      </rPr>
      <t>B.16-01</t>
    </r>
  </si>
  <si>
    <t>Table of Other Direct Costs (ODCs)</t>
  </si>
  <si>
    <t>Month of</t>
  </si>
  <si>
    <t>No.</t>
  </si>
  <si>
    <t>Invoice Date</t>
  </si>
  <si>
    <t>Vendor Name</t>
  </si>
  <si>
    <t>Personnel Name</t>
  </si>
  <si>
    <t>Invoice Amount</t>
  </si>
  <si>
    <t>Purpose</t>
  </si>
  <si>
    <t>WSP</t>
  </si>
  <si>
    <t>CONSOLACION, Mr. BENJAMIN L</t>
  </si>
  <si>
    <t>ER  MILEAGE</t>
  </si>
  <si>
    <t>IE6881445</t>
  </si>
  <si>
    <t>ER  AUTO - TOLLS/PARKING</t>
  </si>
  <si>
    <t>ER  TICKET FARE</t>
  </si>
  <si>
    <t>IE6863524</t>
  </si>
  <si>
    <t>CONSOLACION, Mr. BENJAMIN L SUBTOTAL</t>
  </si>
  <si>
    <t>Grand Total</t>
  </si>
  <si>
    <t xml:space="preserve">Agreement No. </t>
  </si>
  <si>
    <t>A.04-02</t>
  </si>
  <si>
    <t>Inv #</t>
  </si>
  <si>
    <t>AZAD</t>
  </si>
  <si>
    <t>Jordy</t>
  </si>
  <si>
    <t>SS OT Premium (Jordy)</t>
  </si>
  <si>
    <t>SS  DT Premium (Jordy)</t>
  </si>
  <si>
    <t>INVOICE ATTACHMENTS</t>
  </si>
  <si>
    <t xml:space="preserve">Signed Progress Report </t>
  </si>
  <si>
    <t>Receipts for all other direct costs and summary page</t>
  </si>
  <si>
    <t>For travel related costs, please include:</t>
  </si>
  <si>
    <t xml:space="preserve">   Map printout for mileage and purpose of travel</t>
  </si>
  <si>
    <t xml:space="preserve">   GSA per diem page showing destination and rates</t>
  </si>
  <si>
    <t xml:space="preserve">   Detailed hotel receipts (not reservation)</t>
  </si>
  <si>
    <t>Signed Pre-approvals (travel, overtime etc)</t>
  </si>
  <si>
    <t>Timesheets (as required by PMs and for Term work plan type)</t>
  </si>
  <si>
    <t>Weekly Timesheet</t>
  </si>
  <si>
    <t>Azad Engineering PC Timesheet</t>
  </si>
  <si>
    <t>Employee Name:</t>
  </si>
  <si>
    <t>Week Ending:</t>
  </si>
  <si>
    <t>Contract / Workplan</t>
  </si>
  <si>
    <t>Description</t>
  </si>
  <si>
    <t>Sat</t>
  </si>
  <si>
    <t>Sun</t>
  </si>
  <si>
    <t>Mon</t>
  </si>
  <si>
    <t>Tue</t>
  </si>
  <si>
    <t>Wed</t>
  </si>
  <si>
    <t>Thur</t>
  </si>
  <si>
    <t>Fri</t>
  </si>
  <si>
    <t>TOTAL</t>
  </si>
  <si>
    <r>
      <t>6M8178 A.04-01</t>
    </r>
    <r>
      <rPr>
        <b/>
        <sz val="9"/>
        <color rgb="FF000000"/>
        <rFont val="Helvetica Neue"/>
      </rPr>
      <t xml:space="preserve">    </t>
    </r>
  </si>
  <si>
    <t>Assistant Resident Engineer - Overtime</t>
  </si>
  <si>
    <t>6M8178 A.04-02</t>
  </si>
  <si>
    <t xml:space="preserve">Assistant Resident Engineer - Straight Time-Night </t>
  </si>
  <si>
    <r>
      <rPr>
        <sz val="9"/>
        <color rgb="FF000000"/>
        <rFont val="Helvetica Neue"/>
      </rPr>
      <t>6M8178 A.04-02</t>
    </r>
    <r>
      <rPr>
        <b/>
        <sz val="9"/>
        <color rgb="FF000000"/>
        <rFont val="Helvetica Neue"/>
      </rPr>
      <t xml:space="preserve"> </t>
    </r>
  </si>
  <si>
    <t xml:space="preserve">6M8178 A.04-02 </t>
  </si>
  <si>
    <t xml:space="preserve">Assistant Resident Engineer - Doubletime </t>
  </si>
  <si>
    <t>PTO (Sick/Vacation)</t>
  </si>
  <si>
    <t>Holiday</t>
  </si>
  <si>
    <t>TOTAL HOURS</t>
  </si>
  <si>
    <t>Submitted by:</t>
  </si>
  <si>
    <t>Approved by:</t>
  </si>
  <si>
    <t>Assistant Resident Engineer -Straight Time-Night</t>
  </si>
  <si>
    <t>`</t>
  </si>
  <si>
    <t>Assistant Resident Engineer-Straight Time-Night</t>
  </si>
  <si>
    <t xml:space="preserve"> Holiday</t>
  </si>
  <si>
    <r>
      <t>6M8178 A.05-01</t>
    </r>
    <r>
      <rPr>
        <b/>
        <sz val="9"/>
        <color rgb="FF000000"/>
        <rFont val="Helvetica Neue"/>
      </rPr>
      <t xml:space="preserve">    </t>
    </r>
  </si>
  <si>
    <t>Assistant Resident Engineer-Straight Time</t>
  </si>
  <si>
    <t>Assistant Resident Engineer</t>
  </si>
  <si>
    <t>Assistant Resident Engineer-Night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</si>
</sst>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&quot; Hrs.&quot;"/>
    <numFmt numFmtId="165" formatCode="_(* #,##0.0_);_(* \(#,##0.0\);_(* &quot;-&quot;??_);_(@_)"/>
    <numFmt numFmtId="166" formatCode="0.0&quot; Hrs.&quot;"/>
    <numFmt numFmtId="167" formatCode="0.0%"/>
    <numFmt numFmtId="168" formatCode="[$-409]mmmm\ d\,\ yyyy;@"/>
    <numFmt numFmtId="169" formatCode="#."/>
    <numFmt numFmtId="170" formatCode="0.00&quot; Hrs.&quot;"/>
    <numFmt numFmtId="171" formatCode="mm/dd/yy;@"/>
    <numFmt numFmtId="172" formatCode="0.0"/>
    <numFmt numFmtId="173" formatCode="[$-409]dd\-mmm\-yy;@"/>
    <numFmt numFmtId="174" formatCode="_([$$-409]* #,##0.00_);_([$$-409]* \(#,##0.00\);_([$$-409]* &quot;-&quot;??_);_(@_)"/>
  </numFmts>
  <fonts count="110">
    <font>
      <sz val="12"/>
      <name val="Helv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name val="Arial"/>
      <family val="2"/>
    </font>
    <font>
      <b/>
      <sz val="12"/>
      <name val="Helv"/>
    </font>
    <font>
      <sz val="10"/>
      <name val="Helv"/>
    </font>
    <font>
      <b/>
      <sz val="10"/>
      <name val="Helv"/>
    </font>
    <font>
      <sz val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i/>
      <u/>
      <sz val="1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name val="Calibri"/>
      <family val="2"/>
    </font>
    <font>
      <sz val="14"/>
      <name val="Arial"/>
      <family val="2"/>
    </font>
    <font>
      <b/>
      <sz val="20"/>
      <name val="Arial"/>
      <family val="2"/>
    </font>
    <font>
      <sz val="16"/>
      <name val="Arial"/>
      <family val="2"/>
    </font>
    <font>
      <b/>
      <sz val="12"/>
      <name val="Arial"/>
      <family val="2"/>
    </font>
    <font>
      <i/>
      <sz val="1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u/>
      <sz val="11"/>
      <name val="Arial"/>
      <family val="2"/>
    </font>
    <font>
      <sz val="11"/>
      <color rgb="FFFF0000"/>
      <name val="Arial"/>
      <family val="2"/>
    </font>
    <font>
      <i/>
      <sz val="11"/>
      <color theme="1"/>
      <name val="Arial"/>
      <family val="2"/>
    </font>
    <font>
      <b/>
      <u/>
      <sz val="11"/>
      <color theme="1"/>
      <name val="Arial"/>
      <family val="2"/>
    </font>
    <font>
      <b/>
      <i/>
      <sz val="11"/>
      <color rgb="FFC00000"/>
      <name val="Arial"/>
      <family val="2"/>
    </font>
    <font>
      <b/>
      <sz val="11"/>
      <color rgb="FF0070C0"/>
      <name val="Arial"/>
      <family val="2"/>
    </font>
    <font>
      <b/>
      <sz val="12"/>
      <color rgb="FF0070C0"/>
      <name val="Arial"/>
      <family val="2"/>
    </font>
    <font>
      <sz val="16"/>
      <color rgb="FFFF0000"/>
      <name val="Arial"/>
      <family val="2"/>
    </font>
    <font>
      <sz val="11"/>
      <color rgb="FFFFFF00"/>
      <name val="Arial"/>
      <family val="2"/>
    </font>
    <font>
      <b/>
      <sz val="11"/>
      <color rgb="FFFF0000"/>
      <name val="Arial"/>
      <family val="2"/>
    </font>
    <font>
      <b/>
      <sz val="11"/>
      <color rgb="FFFFFF00"/>
      <name val="Arial"/>
      <family val="2"/>
    </font>
    <font>
      <sz val="9"/>
      <name val="Arial"/>
      <family val="2"/>
    </font>
    <font>
      <b/>
      <sz val="11"/>
      <color rgb="FFC0000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"/>
      <color indexed="16"/>
      <name val="Courier"/>
      <family val="3"/>
    </font>
    <font>
      <b/>
      <sz val="1"/>
      <color indexed="16"/>
      <name val="Courier"/>
      <family val="3"/>
    </font>
    <font>
      <sz val="12"/>
      <name val="Swiss"/>
    </font>
    <font>
      <sz val="11"/>
      <color rgb="FF000000"/>
      <name val="Calibri"/>
      <family val="2"/>
      <scheme val="minor"/>
    </font>
    <font>
      <u/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0"/>
      <color theme="1"/>
      <name val="Arial"/>
      <family val="2"/>
    </font>
    <font>
      <sz val="8"/>
      <color rgb="FFFFFF00"/>
      <name val="Arial"/>
      <family val="2"/>
    </font>
    <font>
      <sz val="10"/>
      <color theme="1"/>
      <name val="Arial"/>
      <family val="2"/>
    </font>
    <font>
      <b/>
      <sz val="9"/>
      <name val="Helv"/>
    </font>
    <font>
      <sz val="9"/>
      <name val="Helv"/>
    </font>
    <font>
      <b/>
      <sz val="9"/>
      <color rgb="FF7030A0"/>
      <name val="Helv"/>
    </font>
    <font>
      <sz val="9"/>
      <color rgb="FF7030A0"/>
      <name val="Helv"/>
    </font>
    <font>
      <sz val="11"/>
      <name val="Calibri"/>
      <family val="2"/>
    </font>
    <font>
      <sz val="8"/>
      <name val="Arial"/>
      <family val="2"/>
    </font>
    <font>
      <sz val="10"/>
      <color rgb="FF000000"/>
      <name val="Calibri"/>
      <family val="2"/>
    </font>
    <font>
      <b/>
      <sz val="11"/>
      <color theme="9" tint="-0.499984740745262"/>
      <name val="Arial Nova"/>
      <family val="2"/>
    </font>
    <font>
      <b/>
      <sz val="11"/>
      <color rgb="FF7030A0"/>
      <name val="Calibri"/>
      <family val="2"/>
      <scheme val="minor"/>
    </font>
    <font>
      <sz val="12"/>
      <color rgb="FF000000"/>
      <name val="Helvetica Neue"/>
    </font>
    <font>
      <b/>
      <sz val="16"/>
      <color rgb="FF000000"/>
      <name val="Helvetica Neue"/>
    </font>
    <font>
      <b/>
      <sz val="11"/>
      <color rgb="FF000000"/>
      <name val="Helvetica Neue"/>
    </font>
    <font>
      <sz val="11"/>
      <color rgb="FF000000"/>
      <name val="Helvetica Neue"/>
    </font>
    <font>
      <sz val="9"/>
      <color rgb="FF000000"/>
      <name val="Helvetica Neue"/>
    </font>
    <font>
      <b/>
      <sz val="9"/>
      <color rgb="FF000000"/>
      <name val="Helvetica Neue"/>
    </font>
    <font>
      <b/>
      <sz val="12"/>
      <color rgb="FF000000"/>
      <name val="Helvetica Neue"/>
    </font>
    <font>
      <b/>
      <sz val="9"/>
      <name val="Arial"/>
      <family val="2"/>
    </font>
    <font>
      <u/>
      <sz val="12"/>
      <color theme="10"/>
      <name val="Helv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1"/>
      <color rgb="FF242424"/>
      <name val="Aptos Narrow"/>
      <charset val="1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b/>
      <sz val="11"/>
      <color rgb="FF000000"/>
      <name val="Arial"/>
    </font>
    <font>
      <b/>
      <sz val="9"/>
      <color theme="1"/>
      <name val="Arial"/>
      <family val="2"/>
    </font>
    <font>
      <u/>
      <sz val="12"/>
      <color theme="1"/>
      <name val="Helv"/>
    </font>
    <font>
      <b/>
      <sz val="10"/>
      <color theme="1"/>
      <name val="Helv"/>
    </font>
    <font>
      <sz val="10"/>
      <color theme="1"/>
      <name val="Helv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10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Helv"/>
    </font>
    <font>
      <sz val="10"/>
      <name val="Arial"/>
    </font>
    <font>
      <b/>
      <sz val="10"/>
      <color rgb="FF000000"/>
      <name val="Calibri"/>
    </font>
    <font>
      <sz val="10"/>
      <color rgb="FF000000"/>
      <name val="Calibri"/>
    </font>
    <font>
      <sz val="11"/>
      <name val="Arial"/>
    </font>
    <font>
      <sz val="9"/>
      <name val="Helvetica Neue"/>
    </font>
    <font>
      <sz val="10"/>
      <color rgb="FF000000"/>
      <name val="Arial"/>
    </font>
    <font>
      <u/>
      <sz val="10"/>
      <color rgb="FF000000"/>
      <name val="Arial"/>
    </font>
  </fonts>
  <fills count="5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rgb="FFF2F2F2"/>
        <bgColor rgb="FFF2F2F2"/>
      </patternFill>
    </fill>
    <fill>
      <patternFill patternType="solid">
        <fgColor rgb="FFEAF1DD"/>
        <bgColor rgb="FFEAF1DD"/>
      </patternFill>
    </fill>
    <fill>
      <patternFill patternType="solid">
        <fgColor rgb="FFFFFFFF"/>
        <bgColor rgb="FFFFFFFF"/>
      </patternFill>
    </fill>
    <fill>
      <patternFill patternType="solid">
        <fgColor rgb="FFFCD5B4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1"/>
        <bgColor rgb="FFFFFFFF"/>
      </patternFill>
    </fill>
  </fills>
  <borders count="8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50"/>
      </left>
      <right style="thin">
        <color indexed="50"/>
      </right>
      <top style="thin">
        <color indexed="50"/>
      </top>
      <bottom style="thin">
        <color indexed="5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87">
    <xf numFmtId="0" fontId="0" fillId="0" borderId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0" fontId="6" fillId="0" borderId="0"/>
    <xf numFmtId="0" fontId="5" fillId="0" borderId="0"/>
    <xf numFmtId="0" fontId="39" fillId="0" borderId="0" applyNumberFormat="0" applyFill="0" applyBorder="0" applyAlignment="0" applyProtection="0"/>
    <xf numFmtId="0" fontId="40" fillId="0" borderId="29" applyNumberFormat="0" applyFill="0" applyAlignment="0" applyProtection="0"/>
    <xf numFmtId="0" fontId="41" fillId="0" borderId="30" applyNumberFormat="0" applyFill="0" applyAlignment="0" applyProtection="0"/>
    <xf numFmtId="0" fontId="42" fillId="0" borderId="31" applyNumberFormat="0" applyFill="0" applyAlignment="0" applyProtection="0"/>
    <xf numFmtId="0" fontId="42" fillId="0" borderId="0" applyNumberFormat="0" applyFill="0" applyBorder="0" applyAlignment="0" applyProtection="0"/>
    <xf numFmtId="0" fontId="43" fillId="5" borderId="0" applyNumberFormat="0" applyBorder="0" applyAlignment="0" applyProtection="0"/>
    <xf numFmtId="0" fontId="44" fillId="6" borderId="0" applyNumberFormat="0" applyBorder="0" applyAlignment="0" applyProtection="0"/>
    <xf numFmtId="0" fontId="45" fillId="7" borderId="0" applyNumberFormat="0" applyBorder="0" applyAlignment="0" applyProtection="0"/>
    <xf numFmtId="0" fontId="46" fillId="8" borderId="32" applyNumberFormat="0" applyAlignment="0" applyProtection="0"/>
    <xf numFmtId="0" fontId="47" fillId="9" borderId="33" applyNumberFormat="0" applyAlignment="0" applyProtection="0"/>
    <xf numFmtId="0" fontId="48" fillId="9" borderId="32" applyNumberFormat="0" applyAlignment="0" applyProtection="0"/>
    <xf numFmtId="0" fontId="49" fillId="0" borderId="34" applyNumberFormat="0" applyFill="0" applyAlignment="0" applyProtection="0"/>
    <xf numFmtId="0" fontId="50" fillId="10" borderId="35" applyNumberFormat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37" applyNumberFormat="0" applyFill="0" applyAlignment="0" applyProtection="0"/>
    <xf numFmtId="0" fontId="5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5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5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5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54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5" fillId="0" borderId="0"/>
    <xf numFmtId="0" fontId="55" fillId="0" borderId="0"/>
    <xf numFmtId="0" fontId="55" fillId="0" borderId="0"/>
    <xf numFmtId="0" fontId="4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9" fontId="56" fillId="0" borderId="0">
      <protection locked="0"/>
    </xf>
    <xf numFmtId="169" fontId="56" fillId="0" borderId="0">
      <protection locked="0"/>
    </xf>
    <xf numFmtId="169" fontId="57" fillId="0" borderId="0">
      <protection locked="0"/>
    </xf>
    <xf numFmtId="169" fontId="57" fillId="0" borderId="0">
      <protection locked="0"/>
    </xf>
    <xf numFmtId="0" fontId="58" fillId="36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9" fontId="56" fillId="0" borderId="16">
      <protection locked="0"/>
    </xf>
    <xf numFmtId="0" fontId="55" fillId="0" borderId="0"/>
    <xf numFmtId="0" fontId="55" fillId="0" borderId="0"/>
    <xf numFmtId="0" fontId="4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59" fillId="0" borderId="0"/>
    <xf numFmtId="0" fontId="4" fillId="11" borderId="36" applyNumberFormat="0" applyFont="0" applyAlignment="0" applyProtection="0"/>
    <xf numFmtId="43" fontId="59" fillId="0" borderId="0" applyFont="0" applyFill="0" applyBorder="0" applyAlignment="0" applyProtection="0"/>
    <xf numFmtId="44" fontId="5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11" borderId="36" applyNumberFormat="0" applyFont="0" applyAlignment="0" applyProtection="0"/>
    <xf numFmtId="0" fontId="2" fillId="0" borderId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1" fillId="0" borderId="0"/>
    <xf numFmtId="0" fontId="1" fillId="0" borderId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11" borderId="36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83" fillId="0" borderId="0" applyNumberFormat="0" applyFill="0" applyBorder="0" applyAlignment="0" applyProtection="0"/>
  </cellStyleXfs>
  <cellXfs count="677">
    <xf numFmtId="0" fontId="0" fillId="0" borderId="0" xfId="0"/>
    <xf numFmtId="0" fontId="14" fillId="0" borderId="0" xfId="0" applyFont="1"/>
    <xf numFmtId="0" fontId="16" fillId="0" borderId="0" xfId="5" applyFont="1" applyAlignment="1">
      <alignment horizontal="left"/>
    </xf>
    <xf numFmtId="0" fontId="13" fillId="2" borderId="0" xfId="0" applyFont="1" applyFill="1"/>
    <xf numFmtId="0" fontId="13" fillId="2" borderId="0" xfId="0" applyFont="1" applyFill="1" applyAlignment="1">
      <alignment horizontal="left"/>
    </xf>
    <xf numFmtId="0" fontId="13" fillId="2" borderId="10" xfId="0" applyFont="1" applyFill="1" applyBorder="1" applyAlignment="1">
      <alignment horizontal="center"/>
    </xf>
    <xf numFmtId="0" fontId="15" fillId="0" borderId="0" xfId="0" applyFont="1"/>
    <xf numFmtId="0" fontId="14" fillId="0" borderId="0" xfId="0" applyFont="1" applyAlignment="1">
      <alignment horizontal="left"/>
    </xf>
    <xf numFmtId="43" fontId="14" fillId="0" borderId="0" xfId="1" applyFont="1" applyFill="1"/>
    <xf numFmtId="43" fontId="14" fillId="0" borderId="0" xfId="0" applyNumberFormat="1" applyFont="1"/>
    <xf numFmtId="0" fontId="14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12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13" fillId="0" borderId="0" xfId="0" applyFont="1"/>
    <xf numFmtId="0" fontId="21" fillId="0" borderId="0" xfId="0" applyFont="1" applyAlignment="1">
      <alignment horizontal="right"/>
    </xf>
    <xf numFmtId="0" fontId="21" fillId="0" borderId="0" xfId="0" applyFont="1" applyAlignment="1">
      <alignment horizontal="left"/>
    </xf>
    <xf numFmtId="0" fontId="13" fillId="2" borderId="0" xfId="0" quotePrefix="1" applyFont="1" applyFill="1" applyAlignment="1">
      <alignment horizontal="left"/>
    </xf>
    <xf numFmtId="0" fontId="12" fillId="3" borderId="22" xfId="0" applyFont="1" applyFill="1" applyBorder="1"/>
    <xf numFmtId="0" fontId="12" fillId="3" borderId="26" xfId="0" applyFont="1" applyFill="1" applyBorder="1"/>
    <xf numFmtId="14" fontId="14" fillId="0" borderId="0" xfId="0" applyNumberFormat="1" applyFont="1"/>
    <xf numFmtId="0" fontId="14" fillId="0" borderId="0" xfId="0" quotePrefix="1" applyFont="1" applyAlignment="1">
      <alignment horizontal="left"/>
    </xf>
    <xf numFmtId="0" fontId="14" fillId="0" borderId="0" xfId="0" applyFont="1" applyAlignment="1">
      <alignment horizontal="center"/>
    </xf>
    <xf numFmtId="43" fontId="14" fillId="0" borderId="0" xfId="1" applyFont="1" applyFill="1" applyBorder="1"/>
    <xf numFmtId="43" fontId="14" fillId="0" borderId="0" xfId="1" applyFont="1"/>
    <xf numFmtId="165" fontId="14" fillId="0" borderId="0" xfId="1" applyNumberFormat="1" applyFont="1" applyFill="1" applyBorder="1" applyAlignment="1">
      <alignment horizontal="center"/>
    </xf>
    <xf numFmtId="8" fontId="14" fillId="0" borderId="0" xfId="1" applyNumberFormat="1" applyFont="1" applyFill="1" applyBorder="1" applyAlignment="1">
      <alignment horizontal="right"/>
    </xf>
    <xf numFmtId="0" fontId="17" fillId="0" borderId="0" xfId="5" applyFont="1" applyAlignment="1">
      <alignment horizontal="left"/>
    </xf>
    <xf numFmtId="44" fontId="14" fillId="0" borderId="0" xfId="2" applyFont="1" applyFill="1"/>
    <xf numFmtId="0" fontId="13" fillId="0" borderId="0" xfId="0" applyFont="1" applyAlignment="1">
      <alignment horizontal="left" vertical="top"/>
    </xf>
    <xf numFmtId="0" fontId="14" fillId="0" borderId="0" xfId="0" quotePrefix="1" applyFont="1" applyAlignment="1">
      <alignment horizontal="left" vertical="top"/>
    </xf>
    <xf numFmtId="44" fontId="13" fillId="2" borderId="12" xfId="2" applyFont="1" applyFill="1" applyBorder="1" applyAlignment="1">
      <alignment horizontal="center" vertical="center" wrapText="1"/>
    </xf>
    <xf numFmtId="44" fontId="13" fillId="2" borderId="13" xfId="2" applyFont="1" applyFill="1" applyBorder="1" applyAlignment="1">
      <alignment horizontal="center" vertical="center" wrapText="1"/>
    </xf>
    <xf numFmtId="0" fontId="13" fillId="2" borderId="12" xfId="0" quotePrefix="1" applyFont="1" applyFill="1" applyBorder="1" applyAlignment="1">
      <alignment horizontal="center" vertical="center" wrapText="1"/>
    </xf>
    <xf numFmtId="44" fontId="14" fillId="0" borderId="19" xfId="2" applyFont="1" applyFill="1" applyBorder="1"/>
    <xf numFmtId="44" fontId="14" fillId="0" borderId="2" xfId="2" quotePrefix="1" applyFont="1" applyFill="1" applyBorder="1" applyAlignment="1">
      <alignment horizontal="left"/>
    </xf>
    <xf numFmtId="0" fontId="14" fillId="0" borderId="3" xfId="0" applyFont="1" applyBorder="1"/>
    <xf numFmtId="164" fontId="14" fillId="0" borderId="12" xfId="0" applyNumberFormat="1" applyFont="1" applyBorder="1"/>
    <xf numFmtId="164" fontId="14" fillId="0" borderId="17" xfId="0" applyNumberFormat="1" applyFont="1" applyBorder="1"/>
    <xf numFmtId="44" fontId="14" fillId="0" borderId="4" xfId="2" applyFont="1" applyFill="1" applyBorder="1"/>
    <xf numFmtId="44" fontId="14" fillId="0" borderId="20" xfId="2" applyFont="1" applyFill="1" applyBorder="1"/>
    <xf numFmtId="44" fontId="14" fillId="0" borderId="0" xfId="2" quotePrefix="1" applyFont="1" applyFill="1" applyBorder="1" applyAlignment="1">
      <alignment horizontal="left"/>
    </xf>
    <xf numFmtId="0" fontId="14" fillId="0" borderId="5" xfId="0" applyFont="1" applyBorder="1"/>
    <xf numFmtId="0" fontId="13" fillId="0" borderId="0" xfId="0" quotePrefix="1" applyFont="1" applyAlignment="1">
      <alignment horizontal="left"/>
    </xf>
    <xf numFmtId="44" fontId="14" fillId="0" borderId="12" xfId="2" applyFont="1" applyFill="1" applyBorder="1"/>
    <xf numFmtId="10" fontId="14" fillId="0" borderId="0" xfId="0" applyNumberFormat="1" applyFont="1"/>
    <xf numFmtId="0" fontId="14" fillId="2" borderId="0" xfId="0" quotePrefix="1" applyFont="1" applyFill="1" applyAlignment="1">
      <alignment horizontal="center"/>
    </xf>
    <xf numFmtId="0" fontId="14" fillId="2" borderId="0" xfId="0" applyFont="1" applyFill="1"/>
    <xf numFmtId="44" fontId="14" fillId="2" borderId="4" xfId="2" applyFont="1" applyFill="1" applyBorder="1"/>
    <xf numFmtId="44" fontId="14" fillId="2" borderId="20" xfId="2" applyFont="1" applyFill="1" applyBorder="1"/>
    <xf numFmtId="167" fontId="14" fillId="2" borderId="5" xfId="3" applyNumberFormat="1" applyFont="1" applyFill="1" applyBorder="1" applyAlignment="1">
      <alignment horizontal="center"/>
    </xf>
    <xf numFmtId="0" fontId="15" fillId="0" borderId="0" xfId="0" quotePrefix="1" applyFont="1" applyAlignment="1">
      <alignment horizontal="left"/>
    </xf>
    <xf numFmtId="0" fontId="14" fillId="2" borderId="0" xfId="0" quotePrefix="1" applyFont="1" applyFill="1" applyAlignment="1">
      <alignment horizontal="left"/>
    </xf>
    <xf numFmtId="0" fontId="15" fillId="0" borderId="0" xfId="0" applyFont="1" applyAlignment="1">
      <alignment horizontal="left"/>
    </xf>
    <xf numFmtId="43" fontId="14" fillId="0" borderId="0" xfId="1" quotePrefix="1" applyFont="1" applyFill="1" applyAlignment="1">
      <alignment horizontal="left"/>
    </xf>
    <xf numFmtId="10" fontId="14" fillId="0" borderId="0" xfId="3" applyNumberFormat="1" applyFont="1" applyFill="1" applyBorder="1"/>
    <xf numFmtId="0" fontId="23" fillId="0" borderId="0" xfId="0" applyFont="1"/>
    <xf numFmtId="43" fontId="14" fillId="2" borderId="0" xfId="0" applyNumberFormat="1" applyFont="1" applyFill="1"/>
    <xf numFmtId="44" fontId="13" fillId="2" borderId="7" xfId="2" applyFont="1" applyFill="1" applyBorder="1"/>
    <xf numFmtId="167" fontId="13" fillId="2" borderId="6" xfId="3" applyNumberFormat="1" applyFont="1" applyFill="1" applyBorder="1" applyAlignment="1">
      <alignment horizontal="center"/>
    </xf>
    <xf numFmtId="44" fontId="13" fillId="0" borderId="0" xfId="2" applyFont="1"/>
    <xf numFmtId="44" fontId="14" fillId="0" borderId="0" xfId="2" applyFont="1"/>
    <xf numFmtId="0" fontId="12" fillId="3" borderId="2" xfId="0" applyFont="1" applyFill="1" applyBorder="1"/>
    <xf numFmtId="44" fontId="12" fillId="3" borderId="2" xfId="2" applyFont="1" applyFill="1" applyBorder="1"/>
    <xf numFmtId="44" fontId="22" fillId="3" borderId="2" xfId="2" applyFont="1" applyFill="1" applyBorder="1"/>
    <xf numFmtId="0" fontId="22" fillId="3" borderId="3" xfId="0" applyFont="1" applyFill="1" applyBorder="1"/>
    <xf numFmtId="0" fontId="22" fillId="3" borderId="9" xfId="0" applyFont="1" applyFill="1" applyBorder="1" applyAlignment="1">
      <alignment horizontal="left"/>
    </xf>
    <xf numFmtId="0" fontId="12" fillId="3" borderId="8" xfId="0" applyFont="1" applyFill="1" applyBorder="1"/>
    <xf numFmtId="44" fontId="12" fillId="3" borderId="8" xfId="2" applyFont="1" applyFill="1" applyBorder="1"/>
    <xf numFmtId="44" fontId="22" fillId="3" borderId="8" xfId="2" applyFont="1" applyFill="1" applyBorder="1"/>
    <xf numFmtId="14" fontId="13" fillId="0" borderId="0" xfId="0" applyNumberFormat="1" applyFont="1"/>
    <xf numFmtId="0" fontId="13" fillId="0" borderId="12" xfId="0" applyFont="1" applyBorder="1" applyAlignment="1">
      <alignment horizontal="center"/>
    </xf>
    <xf numFmtId="0" fontId="13" fillId="0" borderId="12" xfId="0" applyFont="1" applyBorder="1" applyAlignment="1">
      <alignment horizontal="center" wrapText="1"/>
    </xf>
    <xf numFmtId="0" fontId="14" fillId="0" borderId="12" xfId="0" applyFont="1" applyBorder="1" applyAlignment="1">
      <alignment horizontal="center"/>
    </xf>
    <xf numFmtId="0" fontId="14" fillId="0" borderId="12" xfId="0" applyFont="1" applyBorder="1"/>
    <xf numFmtId="0" fontId="17" fillId="0" borderId="0" xfId="5" applyFont="1"/>
    <xf numFmtId="0" fontId="16" fillId="0" borderId="1" xfId="5" applyFont="1" applyBorder="1" applyAlignment="1">
      <alignment horizontal="left"/>
    </xf>
    <xf numFmtId="0" fontId="16" fillId="0" borderId="2" xfId="5" applyFont="1" applyBorder="1" applyAlignment="1">
      <alignment horizontal="left"/>
    </xf>
    <xf numFmtId="0" fontId="16" fillId="0" borderId="3" xfId="5" applyFont="1" applyBorder="1" applyAlignment="1">
      <alignment horizontal="left"/>
    </xf>
    <xf numFmtId="0" fontId="16" fillId="0" borderId="1" xfId="5" applyFont="1" applyBorder="1"/>
    <xf numFmtId="0" fontId="17" fillId="0" borderId="2" xfId="5" applyFont="1" applyBorder="1"/>
    <xf numFmtId="0" fontId="17" fillId="0" borderId="3" xfId="5" applyFont="1" applyBorder="1"/>
    <xf numFmtId="0" fontId="16" fillId="0" borderId="4" xfId="5" applyFont="1" applyBorder="1"/>
    <xf numFmtId="0" fontId="17" fillId="0" borderId="5" xfId="5" applyFont="1" applyBorder="1"/>
    <xf numFmtId="0" fontId="17" fillId="0" borderId="8" xfId="5" applyFont="1" applyBorder="1"/>
    <xf numFmtId="0" fontId="17" fillId="0" borderId="6" xfId="5" applyFont="1" applyBorder="1"/>
    <xf numFmtId="0" fontId="17" fillId="0" borderId="9" xfId="5" applyFont="1" applyBorder="1"/>
    <xf numFmtId="0" fontId="17" fillId="0" borderId="1" xfId="5" applyFont="1" applyBorder="1"/>
    <xf numFmtId="16" fontId="17" fillId="0" borderId="4" xfId="5" quotePrefix="1" applyNumberFormat="1" applyFont="1" applyBorder="1" applyAlignment="1">
      <alignment horizontal="center"/>
    </xf>
    <xf numFmtId="0" fontId="17" fillId="0" borderId="4" xfId="5" applyFont="1" applyBorder="1"/>
    <xf numFmtId="0" fontId="16" fillId="0" borderId="0" xfId="5" applyFont="1"/>
    <xf numFmtId="44" fontId="16" fillId="0" borderId="0" xfId="5" applyNumberFormat="1" applyFont="1" applyAlignment="1">
      <alignment horizontal="center"/>
    </xf>
    <xf numFmtId="0" fontId="16" fillId="0" borderId="0" xfId="5" applyFont="1" applyAlignment="1">
      <alignment horizontal="center"/>
    </xf>
    <xf numFmtId="44" fontId="17" fillId="0" borderId="0" xfId="5" applyNumberFormat="1" applyFont="1" applyAlignment="1">
      <alignment horizontal="center"/>
    </xf>
    <xf numFmtId="0" fontId="17" fillId="0" borderId="0" xfId="5" applyFont="1" applyAlignment="1">
      <alignment horizontal="center"/>
    </xf>
    <xf numFmtId="0" fontId="17" fillId="0" borderId="0" xfId="5" applyFont="1" applyAlignment="1">
      <alignment horizontal="left" wrapText="1"/>
    </xf>
    <xf numFmtId="0" fontId="16" fillId="0" borderId="9" xfId="5" applyFont="1" applyBorder="1" applyAlignment="1">
      <alignment horizontal="left"/>
    </xf>
    <xf numFmtId="0" fontId="16" fillId="0" borderId="8" xfId="5" applyFont="1" applyBorder="1" applyAlignment="1">
      <alignment horizontal="left"/>
    </xf>
    <xf numFmtId="0" fontId="16" fillId="0" borderId="6" xfId="5" applyFont="1" applyBorder="1" applyAlignment="1">
      <alignment horizontal="left"/>
    </xf>
    <xf numFmtId="0" fontId="16" fillId="0" borderId="2" xfId="5" applyFont="1" applyBorder="1"/>
    <xf numFmtId="0" fontId="16" fillId="0" borderId="3" xfId="5" applyFont="1" applyBorder="1"/>
    <xf numFmtId="44" fontId="14" fillId="0" borderId="12" xfId="2" applyFont="1" applyBorder="1" applyAlignment="1">
      <alignment horizontal="right"/>
    </xf>
    <xf numFmtId="44" fontId="14" fillId="0" borderId="12" xfId="2" applyFont="1" applyBorder="1"/>
    <xf numFmtId="44" fontId="13" fillId="0" borderId="12" xfId="2" applyFont="1" applyBorder="1"/>
    <xf numFmtId="0" fontId="12" fillId="3" borderId="23" xfId="0" applyFont="1" applyFill="1" applyBorder="1" applyAlignment="1">
      <alignment horizontal="left"/>
    </xf>
    <xf numFmtId="0" fontId="12" fillId="3" borderId="24" xfId="0" applyFont="1" applyFill="1" applyBorder="1"/>
    <xf numFmtId="14" fontId="12" fillId="3" borderId="14" xfId="0" applyNumberFormat="1" applyFont="1" applyFill="1" applyBorder="1"/>
    <xf numFmtId="0" fontId="22" fillId="3" borderId="25" xfId="0" applyFont="1" applyFill="1" applyBorder="1"/>
    <xf numFmtId="0" fontId="12" fillId="3" borderId="27" xfId="0" quotePrefix="1" applyFont="1" applyFill="1" applyBorder="1" applyAlignment="1">
      <alignment horizontal="left"/>
    </xf>
    <xf numFmtId="0" fontId="12" fillId="3" borderId="11" xfId="0" applyFont="1" applyFill="1" applyBorder="1"/>
    <xf numFmtId="0" fontId="25" fillId="3" borderId="15" xfId="5" applyFont="1" applyFill="1" applyBorder="1" applyAlignment="1">
      <alignment horizontal="right"/>
    </xf>
    <xf numFmtId="14" fontId="22" fillId="3" borderId="2" xfId="2" applyNumberFormat="1" applyFont="1" applyFill="1" applyBorder="1" applyAlignment="1">
      <alignment horizontal="left"/>
    </xf>
    <xf numFmtId="43" fontId="17" fillId="0" borderId="0" xfId="1" applyFont="1"/>
    <xf numFmtId="167" fontId="14" fillId="0" borderId="5" xfId="3" applyNumberFormat="1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0" fontId="25" fillId="0" borderId="0" xfId="5" applyFont="1" applyAlignment="1">
      <alignment horizontal="left"/>
    </xf>
    <xf numFmtId="44" fontId="13" fillId="2" borderId="10" xfId="2" applyFont="1" applyFill="1" applyBorder="1" applyAlignment="1">
      <alignment horizontal="right"/>
    </xf>
    <xf numFmtId="0" fontId="9" fillId="0" borderId="0" xfId="0" applyFont="1"/>
    <xf numFmtId="0" fontId="31" fillId="0" borderId="0" xfId="5" applyFont="1"/>
    <xf numFmtId="0" fontId="32" fillId="3" borderId="21" xfId="0" applyFont="1" applyFill="1" applyBorder="1"/>
    <xf numFmtId="44" fontId="13" fillId="2" borderId="10" xfId="2" applyFont="1" applyFill="1" applyBorder="1" applyAlignment="1">
      <alignment horizontal="center"/>
    </xf>
    <xf numFmtId="43" fontId="14" fillId="4" borderId="0" xfId="1" applyFont="1" applyFill="1"/>
    <xf numFmtId="0" fontId="33" fillId="0" borderId="0" xfId="0" applyFont="1"/>
    <xf numFmtId="14" fontId="14" fillId="0" borderId="12" xfId="0" applyNumberFormat="1" applyFont="1" applyBorder="1"/>
    <xf numFmtId="43" fontId="27" fillId="0" borderId="0" xfId="1" applyFont="1"/>
    <xf numFmtId="43" fontId="22" fillId="0" borderId="0" xfId="1" quotePrefix="1" applyFont="1" applyFill="1" applyAlignment="1">
      <alignment horizontal="right"/>
    </xf>
    <xf numFmtId="44" fontId="27" fillId="0" borderId="0" xfId="2" applyFont="1"/>
    <xf numFmtId="43" fontId="27" fillId="4" borderId="0" xfId="1" applyFont="1" applyFill="1"/>
    <xf numFmtId="8" fontId="14" fillId="0" borderId="0" xfId="1" applyNumberFormat="1" applyFont="1" applyFill="1" applyBorder="1"/>
    <xf numFmtId="0" fontId="37" fillId="0" borderId="0" xfId="0" applyFont="1" applyAlignment="1">
      <alignment horizontal="left"/>
    </xf>
    <xf numFmtId="44" fontId="22" fillId="0" borderId="0" xfId="2" applyFont="1" applyFill="1"/>
    <xf numFmtId="0" fontId="37" fillId="0" borderId="0" xfId="0" applyFont="1"/>
    <xf numFmtId="0" fontId="13" fillId="0" borderId="12" xfId="0" applyFont="1" applyBorder="1" applyAlignment="1">
      <alignment horizontal="right"/>
    </xf>
    <xf numFmtId="0" fontId="27" fillId="0" borderId="0" xfId="0" applyFont="1"/>
    <xf numFmtId="0" fontId="27" fillId="0" borderId="0" xfId="0" applyFont="1" applyAlignment="1">
      <alignment horizontal="center"/>
    </xf>
    <xf numFmtId="43" fontId="27" fillId="0" borderId="0" xfId="0" applyNumberFormat="1" applyFont="1"/>
    <xf numFmtId="44" fontId="35" fillId="0" borderId="0" xfId="2" applyFont="1"/>
    <xf numFmtId="43" fontId="35" fillId="0" borderId="0" xfId="1" applyFont="1"/>
    <xf numFmtId="166" fontId="14" fillId="0" borderId="0" xfId="3" applyNumberFormat="1" applyFont="1" applyFill="1"/>
    <xf numFmtId="166" fontId="14" fillId="0" borderId="0" xfId="0" applyNumberFormat="1" applyFont="1"/>
    <xf numFmtId="0" fontId="8" fillId="0" borderId="0" xfId="0" applyFont="1"/>
    <xf numFmtId="0" fontId="27" fillId="0" borderId="0" xfId="5" applyFont="1"/>
    <xf numFmtId="43" fontId="14" fillId="4" borderId="0" xfId="0" applyNumberFormat="1" applyFont="1" applyFill="1"/>
    <xf numFmtId="43" fontId="14" fillId="4" borderId="0" xfId="1" applyFont="1" applyFill="1" applyBorder="1"/>
    <xf numFmtId="0" fontId="14" fillId="4" borderId="0" xfId="0" applyFont="1" applyFill="1"/>
    <xf numFmtId="0" fontId="34" fillId="0" borderId="0" xfId="0" applyFont="1"/>
    <xf numFmtId="44" fontId="14" fillId="4" borderId="4" xfId="2" applyFont="1" applyFill="1" applyBorder="1"/>
    <xf numFmtId="44" fontId="14" fillId="4" borderId="20" xfId="2" applyFont="1" applyFill="1" applyBorder="1"/>
    <xf numFmtId="0" fontId="14" fillId="4" borderId="5" xfId="0" applyFont="1" applyFill="1" applyBorder="1"/>
    <xf numFmtId="0" fontId="14" fillId="4" borderId="0" xfId="0" applyFont="1" applyFill="1" applyAlignment="1">
      <alignment horizontal="left"/>
    </xf>
    <xf numFmtId="164" fontId="14" fillId="4" borderId="0" xfId="0" applyNumberFormat="1" applyFont="1" applyFill="1"/>
    <xf numFmtId="0" fontId="14" fillId="4" borderId="0" xfId="0" quotePrefix="1" applyFont="1" applyFill="1" applyAlignment="1">
      <alignment horizontal="left"/>
    </xf>
    <xf numFmtId="44" fontId="14" fillId="4" borderId="12" xfId="2" applyFont="1" applyFill="1" applyBorder="1"/>
    <xf numFmtId="0" fontId="15" fillId="4" borderId="0" xfId="0" applyFont="1" applyFill="1" applyAlignment="1">
      <alignment horizontal="left"/>
    </xf>
    <xf numFmtId="0" fontId="14" fillId="4" borderId="0" xfId="0" applyFont="1" applyFill="1" applyAlignment="1">
      <alignment horizontal="center"/>
    </xf>
    <xf numFmtId="9" fontId="14" fillId="4" borderId="0" xfId="0" applyNumberFormat="1" applyFont="1" applyFill="1"/>
    <xf numFmtId="10" fontId="14" fillId="4" borderId="0" xfId="3" applyNumberFormat="1" applyFont="1" applyFill="1" applyBorder="1"/>
    <xf numFmtId="0" fontId="61" fillId="4" borderId="0" xfId="0" applyFont="1" applyFill="1"/>
    <xf numFmtId="0" fontId="62" fillId="4" borderId="0" xfId="0" applyFont="1" applyFill="1"/>
    <xf numFmtId="43" fontId="62" fillId="0" borderId="20" xfId="1" applyFont="1" applyBorder="1"/>
    <xf numFmtId="43" fontId="61" fillId="0" borderId="12" xfId="1" applyFont="1" applyFill="1" applyBorder="1"/>
    <xf numFmtId="43" fontId="61" fillId="4" borderId="12" xfId="1" applyFont="1" applyFill="1" applyBorder="1"/>
    <xf numFmtId="171" fontId="61" fillId="0" borderId="12" xfId="0" applyNumberFormat="1" applyFont="1" applyBorder="1"/>
    <xf numFmtId="43" fontId="62" fillId="0" borderId="19" xfId="1" applyFont="1" applyBorder="1"/>
    <xf numFmtId="44" fontId="37" fillId="0" borderId="0" xfId="2" applyFont="1" applyFill="1"/>
    <xf numFmtId="44" fontId="37" fillId="0" borderId="0" xfId="2" applyFont="1" applyFill="1" applyAlignment="1">
      <alignment horizontal="right" vertical="center"/>
    </xf>
    <xf numFmtId="4" fontId="37" fillId="0" borderId="0" xfId="1" applyNumberFormat="1" applyFont="1" applyFill="1"/>
    <xf numFmtId="0" fontId="38" fillId="0" borderId="0" xfId="0" applyFont="1" applyAlignment="1">
      <alignment horizontal="center"/>
    </xf>
    <xf numFmtId="0" fontId="63" fillId="0" borderId="0" xfId="5" applyFont="1" applyAlignment="1">
      <alignment horizontal="right"/>
    </xf>
    <xf numFmtId="44" fontId="36" fillId="0" borderId="0" xfId="5" applyNumberFormat="1" applyFont="1"/>
    <xf numFmtId="0" fontId="64" fillId="0" borderId="0" xfId="0" applyFont="1" applyAlignment="1">
      <alignment horizontal="right"/>
    </xf>
    <xf numFmtId="0" fontId="65" fillId="0" borderId="0" xfId="5" applyFont="1"/>
    <xf numFmtId="43" fontId="62" fillId="0" borderId="20" xfId="1" applyFont="1" applyFill="1" applyBorder="1"/>
    <xf numFmtId="2" fontId="16" fillId="0" borderId="0" xfId="5" applyNumberFormat="1" applyFont="1"/>
    <xf numFmtId="0" fontId="0" fillId="4" borderId="0" xfId="0" applyFill="1"/>
    <xf numFmtId="0" fontId="66" fillId="0" borderId="0" xfId="0" applyFont="1" applyAlignment="1">
      <alignment horizontal="right"/>
    </xf>
    <xf numFmtId="0" fontId="68" fillId="0" borderId="0" xfId="0" applyFont="1" applyAlignment="1">
      <alignment horizontal="right"/>
    </xf>
    <xf numFmtId="15" fontId="69" fillId="0" borderId="0" xfId="0" applyNumberFormat="1" applyFont="1"/>
    <xf numFmtId="172" fontId="67" fillId="0" borderId="0" xfId="0" applyNumberFormat="1" applyFont="1"/>
    <xf numFmtId="0" fontId="70" fillId="0" borderId="0" xfId="0" applyFont="1"/>
    <xf numFmtId="0" fontId="8" fillId="0" borderId="0" xfId="0" applyFont="1" applyAlignment="1">
      <alignment horizontal="center"/>
    </xf>
    <xf numFmtId="0" fontId="8" fillId="4" borderId="0" xfId="0" applyFont="1" applyFill="1" applyAlignment="1">
      <alignment horizontal="center"/>
    </xf>
    <xf numFmtId="44" fontId="71" fillId="0" borderId="0" xfId="2" applyFont="1"/>
    <xf numFmtId="43" fontId="71" fillId="0" borderId="0" xfId="1" applyFont="1"/>
    <xf numFmtId="0" fontId="8" fillId="0" borderId="0" xfId="92" applyFont="1"/>
    <xf numFmtId="0" fontId="65" fillId="0" borderId="0" xfId="93" applyFont="1"/>
    <xf numFmtId="0" fontId="17" fillId="0" borderId="0" xfId="93" applyFont="1"/>
    <xf numFmtId="0" fontId="73" fillId="0" borderId="0" xfId="0" applyFont="1" applyAlignment="1">
      <alignment horizontal="right" vertical="center" wrapText="1"/>
    </xf>
    <xf numFmtId="0" fontId="8" fillId="4" borderId="0" xfId="0" applyFont="1" applyFill="1"/>
    <xf numFmtId="8" fontId="14" fillId="4" borderId="0" xfId="0" applyNumberFormat="1" applyFont="1" applyFill="1"/>
    <xf numFmtId="43" fontId="38" fillId="0" borderId="0" xfId="1" applyFont="1"/>
    <xf numFmtId="6" fontId="14" fillId="0" borderId="0" xfId="0" applyNumberFormat="1" applyFont="1"/>
    <xf numFmtId="0" fontId="19" fillId="0" borderId="0" xfId="0" applyFont="1" applyAlignment="1">
      <alignment vertical="center"/>
    </xf>
    <xf numFmtId="170" fontId="8" fillId="0" borderId="12" xfId="0" applyNumberFormat="1" applyFont="1" applyBorder="1"/>
    <xf numFmtId="43" fontId="74" fillId="0" borderId="12" xfId="1" applyFont="1" applyFill="1" applyBorder="1"/>
    <xf numFmtId="0" fontId="22" fillId="3" borderId="21" xfId="0" applyFont="1" applyFill="1" applyBorder="1"/>
    <xf numFmtId="0" fontId="12" fillId="3" borderId="24" xfId="0" applyFont="1" applyFill="1" applyBorder="1" applyAlignment="1">
      <alignment horizontal="left"/>
    </xf>
    <xf numFmtId="0" fontId="12" fillId="3" borderId="24" xfId="0" applyFont="1" applyFill="1" applyBorder="1" applyAlignment="1">
      <alignment horizontal="right"/>
    </xf>
    <xf numFmtId="0" fontId="12" fillId="3" borderId="11" xfId="0" quotePrefix="1" applyFont="1" applyFill="1" applyBorder="1" applyAlignment="1">
      <alignment horizontal="left"/>
    </xf>
    <xf numFmtId="0" fontId="12" fillId="3" borderId="11" xfId="0" quotePrefix="1" applyFont="1" applyFill="1" applyBorder="1" applyAlignment="1">
      <alignment horizontal="right"/>
    </xf>
    <xf numFmtId="0" fontId="22" fillId="0" borderId="0" xfId="0" applyFont="1"/>
    <xf numFmtId="44" fontId="22" fillId="0" borderId="0" xfId="2" applyFont="1" applyFill="1" applyAlignment="1">
      <alignment horizontal="right"/>
    </xf>
    <xf numFmtId="43" fontId="12" fillId="0" borderId="0" xfId="1" applyFont="1" applyFill="1"/>
    <xf numFmtId="0" fontId="22" fillId="0" borderId="0" xfId="0" applyFont="1" applyAlignment="1">
      <alignment horizontal="right"/>
    </xf>
    <xf numFmtId="0" fontId="8" fillId="0" borderId="12" xfId="0" applyFont="1" applyBorder="1"/>
    <xf numFmtId="2" fontId="8" fillId="0" borderId="12" xfId="0" applyNumberFormat="1" applyFont="1" applyBorder="1"/>
    <xf numFmtId="0" fontId="10" fillId="0" borderId="12" xfId="0" applyFont="1" applyBorder="1"/>
    <xf numFmtId="0" fontId="0" fillId="0" borderId="12" xfId="0" applyBorder="1"/>
    <xf numFmtId="43" fontId="0" fillId="0" borderId="0" xfId="1" applyFont="1" applyBorder="1"/>
    <xf numFmtId="2" fontId="13" fillId="2" borderId="10" xfId="0" applyNumberFormat="1" applyFont="1" applyFill="1" applyBorder="1" applyAlignment="1">
      <alignment horizontal="right"/>
    </xf>
    <xf numFmtId="2" fontId="14" fillId="0" borderId="0" xfId="0" applyNumberFormat="1" applyFont="1" applyAlignment="1">
      <alignment horizontal="right"/>
    </xf>
    <xf numFmtId="2" fontId="37" fillId="0" borderId="0" xfId="1" applyNumberFormat="1" applyFont="1" applyFill="1" applyAlignment="1">
      <alignment horizontal="right"/>
    </xf>
    <xf numFmtId="2" fontId="13" fillId="2" borderId="10" xfId="1" applyNumberFormat="1" applyFont="1" applyFill="1" applyBorder="1" applyAlignment="1">
      <alignment horizontal="right"/>
    </xf>
    <xf numFmtId="2" fontId="14" fillId="0" borderId="0" xfId="1" applyNumberFormat="1" applyFont="1" applyFill="1" applyAlignment="1">
      <alignment horizontal="right"/>
    </xf>
    <xf numFmtId="2" fontId="14" fillId="0" borderId="0" xfId="1" applyNumberFormat="1" applyFont="1" applyAlignment="1">
      <alignment horizontal="right"/>
    </xf>
    <xf numFmtId="0" fontId="8" fillId="0" borderId="12" xfId="0" applyFont="1" applyBorder="1" applyAlignment="1">
      <alignment horizontal="center"/>
    </xf>
    <xf numFmtId="173" fontId="8" fillId="0" borderId="12" xfId="0" applyNumberFormat="1" applyFont="1" applyBorder="1"/>
    <xf numFmtId="0" fontId="12" fillId="0" borderId="12" xfId="0" applyFont="1" applyBorder="1"/>
    <xf numFmtId="173" fontId="12" fillId="0" borderId="12" xfId="0" applyNumberFormat="1" applyFont="1" applyBorder="1"/>
    <xf numFmtId="2" fontId="12" fillId="0" borderId="12" xfId="0" applyNumberFormat="1" applyFont="1" applyBorder="1"/>
    <xf numFmtId="170" fontId="8" fillId="0" borderId="17" xfId="0" applyNumberFormat="1" applyFont="1" applyBorder="1"/>
    <xf numFmtId="10" fontId="14" fillId="0" borderId="0" xfId="3" applyNumberFormat="1" applyFont="1" applyFill="1"/>
    <xf numFmtId="10" fontId="14" fillId="0" borderId="8" xfId="3" applyNumberFormat="1" applyFont="1" applyFill="1" applyBorder="1"/>
    <xf numFmtId="10" fontId="23" fillId="0" borderId="0" xfId="0" applyNumberFormat="1" applyFont="1"/>
    <xf numFmtId="166" fontId="8" fillId="0" borderId="0" xfId="3" applyNumberFormat="1" applyFont="1" applyFill="1"/>
    <xf numFmtId="0" fontId="75" fillId="0" borderId="0" xfId="0" applyFont="1"/>
    <xf numFmtId="0" fontId="77" fillId="0" borderId="0" xfId="0" applyFont="1"/>
    <xf numFmtId="14" fontId="80" fillId="41" borderId="50" xfId="0" applyNumberFormat="1" applyFont="1" applyFill="1" applyBorder="1" applyAlignment="1">
      <alignment horizontal="center"/>
    </xf>
    <xf numFmtId="0" fontId="81" fillId="40" borderId="52" xfId="0" applyFont="1" applyFill="1" applyBorder="1" applyAlignment="1">
      <alignment horizontal="center"/>
    </xf>
    <xf numFmtId="0" fontId="81" fillId="40" borderId="53" xfId="0" applyFont="1" applyFill="1" applyBorder="1" applyAlignment="1">
      <alignment horizontal="center"/>
    </xf>
    <xf numFmtId="0" fontId="81" fillId="0" borderId="53" xfId="0" applyFont="1" applyBorder="1" applyAlignment="1">
      <alignment horizontal="center"/>
    </xf>
    <xf numFmtId="0" fontId="81" fillId="0" borderId="54" xfId="0" applyFont="1" applyBorder="1" applyAlignment="1">
      <alignment horizontal="center"/>
    </xf>
    <xf numFmtId="0" fontId="79" fillId="40" borderId="48" xfId="0" applyFont="1" applyFill="1" applyBorder="1" applyAlignment="1">
      <alignment horizontal="center"/>
    </xf>
    <xf numFmtId="0" fontId="79" fillId="42" borderId="50" xfId="0" applyFont="1" applyFill="1" applyBorder="1" applyAlignment="1">
      <alignment horizontal="center"/>
    </xf>
    <xf numFmtId="0" fontId="75" fillId="0" borderId="55" xfId="0" applyFont="1" applyBorder="1"/>
    <xf numFmtId="0" fontId="79" fillId="43" borderId="50" xfId="0" applyFont="1" applyFill="1" applyBorder="1" applyAlignment="1">
      <alignment horizontal="center"/>
    </xf>
    <xf numFmtId="0" fontId="80" fillId="43" borderId="55" xfId="0" applyFont="1" applyFill="1" applyBorder="1" applyAlignment="1">
      <alignment horizontal="center"/>
    </xf>
    <xf numFmtId="0" fontId="79" fillId="0" borderId="53" xfId="0" applyFont="1" applyBorder="1" applyAlignment="1">
      <alignment horizontal="center"/>
    </xf>
    <xf numFmtId="0" fontId="79" fillId="0" borderId="55" xfId="0" applyFont="1" applyBorder="1" applyAlignment="1">
      <alignment horizontal="center"/>
    </xf>
    <xf numFmtId="0" fontId="79" fillId="40" borderId="53" xfId="0" applyFont="1" applyFill="1" applyBorder="1" applyAlignment="1">
      <alignment horizontal="center"/>
    </xf>
    <xf numFmtId="0" fontId="79" fillId="0" borderId="54" xfId="0" applyFont="1" applyBorder="1" applyAlignment="1">
      <alignment horizontal="center"/>
    </xf>
    <xf numFmtId="0" fontId="79" fillId="40" borderId="64" xfId="0" applyFont="1" applyFill="1" applyBorder="1" applyAlignment="1">
      <alignment horizontal="center"/>
    </xf>
    <xf numFmtId="0" fontId="80" fillId="0" borderId="65" xfId="0" applyFont="1" applyBorder="1" applyAlignment="1">
      <alignment horizontal="center"/>
    </xf>
    <xf numFmtId="0" fontId="79" fillId="0" borderId="0" xfId="0" applyFont="1" applyAlignment="1">
      <alignment horizontal="center"/>
    </xf>
    <xf numFmtId="0" fontId="79" fillId="43" borderId="53" xfId="0" applyFont="1" applyFill="1" applyBorder="1" applyAlignment="1">
      <alignment horizontal="center"/>
    </xf>
    <xf numFmtId="0" fontId="82" fillId="0" borderId="0" xfId="0" applyFont="1" applyAlignment="1">
      <alignment horizontal="center"/>
    </xf>
    <xf numFmtId="0" fontId="80" fillId="0" borderId="55" xfId="0" applyFont="1" applyBorder="1" applyAlignment="1">
      <alignment horizontal="center"/>
    </xf>
    <xf numFmtId="0" fontId="79" fillId="44" borderId="53" xfId="0" applyFont="1" applyFill="1" applyBorder="1" applyAlignment="1">
      <alignment horizontal="center"/>
    </xf>
    <xf numFmtId="2" fontId="37" fillId="0" borderId="0" xfId="1" applyNumberFormat="1" applyFont="1" applyFill="1" applyAlignment="1">
      <alignment horizontal="center"/>
    </xf>
    <xf numFmtId="44" fontId="37" fillId="0" borderId="0" xfId="2" applyFont="1" applyFill="1" applyAlignment="1">
      <alignment horizontal="center"/>
    </xf>
    <xf numFmtId="0" fontId="82" fillId="0" borderId="0" xfId="0" applyFont="1" applyAlignment="1">
      <alignment horizontal="center" vertical="center"/>
    </xf>
    <xf numFmtId="173" fontId="8" fillId="0" borderId="12" xfId="0" applyNumberFormat="1" applyFont="1" applyBorder="1" applyAlignment="1">
      <alignment horizontal="center"/>
    </xf>
    <xf numFmtId="174" fontId="8" fillId="0" borderId="12" xfId="0" applyNumberFormat="1" applyFont="1" applyBorder="1" applyAlignment="1">
      <alignment horizontal="center"/>
    </xf>
    <xf numFmtId="9" fontId="14" fillId="2" borderId="5" xfId="3" applyFont="1" applyFill="1" applyBorder="1" applyAlignment="1">
      <alignment horizontal="center"/>
    </xf>
    <xf numFmtId="44" fontId="9" fillId="0" borderId="12" xfId="2" applyFont="1" applyBorder="1"/>
    <xf numFmtId="173" fontId="8" fillId="0" borderId="12" xfId="0" applyNumberFormat="1" applyFont="1" applyBorder="1" applyAlignment="1">
      <alignment horizontal="center" vertical="center"/>
    </xf>
    <xf numFmtId="0" fontId="0" fillId="38" borderId="0" xfId="0" applyFill="1"/>
    <xf numFmtId="44" fontId="13" fillId="2" borderId="17" xfId="2" applyFont="1" applyFill="1" applyBorder="1" applyAlignment="1">
      <alignment horizontal="center" vertical="center"/>
    </xf>
    <xf numFmtId="44" fontId="14" fillId="38" borderId="1" xfId="2" applyFont="1" applyFill="1" applyBorder="1"/>
    <xf numFmtId="44" fontId="14" fillId="38" borderId="4" xfId="2" applyFont="1" applyFill="1" applyBorder="1"/>
    <xf numFmtId="44" fontId="14" fillId="38" borderId="20" xfId="2" applyFont="1" applyFill="1" applyBorder="1"/>
    <xf numFmtId="44" fontId="14" fillId="38" borderId="17" xfId="2" applyFont="1" applyFill="1" applyBorder="1"/>
    <xf numFmtId="44" fontId="13" fillId="2" borderId="9" xfId="2" applyFont="1" applyFill="1" applyBorder="1"/>
    <xf numFmtId="0" fontId="86" fillId="0" borderId="2" xfId="0" applyFont="1" applyBorder="1" applyAlignment="1">
      <alignment horizontal="center" vertical="center"/>
    </xf>
    <xf numFmtId="14" fontId="0" fillId="45" borderId="50" xfId="0" applyNumberFormat="1" applyFill="1" applyBorder="1"/>
    <xf numFmtId="0" fontId="0" fillId="0" borderId="50" xfId="0" applyBorder="1"/>
    <xf numFmtId="0" fontId="90" fillId="0" borderId="50" xfId="0" applyFont="1" applyBorder="1" applyAlignment="1">
      <alignment horizontal="center"/>
    </xf>
    <xf numFmtId="0" fontId="9" fillId="47" borderId="0" xfId="0" applyFont="1" applyFill="1" applyAlignment="1">
      <alignment horizontal="center"/>
    </xf>
    <xf numFmtId="0" fontId="9" fillId="38" borderId="0" xfId="0" applyFont="1" applyFill="1" applyAlignment="1">
      <alignment horizontal="center"/>
    </xf>
    <xf numFmtId="0" fontId="0" fillId="48" borderId="0" xfId="0" applyFill="1"/>
    <xf numFmtId="0" fontId="0" fillId="3" borderId="0" xfId="0" applyFill="1"/>
    <xf numFmtId="0" fontId="9" fillId="48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44" fontId="0" fillId="0" borderId="0" xfId="0" applyNumberFormat="1"/>
    <xf numFmtId="2" fontId="0" fillId="0" borderId="0" xfId="0" applyNumberFormat="1"/>
    <xf numFmtId="10" fontId="14" fillId="0" borderId="0" xfId="3" applyNumberFormat="1" applyFont="1" applyFill="1" applyBorder="1" applyAlignment="1">
      <alignment wrapText="1"/>
    </xf>
    <xf numFmtId="166" fontId="8" fillId="0" borderId="0" xfId="3" applyNumberFormat="1" applyFont="1" applyFill="1" applyAlignment="1">
      <alignment wrapText="1"/>
    </xf>
    <xf numFmtId="0" fontId="89" fillId="45" borderId="50" xfId="0" quotePrefix="1" applyFont="1" applyFill="1" applyBorder="1" applyAlignment="1">
      <alignment horizontal="right"/>
    </xf>
    <xf numFmtId="15" fontId="34" fillId="0" borderId="0" xfId="5" applyNumberFormat="1" applyFont="1"/>
    <xf numFmtId="0" fontId="34" fillId="0" borderId="0" xfId="5" applyFont="1" applyAlignment="1">
      <alignment horizontal="right"/>
    </xf>
    <xf numFmtId="0" fontId="34" fillId="0" borderId="0" xfId="5" applyFont="1"/>
    <xf numFmtId="2" fontId="79" fillId="43" borderId="53" xfId="0" applyNumberFormat="1" applyFont="1" applyFill="1" applyBorder="1" applyAlignment="1">
      <alignment horizontal="center"/>
    </xf>
    <xf numFmtId="0" fontId="93" fillId="0" borderId="0" xfId="186" applyFont="1"/>
    <xf numFmtId="0" fontId="80" fillId="43" borderId="55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4" fillId="0" borderId="5" xfId="0" quotePrefix="1" applyFont="1" applyBorder="1" applyAlignment="1">
      <alignment horizontal="left"/>
    </xf>
    <xf numFmtId="0" fontId="25" fillId="0" borderId="0" xfId="0" applyFont="1"/>
    <xf numFmtId="0" fontId="94" fillId="4" borderId="0" xfId="0" applyFont="1" applyFill="1"/>
    <xf numFmtId="0" fontId="95" fillId="0" borderId="0" xfId="0" applyFont="1"/>
    <xf numFmtId="0" fontId="94" fillId="0" borderId="0" xfId="0" applyFont="1" applyAlignment="1">
      <alignment horizontal="center"/>
    </xf>
    <xf numFmtId="171" fontId="94" fillId="0" borderId="0" xfId="0" applyNumberFormat="1" applyFont="1" applyAlignment="1">
      <alignment horizontal="center"/>
    </xf>
    <xf numFmtId="0" fontId="17" fillId="0" borderId="0" xfId="0" applyFont="1"/>
    <xf numFmtId="0" fontId="53" fillId="0" borderId="39" xfId="0" applyFont="1" applyBorder="1" applyAlignment="1">
      <alignment horizontal="center" wrapText="1"/>
    </xf>
    <xf numFmtId="0" fontId="53" fillId="0" borderId="8" xfId="0" applyFont="1" applyBorder="1" applyAlignment="1">
      <alignment horizontal="center" wrapText="1"/>
    </xf>
    <xf numFmtId="171" fontId="53" fillId="0" borderId="12" xfId="0" applyNumberFormat="1" applyFont="1" applyBorder="1" applyAlignment="1">
      <alignment horizontal="center" vertical="center"/>
    </xf>
    <xf numFmtId="0" fontId="1" fillId="0" borderId="38" xfId="0" applyFont="1" applyBorder="1"/>
    <xf numFmtId="0" fontId="1" fillId="0" borderId="0" xfId="0" applyFont="1"/>
    <xf numFmtId="0" fontId="1" fillId="0" borderId="20" xfId="0" applyFont="1" applyBorder="1"/>
    <xf numFmtId="43" fontId="1" fillId="0" borderId="38" xfId="1" applyFont="1" applyBorder="1"/>
    <xf numFmtId="43" fontId="53" fillId="0" borderId="0" xfId="1" applyFont="1" applyBorder="1"/>
    <xf numFmtId="43" fontId="1" fillId="0" borderId="20" xfId="0" applyNumberFormat="1" applyFont="1" applyBorder="1"/>
    <xf numFmtId="43" fontId="53" fillId="0" borderId="0" xfId="1" applyFont="1" applyFill="1" applyBorder="1"/>
    <xf numFmtId="43" fontId="1" fillId="0" borderId="20" xfId="1" applyFont="1" applyFill="1" applyBorder="1"/>
    <xf numFmtId="43" fontId="53" fillId="0" borderId="38" xfId="1" applyFont="1" applyBorder="1"/>
    <xf numFmtId="44" fontId="17" fillId="0" borderId="20" xfId="2" applyFont="1" applyFill="1" applyBorder="1"/>
    <xf numFmtId="44" fontId="17" fillId="0" borderId="12" xfId="2" applyFont="1" applyFill="1" applyBorder="1"/>
    <xf numFmtId="44" fontId="17" fillId="4" borderId="20" xfId="2" applyFont="1" applyFill="1" applyBorder="1"/>
    <xf numFmtId="44" fontId="17" fillId="4" borderId="12" xfId="2" applyFont="1" applyFill="1" applyBorder="1"/>
    <xf numFmtId="44" fontId="17" fillId="2" borderId="20" xfId="2" applyFont="1" applyFill="1" applyBorder="1"/>
    <xf numFmtId="44" fontId="17" fillId="4" borderId="4" xfId="2" applyFont="1" applyFill="1" applyBorder="1"/>
    <xf numFmtId="44" fontId="17" fillId="2" borderId="4" xfId="2" applyFont="1" applyFill="1" applyBorder="1"/>
    <xf numFmtId="44" fontId="17" fillId="0" borderId="4" xfId="2" applyFont="1" applyFill="1" applyBorder="1"/>
    <xf numFmtId="43" fontId="1" fillId="0" borderId="38" xfId="1" applyFont="1" applyFill="1" applyBorder="1"/>
    <xf numFmtId="44" fontId="53" fillId="0" borderId="40" xfId="2" applyFont="1" applyFill="1" applyBorder="1"/>
    <xf numFmtId="44" fontId="53" fillId="0" borderId="0" xfId="2" applyFont="1" applyFill="1" applyBorder="1"/>
    <xf numFmtId="44" fontId="16" fillId="2" borderId="7" xfId="2" applyFont="1" applyFill="1" applyBorder="1"/>
    <xf numFmtId="43" fontId="53" fillId="4" borderId="12" xfId="1" applyFont="1" applyFill="1" applyBorder="1"/>
    <xf numFmtId="43" fontId="96" fillId="0" borderId="0" xfId="1" applyFont="1"/>
    <xf numFmtId="43" fontId="1" fillId="0" borderId="0" xfId="0" applyNumberFormat="1" applyFont="1"/>
    <xf numFmtId="43" fontId="96" fillId="0" borderId="12" xfId="1" applyFont="1" applyBorder="1"/>
    <xf numFmtId="43" fontId="97" fillId="0" borderId="0" xfId="0" applyNumberFormat="1" applyFont="1"/>
    <xf numFmtId="0" fontId="97" fillId="0" borderId="0" xfId="0" applyFont="1"/>
    <xf numFmtId="0" fontId="16" fillId="0" borderId="0" xfId="0" applyFont="1" applyAlignment="1">
      <alignment horizontal="center"/>
    </xf>
    <xf numFmtId="14" fontId="16" fillId="0" borderId="0" xfId="0" applyNumberFormat="1" applyFont="1" applyAlignment="1">
      <alignment horizontal="center"/>
    </xf>
    <xf numFmtId="0" fontId="98" fillId="37" borderId="0" xfId="0" applyFont="1" applyFill="1" applyAlignment="1">
      <alignment horizontal="left"/>
    </xf>
    <xf numFmtId="0" fontId="98" fillId="0" borderId="0" xfId="0" applyFont="1"/>
    <xf numFmtId="0" fontId="99" fillId="0" borderId="0" xfId="0" applyFont="1"/>
    <xf numFmtId="0" fontId="99" fillId="4" borderId="0" xfId="0" applyFont="1" applyFill="1"/>
    <xf numFmtId="8" fontId="98" fillId="0" borderId="0" xfId="0" applyNumberFormat="1" applyFont="1"/>
    <xf numFmtId="44" fontId="98" fillId="0" borderId="0" xfId="0" applyNumberFormat="1" applyFont="1"/>
    <xf numFmtId="43" fontId="1" fillId="0" borderId="0" xfId="1" applyFont="1" applyFill="1" applyBorder="1"/>
    <xf numFmtId="44" fontId="14" fillId="0" borderId="0" xfId="2" applyFont="1" applyFill="1" applyBorder="1"/>
    <xf numFmtId="166" fontId="14" fillId="0" borderId="0" xfId="3" applyNumberFormat="1" applyFont="1" applyFill="1" applyBorder="1"/>
    <xf numFmtId="43" fontId="14" fillId="0" borderId="0" xfId="1" quotePrefix="1" applyFont="1" applyFill="1" applyBorder="1" applyAlignment="1">
      <alignment horizontal="left"/>
    </xf>
    <xf numFmtId="166" fontId="8" fillId="0" borderId="0" xfId="3" applyNumberFormat="1" applyFont="1" applyFill="1" applyBorder="1"/>
    <xf numFmtId="0" fontId="94" fillId="0" borderId="0" xfId="0" applyFont="1"/>
    <xf numFmtId="0" fontId="53" fillId="0" borderId="0" xfId="0" applyFont="1" applyAlignment="1">
      <alignment horizontal="center" wrapText="1"/>
    </xf>
    <xf numFmtId="171" fontId="53" fillId="0" borderId="0" xfId="0" applyNumberFormat="1" applyFont="1" applyAlignment="1">
      <alignment horizontal="center" vertical="center"/>
    </xf>
    <xf numFmtId="44" fontId="13" fillId="0" borderId="0" xfId="2" applyFont="1" applyFill="1" applyBorder="1" applyAlignment="1">
      <alignment horizontal="center" vertical="center"/>
    </xf>
    <xf numFmtId="164" fontId="14" fillId="0" borderId="0" xfId="0" applyNumberFormat="1" applyFont="1"/>
    <xf numFmtId="170" fontId="8" fillId="0" borderId="0" xfId="0" applyNumberFormat="1" applyFont="1"/>
    <xf numFmtId="8" fontId="14" fillId="0" borderId="0" xfId="0" applyNumberFormat="1" applyFont="1"/>
    <xf numFmtId="9" fontId="14" fillId="0" borderId="0" xfId="0" applyNumberFormat="1" applyFont="1"/>
    <xf numFmtId="43" fontId="96" fillId="0" borderId="0" xfId="1" applyFont="1" applyFill="1" applyBorder="1"/>
    <xf numFmtId="44" fontId="13" fillId="0" borderId="0" xfId="2" applyFont="1" applyFill="1" applyBorder="1"/>
    <xf numFmtId="0" fontId="25" fillId="0" borderId="0" xfId="0" applyFont="1" applyAlignment="1">
      <alignment horizontal="left"/>
    </xf>
    <xf numFmtId="0" fontId="95" fillId="0" borderId="0" xfId="0" applyFont="1" applyAlignment="1">
      <alignment horizontal="left"/>
    </xf>
    <xf numFmtId="171" fontId="94" fillId="0" borderId="0" xfId="0" applyNumberFormat="1" applyFont="1" applyAlignment="1">
      <alignment horizontal="left"/>
    </xf>
    <xf numFmtId="171" fontId="53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/>
    </xf>
    <xf numFmtId="43" fontId="1" fillId="0" borderId="0" xfId="0" applyNumberFormat="1" applyFont="1" applyAlignment="1">
      <alignment horizontal="left"/>
    </xf>
    <xf numFmtId="0" fontId="9" fillId="0" borderId="0" xfId="0" applyFont="1" applyAlignment="1">
      <alignment horizontal="left"/>
    </xf>
    <xf numFmtId="0" fontId="0" fillId="0" borderId="0" xfId="0" applyAlignment="1">
      <alignment horizontal="left"/>
    </xf>
    <xf numFmtId="9" fontId="0" fillId="0" borderId="0" xfId="0" applyNumberFormat="1" applyAlignment="1">
      <alignment horizontal="left"/>
    </xf>
    <xf numFmtId="0" fontId="0" fillId="0" borderId="0" xfId="0" quotePrefix="1" applyAlignment="1">
      <alignment horizontal="left"/>
    </xf>
    <xf numFmtId="43" fontId="1" fillId="0" borderId="0" xfId="1" applyFont="1" applyFill="1" applyBorder="1" applyAlignment="1">
      <alignment horizontal="left"/>
    </xf>
    <xf numFmtId="44" fontId="16" fillId="0" borderId="0" xfId="2" applyFont="1" applyFill="1" applyBorder="1" applyAlignment="1">
      <alignment horizontal="left"/>
    </xf>
    <xf numFmtId="43" fontId="53" fillId="0" borderId="0" xfId="1" applyFont="1" applyFill="1" applyBorder="1" applyAlignment="1">
      <alignment horizontal="left"/>
    </xf>
    <xf numFmtId="0" fontId="97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2" fontId="25" fillId="0" borderId="0" xfId="0" applyNumberFormat="1" applyFont="1" applyAlignment="1">
      <alignment horizontal="left"/>
    </xf>
    <xf numFmtId="2" fontId="95" fillId="0" borderId="0" xfId="0" applyNumberFormat="1" applyFont="1" applyAlignment="1">
      <alignment horizontal="left"/>
    </xf>
    <xf numFmtId="2" fontId="94" fillId="0" borderId="0" xfId="0" applyNumberFormat="1" applyFont="1" applyAlignment="1">
      <alignment horizontal="left"/>
    </xf>
    <xf numFmtId="2" fontId="53" fillId="0" borderId="0" xfId="0" applyNumberFormat="1" applyFont="1" applyAlignment="1">
      <alignment horizontal="left" vertical="center"/>
    </xf>
    <xf numFmtId="2" fontId="1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2" fontId="17" fillId="0" borderId="0" xfId="2" applyNumberFormat="1" applyFont="1" applyFill="1" applyBorder="1" applyAlignment="1">
      <alignment horizontal="left"/>
    </xf>
    <xf numFmtId="2" fontId="16" fillId="0" borderId="0" xfId="2" applyNumberFormat="1" applyFont="1" applyFill="1" applyBorder="1" applyAlignment="1">
      <alignment horizontal="left"/>
    </xf>
    <xf numFmtId="2" fontId="97" fillId="0" borderId="0" xfId="0" applyNumberFormat="1" applyFont="1" applyAlignment="1">
      <alignment horizontal="left"/>
    </xf>
    <xf numFmtId="2" fontId="17" fillId="0" borderId="0" xfId="0" applyNumberFormat="1" applyFont="1" applyAlignment="1">
      <alignment horizontal="left"/>
    </xf>
    <xf numFmtId="2" fontId="0" fillId="0" borderId="50" xfId="0" applyNumberFormat="1" applyBorder="1" applyAlignment="1">
      <alignment horizontal="left"/>
    </xf>
    <xf numFmtId="0" fontId="9" fillId="0" borderId="50" xfId="0" applyFont="1" applyBorder="1" applyAlignment="1">
      <alignment horizontal="left"/>
    </xf>
    <xf numFmtId="0" fontId="0" fillId="0" borderId="50" xfId="0" applyBorder="1" applyAlignment="1">
      <alignment horizontal="left"/>
    </xf>
    <xf numFmtId="49" fontId="25" fillId="0" borderId="0" xfId="0" applyNumberFormat="1" applyFont="1"/>
    <xf numFmtId="49" fontId="94" fillId="0" borderId="0" xfId="0" applyNumberFormat="1" applyFont="1"/>
    <xf numFmtId="49" fontId="94" fillId="0" borderId="0" xfId="0" applyNumberFormat="1" applyFont="1" applyAlignment="1">
      <alignment horizontal="center"/>
    </xf>
    <xf numFmtId="49" fontId="53" fillId="0" borderId="0" xfId="0" applyNumberFormat="1" applyFont="1" applyAlignment="1">
      <alignment horizontal="center" wrapText="1"/>
    </xf>
    <xf numFmtId="49" fontId="1" fillId="0" borderId="0" xfId="0" applyNumberFormat="1" applyFont="1"/>
    <xf numFmtId="49" fontId="53" fillId="0" borderId="0" xfId="1" applyNumberFormat="1" applyFont="1" applyFill="1" applyBorder="1"/>
    <xf numFmtId="49" fontId="53" fillId="0" borderId="0" xfId="2" applyNumberFormat="1" applyFont="1" applyFill="1" applyBorder="1"/>
    <xf numFmtId="49" fontId="97" fillId="0" borderId="0" xfId="0" applyNumberFormat="1" applyFont="1"/>
    <xf numFmtId="49" fontId="17" fillId="0" borderId="0" xfId="0" applyNumberFormat="1" applyFont="1"/>
    <xf numFmtId="2" fontId="102" fillId="0" borderId="50" xfId="0" applyNumberFormat="1" applyFont="1" applyBorder="1" applyAlignment="1">
      <alignment horizontal="left"/>
    </xf>
    <xf numFmtId="0" fontId="80" fillId="0" borderId="54" xfId="0" applyFont="1" applyBorder="1" applyAlignment="1">
      <alignment horizontal="center"/>
    </xf>
    <xf numFmtId="0" fontId="14" fillId="0" borderId="0" xfId="0" applyFont="1" applyAlignment="1">
      <alignment horizontal="center" indent="1"/>
    </xf>
    <xf numFmtId="0" fontId="17" fillId="0" borderId="0" xfId="0" applyFont="1" applyAlignment="1">
      <alignment horizontal="center" indent="1"/>
    </xf>
    <xf numFmtId="10" fontId="16" fillId="0" borderId="0" xfId="0" applyNumberFormat="1" applyFont="1" applyAlignment="1">
      <alignment horizontal="center" indent="1"/>
    </xf>
    <xf numFmtId="44" fontId="65" fillId="0" borderId="0" xfId="0" applyNumberFormat="1" applyFont="1" applyAlignment="1">
      <alignment horizontal="center" indent="1"/>
    </xf>
    <xf numFmtId="10" fontId="100" fillId="0" borderId="0" xfId="0" applyNumberFormat="1" applyFont="1" applyAlignment="1">
      <alignment horizontal="center" indent="1"/>
    </xf>
    <xf numFmtId="44" fontId="100" fillId="0" borderId="0" xfId="0" applyNumberFormat="1" applyFont="1" applyAlignment="1">
      <alignment horizontal="center" indent="1"/>
    </xf>
    <xf numFmtId="0" fontId="17" fillId="0" borderId="28" xfId="0" applyFont="1" applyBorder="1" applyAlignment="1">
      <alignment horizontal="center" indent="1"/>
    </xf>
    <xf numFmtId="44" fontId="16" fillId="0" borderId="0" xfId="0" applyNumberFormat="1" applyFont="1" applyAlignment="1">
      <alignment horizontal="center" indent="1"/>
    </xf>
    <xf numFmtId="44" fontId="17" fillId="0" borderId="0" xfId="0" applyNumberFormat="1" applyFont="1" applyAlignment="1">
      <alignment horizontal="center" indent="1"/>
    </xf>
    <xf numFmtId="44" fontId="17" fillId="0" borderId="16" xfId="0" applyNumberFormat="1" applyFont="1" applyBorder="1" applyAlignment="1">
      <alignment horizontal="center" indent="1"/>
    </xf>
    <xf numFmtId="8" fontId="17" fillId="0" borderId="16" xfId="2" applyNumberFormat="1" applyFont="1" applyBorder="1" applyAlignment="1">
      <alignment horizontal="center" indent="1"/>
    </xf>
    <xf numFmtId="44" fontId="27" fillId="0" borderId="0" xfId="0" applyNumberFormat="1" applyFont="1" applyAlignment="1">
      <alignment horizontal="center" indent="1"/>
    </xf>
    <xf numFmtId="2" fontId="80" fillId="43" borderId="55" xfId="0" applyNumberFormat="1" applyFont="1" applyFill="1" applyBorder="1" applyAlignment="1">
      <alignment horizontal="center"/>
    </xf>
    <xf numFmtId="0" fontId="8" fillId="0" borderId="17" xfId="0" applyFont="1" applyBorder="1" applyAlignment="1">
      <alignment horizontal="center"/>
    </xf>
    <xf numFmtId="2" fontId="79" fillId="40" borderId="48" xfId="0" applyNumberFormat="1" applyFont="1" applyFill="1" applyBorder="1" applyAlignment="1">
      <alignment horizontal="center"/>
    </xf>
    <xf numFmtId="0" fontId="80" fillId="38" borderId="55" xfId="0" applyFont="1" applyFill="1" applyBorder="1" applyAlignment="1">
      <alignment horizontal="center"/>
    </xf>
    <xf numFmtId="2" fontId="79" fillId="38" borderId="53" xfId="0" applyNumberFormat="1" applyFont="1" applyFill="1" applyBorder="1" applyAlignment="1">
      <alignment horizontal="center"/>
    </xf>
    <xf numFmtId="0" fontId="79" fillId="38" borderId="55" xfId="0" applyFont="1" applyFill="1" applyBorder="1" applyAlignment="1">
      <alignment horizontal="center"/>
    </xf>
    <xf numFmtId="44" fontId="14" fillId="0" borderId="50" xfId="2" applyFont="1" applyFill="1" applyBorder="1"/>
    <xf numFmtId="44" fontId="8" fillId="0" borderId="19" xfId="2" applyFont="1" applyBorder="1" applyAlignment="1">
      <alignment horizontal="right"/>
    </xf>
    <xf numFmtId="2" fontId="8" fillId="0" borderId="7" xfId="0" applyNumberFormat="1" applyFont="1" applyBorder="1"/>
    <xf numFmtId="0" fontId="8" fillId="0" borderId="50" xfId="0" applyFont="1" applyBorder="1" applyAlignment="1">
      <alignment wrapText="1"/>
    </xf>
    <xf numFmtId="0" fontId="88" fillId="46" borderId="47" xfId="0" applyFont="1" applyFill="1" applyBorder="1"/>
    <xf numFmtId="0" fontId="88" fillId="0" borderId="47" xfId="0" applyFont="1" applyBorder="1"/>
    <xf numFmtId="44" fontId="0" fillId="0" borderId="50" xfId="0" applyNumberFormat="1" applyBorder="1"/>
    <xf numFmtId="2" fontId="0" fillId="0" borderId="50" xfId="0" applyNumberFormat="1" applyBorder="1"/>
    <xf numFmtId="44" fontId="9" fillId="0" borderId="50" xfId="0" applyNumberFormat="1" applyFont="1" applyBorder="1"/>
    <xf numFmtId="44" fontId="14" fillId="0" borderId="50" xfId="0" applyNumberFormat="1" applyFont="1" applyBorder="1" applyAlignment="1">
      <alignment wrapText="1"/>
    </xf>
    <xf numFmtId="44" fontId="13" fillId="0" borderId="50" xfId="0" applyNumberFormat="1" applyFont="1" applyBorder="1" applyAlignment="1">
      <alignment wrapText="1"/>
    </xf>
    <xf numFmtId="44" fontId="14" fillId="0" borderId="50" xfId="0" applyNumberFormat="1" applyFont="1" applyBorder="1"/>
    <xf numFmtId="44" fontId="8" fillId="0" borderId="50" xfId="0" applyNumberFormat="1" applyFont="1" applyBorder="1" applyAlignment="1">
      <alignment wrapText="1"/>
    </xf>
    <xf numFmtId="2" fontId="8" fillId="0" borderId="50" xfId="0" applyNumberFormat="1" applyFont="1" applyBorder="1" applyAlignment="1">
      <alignment wrapText="1"/>
    </xf>
    <xf numFmtId="10" fontId="14" fillId="0" borderId="50" xfId="3" applyNumberFormat="1" applyFont="1" applyFill="1" applyBorder="1" applyAlignment="1">
      <alignment wrapText="1"/>
    </xf>
    <xf numFmtId="166" fontId="8" fillId="0" borderId="50" xfId="3" applyNumberFormat="1" applyFont="1" applyFill="1" applyBorder="1" applyAlignment="1">
      <alignment wrapText="1"/>
    </xf>
    <xf numFmtId="44" fontId="14" fillId="0" borderId="50" xfId="3" applyNumberFormat="1" applyFont="1" applyFill="1" applyBorder="1" applyAlignment="1">
      <alignment wrapText="1"/>
    </xf>
    <xf numFmtId="2" fontId="8" fillId="0" borderId="50" xfId="3" applyNumberFormat="1" applyFont="1" applyFill="1" applyBorder="1" applyAlignment="1">
      <alignment wrapText="1"/>
    </xf>
    <xf numFmtId="0" fontId="13" fillId="0" borderId="48" xfId="0" applyFont="1" applyBorder="1"/>
    <xf numFmtId="0" fontId="0" fillId="0" borderId="48" xfId="0" applyBorder="1"/>
    <xf numFmtId="0" fontId="9" fillId="0" borderId="48" xfId="0" applyFont="1" applyBorder="1"/>
    <xf numFmtId="6" fontId="14" fillId="0" borderId="48" xfId="0" applyNumberFormat="1" applyFont="1" applyBorder="1"/>
    <xf numFmtId="6" fontId="13" fillId="0" borderId="48" xfId="0" applyNumberFormat="1" applyFont="1" applyBorder="1"/>
    <xf numFmtId="0" fontId="15" fillId="0" borderId="48" xfId="0" applyFont="1" applyBorder="1" applyAlignment="1">
      <alignment horizontal="left"/>
    </xf>
    <xf numFmtId="0" fontId="8" fillId="0" borderId="48" xfId="0" applyFont="1" applyBorder="1" applyAlignment="1">
      <alignment wrapText="1"/>
    </xf>
    <xf numFmtId="2" fontId="79" fillId="43" borderId="50" xfId="0" applyNumberFormat="1" applyFont="1" applyFill="1" applyBorder="1" applyAlignment="1">
      <alignment horizontal="center"/>
    </xf>
    <xf numFmtId="0" fontId="79" fillId="45" borderId="48" xfId="0" applyFont="1" applyFill="1" applyBorder="1" applyAlignment="1">
      <alignment horizontal="center" vertical="center"/>
    </xf>
    <xf numFmtId="0" fontId="79" fillId="45" borderId="50" xfId="0" applyFont="1" applyFill="1" applyBorder="1" applyAlignment="1">
      <alignment horizontal="center"/>
    </xf>
    <xf numFmtId="0" fontId="79" fillId="45" borderId="48" xfId="0" applyFont="1" applyFill="1" applyBorder="1" applyAlignment="1">
      <alignment horizontal="center"/>
    </xf>
    <xf numFmtId="2" fontId="79" fillId="45" borderId="53" xfId="0" applyNumberFormat="1" applyFont="1" applyFill="1" applyBorder="1" applyAlignment="1">
      <alignment horizontal="center"/>
    </xf>
    <xf numFmtId="170" fontId="65" fillId="0" borderId="12" xfId="0" applyNumberFormat="1" applyFont="1" applyBorder="1"/>
    <xf numFmtId="44" fontId="16" fillId="2" borderId="9" xfId="2" applyFont="1" applyFill="1" applyBorder="1"/>
    <xf numFmtId="2" fontId="79" fillId="42" borderId="50" xfId="0" applyNumberFormat="1" applyFont="1" applyFill="1" applyBorder="1" applyAlignment="1">
      <alignment horizontal="center"/>
    </xf>
    <xf numFmtId="44" fontId="0" fillId="0" borderId="0" xfId="0" applyNumberFormat="1" applyAlignment="1">
      <alignment horizontal="right"/>
    </xf>
    <xf numFmtId="2" fontId="14" fillId="0" borderId="0" xfId="0" applyNumberFormat="1" applyFont="1"/>
    <xf numFmtId="44" fontId="14" fillId="0" borderId="20" xfId="2" applyFont="1" applyFill="1" applyBorder="1" applyAlignment="1">
      <alignment horizontal="center"/>
    </xf>
    <xf numFmtId="44" fontId="14" fillId="2" borderId="20" xfId="2" applyFont="1" applyFill="1" applyBorder="1" applyAlignment="1">
      <alignment horizontal="center"/>
    </xf>
    <xf numFmtId="44" fontId="14" fillId="4" borderId="4" xfId="2" applyFont="1" applyFill="1" applyBorder="1" applyAlignment="1">
      <alignment horizontal="center"/>
    </xf>
    <xf numFmtId="44" fontId="14" fillId="4" borderId="20" xfId="2" applyFont="1" applyFill="1" applyBorder="1" applyAlignment="1">
      <alignment horizontal="center"/>
    </xf>
    <xf numFmtId="44" fontId="0" fillId="38" borderId="0" xfId="0" applyNumberFormat="1" applyFill="1"/>
    <xf numFmtId="2" fontId="0" fillId="38" borderId="0" xfId="0" applyNumberFormat="1" applyFill="1"/>
    <xf numFmtId="0" fontId="80" fillId="0" borderId="0" xfId="0" applyFont="1" applyAlignment="1">
      <alignment horizontal="right"/>
    </xf>
    <xf numFmtId="0" fontId="79" fillId="40" borderId="0" xfId="0" applyFont="1" applyFill="1" applyAlignment="1">
      <alignment horizontal="center"/>
    </xf>
    <xf numFmtId="0" fontId="80" fillId="0" borderId="0" xfId="0" applyFont="1" applyAlignment="1">
      <alignment horizontal="center"/>
    </xf>
    <xf numFmtId="2" fontId="107" fillId="50" borderId="53" xfId="0" applyNumberFormat="1" applyFont="1" applyFill="1" applyBorder="1" applyAlignment="1">
      <alignment horizontal="center"/>
    </xf>
    <xf numFmtId="0" fontId="107" fillId="50" borderId="50" xfId="0" applyFont="1" applyFill="1" applyBorder="1" applyAlignment="1">
      <alignment horizontal="center"/>
    </xf>
    <xf numFmtId="2" fontId="107" fillId="50" borderId="50" xfId="0" applyNumberFormat="1" applyFont="1" applyFill="1" applyBorder="1" applyAlignment="1">
      <alignment horizontal="center"/>
    </xf>
    <xf numFmtId="0" fontId="107" fillId="49" borderId="53" xfId="0" applyFont="1" applyFill="1" applyBorder="1" applyAlignment="1">
      <alignment horizontal="center"/>
    </xf>
    <xf numFmtId="0" fontId="107" fillId="51" borderId="50" xfId="0" applyFont="1" applyFill="1" applyBorder="1" applyAlignment="1">
      <alignment horizontal="center"/>
    </xf>
    <xf numFmtId="2" fontId="107" fillId="51" borderId="50" xfId="0" applyNumberFormat="1" applyFont="1" applyFill="1" applyBorder="1" applyAlignment="1">
      <alignment horizontal="center"/>
    </xf>
    <xf numFmtId="2" fontId="107" fillId="44" borderId="53" xfId="0" applyNumberFormat="1" applyFont="1" applyFill="1" applyBorder="1" applyAlignment="1">
      <alignment horizontal="center"/>
    </xf>
    <xf numFmtId="0" fontId="0" fillId="38" borderId="68" xfId="0" applyFill="1" applyBorder="1"/>
    <xf numFmtId="0" fontId="84" fillId="0" borderId="0" xfId="0" applyFont="1" applyAlignment="1">
      <alignment horizontal="center"/>
    </xf>
    <xf numFmtId="168" fontId="84" fillId="0" borderId="0" xfId="0" applyNumberFormat="1" applyFont="1" applyAlignment="1">
      <alignment horizontal="center"/>
    </xf>
    <xf numFmtId="0" fontId="84" fillId="0" borderId="0" xfId="0" applyFont="1"/>
    <xf numFmtId="0" fontId="87" fillId="0" borderId="0" xfId="0" applyFont="1"/>
    <xf numFmtId="0" fontId="85" fillId="0" borderId="69" xfId="0" applyFont="1" applyBorder="1" applyAlignment="1">
      <alignment horizontal="left"/>
    </xf>
    <xf numFmtId="0" fontId="84" fillId="0" borderId="66" xfId="0" applyFont="1" applyBorder="1" applyAlignment="1">
      <alignment horizontal="center"/>
    </xf>
    <xf numFmtId="0" fontId="9" fillId="0" borderId="72" xfId="0" applyFont="1" applyBorder="1" applyAlignment="1">
      <alignment horizontal="center"/>
    </xf>
    <xf numFmtId="0" fontId="9" fillId="0" borderId="74" xfId="0" applyFont="1" applyBorder="1" applyAlignment="1">
      <alignment horizontal="center"/>
    </xf>
    <xf numFmtId="168" fontId="9" fillId="0" borderId="74" xfId="0" applyNumberFormat="1" applyFont="1" applyBorder="1" applyAlignment="1">
      <alignment horizontal="center"/>
    </xf>
    <xf numFmtId="0" fontId="84" fillId="0" borderId="73" xfId="0" applyFont="1" applyBorder="1"/>
    <xf numFmtId="0" fontId="9" fillId="0" borderId="74" xfId="0" applyFont="1" applyBorder="1"/>
    <xf numFmtId="0" fontId="11" fillId="0" borderId="74" xfId="0" applyFont="1" applyBorder="1"/>
    <xf numFmtId="0" fontId="11" fillId="0" borderId="74" xfId="0" applyFont="1" applyBorder="1" applyAlignment="1">
      <alignment horizontal="left" wrapText="1"/>
    </xf>
    <xf numFmtId="0" fontId="18" fillId="0" borderId="74" xfId="0" applyFont="1" applyBorder="1" applyAlignment="1">
      <alignment horizontal="left" vertical="top" wrapText="1"/>
    </xf>
    <xf numFmtId="0" fontId="10" fillId="0" borderId="74" xfId="0" applyFont="1" applyBorder="1"/>
    <xf numFmtId="0" fontId="18" fillId="0" borderId="74" xfId="0" applyFont="1" applyBorder="1" applyAlignment="1">
      <alignment horizontal="left" vertical="distributed" wrapText="1"/>
    </xf>
    <xf numFmtId="0" fontId="18" fillId="38" borderId="74" xfId="0" applyFont="1" applyFill="1" applyBorder="1" applyAlignment="1">
      <alignment horizontal="left" vertical="distributed" wrapText="1"/>
    </xf>
    <xf numFmtId="0" fontId="0" fillId="0" borderId="74" xfId="0" applyBorder="1"/>
    <xf numFmtId="0" fontId="87" fillId="0" borderId="79" xfId="0" applyFont="1" applyBorder="1"/>
    <xf numFmtId="0" fontId="87" fillId="0" borderId="67" xfId="0" applyFont="1" applyBorder="1"/>
    <xf numFmtId="0" fontId="0" fillId="0" borderId="80" xfId="0" applyBorder="1"/>
    <xf numFmtId="0" fontId="85" fillId="0" borderId="73" xfId="0" applyFont="1" applyBorder="1" applyAlignment="1">
      <alignment horizontal="left" indent="1"/>
    </xf>
    <xf numFmtId="0" fontId="85" fillId="0" borderId="0" xfId="0" applyFont="1" applyAlignment="1">
      <alignment horizontal="left" indent="1"/>
    </xf>
    <xf numFmtId="0" fontId="85" fillId="0" borderId="0" xfId="0" applyFont="1" applyAlignment="1">
      <alignment horizontal="left" wrapText="1" indent="1"/>
    </xf>
    <xf numFmtId="0" fontId="86" fillId="0" borderId="0" xfId="0" applyFont="1" applyAlignment="1">
      <alignment horizontal="left" indent="1"/>
    </xf>
    <xf numFmtId="0" fontId="103" fillId="0" borderId="73" xfId="0" applyFont="1" applyBorder="1" applyAlignment="1" applyProtection="1">
      <alignment horizontal="left" vertical="top" indent="1"/>
      <protection locked="0"/>
    </xf>
    <xf numFmtId="0" fontId="103" fillId="0" borderId="0" xfId="0" applyFont="1" applyAlignment="1" applyProtection="1">
      <alignment horizontal="left" indent="1"/>
      <protection locked="0"/>
    </xf>
    <xf numFmtId="0" fontId="62" fillId="0" borderId="0" xfId="0" applyFont="1" applyAlignment="1">
      <alignment horizontal="left" vertical="center" wrapText="1" indent="1"/>
    </xf>
    <xf numFmtId="0" fontId="86" fillId="0" borderId="0" xfId="0" applyFont="1" applyAlignment="1">
      <alignment horizontal="left" vertical="center" wrapText="1" indent="1"/>
    </xf>
    <xf numFmtId="0" fontId="0" fillId="0" borderId="73" xfId="0" applyBorder="1" applyAlignment="1" applyProtection="1">
      <alignment horizontal="left" vertical="top" indent="1"/>
      <protection locked="0"/>
    </xf>
    <xf numFmtId="0" fontId="106" fillId="0" borderId="0" xfId="0" applyFont="1" applyAlignment="1" applyProtection="1">
      <alignment horizontal="left" indent="1"/>
      <protection locked="0"/>
    </xf>
    <xf numFmtId="0" fontId="103" fillId="0" borderId="73" xfId="0" applyFont="1" applyBorder="1" applyAlignment="1" applyProtection="1">
      <alignment horizontal="right" vertical="top" indent="1"/>
      <protection locked="0"/>
    </xf>
    <xf numFmtId="0" fontId="103" fillId="0" borderId="0" xfId="0" applyFont="1" applyAlignment="1" applyProtection="1">
      <alignment indent="1"/>
      <protection locked="0"/>
    </xf>
    <xf numFmtId="0" fontId="18" fillId="38" borderId="74" xfId="0" applyFont="1" applyFill="1" applyBorder="1" applyAlignment="1">
      <alignment horizontal="left" vertical="distributed" wrapText="1" indent="1"/>
    </xf>
    <xf numFmtId="0" fontId="85" fillId="0" borderId="73" xfId="0" applyFont="1" applyBorder="1" applyAlignment="1">
      <alignment indent="1"/>
    </xf>
    <xf numFmtId="0" fontId="86" fillId="0" borderId="0" xfId="0" applyFont="1" applyAlignment="1">
      <alignment indent="1"/>
    </xf>
    <xf numFmtId="0" fontId="86" fillId="0" borderId="73" xfId="0" applyFont="1" applyBorder="1" applyAlignment="1">
      <alignment wrapText="1" indent="1"/>
    </xf>
    <xf numFmtId="0" fontId="86" fillId="0" borderId="0" xfId="0" applyFont="1" applyAlignment="1">
      <alignment wrapText="1" indent="1"/>
    </xf>
    <xf numFmtId="0" fontId="72" fillId="0" borderId="74" xfId="0" applyFont="1" applyBorder="1" applyAlignment="1">
      <alignment wrapText="1" indent="1"/>
    </xf>
    <xf numFmtId="0" fontId="86" fillId="0" borderId="0" xfId="0" applyFont="1" applyAlignment="1">
      <alignment horizontal="left" vertical="top" wrapText="1" indent="1"/>
    </xf>
    <xf numFmtId="0" fontId="87" fillId="0" borderId="0" xfId="0" applyFont="1" applyAlignment="1">
      <alignment indent="1"/>
    </xf>
    <xf numFmtId="0" fontId="18" fillId="0" borderId="74" xfId="0" applyFont="1" applyBorder="1" applyAlignment="1">
      <alignment horizontal="left" vertical="center" indent="1"/>
    </xf>
    <xf numFmtId="0" fontId="86" fillId="0" borderId="73" xfId="0" applyFont="1" applyBorder="1" applyAlignment="1">
      <alignment indent="1"/>
    </xf>
    <xf numFmtId="0" fontId="10" fillId="0" borderId="74" xfId="0" applyFont="1" applyBorder="1" applyAlignment="1">
      <alignment indent="1"/>
    </xf>
    <xf numFmtId="9" fontId="62" fillId="38" borderId="0" xfId="3" applyFont="1" applyFill="1" applyBorder="1" applyAlignment="1">
      <alignment indent="1"/>
    </xf>
    <xf numFmtId="0" fontId="18" fillId="0" borderId="74" xfId="0" applyFont="1" applyBorder="1" applyAlignment="1">
      <alignment horizontal="left" wrapText="1" indent="1"/>
    </xf>
    <xf numFmtId="0" fontId="18" fillId="0" borderId="74" xfId="0" applyFont="1" applyBorder="1" applyAlignment="1">
      <alignment horizontal="left" vertical="top" wrapText="1" indent="1"/>
    </xf>
    <xf numFmtId="0" fontId="0" fillId="38" borderId="74" xfId="0" applyFill="1" applyBorder="1" applyAlignment="1">
      <alignment indent="1"/>
    </xf>
    <xf numFmtId="44" fontId="85" fillId="0" borderId="0" xfId="0" applyNumberFormat="1" applyFont="1" applyAlignment="1">
      <alignment horizontal="left" wrapText="1" indent="1"/>
    </xf>
    <xf numFmtId="0" fontId="0" fillId="38" borderId="71" xfId="0" applyFill="1" applyBorder="1"/>
    <xf numFmtId="0" fontId="0" fillId="38" borderId="73" xfId="0" applyFill="1" applyBorder="1"/>
    <xf numFmtId="0" fontId="0" fillId="38" borderId="79" xfId="0" applyFill="1" applyBorder="1"/>
    <xf numFmtId="0" fontId="0" fillId="38" borderId="53" xfId="0" applyFill="1" applyBorder="1"/>
    <xf numFmtId="0" fontId="0" fillId="38" borderId="81" xfId="0" applyFill="1" applyBorder="1"/>
    <xf numFmtId="0" fontId="0" fillId="0" borderId="69" xfId="0" applyBorder="1" applyAlignment="1">
      <alignment horizontal="left"/>
    </xf>
    <xf numFmtId="14" fontId="85" fillId="0" borderId="75" xfId="0" applyNumberFormat="1" applyFont="1" applyBorder="1" applyAlignment="1">
      <alignment horizontal="left"/>
    </xf>
    <xf numFmtId="0" fontId="85" fillId="0" borderId="70" xfId="0" applyFont="1" applyBorder="1" applyAlignment="1">
      <alignment horizontal="left"/>
    </xf>
    <xf numFmtId="0" fontId="11" fillId="0" borderId="74" xfId="0" applyFont="1" applyBorder="1" applyAlignment="1">
      <alignment horizontal="left" wrapText="1" indent="1"/>
    </xf>
    <xf numFmtId="9" fontId="85" fillId="0" borderId="0" xfId="3" applyFont="1" applyBorder="1" applyAlignment="1">
      <alignment horizontal="left" wrapText="1" indent="1"/>
    </xf>
    <xf numFmtId="0" fontId="87" fillId="0" borderId="73" xfId="0" applyFont="1" applyBorder="1" applyAlignment="1">
      <alignment horizontal="left" indent="1"/>
    </xf>
    <xf numFmtId="0" fontId="87" fillId="0" borderId="0" xfId="0" applyFont="1" applyAlignment="1">
      <alignment horizontal="left" indent="1"/>
    </xf>
    <xf numFmtId="0" fontId="0" fillId="0" borderId="74" xfId="0" applyBorder="1" applyAlignment="1">
      <alignment horizontal="left" indent="1"/>
    </xf>
    <xf numFmtId="0" fontId="86" fillId="0" borderId="73" xfId="0" applyFont="1" applyBorder="1" applyAlignment="1">
      <alignment horizontal="left" indent="1"/>
    </xf>
    <xf numFmtId="0" fontId="87" fillId="0" borderId="73" xfId="0" applyFont="1" applyBorder="1" applyAlignment="1">
      <alignment horizontal="left"/>
    </xf>
    <xf numFmtId="0" fontId="87" fillId="0" borderId="0" xfId="0" applyFont="1" applyAlignment="1">
      <alignment horizontal="left"/>
    </xf>
    <xf numFmtId="0" fontId="0" fillId="0" borderId="74" xfId="0" applyBorder="1" applyAlignment="1">
      <alignment horizontal="left"/>
    </xf>
    <xf numFmtId="14" fontId="87" fillId="0" borderId="8" xfId="0" applyNumberFormat="1" applyFont="1" applyBorder="1" applyAlignment="1">
      <alignment horizontal="left" vertical="center"/>
    </xf>
    <xf numFmtId="0" fontId="108" fillId="0" borderId="48" xfId="0" applyFont="1" applyBorder="1" applyAlignment="1">
      <alignment wrapText="1"/>
    </xf>
    <xf numFmtId="44" fontId="14" fillId="38" borderId="20" xfId="181" applyFont="1" applyFill="1" applyBorder="1"/>
    <xf numFmtId="0" fontId="30" fillId="0" borderId="0" xfId="5" applyFont="1" applyAlignment="1">
      <alignment horizontal="center"/>
    </xf>
    <xf numFmtId="0" fontId="28" fillId="0" borderId="9" xfId="5" applyFont="1" applyBorder="1" applyAlignment="1">
      <alignment horizontal="left"/>
    </xf>
    <xf numFmtId="0" fontId="28" fillId="0" borderId="8" xfId="5" applyFont="1" applyBorder="1" applyAlignment="1">
      <alignment horizontal="left"/>
    </xf>
    <xf numFmtId="0" fontId="28" fillId="0" borderId="18" xfId="5" applyFont="1" applyBorder="1" applyAlignment="1">
      <alignment horizontal="left"/>
    </xf>
    <xf numFmtId="0" fontId="28" fillId="0" borderId="13" xfId="5" applyFont="1" applyBorder="1" applyAlignment="1">
      <alignment horizontal="left"/>
    </xf>
    <xf numFmtId="0" fontId="29" fillId="0" borderId="4" xfId="5" applyFont="1" applyBorder="1" applyAlignment="1">
      <alignment horizontal="center"/>
    </xf>
    <xf numFmtId="0" fontId="29" fillId="0" borderId="0" xfId="5" applyFont="1" applyAlignment="1">
      <alignment horizontal="center"/>
    </xf>
    <xf numFmtId="0" fontId="17" fillId="0" borderId="8" xfId="5" applyFont="1" applyBorder="1" applyAlignment="1">
      <alignment horizontal="center"/>
    </xf>
    <xf numFmtId="14" fontId="17" fillId="0" borderId="8" xfId="5" applyNumberFormat="1" applyFont="1" applyBorder="1" applyAlignment="1">
      <alignment horizontal="center"/>
    </xf>
    <xf numFmtId="0" fontId="17" fillId="0" borderId="0" xfId="5" applyFont="1" applyAlignment="1">
      <alignment horizontal="center"/>
    </xf>
    <xf numFmtId="0" fontId="17" fillId="0" borderId="0" xfId="5" applyFont="1" applyAlignment="1">
      <alignment horizontal="left"/>
    </xf>
    <xf numFmtId="44" fontId="17" fillId="0" borderId="0" xfId="2" applyFont="1" applyBorder="1" applyAlignment="1">
      <alignment horizontal="center"/>
    </xf>
    <xf numFmtId="0" fontId="17" fillId="0" borderId="8" xfId="5" applyFont="1" applyBorder="1" applyAlignment="1">
      <alignment horizontal="left" wrapText="1"/>
    </xf>
    <xf numFmtId="0" fontId="17" fillId="0" borderId="6" xfId="5" applyFont="1" applyBorder="1" applyAlignment="1">
      <alignment horizontal="left" wrapText="1"/>
    </xf>
    <xf numFmtId="0" fontId="92" fillId="0" borderId="1" xfId="5" applyFont="1" applyBorder="1" applyAlignment="1">
      <alignment horizontal="center" vertical="center"/>
    </xf>
    <xf numFmtId="0" fontId="92" fillId="0" borderId="2" xfId="5" applyFont="1" applyBorder="1" applyAlignment="1">
      <alignment horizontal="center" vertical="center"/>
    </xf>
    <xf numFmtId="0" fontId="92" fillId="0" borderId="3" xfId="5" applyFont="1" applyBorder="1" applyAlignment="1">
      <alignment horizontal="center" vertical="center"/>
    </xf>
    <xf numFmtId="0" fontId="92" fillId="0" borderId="9" xfId="5" applyFont="1" applyBorder="1" applyAlignment="1">
      <alignment horizontal="center" vertical="center"/>
    </xf>
    <xf numFmtId="0" fontId="92" fillId="0" borderId="8" xfId="5" applyFont="1" applyBorder="1" applyAlignment="1">
      <alignment horizontal="center" vertical="center"/>
    </xf>
    <xf numFmtId="0" fontId="92" fillId="0" borderId="6" xfId="5" applyFont="1" applyBorder="1" applyAlignment="1">
      <alignment horizontal="center" vertical="center"/>
    </xf>
    <xf numFmtId="0" fontId="17" fillId="0" borderId="9" xfId="5" applyFont="1" applyBorder="1" applyAlignment="1">
      <alignment horizontal="left" vertical="center" wrapText="1"/>
    </xf>
    <xf numFmtId="0" fontId="17" fillId="0" borderId="8" xfId="5" applyFont="1" applyBorder="1" applyAlignment="1">
      <alignment horizontal="left" vertical="center" wrapText="1"/>
    </xf>
    <xf numFmtId="0" fontId="17" fillId="0" borderId="6" xfId="5" applyFont="1" applyBorder="1" applyAlignment="1">
      <alignment horizontal="left" vertical="center" wrapText="1"/>
    </xf>
    <xf numFmtId="0" fontId="13" fillId="0" borderId="9" xfId="47" quotePrefix="1" applyFont="1" applyBorder="1" applyAlignment="1">
      <alignment horizontal="left" indent="1"/>
    </xf>
    <xf numFmtId="0" fontId="13" fillId="0" borderId="8" xfId="47" quotePrefix="1" applyFont="1" applyBorder="1" applyAlignment="1">
      <alignment horizontal="left" indent="1"/>
    </xf>
    <xf numFmtId="0" fontId="13" fillId="0" borderId="6" xfId="47" quotePrefix="1" applyFont="1" applyBorder="1" applyAlignment="1">
      <alignment horizontal="left" indent="1"/>
    </xf>
    <xf numFmtId="0" fontId="17" fillId="0" borderId="0" xfId="5" applyFont="1" applyAlignment="1">
      <alignment horizontal="left" wrapText="1"/>
    </xf>
    <xf numFmtId="44" fontId="17" fillId="38" borderId="0" xfId="2" applyFont="1" applyFill="1" applyBorder="1" applyAlignment="1">
      <alignment horizontal="center"/>
    </xf>
    <xf numFmtId="44" fontId="14" fillId="0" borderId="16" xfId="5" applyNumberFormat="1" applyFont="1" applyBorder="1" applyAlignment="1">
      <alignment horizontal="center"/>
    </xf>
    <xf numFmtId="0" fontId="14" fillId="0" borderId="16" xfId="5" applyFont="1" applyBorder="1" applyAlignment="1">
      <alignment horizontal="center"/>
    </xf>
    <xf numFmtId="44" fontId="17" fillId="0" borderId="0" xfId="2" applyFont="1" applyBorder="1" applyAlignment="1">
      <alignment horizontal="left"/>
    </xf>
    <xf numFmtId="44" fontId="16" fillId="0" borderId="16" xfId="5" applyNumberFormat="1" applyFont="1" applyBorder="1" applyAlignment="1">
      <alignment horizontal="center"/>
    </xf>
    <xf numFmtId="0" fontId="16" fillId="0" borderId="16" xfId="5" applyFont="1" applyBorder="1" applyAlignment="1">
      <alignment horizontal="center"/>
    </xf>
    <xf numFmtId="0" fontId="16" fillId="0" borderId="0" xfId="5" applyFont="1" applyAlignment="1">
      <alignment horizontal="center"/>
    </xf>
    <xf numFmtId="0" fontId="15" fillId="0" borderId="0" xfId="5" applyFont="1" applyAlignment="1">
      <alignment horizontal="center"/>
    </xf>
    <xf numFmtId="0" fontId="16" fillId="0" borderId="19" xfId="5" quotePrefix="1" applyFont="1" applyBorder="1" applyAlignment="1">
      <alignment horizontal="left"/>
    </xf>
    <xf numFmtId="0" fontId="13" fillId="0" borderId="0" xfId="0" quotePrefix="1" applyFont="1" applyAlignment="1">
      <alignment horizontal="left"/>
    </xf>
    <xf numFmtId="0" fontId="13" fillId="2" borderId="0" xfId="0" quotePrefix="1" applyFont="1" applyFill="1" applyAlignment="1">
      <alignment horizontal="left"/>
    </xf>
    <xf numFmtId="0" fontId="14" fillId="0" borderId="0" xfId="0" quotePrefix="1" applyFont="1" applyAlignment="1">
      <alignment horizontal="left"/>
    </xf>
    <xf numFmtId="0" fontId="14" fillId="0" borderId="5" xfId="0" quotePrefix="1" applyFont="1" applyBorder="1" applyAlignment="1">
      <alignment horizontal="left"/>
    </xf>
    <xf numFmtId="0" fontId="13" fillId="0" borderId="0" xfId="0" applyFont="1" applyAlignment="1">
      <alignment horizontal="left"/>
    </xf>
    <xf numFmtId="43" fontId="101" fillId="0" borderId="67" xfId="0" applyNumberFormat="1" applyFont="1" applyBorder="1" applyAlignment="1">
      <alignment horizontal="center"/>
    </xf>
    <xf numFmtId="0" fontId="32" fillId="3" borderId="1" xfId="0" applyFont="1" applyFill="1" applyBorder="1" applyAlignment="1">
      <alignment horizontal="left"/>
    </xf>
    <xf numFmtId="0" fontId="32" fillId="3" borderId="2" xfId="0" applyFont="1" applyFill="1" applyBorder="1" applyAlignment="1">
      <alignment horizontal="left"/>
    </xf>
    <xf numFmtId="0" fontId="24" fillId="3" borderId="8" xfId="5" applyFont="1" applyFill="1" applyBorder="1" applyAlignment="1">
      <alignment horizontal="left"/>
    </xf>
    <xf numFmtId="0" fontId="24" fillId="3" borderId="6" xfId="5" applyFont="1" applyFill="1" applyBorder="1" applyAlignment="1">
      <alignment horizontal="left"/>
    </xf>
    <xf numFmtId="0" fontId="13" fillId="0" borderId="17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86" fillId="0" borderId="73" xfId="0" applyFont="1" applyBorder="1" applyAlignment="1">
      <alignment horizontal="left" vertical="top" wrapText="1" indent="1"/>
    </xf>
    <xf numFmtId="0" fontId="86" fillId="0" borderId="0" xfId="0" applyFont="1" applyAlignment="1">
      <alignment horizontal="left" vertical="top" wrapText="1" indent="1"/>
    </xf>
    <xf numFmtId="0" fontId="84" fillId="0" borderId="71" xfId="0" applyFont="1" applyBorder="1" applyAlignment="1">
      <alignment horizontal="center"/>
    </xf>
    <xf numFmtId="0" fontId="84" fillId="0" borderId="66" xfId="0" applyFont="1" applyBorder="1" applyAlignment="1">
      <alignment horizontal="center"/>
    </xf>
    <xf numFmtId="0" fontId="84" fillId="0" borderId="73" xfId="0" applyFont="1" applyBorder="1" applyAlignment="1">
      <alignment horizontal="center"/>
    </xf>
    <xf numFmtId="0" fontId="84" fillId="0" borderId="0" xfId="0" applyFont="1" applyAlignment="1">
      <alignment horizontal="center"/>
    </xf>
    <xf numFmtId="168" fontId="84" fillId="0" borderId="73" xfId="0" applyNumberFormat="1" applyFont="1" applyBorder="1" applyAlignment="1">
      <alignment horizontal="center"/>
    </xf>
    <xf numFmtId="168" fontId="84" fillId="0" borderId="0" xfId="0" applyNumberFormat="1" applyFont="1" applyAlignment="1">
      <alignment horizontal="center"/>
    </xf>
    <xf numFmtId="0" fontId="85" fillId="0" borderId="73" xfId="0" applyFont="1" applyBorder="1" applyAlignment="1">
      <alignment horizontal="left" wrapText="1" indent="1"/>
    </xf>
    <xf numFmtId="0" fontId="85" fillId="0" borderId="0" xfId="0" applyFont="1" applyAlignment="1">
      <alignment horizontal="left" wrapText="1" indent="1"/>
    </xf>
    <xf numFmtId="0" fontId="85" fillId="0" borderId="70" xfId="0" applyFont="1" applyBorder="1" applyAlignment="1">
      <alignment horizontal="left" wrapText="1"/>
    </xf>
    <xf numFmtId="0" fontId="86" fillId="0" borderId="77" xfId="0" applyFont="1" applyBorder="1" applyAlignment="1">
      <alignment horizontal="left"/>
    </xf>
    <xf numFmtId="0" fontId="86" fillId="0" borderId="8" xfId="0" applyFont="1" applyBorder="1" applyAlignment="1">
      <alignment horizontal="left"/>
    </xf>
    <xf numFmtId="0" fontId="86" fillId="0" borderId="78" xfId="0" applyFont="1" applyBorder="1" applyAlignment="1">
      <alignment horizontal="center"/>
    </xf>
    <xf numFmtId="0" fontId="86" fillId="0" borderId="2" xfId="0" applyFont="1" applyBorder="1" applyAlignment="1">
      <alignment horizontal="center"/>
    </xf>
    <xf numFmtId="0" fontId="53" fillId="0" borderId="73" xfId="5" applyFont="1" applyBorder="1" applyAlignment="1">
      <alignment horizontal="center"/>
    </xf>
    <xf numFmtId="0" fontId="53" fillId="0" borderId="0" xfId="5" applyFont="1" applyAlignment="1">
      <alignment horizontal="center"/>
    </xf>
    <xf numFmtId="0" fontId="104" fillId="2" borderId="73" xfId="0" applyFont="1" applyFill="1" applyBorder="1" applyAlignment="1">
      <alignment horizontal="left" wrapText="1" indent="1"/>
    </xf>
    <xf numFmtId="0" fontId="85" fillId="2" borderId="0" xfId="0" applyFont="1" applyFill="1" applyAlignment="1">
      <alignment horizontal="left" wrapText="1" indent="1"/>
    </xf>
    <xf numFmtId="0" fontId="13" fillId="0" borderId="12" xfId="0" applyFont="1" applyBorder="1" applyAlignment="1">
      <alignment horizontal="center"/>
    </xf>
    <xf numFmtId="0" fontId="9" fillId="0" borderId="12" xfId="0" applyFont="1" applyBorder="1" applyAlignment="1">
      <alignment horizontal="right"/>
    </xf>
    <xf numFmtId="0" fontId="8" fillId="0" borderId="17" xfId="0" applyFont="1" applyBorder="1" applyAlignment="1">
      <alignment horizontal="left"/>
    </xf>
    <xf numFmtId="0" fontId="8" fillId="0" borderId="18" xfId="0" applyFont="1" applyBorder="1" applyAlignment="1">
      <alignment horizontal="left"/>
    </xf>
    <xf numFmtId="0" fontId="8" fillId="0" borderId="13" xfId="0" applyFont="1" applyBorder="1" applyAlignment="1">
      <alignment horizontal="left"/>
    </xf>
    <xf numFmtId="0" fontId="12" fillId="0" borderId="17" xfId="0" applyFont="1" applyBorder="1" applyAlignment="1">
      <alignment horizontal="left"/>
    </xf>
    <xf numFmtId="0" fontId="12" fillId="0" borderId="18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8" fillId="0" borderId="18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44" fontId="13" fillId="2" borderId="17" xfId="2" applyFont="1" applyFill="1" applyBorder="1" applyAlignment="1">
      <alignment horizontal="center" vertical="center" wrapText="1"/>
    </xf>
    <xf numFmtId="44" fontId="13" fillId="2" borderId="18" xfId="2" applyFont="1" applyFill="1" applyBorder="1" applyAlignment="1">
      <alignment horizontal="center" vertical="center" wrapText="1"/>
    </xf>
    <xf numFmtId="44" fontId="13" fillId="2" borderId="13" xfId="2" applyFont="1" applyFill="1" applyBorder="1" applyAlignment="1">
      <alignment horizontal="center" vertical="center" wrapText="1"/>
    </xf>
    <xf numFmtId="0" fontId="8" fillId="0" borderId="17" xfId="0" applyFont="1" applyBorder="1" applyAlignment="1">
      <alignment horizontal="center"/>
    </xf>
    <xf numFmtId="0" fontId="79" fillId="0" borderId="46" xfId="0" applyFont="1" applyBorder="1" applyAlignment="1">
      <alignment horizontal="center"/>
    </xf>
    <xf numFmtId="0" fontId="79" fillId="0" borderId="47" xfId="0" applyFont="1" applyBorder="1" applyAlignment="1">
      <alignment horizontal="center"/>
    </xf>
    <xf numFmtId="0" fontId="78" fillId="0" borderId="48" xfId="0" applyFont="1" applyBorder="1"/>
    <xf numFmtId="0" fontId="78" fillId="0" borderId="49" xfId="0" applyFont="1" applyBorder="1"/>
    <xf numFmtId="0" fontId="78" fillId="0" borderId="47" xfId="0" applyFont="1" applyBorder="1"/>
    <xf numFmtId="0" fontId="75" fillId="0" borderId="60" xfId="0" applyFont="1" applyBorder="1"/>
    <xf numFmtId="0" fontId="75" fillId="0" borderId="61" xfId="0" applyFont="1" applyBorder="1"/>
    <xf numFmtId="0" fontId="80" fillId="0" borderId="62" xfId="0" applyFont="1" applyBorder="1" applyAlignment="1">
      <alignment horizontal="right"/>
    </xf>
    <xf numFmtId="0" fontId="80" fillId="0" borderId="63" xfId="0" applyFont="1" applyBorder="1" applyAlignment="1">
      <alignment horizontal="right"/>
    </xf>
    <xf numFmtId="0" fontId="80" fillId="0" borderId="61" xfId="0" applyFont="1" applyBorder="1" applyAlignment="1">
      <alignment horizontal="right"/>
    </xf>
    <xf numFmtId="0" fontId="80" fillId="0" borderId="46" xfId="0" applyFont="1" applyBorder="1" applyAlignment="1">
      <alignment horizontal="center"/>
    </xf>
    <xf numFmtId="0" fontId="80" fillId="0" borderId="47" xfId="0" applyFont="1" applyBorder="1" applyAlignment="1">
      <alignment horizontal="center"/>
    </xf>
    <xf numFmtId="0" fontId="75" fillId="0" borderId="48" xfId="0" applyFont="1" applyBorder="1"/>
    <xf numFmtId="0" fontId="75" fillId="0" borderId="49" xfId="0" applyFont="1" applyBorder="1"/>
    <xf numFmtId="0" fontId="75" fillId="0" borderId="47" xfId="0" applyFont="1" applyBorder="1"/>
    <xf numFmtId="0" fontId="80" fillId="0" borderId="56" xfId="0" applyFont="1" applyBorder="1" applyAlignment="1">
      <alignment horizontal="center"/>
    </xf>
    <xf numFmtId="0" fontId="80" fillId="0" borderId="57" xfId="0" applyFont="1" applyBorder="1" applyAlignment="1">
      <alignment horizontal="center"/>
    </xf>
    <xf numFmtId="0" fontId="75" fillId="0" borderId="58" xfId="0" applyFont="1" applyBorder="1"/>
    <xf numFmtId="0" fontId="75" fillId="0" borderId="59" xfId="0" applyFont="1" applyBorder="1"/>
    <xf numFmtId="0" fontId="75" fillId="0" borderId="57" xfId="0" applyFont="1" applyBorder="1"/>
    <xf numFmtId="0" fontId="81" fillId="0" borderId="46" xfId="0" applyFont="1" applyBorder="1" applyAlignment="1">
      <alignment horizontal="center"/>
    </xf>
    <xf numFmtId="0" fontId="81" fillId="0" borderId="47" xfId="0" applyFont="1" applyBorder="1" applyAlignment="1">
      <alignment horizontal="center"/>
    </xf>
    <xf numFmtId="0" fontId="81" fillId="0" borderId="48" xfId="0" applyFont="1" applyBorder="1" applyAlignment="1">
      <alignment horizontal="center"/>
    </xf>
    <xf numFmtId="0" fontId="81" fillId="0" borderId="49" xfId="0" applyFont="1" applyBorder="1" applyAlignment="1">
      <alignment horizontal="center"/>
    </xf>
    <xf numFmtId="0" fontId="75" fillId="0" borderId="46" xfId="0" applyFont="1" applyBorder="1"/>
    <xf numFmtId="0" fontId="76" fillId="0" borderId="0" xfId="0" applyFont="1" applyAlignment="1">
      <alignment horizontal="center"/>
    </xf>
    <xf numFmtId="0" fontId="78" fillId="0" borderId="41" xfId="0" applyFont="1" applyBorder="1"/>
    <xf numFmtId="0" fontId="78" fillId="0" borderId="42" xfId="0" applyFont="1" applyBorder="1"/>
    <xf numFmtId="0" fontId="78" fillId="39" borderId="43" xfId="0" applyFont="1" applyFill="1" applyBorder="1"/>
    <xf numFmtId="0" fontId="78" fillId="39" borderId="44" xfId="0" applyFont="1" applyFill="1" applyBorder="1"/>
    <xf numFmtId="0" fontId="78" fillId="39" borderId="42" xfId="0" applyFont="1" applyFill="1" applyBorder="1"/>
    <xf numFmtId="0" fontId="79" fillId="0" borderId="43" xfId="0" applyFont="1" applyBorder="1"/>
    <xf numFmtId="0" fontId="79" fillId="0" borderId="42" xfId="0" applyFont="1" applyBorder="1"/>
    <xf numFmtId="15" fontId="77" fillId="0" borderId="43" xfId="0" applyNumberFormat="1" applyFont="1" applyBorder="1" applyAlignment="1">
      <alignment horizontal="center"/>
    </xf>
    <xf numFmtId="15" fontId="77" fillId="0" borderId="44" xfId="0" applyNumberFormat="1" applyFont="1" applyBorder="1" applyAlignment="1">
      <alignment horizontal="center"/>
    </xf>
    <xf numFmtId="15" fontId="77" fillId="0" borderId="42" xfId="0" applyNumberFormat="1" applyFont="1" applyBorder="1" applyAlignment="1">
      <alignment horizontal="center"/>
    </xf>
    <xf numFmtId="0" fontId="75" fillId="0" borderId="45" xfId="0" applyFont="1" applyBorder="1"/>
    <xf numFmtId="0" fontId="75" fillId="0" borderId="51" xfId="0" applyFont="1" applyBorder="1"/>
    <xf numFmtId="0" fontId="75" fillId="40" borderId="46" xfId="0" applyFont="1" applyFill="1" applyBorder="1"/>
    <xf numFmtId="0" fontId="75" fillId="40" borderId="47" xfId="0" applyFont="1" applyFill="1" applyBorder="1"/>
    <xf numFmtId="0" fontId="75" fillId="40" borderId="48" xfId="0" applyFont="1" applyFill="1" applyBorder="1"/>
    <xf numFmtId="0" fontId="75" fillId="40" borderId="49" xfId="0" applyFont="1" applyFill="1" applyBorder="1"/>
    <xf numFmtId="0" fontId="78" fillId="0" borderId="48" xfId="0" applyFont="1" applyBorder="1" applyAlignment="1">
      <alignment vertical="center"/>
    </xf>
    <xf numFmtId="0" fontId="78" fillId="0" borderId="49" xfId="0" applyFont="1" applyBorder="1" applyAlignment="1">
      <alignment vertical="center"/>
    </xf>
    <xf numFmtId="0" fontId="78" fillId="0" borderId="47" xfId="0" applyFont="1" applyBorder="1" applyAlignment="1">
      <alignment vertical="center"/>
    </xf>
    <xf numFmtId="0" fontId="79" fillId="0" borderId="43" xfId="0" applyFont="1" applyBorder="1" applyAlignment="1">
      <alignment horizontal="center"/>
    </xf>
    <xf numFmtId="0" fontId="79" fillId="0" borderId="42" xfId="0" applyFont="1" applyBorder="1" applyAlignment="1">
      <alignment horizontal="center"/>
    </xf>
    <xf numFmtId="15" fontId="77" fillId="0" borderId="43" xfId="0" applyNumberFormat="1" applyFont="1" applyBorder="1" applyAlignment="1">
      <alignment horizontal="left"/>
    </xf>
    <xf numFmtId="15" fontId="77" fillId="0" borderId="44" xfId="0" applyNumberFormat="1" applyFont="1" applyBorder="1" applyAlignment="1">
      <alignment horizontal="left"/>
    </xf>
    <xf numFmtId="15" fontId="77" fillId="0" borderId="42" xfId="0" applyNumberFormat="1" applyFont="1" applyBorder="1" applyAlignment="1">
      <alignment horizontal="left"/>
    </xf>
    <xf numFmtId="0" fontId="81" fillId="0" borderId="45" xfId="0" applyFont="1" applyBorder="1" applyAlignment="1">
      <alignment horizontal="center"/>
    </xf>
    <xf numFmtId="0" fontId="81" fillId="0" borderId="51" xfId="0" applyFont="1" applyBorder="1" applyAlignment="1">
      <alignment horizontal="center"/>
    </xf>
    <xf numFmtId="14" fontId="16" fillId="4" borderId="9" xfId="5" applyNumberFormat="1" applyFont="1" applyFill="1" applyBorder="1" applyAlignment="1">
      <alignment horizontal="left" indent="1"/>
    </xf>
    <xf numFmtId="0" fontId="16" fillId="4" borderId="8" xfId="5" applyFont="1" applyFill="1" applyBorder="1" applyAlignment="1">
      <alignment horizontal="left" indent="1"/>
    </xf>
    <xf numFmtId="0" fontId="16" fillId="4" borderId="6" xfId="5" applyFont="1" applyFill="1" applyBorder="1" applyAlignment="1">
      <alignment horizontal="left" indent="1"/>
    </xf>
    <xf numFmtId="0" fontId="13" fillId="4" borderId="9" xfId="5" quotePrefix="1" applyFont="1" applyFill="1" applyBorder="1" applyAlignment="1">
      <alignment horizontal="left"/>
    </xf>
    <xf numFmtId="0" fontId="13" fillId="4" borderId="8" xfId="5" quotePrefix="1" applyFont="1" applyFill="1" applyBorder="1" applyAlignment="1">
      <alignment horizontal="left"/>
    </xf>
    <xf numFmtId="0" fontId="13" fillId="4" borderId="6" xfId="5" quotePrefix="1" applyFont="1" applyFill="1" applyBorder="1" applyAlignment="1">
      <alignment horizontal="left"/>
    </xf>
    <xf numFmtId="14" fontId="17" fillId="4" borderId="48" xfId="5" applyNumberFormat="1" applyFont="1" applyFill="1" applyBorder="1" applyAlignment="1">
      <alignment horizontal="right"/>
    </xf>
    <xf numFmtId="0" fontId="17" fillId="4" borderId="49" xfId="5" applyFont="1" applyFill="1" applyBorder="1" applyAlignment="1">
      <alignment horizontal="right"/>
    </xf>
    <xf numFmtId="0" fontId="91" fillId="4" borderId="49" xfId="5" applyFont="1" applyFill="1" applyBorder="1" applyAlignment="1">
      <alignment horizontal="center"/>
    </xf>
    <xf numFmtId="14" fontId="17" fillId="4" borderId="49" xfId="5" applyNumberFormat="1" applyFont="1" applyFill="1" applyBorder="1" applyAlignment="1">
      <alignment horizontal="left"/>
    </xf>
    <xf numFmtId="0" fontId="17" fillId="4" borderId="49" xfId="5" applyFont="1" applyFill="1" applyBorder="1" applyAlignment="1">
      <alignment horizontal="left"/>
    </xf>
    <xf numFmtId="0" fontId="17" fillId="4" borderId="47" xfId="5" applyFont="1" applyFill="1" applyBorder="1" applyAlignment="1">
      <alignment horizontal="left"/>
    </xf>
    <xf numFmtId="170" fontId="8" fillId="4" borderId="12" xfId="0" applyNumberFormat="1" applyFont="1" applyFill="1" applyBorder="1"/>
    <xf numFmtId="0" fontId="106" fillId="4" borderId="0" xfId="0" applyFont="1" applyFill="1" applyAlignment="1" applyProtection="1">
      <alignment horizontal="left" indent="1"/>
      <protection locked="0"/>
    </xf>
    <xf numFmtId="14" fontId="85" fillId="4" borderId="70" xfId="0" applyNumberFormat="1" applyFont="1" applyFill="1" applyBorder="1" applyAlignment="1">
      <alignment horizontal="left"/>
    </xf>
    <xf numFmtId="14" fontId="85" fillId="4" borderId="76" xfId="0" applyNumberFormat="1" applyFont="1" applyFill="1" applyBorder="1" applyAlignment="1">
      <alignment horizontal="left"/>
    </xf>
    <xf numFmtId="2" fontId="37" fillId="4" borderId="0" xfId="1" applyNumberFormat="1" applyFont="1" applyFill="1" applyAlignment="1">
      <alignment horizontal="center"/>
    </xf>
    <xf numFmtId="44" fontId="13" fillId="4" borderId="7" xfId="2" applyFont="1" applyFill="1" applyBorder="1"/>
  </cellXfs>
  <cellStyles count="187">
    <cellStyle name="20% - Accent1" xfId="24" builtinId="30" customBuiltin="1"/>
    <cellStyle name="20% - Accent1 2" xfId="96" xr:uid="{FEFE32B2-E96C-4577-84C2-09DBED9E77C7}"/>
    <cellStyle name="20% - Accent1 3" xfId="142" xr:uid="{5DB66B84-028E-4C1E-B02D-A05D2E51662D}"/>
    <cellStyle name="20% - Accent2" xfId="28" builtinId="34" customBuiltin="1"/>
    <cellStyle name="20% - Accent2 2" xfId="99" xr:uid="{77F35AC8-568B-44BD-9689-2957433DDD7C}"/>
    <cellStyle name="20% - Accent2 3" xfId="145" xr:uid="{BF57B59D-E289-4177-A726-90F66045D317}"/>
    <cellStyle name="20% - Accent3" xfId="32" builtinId="38" customBuiltin="1"/>
    <cellStyle name="20% - Accent3 2" xfId="102" xr:uid="{0FBD382E-9833-4487-99F8-955EC584593C}"/>
    <cellStyle name="20% - Accent3 3" xfId="148" xr:uid="{54A6F7FB-AA2A-4D77-A377-0FD810FAD0FE}"/>
    <cellStyle name="20% - Accent4" xfId="36" builtinId="42" customBuiltin="1"/>
    <cellStyle name="20% - Accent4 2" xfId="105" xr:uid="{45067D6B-8BFE-46C0-8F48-57BD282CDE49}"/>
    <cellStyle name="20% - Accent4 3" xfId="151" xr:uid="{77D58D19-6F9E-4FDE-B7F3-5EBFC23AAC3A}"/>
    <cellStyle name="20% - Accent5" xfId="40" builtinId="46" customBuiltin="1"/>
    <cellStyle name="20% - Accent5 2" xfId="108" xr:uid="{4C1EE7E0-32BA-42C7-A298-639201CD2F7F}"/>
    <cellStyle name="20% - Accent5 3" xfId="154" xr:uid="{A8D36BF8-01D2-4A14-96A4-9CF12B0211D8}"/>
    <cellStyle name="20% - Accent6" xfId="44" builtinId="50" customBuiltin="1"/>
    <cellStyle name="20% - Accent6 2" xfId="111" xr:uid="{F946800B-D2FF-4AF0-A881-FF8657822DAC}"/>
    <cellStyle name="20% - Accent6 3" xfId="157" xr:uid="{2DC580A6-E909-4327-8495-B0A0F1CB3FA6}"/>
    <cellStyle name="40% - Accent1" xfId="25" builtinId="31" customBuiltin="1"/>
    <cellStyle name="40% - Accent1 2" xfId="97" xr:uid="{0F579115-092B-4AC9-BA7E-277D4C67EE05}"/>
    <cellStyle name="40% - Accent1 3" xfId="143" xr:uid="{80BFAB12-6054-4570-AD59-CD0F76BF1C8A}"/>
    <cellStyle name="40% - Accent2" xfId="29" builtinId="35" customBuiltin="1"/>
    <cellStyle name="40% - Accent2 2" xfId="100" xr:uid="{BB8E3DA7-D5C0-4F9F-8282-F4B428BFD115}"/>
    <cellStyle name="40% - Accent2 3" xfId="146" xr:uid="{405CE922-85C6-4EC2-A19B-76F4E27633F0}"/>
    <cellStyle name="40% - Accent3" xfId="33" builtinId="39" customBuiltin="1"/>
    <cellStyle name="40% - Accent3 2" xfId="103" xr:uid="{B98998B7-6710-4BB3-A75D-8DB2E635A529}"/>
    <cellStyle name="40% - Accent3 3" xfId="149" xr:uid="{EFB413ED-6F0E-4ED6-9E08-391FFBE5B585}"/>
    <cellStyle name="40% - Accent4" xfId="37" builtinId="43" customBuiltin="1"/>
    <cellStyle name="40% - Accent4 2" xfId="106" xr:uid="{1F431A2D-8953-45FE-8C89-4597A2B76E48}"/>
    <cellStyle name="40% - Accent4 3" xfId="152" xr:uid="{8B000CDD-6A72-4C6F-BFB2-D0F5106B53C2}"/>
    <cellStyle name="40% - Accent5" xfId="41" builtinId="47" customBuiltin="1"/>
    <cellStyle name="40% - Accent5 2" xfId="109" xr:uid="{2069CBE8-0E86-40A9-A93E-1F8F14E6065C}"/>
    <cellStyle name="40% - Accent5 3" xfId="155" xr:uid="{2BF80762-8D48-4DD5-9250-BAB0AD7F04DA}"/>
    <cellStyle name="40% - Accent6" xfId="45" builtinId="51" customBuiltin="1"/>
    <cellStyle name="40% - Accent6 2" xfId="112" xr:uid="{D2ABD43D-7EFB-4208-9D3B-15C8B7A1F964}"/>
    <cellStyle name="40% - Accent6 3" xfId="158" xr:uid="{291D6D48-84BA-4CDC-958F-D9A55DB5B764}"/>
    <cellStyle name="60% - Accent1" xfId="26" builtinId="32" customBuiltin="1"/>
    <cellStyle name="60% - Accent1 2" xfId="98" xr:uid="{D6772B73-E960-43B9-AFED-E4F5646A5E0D}"/>
    <cellStyle name="60% - Accent1 3" xfId="144" xr:uid="{F8F5AD96-9E94-4261-AD70-F666026F2AA6}"/>
    <cellStyle name="60% - Accent2" xfId="30" builtinId="36" customBuiltin="1"/>
    <cellStyle name="60% - Accent2 2" xfId="101" xr:uid="{68ADA3DD-543C-4F45-8DF8-716A4A7EF32D}"/>
    <cellStyle name="60% - Accent2 3" xfId="147" xr:uid="{22FE300D-5067-4A6D-9A64-2A2DB36CFE1C}"/>
    <cellStyle name="60% - Accent3" xfId="34" builtinId="40" customBuiltin="1"/>
    <cellStyle name="60% - Accent3 2" xfId="104" xr:uid="{AE21969C-8F46-4140-933C-6EABBB793B9B}"/>
    <cellStyle name="60% - Accent3 3" xfId="150" xr:uid="{12E95A8A-1078-412A-BCDF-1F59C1703754}"/>
    <cellStyle name="60% - Accent4" xfId="38" builtinId="44" customBuiltin="1"/>
    <cellStyle name="60% - Accent4 2" xfId="107" xr:uid="{7FD48B36-B756-4EBB-8B00-0DDC9D9A4E1A}"/>
    <cellStyle name="60% - Accent4 3" xfId="153" xr:uid="{E679586D-82D7-4399-B43F-AF956AA5FFD1}"/>
    <cellStyle name="60% - Accent5" xfId="42" builtinId="48" customBuiltin="1"/>
    <cellStyle name="60% - Accent5 2" xfId="110" xr:uid="{8BE6CCFB-58E1-4129-94D1-994F0D403B70}"/>
    <cellStyle name="60% - Accent5 3" xfId="156" xr:uid="{2A676419-19DC-4A8E-BBCB-DBE5B6B5EF3B}"/>
    <cellStyle name="60% - Accent6" xfId="46" builtinId="52" customBuiltin="1"/>
    <cellStyle name="60% - Accent6 2" xfId="113" xr:uid="{710C0EA4-7229-4A99-984E-F73F7BCE7939}"/>
    <cellStyle name="60% - Accent6 3" xfId="159" xr:uid="{2BFD2AA7-26CF-4FFB-9C71-B79EBA335EBB}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1" builtinId="3"/>
    <cellStyle name="Comma 2" xfId="57" xr:uid="{00000000-0005-0000-0000-00001C000000}"/>
    <cellStyle name="Comma 2 2" xfId="74" xr:uid="{00000000-0005-0000-0000-00001D000000}"/>
    <cellStyle name="Comma 2 2 2" xfId="88" xr:uid="{00000000-0005-0000-0000-00001E000000}"/>
    <cellStyle name="Comma 2 2 2 2" xfId="136" xr:uid="{94F73E8E-AA89-4239-B82D-74074CD59BD1}"/>
    <cellStyle name="Comma 2 2 2 3" xfId="182" xr:uid="{DCB8CAD0-161D-40A0-B931-28BDC07E1935}"/>
    <cellStyle name="Comma 2 2 3" xfId="125" xr:uid="{B12707A3-43CB-46FB-B3FD-A01B0394E6AC}"/>
    <cellStyle name="Comma 2 2 4" xfId="171" xr:uid="{0A3FE08F-0CA7-4EA4-8DCD-B32C8BD25358}"/>
    <cellStyle name="Comma 2 3" xfId="84" xr:uid="{00000000-0005-0000-0000-00001F000000}"/>
    <cellStyle name="Comma 2 3 2" xfId="132" xr:uid="{4E2E2261-0AAB-4267-B238-A4A47ED014D3}"/>
    <cellStyle name="Comma 2 3 3" xfId="178" xr:uid="{47479E14-F63C-4492-B5AC-3F639F0C511E}"/>
    <cellStyle name="Comma 2 4" xfId="121" xr:uid="{4FC251E4-63BC-4783-BFC3-84E03DD0B19C}"/>
    <cellStyle name="Comma 2 5" xfId="167" xr:uid="{9051833A-FAF2-4536-9F8A-E651AD3FCFD7}"/>
    <cellStyle name="Comma 3" xfId="58" xr:uid="{00000000-0005-0000-0000-000020000000}"/>
    <cellStyle name="Comma 3 2" xfId="75" xr:uid="{00000000-0005-0000-0000-000021000000}"/>
    <cellStyle name="Comma 3 2 2" xfId="89" xr:uid="{00000000-0005-0000-0000-000022000000}"/>
    <cellStyle name="Comma 3 2 2 2" xfId="137" xr:uid="{86EBC89F-0B25-4419-9B16-2A9E91502FC9}"/>
    <cellStyle name="Comma 3 2 2 3" xfId="183" xr:uid="{5EAB291F-6215-4599-ACD6-894415DAFD2D}"/>
    <cellStyle name="Comma 3 2 3" xfId="126" xr:uid="{2DBA51EC-C7DC-417B-866B-22106CE72436}"/>
    <cellStyle name="Comma 3 2 4" xfId="172" xr:uid="{A558DECC-F76D-4FB6-AC7B-F66B34B101BB}"/>
    <cellStyle name="Comma 3 3" xfId="85" xr:uid="{00000000-0005-0000-0000-000023000000}"/>
    <cellStyle name="Comma 3 3 2" xfId="133" xr:uid="{887D6F72-68D4-422D-985B-B944D9C6FC66}"/>
    <cellStyle name="Comma 3 3 3" xfId="179" xr:uid="{68186E93-E770-4DAD-95D7-B7F5A4D7B8F3}"/>
    <cellStyle name="Comma 3 4" xfId="122" xr:uid="{8C3E396A-1DB2-497A-9F2E-4F8AD7EE8DB1}"/>
    <cellStyle name="Comma 3 5" xfId="168" xr:uid="{D1C5E227-1763-4C3E-95E9-9D94F52F83B0}"/>
    <cellStyle name="Comma 4" xfId="59" xr:uid="{00000000-0005-0000-0000-000024000000}"/>
    <cellStyle name="Comma 5" xfId="60" xr:uid="{00000000-0005-0000-0000-000025000000}"/>
    <cellStyle name="Comma 6" xfId="78" xr:uid="{00000000-0005-0000-0000-000026000000}"/>
    <cellStyle name="Currency" xfId="2" builtinId="4"/>
    <cellStyle name="Currency 2" xfId="56" xr:uid="{00000000-0005-0000-0000-000028000000}"/>
    <cellStyle name="Currency 2 2" xfId="73" xr:uid="{00000000-0005-0000-0000-000029000000}"/>
    <cellStyle name="Currency 2 2 2" xfId="87" xr:uid="{00000000-0005-0000-0000-00002A000000}"/>
    <cellStyle name="Currency 2 2 2 2" xfId="135" xr:uid="{4CD12D2F-D1AB-48DA-903E-6E1393C3947E}"/>
    <cellStyle name="Currency 2 2 2 3" xfId="181" xr:uid="{0189E574-0238-4A0B-9B51-C714260A871B}"/>
    <cellStyle name="Currency 2 2 3" xfId="124" xr:uid="{9BE71E6D-C8CF-4B00-A036-B34B201B988C}"/>
    <cellStyle name="Currency 2 2 4" xfId="170" xr:uid="{E343E82A-9A7F-4593-91C5-959EF0205B52}"/>
    <cellStyle name="Currency 2 3" xfId="83" xr:uid="{00000000-0005-0000-0000-00002B000000}"/>
    <cellStyle name="Currency 2 3 2" xfId="131" xr:uid="{0CBAB7A9-EE51-4EE9-8592-3F09E03926D8}"/>
    <cellStyle name="Currency 2 3 3" xfId="177" xr:uid="{3AB9022E-124D-4183-BB7F-D87253D4900F}"/>
    <cellStyle name="Currency 2 4" xfId="120" xr:uid="{1FA8C9DD-63F2-42EF-84D7-2A865329CD89}"/>
    <cellStyle name="Currency 2 5" xfId="166" xr:uid="{8678B0E4-7898-45A0-B7CD-8E431E1A4103}"/>
    <cellStyle name="Currency 3" xfId="61" xr:uid="{00000000-0005-0000-0000-00002C000000}"/>
    <cellStyle name="Currency 4" xfId="79" xr:uid="{00000000-0005-0000-0000-00002D000000}"/>
    <cellStyle name="Date" xfId="62" xr:uid="{00000000-0005-0000-0000-00002E000000}"/>
    <cellStyle name="Explanatory Text" xfId="21" builtinId="53" customBuiltin="1"/>
    <cellStyle name="Fixed" xfId="63" xr:uid="{00000000-0005-0000-0000-000030000000}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eading1" xfId="64" xr:uid="{00000000-0005-0000-0000-000036000000}"/>
    <cellStyle name="Heading2" xfId="65" xr:uid="{00000000-0005-0000-0000-000037000000}"/>
    <cellStyle name="Hyperlink" xfId="186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4" xr:uid="{00000000-0005-0000-0000-00003C000000}"/>
    <cellStyle name="Normal 2 2" xfId="66" xr:uid="{00000000-0005-0000-0000-00003D000000}"/>
    <cellStyle name="Normal 3" xfId="5" xr:uid="{00000000-0005-0000-0000-00003E000000}"/>
    <cellStyle name="Normal 3 10" xfId="93" xr:uid="{E6399DDE-B211-40D8-9660-F156CBC3CEA3}"/>
    <cellStyle name="Normal 3 11" xfId="94" xr:uid="{7C6B0D24-C33D-4507-B67D-C1077C82F4AA}"/>
    <cellStyle name="Normal 3 12" xfId="140" xr:uid="{33C1C484-3AD3-47C8-BB49-D5DB83E5CC2E}"/>
    <cellStyle name="Normal 3 2" xfId="6" xr:uid="{00000000-0005-0000-0000-00003F000000}"/>
    <cellStyle name="Normal 3 2 2" xfId="70" xr:uid="{00000000-0005-0000-0000-000040000000}"/>
    <cellStyle name="Normal 3 2 3" xfId="81" xr:uid="{00000000-0005-0000-0000-000041000000}"/>
    <cellStyle name="Normal 3 2 3 2" xfId="92" xr:uid="{85619856-0DAB-493B-832D-50069C983426}"/>
    <cellStyle name="Normal 3 2 3 3" xfId="129" xr:uid="{4A3A3E56-37A8-4A7D-BEA9-FB203F29576B}"/>
    <cellStyle name="Normal 3 2 3 4" xfId="175" xr:uid="{B6214CBE-980A-427F-9106-882C92825808}"/>
    <cellStyle name="Normal 3 2 4" xfId="51" xr:uid="{00000000-0005-0000-0000-000042000000}"/>
    <cellStyle name="Normal 3 2 4 2" xfId="118" xr:uid="{E861E421-81F0-488F-B58B-089FB8DAEEAE}"/>
    <cellStyle name="Normal 3 2 4 3" xfId="164" xr:uid="{9778D782-41D2-4781-8BFC-EF69BCC2C597}"/>
    <cellStyle name="Normal 3 2 5" xfId="49" xr:uid="{00000000-0005-0000-0000-000043000000}"/>
    <cellStyle name="Normal 3 2 5 2" xfId="116" xr:uid="{B8BE68F3-C56E-4BDB-A6C3-CF6775461323}"/>
    <cellStyle name="Normal 3 2 5 3" xfId="162" xr:uid="{082EC3EC-F411-4C12-B71D-D9CC2090E527}"/>
    <cellStyle name="Normal 3 2 6" xfId="95" xr:uid="{FB489CB4-B58C-4E76-BA76-8BFE92AB73CE}"/>
    <cellStyle name="Normal 3 2 7" xfId="141" xr:uid="{FD3F9A86-6E20-4426-AF50-DCED6AF605A7}"/>
    <cellStyle name="Normal 3 3" xfId="52" xr:uid="{00000000-0005-0000-0000-000044000000}"/>
    <cellStyle name="Normal 3 4" xfId="90" xr:uid="{00000000-0005-0000-0000-000045000000}"/>
    <cellStyle name="Normal 3 4 2" xfId="138" xr:uid="{96F7AC9E-1D46-4129-9EA9-702F22113DB5}"/>
    <cellStyle name="Normal 3 4 3" xfId="184" xr:uid="{F69C3F0B-697C-428D-A1C5-D66433D4453E}"/>
    <cellStyle name="Normal 3 5" xfId="91" xr:uid="{00000000-0005-0000-0000-000046000000}"/>
    <cellStyle name="Normal 3 5 2" xfId="139" xr:uid="{40CFF46C-5F13-47A7-A2DB-3A2FF0FE17B7}"/>
    <cellStyle name="Normal 3 5 3" xfId="185" xr:uid="{75F1D844-9DA8-44E5-ABFA-525678F94839}"/>
    <cellStyle name="Normal 3 6" xfId="80" xr:uid="{00000000-0005-0000-0000-000047000000}"/>
    <cellStyle name="Normal 3 6 2" xfId="128" xr:uid="{B6989CBB-AFA2-42B2-9B0F-A3146F4043A6}"/>
    <cellStyle name="Normal 3 6 3" xfId="174" xr:uid="{9DA0DCA5-204A-4DB7-ADA3-875BE73D5DDF}"/>
    <cellStyle name="Normal 3 7" xfId="50" xr:uid="{00000000-0005-0000-0000-000048000000}"/>
    <cellStyle name="Normal 3 7 2" xfId="117" xr:uid="{5D9D7DC0-E61E-4851-B5F7-1E7F1A76A56E}"/>
    <cellStyle name="Normal 3 7 3" xfId="163" xr:uid="{0E934BF8-99BE-4F17-B13C-295B15DABB80}"/>
    <cellStyle name="Normal 3 8" xfId="48" xr:uid="{00000000-0005-0000-0000-000049000000}"/>
    <cellStyle name="Normal 3 8 2" xfId="115" xr:uid="{76E5CC60-3C01-46D2-82C7-260F0CE579D1}"/>
    <cellStyle name="Normal 3 8 3" xfId="161" xr:uid="{28439208-5106-471D-A50A-7D1A692A5EBA}"/>
    <cellStyle name="Normal 3 9" xfId="47" xr:uid="{00000000-0005-0000-0000-00004A000000}"/>
    <cellStyle name="Normal 3 9 2" xfId="114" xr:uid="{35DF0767-AF11-47EA-97B1-8DE0AD088A4B}"/>
    <cellStyle name="Normal 3 9 3" xfId="160" xr:uid="{07E69250-040A-4825-81DB-A1776CF526CF}"/>
    <cellStyle name="Normal 4" xfId="53" xr:uid="{00000000-0005-0000-0000-00004B000000}"/>
    <cellStyle name="Normal 4 2" xfId="71" xr:uid="{00000000-0005-0000-0000-00004C000000}"/>
    <cellStyle name="Normal 5" xfId="54" xr:uid="{00000000-0005-0000-0000-00004D000000}"/>
    <cellStyle name="Normal 6" xfId="55" xr:uid="{00000000-0005-0000-0000-00004E000000}"/>
    <cellStyle name="Normal 6 2" xfId="72" xr:uid="{00000000-0005-0000-0000-00004F000000}"/>
    <cellStyle name="Normal 6 2 2" xfId="86" xr:uid="{00000000-0005-0000-0000-000050000000}"/>
    <cellStyle name="Normal 6 2 2 2" xfId="134" xr:uid="{E2A5BB67-BFE5-4505-A083-FCECAAAB6B73}"/>
    <cellStyle name="Normal 6 2 2 3" xfId="180" xr:uid="{32DF88C8-6929-41BD-A11D-E9B0DAA51CCD}"/>
    <cellStyle name="Normal 6 2 3" xfId="123" xr:uid="{2C2040A3-40DB-46B7-8BDC-D05BFF4F786D}"/>
    <cellStyle name="Normal 6 2 4" xfId="169" xr:uid="{52C9B933-9D22-4029-B196-17D00DF07970}"/>
    <cellStyle name="Normal 6 3" xfId="82" xr:uid="{00000000-0005-0000-0000-000051000000}"/>
    <cellStyle name="Normal 6 3 2" xfId="130" xr:uid="{C0D54F36-4336-4FF3-B7ED-B1426BB2B7E2}"/>
    <cellStyle name="Normal 6 3 3" xfId="176" xr:uid="{243C53EC-5FD6-4A1A-BBFD-0F3D351E033F}"/>
    <cellStyle name="Normal 6 4" xfId="119" xr:uid="{F573D6DC-9C18-415E-9969-CAD211FC5BE7}"/>
    <cellStyle name="Normal 6 5" xfId="165" xr:uid="{A2155050-90F9-4461-8AE2-EF072E9BE096}"/>
    <cellStyle name="Normal 7" xfId="76" xr:uid="{00000000-0005-0000-0000-000052000000}"/>
    <cellStyle name="Note 2" xfId="77" xr:uid="{00000000-0005-0000-0000-000053000000}"/>
    <cellStyle name="Note 2 2" xfId="127" xr:uid="{2DA09CD6-2906-4336-BB15-D4B7E847549F}"/>
    <cellStyle name="Note 2 3" xfId="173" xr:uid="{843B986B-5C8F-43F8-89F6-F02ED92FE908}"/>
    <cellStyle name="Output" xfId="16" builtinId="21" customBuiltin="1"/>
    <cellStyle name="Percent" xfId="3" builtinId="5"/>
    <cellStyle name="Percent 2" xfId="67" xr:uid="{00000000-0005-0000-0000-000056000000}"/>
    <cellStyle name="Percent 3" xfId="68" xr:uid="{00000000-0005-0000-0000-000057000000}"/>
    <cellStyle name="Title" xfId="7" builtinId="15" customBuiltin="1"/>
    <cellStyle name="Total" xfId="22" builtinId="25" customBuiltin="1"/>
    <cellStyle name="Total 2" xfId="69" xr:uid="{00000000-0005-0000-0000-00005A000000}"/>
    <cellStyle name="Warning Text" xfId="20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0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17</xdr:col>
      <xdr:colOff>142875</xdr:colOff>
      <xdr:row>32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1F07C3-FB63-0043-A187-9377311FAE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96350" y="190500"/>
          <a:ext cx="7296150" cy="60388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57150</xdr:rowOff>
    </xdr:from>
    <xdr:to>
      <xdr:col>4</xdr:col>
      <xdr:colOff>228600</xdr:colOff>
      <xdr:row>3</xdr:row>
      <xdr:rowOff>3764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95FC389-3546-4A97-98A7-63E696FBB1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495300"/>
          <a:ext cx="1381125" cy="3638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5</xdr:col>
      <xdr:colOff>123825</xdr:colOff>
      <xdr:row>45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C41FD73-1B77-4AE6-9539-046B311D7283}"/>
            </a:ext>
            <a:ext uri="{147F2762-F138-4A5C-976F-8EAC2B608ADB}">
              <a16:predDERef xmlns:a16="http://schemas.microsoft.com/office/drawing/2014/main" pred="{E95FC389-3546-4A97-98A7-63E696FBB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l="3599" t="27800" r="1067" b="30605"/>
        <a:stretch>
          <a:fillRect/>
        </a:stretch>
      </xdr:blipFill>
      <xdr:spPr>
        <a:xfrm>
          <a:off x="171450" y="8658225"/>
          <a:ext cx="1790700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952500</xdr:colOff>
      <xdr:row>20</xdr:row>
      <xdr:rowOff>133350</xdr:rowOff>
    </xdr:from>
    <xdr:to>
      <xdr:col>18</xdr:col>
      <xdr:colOff>247650</xdr:colOff>
      <xdr:row>50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1A4F51F-3D2F-4404-72D4-AA3882C37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10925" y="4086225"/>
          <a:ext cx="7896225" cy="33051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504825</xdr:colOff>
      <xdr:row>7</xdr:row>
      <xdr:rowOff>47625</xdr:rowOff>
    </xdr:from>
    <xdr:to>
      <xdr:col>10</xdr:col>
      <xdr:colOff>85725</xdr:colOff>
      <xdr:row>8</xdr:row>
      <xdr:rowOff>38101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E481BA7A-FF32-41AA-A931-000C008BEA0F}"/>
            </a:ext>
          </a:extLst>
        </xdr:cNvPr>
        <xdr:cNvSpPr/>
      </xdr:nvSpPr>
      <xdr:spPr>
        <a:xfrm>
          <a:off x="8058150" y="1704975"/>
          <a:ext cx="390525" cy="200026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723900</xdr:colOff>
      <xdr:row>32</xdr:row>
      <xdr:rowOff>133350</xdr:rowOff>
    </xdr:from>
    <xdr:to>
      <xdr:col>2</xdr:col>
      <xdr:colOff>2514600</xdr:colOff>
      <xdr:row>35</xdr:row>
      <xdr:rowOff>19050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3395E12-4EDF-4A91-BA75-401AA5855A64}"/>
            </a:ext>
            <a:ext uri="{147F2762-F138-4A5C-976F-8EAC2B608ADB}">
              <a16:predDERef xmlns:a16="http://schemas.microsoft.com/office/drawing/2014/main" pred="{E481BA7A-FF32-41AA-A931-000C008BE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 l="3599" t="27800" r="1067" b="30605"/>
        <a:stretch>
          <a:fillRect/>
        </a:stretch>
      </xdr:blipFill>
      <xdr:spPr>
        <a:xfrm>
          <a:off x="2476500" y="7943850"/>
          <a:ext cx="1790700" cy="5143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16</xdr:row>
      <xdr:rowOff>76200</xdr:rowOff>
    </xdr:from>
    <xdr:to>
      <xdr:col>3</xdr:col>
      <xdr:colOff>207457</xdr:colOff>
      <xdr:row>18</xdr:row>
      <xdr:rowOff>102816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AE3BFDF-9EEA-CDAF-3865-7808A82E1913}"/>
            </a:ext>
            <a:ext uri="{147F2762-F138-4A5C-976F-8EAC2B608ADB}">
              <a16:predDERef xmlns:a16="http://schemas.microsoft.com/office/drawing/2014/main" pred="{A6E76F43-8A89-4A38-A9BD-2B6C3DA8C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3162300"/>
          <a:ext cx="1504762" cy="432381"/>
        </a:xfrm>
        <a:prstGeom prst="rect">
          <a:avLst/>
        </a:prstGeom>
      </xdr:spPr>
    </xdr:pic>
    <xdr:clientData/>
  </xdr:twoCellAnchor>
  <xdr:twoCellAnchor editAs="oneCell">
    <xdr:from>
      <xdr:col>5</xdr:col>
      <xdr:colOff>247650</xdr:colOff>
      <xdr:row>16</xdr:row>
      <xdr:rowOff>47625</xdr:rowOff>
    </xdr:from>
    <xdr:to>
      <xdr:col>7</xdr:col>
      <xdr:colOff>419100</xdr:colOff>
      <xdr:row>18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71723F9-E757-4C26-A1A6-34C8CC39DEFA}"/>
            </a:ext>
            <a:ext uri="{147F2762-F138-4A5C-976F-8EAC2B608ADB}">
              <a16:predDERef xmlns:a16="http://schemas.microsoft.com/office/drawing/2014/main" pred="{FAE3BFDF-9EEA-CDAF-3865-7808A82E1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l="3599" t="27800" r="1067" b="30605"/>
        <a:stretch>
          <a:fillRect/>
        </a:stretch>
      </xdr:blipFill>
      <xdr:spPr>
        <a:xfrm>
          <a:off x="4057650" y="3133725"/>
          <a:ext cx="1790700" cy="514350"/>
        </a:xfrm>
        <a:prstGeom prst="rect">
          <a:avLst/>
        </a:prstGeom>
      </xdr:spPr>
    </xdr:pic>
    <xdr:clientData/>
  </xdr:twoCellAnchor>
  <xdr:twoCellAnchor editAs="oneCell">
    <xdr:from>
      <xdr:col>15</xdr:col>
      <xdr:colOff>180975</xdr:colOff>
      <xdr:row>6</xdr:row>
      <xdr:rowOff>28575</xdr:rowOff>
    </xdr:from>
    <xdr:to>
      <xdr:col>32</xdr:col>
      <xdr:colOff>77126</xdr:colOff>
      <xdr:row>20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ADF4610-9F08-3E61-7C1D-1C2F5CEC9859}"/>
            </a:ext>
            <a:ext uri="{147F2762-F138-4A5C-976F-8EAC2B608ADB}">
              <a16:predDERef xmlns:a16="http://schemas.microsoft.com/office/drawing/2014/main" pred="{D71723F9-E757-4C26-A1A6-34C8CC39D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49150" y="1257300"/>
          <a:ext cx="12850151" cy="2476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16</xdr:row>
      <xdr:rowOff>76200</xdr:rowOff>
    </xdr:from>
    <xdr:to>
      <xdr:col>3</xdr:col>
      <xdr:colOff>180787</xdr:colOff>
      <xdr:row>18</xdr:row>
      <xdr:rowOff>114246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4A6BD9-E2B6-410B-AB03-9A977F580DB9}"/>
            </a:ext>
            <a:ext uri="{147F2762-F138-4A5C-976F-8EAC2B608ADB}">
              <a16:predDERef xmlns:a16="http://schemas.microsoft.com/office/drawing/2014/main" pred="{19EE026C-2BCA-4E27-9183-C06718DFA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2025" y="3162300"/>
          <a:ext cx="1504762" cy="438096"/>
        </a:xfrm>
        <a:prstGeom prst="rect">
          <a:avLst/>
        </a:prstGeom>
      </xdr:spPr>
    </xdr:pic>
    <xdr:clientData/>
  </xdr:twoCellAnchor>
  <xdr:twoCellAnchor editAs="oneCell">
    <xdr:from>
      <xdr:col>5</xdr:col>
      <xdr:colOff>104775</xdr:colOff>
      <xdr:row>16</xdr:row>
      <xdr:rowOff>57150</xdr:rowOff>
    </xdr:from>
    <xdr:to>
      <xdr:col>7</xdr:col>
      <xdr:colOff>371475</xdr:colOff>
      <xdr:row>18</xdr:row>
      <xdr:rowOff>171450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BE1D34C-0D14-4617-BEEF-0E9779A2FEDF}"/>
            </a:ext>
            <a:ext uri="{147F2762-F138-4A5C-976F-8EAC2B608ADB}">
              <a16:predDERef xmlns:a16="http://schemas.microsoft.com/office/drawing/2014/main" pred="{004A6BD9-E2B6-410B-AB03-9A977F580D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l="3599" t="27800" r="1067" b="30605"/>
        <a:stretch>
          <a:fillRect/>
        </a:stretch>
      </xdr:blipFill>
      <xdr:spPr>
        <a:xfrm>
          <a:off x="3914775" y="3143250"/>
          <a:ext cx="1790700" cy="514350"/>
        </a:xfrm>
        <a:prstGeom prst="rect">
          <a:avLst/>
        </a:prstGeom>
      </xdr:spPr>
    </xdr:pic>
    <xdr:clientData/>
  </xdr:twoCellAnchor>
  <xdr:twoCellAnchor editAs="oneCell">
    <xdr:from>
      <xdr:col>15</xdr:col>
      <xdr:colOff>466725</xdr:colOff>
      <xdr:row>4</xdr:row>
      <xdr:rowOff>87426</xdr:rowOff>
    </xdr:from>
    <xdr:to>
      <xdr:col>29</xdr:col>
      <xdr:colOff>236954</xdr:colOff>
      <xdr:row>15</xdr:row>
      <xdr:rowOff>142875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CA4836F-D5A0-4BB2-53FE-CBE803DD7405}"/>
            </a:ext>
            <a:ext uri="{147F2762-F138-4A5C-976F-8EAC2B608ADB}">
              <a16:predDERef xmlns:a16="http://schemas.microsoft.com/office/drawing/2014/main" pred="{CBE1D34C-0D14-4617-BEEF-0E9779A2F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96725" y="935151"/>
          <a:ext cx="10438229" cy="196997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15</xdr:row>
      <xdr:rowOff>114300</xdr:rowOff>
    </xdr:from>
    <xdr:to>
      <xdr:col>3</xdr:col>
      <xdr:colOff>163642</xdr:colOff>
      <xdr:row>17</xdr:row>
      <xdr:rowOff>144726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B7D1FCF-6930-4FC2-8E4C-067BB85C1526}"/>
            </a:ext>
            <a:ext uri="{147F2762-F138-4A5C-976F-8EAC2B608ADB}">
              <a16:predDERef xmlns:a16="http://schemas.microsoft.com/office/drawing/2014/main" pred="{1870F661-87AA-4E3E-BE94-9A985F297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2975" y="3200400"/>
          <a:ext cx="1504762" cy="432381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123825</xdr:colOff>
      <xdr:row>15</xdr:row>
      <xdr:rowOff>104775</xdr:rowOff>
    </xdr:from>
    <xdr:to>
      <xdr:col>7</xdr:col>
      <xdr:colOff>152400</xdr:colOff>
      <xdr:row>17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27914D2-C94B-4055-A3AF-8FF25C705F36}"/>
            </a:ext>
            <a:ext uri="{147F2762-F138-4A5C-976F-8EAC2B608ADB}">
              <a16:predDERef xmlns:a16="http://schemas.microsoft.com/office/drawing/2014/main" pred="{FB7D1FCF-6930-4FC2-8E4C-067BB85C1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l="3599" t="27800" r="1067" b="30605"/>
        <a:stretch>
          <a:fillRect/>
        </a:stretch>
      </xdr:blipFill>
      <xdr:spPr>
        <a:xfrm>
          <a:off x="3933825" y="3190875"/>
          <a:ext cx="1552575" cy="4476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25</xdr:col>
      <xdr:colOff>371475</xdr:colOff>
      <xdr:row>22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A77CF2-FC64-1AB0-C431-313DC57AB41A}"/>
            </a:ext>
            <a:ext uri="{147F2762-F138-4A5C-976F-8EAC2B608ADB}">
              <a16:predDERef xmlns:a16="http://schemas.microsoft.com/office/drawing/2014/main" pred="{027914D2-C94B-4055-A3AF-8FF25C705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30000" y="847725"/>
          <a:ext cx="7991475" cy="34480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15</xdr:row>
      <xdr:rowOff>104775</xdr:rowOff>
    </xdr:from>
    <xdr:to>
      <xdr:col>3</xdr:col>
      <xdr:colOff>175072</xdr:colOff>
      <xdr:row>17</xdr:row>
      <xdr:rowOff>144726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164CCF-CFE5-4812-B7F2-80DFCD00F987}"/>
            </a:ext>
            <a:ext uri="{147F2762-F138-4A5C-976F-8EAC2B608ADB}">
              <a16:predDERef xmlns:a16="http://schemas.microsoft.com/office/drawing/2014/main" pred="{31D731EE-D5EA-4333-9CD0-E3BDFF25E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2025" y="3190875"/>
          <a:ext cx="1504762" cy="443811"/>
        </a:xfrm>
        <a:prstGeom prst="rect">
          <a:avLst/>
        </a:prstGeom>
      </xdr:spPr>
    </xdr:pic>
    <xdr:clientData/>
  </xdr:twoCellAnchor>
  <xdr:twoCellAnchor editAs="oneCell">
    <xdr:from>
      <xdr:col>5</xdr:col>
      <xdr:colOff>142875</xdr:colOff>
      <xdr:row>15</xdr:row>
      <xdr:rowOff>66675</xdr:rowOff>
    </xdr:from>
    <xdr:to>
      <xdr:col>7</xdr:col>
      <xdr:colOff>190500</xdr:colOff>
      <xdr:row>17</xdr:row>
      <xdr:rowOff>139065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1F8A32E-E711-412A-A906-18B0CABDFCB2}"/>
            </a:ext>
            <a:ext uri="{147F2762-F138-4A5C-976F-8EAC2B608ADB}">
              <a16:predDERef xmlns:a16="http://schemas.microsoft.com/office/drawing/2014/main" pred="{37164CCF-CFE5-4812-B7F2-80DFCD00F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l="3599" t="27800" r="1067" b="30605"/>
        <a:stretch>
          <a:fillRect/>
        </a:stretch>
      </xdr:blipFill>
      <xdr:spPr>
        <a:xfrm>
          <a:off x="3952875" y="3152775"/>
          <a:ext cx="1666875" cy="476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31</xdr:col>
      <xdr:colOff>66675</xdr:colOff>
      <xdr:row>14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AF39D7-3AC5-80E6-1A09-FD18E42B7760}"/>
            </a:ext>
            <a:ext uri="{147F2762-F138-4A5C-976F-8EAC2B608ADB}">
              <a16:predDERef xmlns:a16="http://schemas.microsoft.com/office/drawing/2014/main" pred="{51F8A32E-E711-412A-A906-18B0CABDF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96750" y="847725"/>
          <a:ext cx="12258675" cy="20955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295275</xdr:colOff>
      <xdr:row>16</xdr:row>
      <xdr:rowOff>95250</xdr:rowOff>
    </xdr:from>
    <xdr:to>
      <xdr:col>7</xdr:col>
      <xdr:colOff>456989</xdr:colOff>
      <xdr:row>18</xdr:row>
      <xdr:rowOff>110439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B5E5DAC-31AC-42C9-A974-D97184D33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05275" y="3381375"/>
          <a:ext cx="1780964" cy="415239"/>
        </a:xfrm>
        <a:prstGeom prst="rect">
          <a:avLst/>
        </a:prstGeom>
      </xdr:spPr>
    </xdr:pic>
    <xdr:clientData/>
  </xdr:twoCellAnchor>
  <xdr:twoCellAnchor editAs="oneCell">
    <xdr:from>
      <xdr:col>1</xdr:col>
      <xdr:colOff>400050</xdr:colOff>
      <xdr:row>16</xdr:row>
      <xdr:rowOff>104775</xdr:rowOff>
    </xdr:from>
    <xdr:to>
      <xdr:col>3</xdr:col>
      <xdr:colOff>380812</xdr:colOff>
      <xdr:row>18</xdr:row>
      <xdr:rowOff>148536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1ED0A9B-012A-49AB-86E7-9DFA0CD5D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2050" y="3390900"/>
          <a:ext cx="1504762" cy="44381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17</xdr:row>
      <xdr:rowOff>114300</xdr:rowOff>
    </xdr:from>
    <xdr:to>
      <xdr:col>3</xdr:col>
      <xdr:colOff>173167</xdr:colOff>
      <xdr:row>19</xdr:row>
      <xdr:rowOff>137106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BD969D5-421C-4CDE-B124-8DE5CC4756CE}"/>
            </a:ext>
            <a:ext uri="{147F2762-F138-4A5C-976F-8EAC2B608ADB}">
              <a16:predDERef xmlns:a16="http://schemas.microsoft.com/office/drawing/2014/main" pred="{DD32A84A-361C-47CC-9D26-4AC00148E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2975" y="3371850"/>
          <a:ext cx="1504762" cy="428571"/>
        </a:xfrm>
        <a:prstGeom prst="rect">
          <a:avLst/>
        </a:prstGeom>
      </xdr:spPr>
    </xdr:pic>
    <xdr:clientData/>
  </xdr:twoCellAnchor>
  <xdr:twoCellAnchor editAs="oneCell">
    <xdr:from>
      <xdr:col>5</xdr:col>
      <xdr:colOff>114300</xdr:colOff>
      <xdr:row>17</xdr:row>
      <xdr:rowOff>0</xdr:rowOff>
    </xdr:from>
    <xdr:to>
      <xdr:col>7</xdr:col>
      <xdr:colOff>800100</xdr:colOff>
      <xdr:row>20</xdr:row>
      <xdr:rowOff>55245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43F5F98-8F25-4BBF-AA57-A04B754D7701}"/>
            </a:ext>
            <a:ext uri="{147F2762-F138-4A5C-976F-8EAC2B608ADB}">
              <a16:predDERef xmlns:a16="http://schemas.microsoft.com/office/drawing/2014/main" pred="{ABD969D5-421C-4CDE-B124-8DE5CC475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l="3599" t="27800" r="1067" b="30605"/>
        <a:stretch>
          <a:fillRect/>
        </a:stretch>
      </xdr:blipFill>
      <xdr:spPr>
        <a:xfrm>
          <a:off x="3924300" y="3257550"/>
          <a:ext cx="2305050" cy="6667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25</xdr:col>
      <xdr:colOff>542925</xdr:colOff>
      <xdr:row>22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863AE3-8865-60EE-60A2-AB53ADCA272D}"/>
            </a:ext>
            <a:ext uri="{147F2762-F138-4A5C-976F-8EAC2B608ADB}">
              <a16:predDERef xmlns:a16="http://schemas.microsoft.com/office/drawing/2014/main" pred="{843F5F98-8F25-4BBF-AA57-A04B754D7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01500" y="838200"/>
          <a:ext cx="8162925" cy="33337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ahsa@azadeng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B4C38-FCA2-41AD-BEAD-1494AA404BDB}">
  <dimension ref="A3:O35"/>
  <sheetViews>
    <sheetView showGridLines="0" topLeftCell="A6" workbookViewId="0">
      <selection activeCell="A25" sqref="A25"/>
    </sheetView>
  </sheetViews>
  <sheetFormatPr defaultRowHeight="15.75"/>
  <cols>
    <col min="1" max="1" width="29.44140625" customWidth="1"/>
    <col min="2" max="2" width="14.109375" bestFit="1" customWidth="1"/>
    <col min="3" max="3" width="12.21875" bestFit="1" customWidth="1"/>
    <col min="4" max="4" width="10.109375" bestFit="1" customWidth="1"/>
    <col min="7" max="7" width="11" customWidth="1"/>
    <col min="8" max="8" width="9.109375" bestFit="1" customWidth="1"/>
    <col min="12" max="12" width="12.33203125" customWidth="1"/>
  </cols>
  <sheetData>
    <row r="3" spans="1:15">
      <c r="A3" s="267"/>
      <c r="B3" s="408" t="s">
        <v>0</v>
      </c>
      <c r="C3" s="279" t="s">
        <v>1</v>
      </c>
    </row>
    <row r="4" spans="1:15">
      <c r="A4" s="267"/>
      <c r="B4" s="408" t="s">
        <v>2</v>
      </c>
      <c r="C4" s="266">
        <f ca="1">TODAY()</f>
        <v>46188</v>
      </c>
    </row>
    <row r="6" spans="1:15">
      <c r="A6" s="267"/>
      <c r="B6" s="409" t="s">
        <v>3</v>
      </c>
      <c r="C6" s="267" t="s">
        <v>4</v>
      </c>
      <c r="D6" s="266">
        <v>46137</v>
      </c>
      <c r="E6" s="268" t="s">
        <v>5</v>
      </c>
      <c r="F6" s="268"/>
      <c r="G6" s="266">
        <v>46171</v>
      </c>
    </row>
    <row r="8" spans="1:15">
      <c r="G8" s="258"/>
      <c r="H8" s="258"/>
      <c r="I8" s="258"/>
      <c r="J8" s="258"/>
      <c r="K8" s="258"/>
      <c r="L8" s="258"/>
      <c r="M8" s="258"/>
      <c r="N8" s="258"/>
      <c r="O8" s="258"/>
    </row>
    <row r="9" spans="1:15">
      <c r="G9" s="258"/>
      <c r="H9" s="258"/>
      <c r="I9" s="258"/>
      <c r="J9" s="258"/>
      <c r="K9" s="258"/>
      <c r="L9" s="258"/>
      <c r="M9" s="258"/>
      <c r="N9" s="258"/>
      <c r="O9" s="258"/>
    </row>
    <row r="10" spans="1:15">
      <c r="B10" s="269" t="s">
        <v>6</v>
      </c>
      <c r="C10" s="269"/>
      <c r="D10" s="269"/>
      <c r="E10" s="269"/>
      <c r="F10" s="270"/>
      <c r="G10" s="270"/>
      <c r="H10" s="270"/>
      <c r="I10" s="270"/>
      <c r="J10" s="270"/>
      <c r="K10" s="270"/>
      <c r="L10" s="270"/>
      <c r="M10" s="270"/>
      <c r="N10" s="270"/>
      <c r="O10" s="270"/>
    </row>
    <row r="11" spans="1:15">
      <c r="B11" s="271" t="s">
        <v>7</v>
      </c>
      <c r="C11" s="272" t="s">
        <v>8</v>
      </c>
      <c r="D11" s="273" t="s">
        <v>9</v>
      </c>
      <c r="E11" s="274" t="s">
        <v>10</v>
      </c>
      <c r="F11" s="258"/>
      <c r="G11" s="258"/>
      <c r="H11" s="258"/>
      <c r="I11" s="270"/>
      <c r="J11" s="270"/>
      <c r="K11" s="258"/>
      <c r="L11" s="258"/>
      <c r="M11" s="258"/>
      <c r="N11" s="270"/>
      <c r="O11" s="270"/>
    </row>
    <row r="12" spans="1:15">
      <c r="A12" s="422" t="s">
        <v>11</v>
      </c>
      <c r="B12" s="410">
        <f>'Sub Calc'!J11</f>
        <v>133815.67999999999</v>
      </c>
      <c r="C12" s="437">
        <v>122840</v>
      </c>
      <c r="D12" s="411">
        <f>'Sub Calc _revised'!F11</f>
        <v>1619</v>
      </c>
      <c r="E12" s="276">
        <f>1619-144</f>
        <v>1475</v>
      </c>
      <c r="F12" s="258"/>
      <c r="G12" s="443"/>
      <c r="H12" s="444"/>
      <c r="I12" s="444"/>
      <c r="J12" s="444"/>
      <c r="K12" s="258"/>
      <c r="L12" s="443"/>
      <c r="M12" s="444"/>
      <c r="N12" s="444"/>
      <c r="O12" s="444"/>
    </row>
    <row r="13" spans="1:15">
      <c r="A13" s="423"/>
      <c r="B13" s="410">
        <f>'Sub Calc'!J12</f>
        <v>147130.07494399999</v>
      </c>
      <c r="C13" s="437">
        <v>133895.6</v>
      </c>
      <c r="D13" s="267"/>
      <c r="E13" s="267"/>
      <c r="G13" s="443"/>
      <c r="H13" s="444"/>
      <c r="I13" s="258"/>
      <c r="J13" s="258"/>
      <c r="K13" s="258"/>
      <c r="L13" s="443"/>
      <c r="M13" s="444"/>
      <c r="N13" s="258"/>
      <c r="O13" s="258"/>
    </row>
    <row r="14" spans="1:15">
      <c r="A14" s="424" t="s">
        <v>12</v>
      </c>
      <c r="B14" s="412">
        <f>'Sub Calc'!J14</f>
        <v>280945.75494399999</v>
      </c>
      <c r="C14" s="437">
        <v>235701.84</v>
      </c>
      <c r="D14" s="267"/>
      <c r="E14" s="267"/>
      <c r="G14" s="258"/>
      <c r="H14" s="444"/>
      <c r="I14" s="258"/>
      <c r="J14" s="258"/>
      <c r="K14" s="258"/>
      <c r="L14" s="258"/>
      <c r="M14" s="444"/>
      <c r="N14" s="258"/>
      <c r="O14" s="258"/>
    </row>
    <row r="15" spans="1:15">
      <c r="A15" s="425" t="s">
        <v>13</v>
      </c>
      <c r="B15" s="410">
        <f>'Sub Calc _revised'!J24</f>
        <v>1924</v>
      </c>
      <c r="C15" s="437">
        <v>1924</v>
      </c>
      <c r="D15" s="267"/>
      <c r="E15" s="267"/>
      <c r="G15" s="258"/>
      <c r="H15" s="444"/>
      <c r="I15" s="258"/>
      <c r="J15" s="258"/>
      <c r="K15" s="258"/>
      <c r="L15" s="258"/>
      <c r="M15" s="444"/>
      <c r="N15" s="258"/>
      <c r="O15" s="258"/>
    </row>
    <row r="16" spans="1:15">
      <c r="A16" s="425" t="s">
        <v>14</v>
      </c>
      <c r="B16" s="413">
        <f>'Sub Calc _revised'!J25</f>
        <v>1776</v>
      </c>
      <c r="C16" s="437">
        <v>1776</v>
      </c>
      <c r="D16" s="267"/>
      <c r="E16" s="267"/>
      <c r="G16" s="275"/>
      <c r="H16" s="276"/>
      <c r="L16" s="275"/>
      <c r="M16" s="276"/>
    </row>
    <row r="17" spans="1:13">
      <c r="A17" s="426" t="s">
        <v>12</v>
      </c>
      <c r="B17" s="414">
        <f>SUBTOTAL(9,B15:B16)</f>
        <v>3700</v>
      </c>
      <c r="C17" s="437">
        <v>3700</v>
      </c>
      <c r="D17" s="267"/>
      <c r="E17" s="267"/>
      <c r="G17" s="275"/>
      <c r="H17" s="276"/>
      <c r="L17" s="275"/>
      <c r="M17" s="276"/>
    </row>
    <row r="18" spans="1:13">
      <c r="A18" s="427" t="s">
        <v>15</v>
      </c>
      <c r="B18" s="415">
        <f>'Sub Calc'!J43</f>
        <v>22475.062395519999</v>
      </c>
      <c r="C18" s="437">
        <v>20538.25</v>
      </c>
      <c r="D18" s="267"/>
      <c r="E18" s="267"/>
      <c r="G18" s="275"/>
      <c r="H18" s="276"/>
      <c r="L18" s="275"/>
      <c r="M18" s="276"/>
    </row>
    <row r="19" spans="1:13">
      <c r="A19" s="423"/>
      <c r="B19" s="267"/>
      <c r="C19" s="411"/>
      <c r="D19" s="267"/>
      <c r="E19" s="267"/>
      <c r="H19" s="276"/>
      <c r="M19" s="276"/>
    </row>
    <row r="20" spans="1:13">
      <c r="A20" s="428" t="s">
        <v>16</v>
      </c>
      <c r="B20" s="416">
        <f>'Sub Calc'!J48</f>
        <v>0</v>
      </c>
      <c r="C20" s="417">
        <v>0</v>
      </c>
      <c r="D20" s="418"/>
      <c r="E20" s="419"/>
      <c r="F20" s="278"/>
      <c r="G20" s="275"/>
      <c r="H20" s="276"/>
      <c r="L20" s="275"/>
      <c r="M20" s="276"/>
    </row>
    <row r="21" spans="1:13">
      <c r="A21" s="523" t="s">
        <v>17</v>
      </c>
      <c r="B21" s="416">
        <f>'Sub Calc'!J49</f>
        <v>0</v>
      </c>
      <c r="C21" s="417">
        <v>0</v>
      </c>
      <c r="D21" s="418"/>
      <c r="E21" s="419"/>
      <c r="F21" s="278"/>
      <c r="G21" s="275"/>
      <c r="H21" s="276"/>
      <c r="L21" s="275"/>
      <c r="M21" s="276"/>
    </row>
    <row r="22" spans="1:13">
      <c r="A22" s="428" t="s">
        <v>18</v>
      </c>
      <c r="B22" s="420"/>
      <c r="C22" s="421"/>
      <c r="D22" s="407"/>
      <c r="E22" s="418"/>
      <c r="F22" s="277"/>
      <c r="G22" s="275"/>
      <c r="H22" s="276"/>
      <c r="L22" s="275"/>
      <c r="M22" s="276"/>
    </row>
    <row r="26" spans="1:13">
      <c r="B26" s="276">
        <v>112776</v>
      </c>
    </row>
    <row r="27" spans="1:13">
      <c r="B27" s="276">
        <v>122925.84</v>
      </c>
    </row>
    <row r="28" spans="1:13">
      <c r="B28" s="276">
        <v>235701.84</v>
      </c>
    </row>
    <row r="29" spans="1:13">
      <c r="B29" s="276">
        <v>1924</v>
      </c>
    </row>
    <row r="30" spans="1:13">
      <c r="B30" s="276">
        <v>1776</v>
      </c>
    </row>
    <row r="31" spans="1:13">
      <c r="B31" s="276">
        <v>3700</v>
      </c>
    </row>
    <row r="32" spans="1:13">
      <c r="B32" s="276">
        <v>18856.148400000002</v>
      </c>
    </row>
    <row r="33" spans="2:2">
      <c r="B33" s="276"/>
    </row>
    <row r="34" spans="2:2">
      <c r="B34" s="276"/>
    </row>
    <row r="35" spans="2:2">
      <c r="B35" s="27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92D050"/>
    <pageSetUpPr fitToPage="1"/>
  </sheetPr>
  <dimension ref="B1:T49"/>
  <sheetViews>
    <sheetView showGridLines="0" view="pageBreakPreview" topLeftCell="A10" zoomScaleNormal="100" zoomScaleSheetLayoutView="100" workbookViewId="0">
      <selection activeCell="B24" sqref="B24:K24"/>
    </sheetView>
  </sheetViews>
  <sheetFormatPr defaultColWidth="8.6640625" defaultRowHeight="14.25"/>
  <cols>
    <col min="1" max="1" width="2" style="77" customWidth="1"/>
    <col min="2" max="4" width="4.6640625" style="77" customWidth="1"/>
    <col min="5" max="10" width="5.44140625" style="77" customWidth="1"/>
    <col min="11" max="11" width="6.6640625" style="77" customWidth="1"/>
    <col min="12" max="12" width="4.6640625" style="77" customWidth="1"/>
    <col min="13" max="13" width="6" style="77" customWidth="1"/>
    <col min="14" max="14" width="5" style="77" customWidth="1"/>
    <col min="15" max="15" width="5.88671875" style="77" customWidth="1"/>
    <col min="16" max="16" width="2.88671875" style="77" customWidth="1"/>
    <col min="17" max="18" width="11.5546875" style="77" customWidth="1"/>
    <col min="19" max="19" width="2.77734375" style="77" customWidth="1"/>
    <col min="20" max="16384" width="8.6640625" style="77"/>
  </cols>
  <sheetData>
    <row r="1" spans="2:20" ht="34.5" customHeight="1">
      <c r="B1" s="559" t="s">
        <v>19</v>
      </c>
      <c r="C1" s="559"/>
      <c r="D1" s="559"/>
      <c r="E1" s="559"/>
      <c r="F1" s="559"/>
      <c r="G1" s="559"/>
      <c r="H1" s="559"/>
      <c r="I1" s="559"/>
      <c r="J1" s="559"/>
      <c r="K1" s="559"/>
      <c r="L1" s="559"/>
      <c r="M1" s="559"/>
      <c r="N1" s="559"/>
      <c r="O1" s="559"/>
    </row>
    <row r="2" spans="2:20" ht="17.25" customHeight="1">
      <c r="Q2" s="92"/>
    </row>
    <row r="3" spans="2:20" ht="15">
      <c r="B3" s="120"/>
      <c r="L3" s="78" t="s">
        <v>20</v>
      </c>
      <c r="M3" s="79"/>
      <c r="N3" s="79"/>
      <c r="O3" s="80"/>
    </row>
    <row r="4" spans="2:20" ht="15">
      <c r="B4" s="92" t="s">
        <v>21</v>
      </c>
      <c r="L4" s="98"/>
      <c r="M4" s="99"/>
      <c r="N4" s="99"/>
      <c r="O4" s="100"/>
      <c r="Q4" s="558"/>
      <c r="R4" s="558"/>
    </row>
    <row r="5" spans="2:20" ht="15">
      <c r="B5" s="77" t="s">
        <v>22</v>
      </c>
      <c r="L5" s="78" t="s">
        <v>23</v>
      </c>
      <c r="M5" s="79"/>
      <c r="N5" s="79"/>
      <c r="O5" s="80"/>
      <c r="R5" s="280"/>
    </row>
    <row r="6" spans="2:20" ht="15">
      <c r="B6" s="77" t="s">
        <v>24</v>
      </c>
      <c r="L6" s="659">
        <f ca="1">'Master File '!C4</f>
        <v>46188</v>
      </c>
      <c r="M6" s="660"/>
      <c r="N6" s="660"/>
      <c r="O6" s="661"/>
      <c r="R6" s="281"/>
      <c r="S6" s="173"/>
      <c r="T6" s="29"/>
    </row>
    <row r="7" spans="2:20" ht="15">
      <c r="B7" s="77" t="s">
        <v>25</v>
      </c>
      <c r="L7" s="81" t="s">
        <v>26</v>
      </c>
      <c r="M7" s="101"/>
      <c r="N7" s="101"/>
      <c r="O7" s="102"/>
      <c r="R7" s="280"/>
    </row>
    <row r="8" spans="2:20" ht="15.75" customHeight="1">
      <c r="B8" s="77" t="s">
        <v>27</v>
      </c>
      <c r="L8" s="548">
        <v>71994</v>
      </c>
      <c r="M8" s="549"/>
      <c r="N8" s="549"/>
      <c r="O8" s="550"/>
      <c r="R8" s="280"/>
    </row>
    <row r="9" spans="2:20" ht="15.75">
      <c r="B9" s="284" t="s">
        <v>28</v>
      </c>
      <c r="L9" s="560" t="s">
        <v>29</v>
      </c>
      <c r="M9" s="560"/>
      <c r="N9" s="560"/>
      <c r="O9" s="560"/>
      <c r="R9" s="282"/>
    </row>
    <row r="10" spans="2:20" ht="15">
      <c r="L10" s="662" t="str">
        <f>'Master File '!C3</f>
        <v xml:space="preserve"> A.04-02-12</v>
      </c>
      <c r="M10" s="663"/>
      <c r="N10" s="663"/>
      <c r="O10" s="664"/>
    </row>
    <row r="11" spans="2:20" ht="15.75" customHeight="1">
      <c r="L11" s="539" t="s">
        <v>30</v>
      </c>
      <c r="M11" s="540"/>
      <c r="N11" s="540"/>
      <c r="O11" s="541"/>
    </row>
    <row r="12" spans="2:20" ht="15">
      <c r="B12" s="77" t="s">
        <v>31</v>
      </c>
      <c r="D12" s="92" t="s">
        <v>32</v>
      </c>
      <c r="L12" s="542"/>
      <c r="M12" s="543"/>
      <c r="N12" s="543"/>
      <c r="O12" s="544"/>
    </row>
    <row r="13" spans="2:20" ht="15">
      <c r="D13" s="92" t="s">
        <v>33</v>
      </c>
    </row>
    <row r="14" spans="2:20" ht="15">
      <c r="D14" s="92" t="s">
        <v>34</v>
      </c>
    </row>
    <row r="15" spans="2:20" ht="15">
      <c r="D15" s="92" t="s">
        <v>35</v>
      </c>
    </row>
    <row r="16" spans="2:20" ht="15">
      <c r="D16" s="92"/>
    </row>
    <row r="17" spans="2:18" ht="15">
      <c r="D17" s="92"/>
    </row>
    <row r="18" spans="2:18" ht="8.4499999999999993" customHeight="1">
      <c r="D18" s="92"/>
    </row>
    <row r="19" spans="2:18">
      <c r="B19" s="173" t="s">
        <v>36</v>
      </c>
      <c r="C19" s="173"/>
      <c r="D19" s="173"/>
      <c r="E19" s="186" t="s">
        <v>37</v>
      </c>
      <c r="F19" s="187"/>
      <c r="G19" s="186"/>
      <c r="H19" s="188"/>
    </row>
    <row r="21" spans="2:18" ht="15">
      <c r="B21" s="81" t="s">
        <v>38</v>
      </c>
      <c r="C21" s="82"/>
      <c r="D21" s="82"/>
      <c r="E21" s="82" t="s">
        <v>39</v>
      </c>
      <c r="F21" s="82"/>
      <c r="G21" s="82"/>
      <c r="H21" s="82"/>
      <c r="I21" s="82"/>
      <c r="J21" s="82"/>
      <c r="K21" s="83"/>
      <c r="L21" s="81" t="s">
        <v>40</v>
      </c>
      <c r="M21" s="82"/>
      <c r="N21" s="82"/>
      <c r="O21" s="83"/>
      <c r="R21" s="181"/>
    </row>
    <row r="22" spans="2:18" ht="28.5" customHeight="1">
      <c r="B22" s="84" t="s">
        <v>41</v>
      </c>
      <c r="E22" s="537" t="s">
        <v>42</v>
      </c>
      <c r="F22" s="537"/>
      <c r="G22" s="537"/>
      <c r="H22" s="537"/>
      <c r="I22" s="537"/>
      <c r="J22" s="537"/>
      <c r="K22" s="538"/>
      <c r="L22" s="545" t="s">
        <v>43</v>
      </c>
      <c r="M22" s="546"/>
      <c r="N22" s="546"/>
      <c r="O22" s="547"/>
    </row>
    <row r="23" spans="2:18" ht="15">
      <c r="B23" s="81" t="s">
        <v>44</v>
      </c>
      <c r="C23" s="82"/>
      <c r="D23" s="82"/>
      <c r="E23" s="82"/>
      <c r="F23" s="82"/>
      <c r="G23" s="101"/>
      <c r="H23" s="101"/>
      <c r="I23" s="101"/>
      <c r="J23" s="82"/>
      <c r="K23" s="83"/>
      <c r="L23" s="81" t="s">
        <v>45</v>
      </c>
      <c r="M23" s="82"/>
      <c r="N23" s="82"/>
      <c r="O23" s="83"/>
    </row>
    <row r="24" spans="2:18" ht="15.75" customHeight="1">
      <c r="B24" s="665">
        <f>'Master File '!D6</f>
        <v>46137</v>
      </c>
      <c r="C24" s="666"/>
      <c r="D24" s="666"/>
      <c r="E24" s="666"/>
      <c r="F24" s="666"/>
      <c r="G24" s="667" t="s">
        <v>5</v>
      </c>
      <c r="H24" s="668">
        <f>'Master File '!G6</f>
        <v>46171</v>
      </c>
      <c r="I24" s="669"/>
      <c r="J24" s="669"/>
      <c r="K24" s="670"/>
      <c r="L24" s="86" t="s">
        <v>46</v>
      </c>
      <c r="M24" s="86"/>
      <c r="N24" s="86"/>
      <c r="O24" s="87"/>
    </row>
    <row r="25" spans="2:18" ht="25.5" customHeight="1">
      <c r="B25" s="526" t="s">
        <v>47</v>
      </c>
      <c r="C25" s="527"/>
      <c r="D25" s="527"/>
      <c r="E25" s="527"/>
      <c r="F25" s="527"/>
      <c r="G25" s="527"/>
      <c r="H25" s="527"/>
      <c r="I25" s="527"/>
      <c r="J25" s="527"/>
      <c r="K25" s="527"/>
      <c r="L25" s="528"/>
      <c r="M25" s="528"/>
      <c r="N25" s="528"/>
      <c r="O25" s="529"/>
    </row>
    <row r="26" spans="2:18">
      <c r="B26" s="89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3"/>
    </row>
    <row r="27" spans="2:18">
      <c r="B27" s="90" t="s">
        <v>48</v>
      </c>
      <c r="C27" s="535" t="s">
        <v>49</v>
      </c>
      <c r="D27" s="535"/>
      <c r="E27" s="535"/>
      <c r="F27" s="535"/>
      <c r="G27" s="535"/>
      <c r="H27" s="535"/>
      <c r="I27" s="535"/>
      <c r="J27" s="535"/>
      <c r="K27" s="535"/>
      <c r="L27" s="555">
        <f>'Sub Calc _revised'!H51</f>
        <v>26189.777339520002</v>
      </c>
      <c r="M27" s="555"/>
      <c r="N27" s="555"/>
      <c r="O27" s="85"/>
    </row>
    <row r="28" spans="2:18">
      <c r="B28" s="90"/>
      <c r="C28" s="29"/>
      <c r="D28" s="29"/>
      <c r="E28" s="29"/>
      <c r="F28" s="29"/>
      <c r="G28" s="29"/>
      <c r="H28" s="29"/>
      <c r="I28" s="29"/>
      <c r="J28" s="29"/>
      <c r="K28" s="29"/>
      <c r="L28" s="555"/>
      <c r="M28" s="555"/>
      <c r="N28" s="555"/>
      <c r="O28" s="85"/>
    </row>
    <row r="29" spans="2:18">
      <c r="B29" s="91"/>
      <c r="L29" s="532"/>
      <c r="M29" s="532"/>
      <c r="N29" s="532"/>
      <c r="O29" s="85"/>
      <c r="Q29" s="170"/>
      <c r="R29" s="170"/>
    </row>
    <row r="30" spans="2:18" ht="15.75" thickBot="1">
      <c r="B30" s="91"/>
      <c r="D30" s="92" t="s">
        <v>50</v>
      </c>
      <c r="L30" s="556">
        <f>SUM(L27:N29)</f>
        <v>26189.777339520002</v>
      </c>
      <c r="M30" s="557"/>
      <c r="N30" s="557"/>
      <c r="O30" s="85"/>
      <c r="Q30" s="175"/>
      <c r="R30" s="171"/>
    </row>
    <row r="31" spans="2:18" ht="15.75" thickTop="1">
      <c r="B31" s="91"/>
      <c r="D31" s="92"/>
      <c r="L31" s="93"/>
      <c r="M31" s="94"/>
      <c r="N31" s="94"/>
      <c r="O31" s="85"/>
    </row>
    <row r="32" spans="2:18" ht="15">
      <c r="B32" s="91"/>
      <c r="D32" s="92"/>
      <c r="L32" s="93"/>
      <c r="M32" s="94"/>
      <c r="N32" s="94"/>
      <c r="O32" s="85"/>
    </row>
    <row r="33" spans="2:18" ht="15">
      <c r="B33" s="530" t="s">
        <v>51</v>
      </c>
      <c r="C33" s="531"/>
      <c r="D33" s="531"/>
      <c r="E33" s="531"/>
      <c r="M33" s="94"/>
      <c r="N33" s="94"/>
      <c r="O33" s="85"/>
    </row>
    <row r="34" spans="2:18" ht="15">
      <c r="B34" s="91"/>
      <c r="C34" s="77" t="s">
        <v>52</v>
      </c>
      <c r="J34" s="536">
        <v>156185.34</v>
      </c>
      <c r="K34" s="536"/>
      <c r="L34" s="536"/>
      <c r="M34" s="94"/>
      <c r="N34" s="94"/>
      <c r="O34" s="85"/>
      <c r="Q34" s="126"/>
      <c r="R34" s="114"/>
    </row>
    <row r="35" spans="2:18" ht="15">
      <c r="B35" s="91"/>
      <c r="C35" s="535" t="s">
        <v>53</v>
      </c>
      <c r="D35" s="535"/>
      <c r="E35" s="535"/>
      <c r="F35" s="535"/>
      <c r="G35" s="535"/>
      <c r="J35" s="536">
        <f>L30</f>
        <v>26189.777339520002</v>
      </c>
      <c r="K35" s="536"/>
      <c r="L35" s="536"/>
      <c r="M35" s="94"/>
      <c r="N35" s="94"/>
      <c r="O35" s="85"/>
    </row>
    <row r="36" spans="2:18" ht="15">
      <c r="B36" s="91"/>
      <c r="C36" s="535" t="s">
        <v>54</v>
      </c>
      <c r="D36" s="535"/>
      <c r="E36" s="535"/>
      <c r="F36" s="535"/>
      <c r="G36" s="535"/>
      <c r="J36" s="552">
        <f>'Sub Calc _revised'!I51</f>
        <v>152693.26</v>
      </c>
      <c r="K36" s="552"/>
      <c r="L36" s="552"/>
      <c r="M36" s="94"/>
      <c r="N36" s="94"/>
      <c r="O36" s="85"/>
    </row>
    <row r="37" spans="2:18" ht="15">
      <c r="B37" s="91"/>
      <c r="C37" s="535" t="s">
        <v>55</v>
      </c>
      <c r="D37" s="535"/>
      <c r="E37" s="535"/>
      <c r="F37" s="535"/>
      <c r="G37" s="535"/>
      <c r="J37" s="536">
        <f>J35+J36</f>
        <v>178883.03733952</v>
      </c>
      <c r="K37" s="536"/>
      <c r="L37" s="536"/>
      <c r="M37" s="94"/>
      <c r="N37" s="94"/>
      <c r="O37" s="85"/>
    </row>
    <row r="38" spans="2:18" ht="15" thickBot="1">
      <c r="B38" s="91"/>
      <c r="C38" s="29" t="s">
        <v>56</v>
      </c>
      <c r="D38" s="29"/>
      <c r="E38" s="29"/>
      <c r="F38" s="29"/>
      <c r="G38" s="29"/>
      <c r="J38" s="553">
        <f>+J34-J37</f>
        <v>-22697.697339520004</v>
      </c>
      <c r="K38" s="554"/>
      <c r="L38" s="554"/>
      <c r="O38" s="85"/>
      <c r="P38" s="143"/>
    </row>
    <row r="39" spans="2:18" ht="15" thickTop="1">
      <c r="B39" s="91"/>
      <c r="C39" s="29"/>
      <c r="D39" s="29"/>
      <c r="E39" s="29"/>
      <c r="F39" s="29"/>
      <c r="G39" s="29"/>
      <c r="J39" s="95"/>
      <c r="K39" s="96"/>
      <c r="L39" s="96"/>
      <c r="O39" s="85"/>
    </row>
    <row r="40" spans="2:18">
      <c r="B40" s="88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7"/>
    </row>
    <row r="42" spans="2:18" ht="29.25" customHeight="1">
      <c r="B42" s="551" t="s">
        <v>57</v>
      </c>
      <c r="C42" s="551"/>
      <c r="D42" s="551"/>
      <c r="E42" s="551"/>
      <c r="F42" s="551"/>
      <c r="G42" s="551"/>
      <c r="H42" s="551"/>
      <c r="I42" s="551"/>
      <c r="J42" s="551"/>
      <c r="K42" s="551"/>
      <c r="L42" s="551"/>
      <c r="M42" s="551"/>
      <c r="N42" s="551"/>
      <c r="O42" s="551"/>
    </row>
    <row r="43" spans="2:18" ht="8.25" customHeight="1"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</row>
    <row r="45" spans="2:18" ht="15.6" customHeight="1">
      <c r="B45" s="532"/>
      <c r="C45" s="532"/>
      <c r="D45" s="532"/>
      <c r="E45" s="532"/>
      <c r="F45" s="532"/>
      <c r="G45" s="532"/>
      <c r="M45" s="533">
        <f ca="1">'Master File '!C4</f>
        <v>46188</v>
      </c>
      <c r="N45" s="532"/>
    </row>
    <row r="46" spans="2:18">
      <c r="B46" s="82" t="s">
        <v>58</v>
      </c>
      <c r="C46" s="82"/>
      <c r="D46" s="82" t="s">
        <v>59</v>
      </c>
      <c r="E46" s="82"/>
      <c r="F46" s="82"/>
      <c r="G46" s="82"/>
      <c r="M46" s="534" t="s">
        <v>60</v>
      </c>
      <c r="N46" s="534"/>
    </row>
    <row r="48" spans="2:18">
      <c r="B48" s="525"/>
      <c r="C48" s="525"/>
      <c r="D48" s="525"/>
      <c r="E48" s="525"/>
      <c r="F48" s="525"/>
      <c r="G48" s="525"/>
      <c r="H48" s="525"/>
      <c r="I48" s="525"/>
      <c r="J48" s="525"/>
      <c r="K48" s="525"/>
      <c r="L48" s="525"/>
      <c r="M48" s="525"/>
      <c r="N48" s="525"/>
      <c r="O48" s="525"/>
    </row>
    <row r="49" spans="2:15">
      <c r="B49" s="525"/>
      <c r="C49" s="525"/>
      <c r="D49" s="525"/>
      <c r="E49" s="525"/>
      <c r="F49" s="525"/>
      <c r="G49" s="525"/>
      <c r="H49" s="525"/>
      <c r="I49" s="525"/>
      <c r="J49" s="525"/>
      <c r="K49" s="525"/>
      <c r="L49" s="525"/>
      <c r="M49" s="525"/>
      <c r="N49" s="525"/>
      <c r="O49" s="525"/>
    </row>
  </sheetData>
  <mergeCells count="32">
    <mergeCell ref="H24:K24"/>
    <mergeCell ref="Q4:R4"/>
    <mergeCell ref="B1:O1"/>
    <mergeCell ref="L9:O9"/>
    <mergeCell ref="L10:O10"/>
    <mergeCell ref="C36:G36"/>
    <mergeCell ref="J36:L36"/>
    <mergeCell ref="J38:L38"/>
    <mergeCell ref="C27:K27"/>
    <mergeCell ref="L27:N27"/>
    <mergeCell ref="J34:L34"/>
    <mergeCell ref="C35:G35"/>
    <mergeCell ref="J35:L35"/>
    <mergeCell ref="L29:N29"/>
    <mergeCell ref="L30:N30"/>
    <mergeCell ref="L28:N28"/>
    <mergeCell ref="B49:O49"/>
    <mergeCell ref="B48:O48"/>
    <mergeCell ref="L6:O6"/>
    <mergeCell ref="B25:O25"/>
    <mergeCell ref="B33:E33"/>
    <mergeCell ref="B45:G45"/>
    <mergeCell ref="M45:N45"/>
    <mergeCell ref="M46:N46"/>
    <mergeCell ref="C37:G37"/>
    <mergeCell ref="J37:L37"/>
    <mergeCell ref="E22:K22"/>
    <mergeCell ref="L11:O12"/>
    <mergeCell ref="L22:O22"/>
    <mergeCell ref="L8:O8"/>
    <mergeCell ref="B24:F24"/>
    <mergeCell ref="B42:O42"/>
  </mergeCells>
  <hyperlinks>
    <hyperlink ref="B9" r:id="rId1" xr:uid="{24CE34BE-1B4C-40BA-BE1D-930CEBB14240}"/>
  </hyperlinks>
  <pageMargins left="0.7" right="0.7" top="0.64" bottom="0.63" header="0.3" footer="0.3"/>
  <pageSetup scale="98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53668-4824-4A9E-B69C-7DBF11695EF8}">
  <sheetPr codeName="Sheet512">
    <pageSetUpPr fitToPage="1"/>
  </sheetPr>
  <dimension ref="A1:AC61"/>
  <sheetViews>
    <sheetView tabSelected="1" view="pageBreakPreview" zoomScale="90" zoomScaleNormal="90" zoomScaleSheetLayoutView="90" workbookViewId="0">
      <selection activeCell="I11" sqref="I11:I51"/>
    </sheetView>
  </sheetViews>
  <sheetFormatPr defaultColWidth="8.6640625" defaultRowHeight="19.5" customHeight="1"/>
  <cols>
    <col min="1" max="1" width="5.44140625" style="1" customWidth="1"/>
    <col min="2" max="2" width="5.6640625" style="1" customWidth="1"/>
    <col min="3" max="3" width="9.6640625" style="1" customWidth="1"/>
    <col min="4" max="4" width="19.21875" style="1" customWidth="1"/>
    <col min="5" max="5" width="10.33203125" style="1" customWidth="1"/>
    <col min="6" max="6" width="9.5546875" style="1" bestFit="1" customWidth="1"/>
    <col min="7" max="7" width="12.6640625" style="63" customWidth="1"/>
    <col min="8" max="8" width="11.5546875" style="63" customWidth="1"/>
    <col min="9" max="9" width="12" style="63" customWidth="1"/>
    <col min="10" max="10" width="12.44140625" style="63" customWidth="1"/>
    <col min="11" max="11" width="9.109375" style="1" customWidth="1"/>
    <col min="12" max="12" width="2" style="1" customWidth="1"/>
    <col min="13" max="13" width="18.77734375" style="1" customWidth="1"/>
    <col min="14" max="14" width="10.109375" style="293" bestFit="1" customWidth="1"/>
    <col min="15" max="15" width="4.88671875" style="383" customWidth="1"/>
    <col min="16" max="16" width="17.77734375" style="361" customWidth="1"/>
    <col min="17" max="17" width="19.5546875" style="371" customWidth="1"/>
    <col min="18" max="18" width="29.21875" style="361" customWidth="1"/>
    <col min="19" max="22" width="9.33203125" style="293" bestFit="1" customWidth="1"/>
    <col min="23" max="23" width="7.44140625" style="293" bestFit="1" customWidth="1"/>
    <col min="24" max="24" width="6.77734375" style="293" bestFit="1" customWidth="1"/>
    <col min="25" max="25" width="18.88671875" style="293" customWidth="1"/>
    <col min="26" max="28" width="8.88671875" style="1"/>
    <col min="29" max="29" width="20.33203125" style="1" customWidth="1"/>
    <col min="30" max="16384" width="8.6640625" style="1"/>
  </cols>
  <sheetData>
    <row r="1" spans="1:29" s="12" customFormat="1" ht="19.5" customHeight="1">
      <c r="A1" s="567" t="str">
        <f>Invoice!B4</f>
        <v>Azad Engineering PC</v>
      </c>
      <c r="B1" s="568"/>
      <c r="C1" s="568"/>
      <c r="D1" s="568"/>
      <c r="E1" s="64"/>
      <c r="F1" s="64"/>
      <c r="G1" s="65"/>
      <c r="H1" s="65"/>
      <c r="I1" s="66" t="s">
        <v>61</v>
      </c>
      <c r="J1" s="113">
        <f ca="1">Invoice!L6</f>
        <v>46188</v>
      </c>
      <c r="K1" s="67"/>
      <c r="N1" s="288"/>
      <c r="O1" s="375"/>
      <c r="P1" s="347"/>
      <c r="Q1" s="362"/>
      <c r="R1" s="347"/>
      <c r="S1" s="288"/>
      <c r="T1" s="288"/>
      <c r="U1" s="288"/>
      <c r="V1" s="288"/>
      <c r="W1" s="288"/>
      <c r="X1" s="288"/>
      <c r="Y1" s="288"/>
    </row>
    <row r="2" spans="1:29" s="12" customFormat="1" ht="19.5" customHeight="1">
      <c r="A2" s="68" t="s">
        <v>62</v>
      </c>
      <c r="B2" s="69"/>
      <c r="C2" s="69"/>
      <c r="D2" s="69"/>
      <c r="E2" s="69"/>
      <c r="F2" s="69"/>
      <c r="G2" s="70"/>
      <c r="H2" s="70"/>
      <c r="I2" s="71" t="s">
        <v>0</v>
      </c>
      <c r="J2" s="569" t="str">
        <f>Invoice!L10</f>
        <v xml:space="preserve"> A.04-02-12</v>
      </c>
      <c r="K2" s="570"/>
      <c r="L2" s="117"/>
      <c r="N2" s="337"/>
      <c r="O2" s="376"/>
      <c r="P2" s="348"/>
      <c r="Q2" s="363"/>
      <c r="R2" s="348"/>
      <c r="S2" s="290"/>
      <c r="T2" s="290"/>
      <c r="U2" s="290"/>
      <c r="V2" s="290"/>
      <c r="W2" s="290"/>
      <c r="X2" s="290"/>
      <c r="Y2" s="288"/>
    </row>
    <row r="3" spans="1:29" ht="19.5" customHeight="1">
      <c r="A3" s="16"/>
      <c r="G3" s="30"/>
      <c r="H3" s="30"/>
      <c r="I3" s="127" t="s">
        <v>63</v>
      </c>
      <c r="J3" s="132">
        <f>+Invoice!R2</f>
        <v>0</v>
      </c>
      <c r="N3" s="291"/>
      <c r="O3" s="377"/>
      <c r="P3" s="349"/>
      <c r="Q3" s="364"/>
      <c r="R3" s="349"/>
      <c r="S3" s="292"/>
      <c r="T3" s="292"/>
      <c r="U3" s="292"/>
      <c r="V3" s="292"/>
      <c r="W3" s="292"/>
      <c r="X3" s="292"/>
    </row>
    <row r="4" spans="1:29" ht="30">
      <c r="A4" s="31"/>
      <c r="B4" s="32"/>
      <c r="C4" s="32"/>
      <c r="G4" s="259" t="s">
        <v>64</v>
      </c>
      <c r="H4" s="33" t="s">
        <v>65</v>
      </c>
      <c r="I4" s="34" t="s">
        <v>66</v>
      </c>
      <c r="J4" s="33" t="s">
        <v>67</v>
      </c>
      <c r="K4" s="35" t="s">
        <v>68</v>
      </c>
      <c r="N4" s="338"/>
      <c r="O4" s="378"/>
      <c r="P4" s="350"/>
      <c r="Q4" s="365"/>
      <c r="R4" s="350"/>
      <c r="S4" s="339"/>
      <c r="T4" s="339"/>
      <c r="U4" s="339"/>
      <c r="V4" s="339"/>
      <c r="W4" s="339"/>
      <c r="X4" s="339"/>
    </row>
    <row r="5" spans="1:29" ht="19.5" customHeight="1">
      <c r="D5" s="571" t="s">
        <v>69</v>
      </c>
      <c r="E5" s="572"/>
      <c r="F5" s="572"/>
      <c r="G5" s="260"/>
      <c r="H5" s="36"/>
      <c r="I5" s="37"/>
      <c r="J5" s="36"/>
      <c r="K5" s="38"/>
      <c r="N5" s="298"/>
      <c r="O5" s="379"/>
      <c r="P5" s="351"/>
      <c r="Q5" s="366"/>
      <c r="R5" s="351"/>
      <c r="S5" s="298"/>
      <c r="T5" s="298"/>
      <c r="U5" s="298"/>
      <c r="V5" s="298"/>
      <c r="W5" s="298"/>
      <c r="X5" s="298"/>
    </row>
    <row r="6" spans="1:29" ht="19.5" customHeight="1">
      <c r="A6" s="6" t="s">
        <v>70</v>
      </c>
      <c r="D6" s="39" t="s">
        <v>71</v>
      </c>
      <c r="E6" s="39" t="s">
        <v>8</v>
      </c>
      <c r="F6" s="40" t="s">
        <v>72</v>
      </c>
      <c r="G6" s="261"/>
      <c r="H6" s="42"/>
      <c r="I6" s="43"/>
      <c r="J6" s="42"/>
      <c r="K6" s="44"/>
      <c r="N6" s="298"/>
      <c r="O6" s="379"/>
      <c r="P6" s="351"/>
      <c r="Q6" s="366"/>
      <c r="R6" s="351"/>
      <c r="S6" s="298"/>
      <c r="T6" s="298"/>
      <c r="U6" s="298"/>
      <c r="V6" s="298"/>
      <c r="W6" s="298"/>
      <c r="X6" s="298"/>
    </row>
    <row r="7" spans="1:29" ht="19.5" customHeight="1">
      <c r="A7" s="45" t="s">
        <v>73</v>
      </c>
      <c r="B7" s="23"/>
      <c r="C7" s="23"/>
      <c r="D7" s="195">
        <f>'Sub Labor'!D18</f>
        <v>0</v>
      </c>
      <c r="E7" s="195">
        <f>+F7-D7</f>
        <v>0</v>
      </c>
      <c r="F7" s="222">
        <f>+'Sub Labor'!K18</f>
        <v>0</v>
      </c>
      <c r="G7" s="261"/>
      <c r="H7" s="42">
        <f>'Sub Labor'!F18</f>
        <v>0</v>
      </c>
      <c r="I7" s="42">
        <f>+J7-H7</f>
        <v>0</v>
      </c>
      <c r="J7" s="42">
        <f>+N7</f>
        <v>0</v>
      </c>
      <c r="K7" s="44"/>
      <c r="N7" s="332"/>
      <c r="O7" s="380"/>
      <c r="P7" s="566" t="s">
        <v>74</v>
      </c>
      <c r="Q7" s="566"/>
      <c r="R7" s="352"/>
      <c r="S7" s="320"/>
      <c r="T7" s="320"/>
      <c r="U7" s="320"/>
      <c r="V7" s="320"/>
      <c r="W7" s="320"/>
      <c r="X7" s="320"/>
    </row>
    <row r="8" spans="1:29" ht="19.5" customHeight="1">
      <c r="A8" s="23" t="s">
        <v>75</v>
      </c>
      <c r="B8" s="23"/>
      <c r="C8" s="23"/>
      <c r="D8" s="223"/>
      <c r="E8" s="140"/>
      <c r="F8" s="140"/>
      <c r="G8" s="262">
        <f>G7*D8</f>
        <v>0</v>
      </c>
      <c r="H8" s="42">
        <f>ROUND(+$D8*H$7,2)</f>
        <v>0</v>
      </c>
      <c r="I8" s="42">
        <f t="shared" ref="I8:I13" si="0">+J8-H8</f>
        <v>0</v>
      </c>
      <c r="J8" s="42">
        <f>+N8</f>
        <v>0</v>
      </c>
      <c r="K8" s="44"/>
      <c r="N8" s="332"/>
      <c r="O8" s="380">
        <v>8</v>
      </c>
      <c r="P8" s="267" t="s">
        <v>76</v>
      </c>
      <c r="Q8" s="384">
        <v>133202.19</v>
      </c>
      <c r="R8" s="353"/>
      <c r="S8" s="332"/>
      <c r="T8" s="332"/>
      <c r="U8" s="332"/>
      <c r="V8" s="332"/>
      <c r="W8" s="332"/>
      <c r="X8" s="332"/>
      <c r="Y8" s="1"/>
      <c r="AC8" s="333"/>
    </row>
    <row r="9" spans="1:29" ht="19.5" customHeight="1">
      <c r="A9" s="23" t="s">
        <v>77</v>
      </c>
      <c r="B9" s="23"/>
      <c r="C9" s="23"/>
      <c r="D9" s="224"/>
      <c r="E9" s="140"/>
      <c r="F9" s="140"/>
      <c r="G9" s="262">
        <f>G7*D9</f>
        <v>0</v>
      </c>
      <c r="H9" s="42">
        <f>ROUND(+$D9*H$7,2)</f>
        <v>0</v>
      </c>
      <c r="I9" s="42">
        <f t="shared" si="0"/>
        <v>0</v>
      </c>
      <c r="J9" s="42">
        <f>+N9</f>
        <v>0</v>
      </c>
      <c r="K9" s="44"/>
      <c r="N9" s="332"/>
      <c r="O9" s="380">
        <v>9</v>
      </c>
      <c r="P9" s="267" t="s">
        <v>78</v>
      </c>
      <c r="Q9" s="372">
        <v>4625</v>
      </c>
      <c r="R9" s="354"/>
      <c r="S9" s="332"/>
      <c r="T9" s="332"/>
      <c r="U9" s="332"/>
      <c r="V9" s="332"/>
      <c r="W9" s="332"/>
      <c r="X9" s="332"/>
      <c r="Y9" s="32"/>
      <c r="AC9" s="340"/>
    </row>
    <row r="10" spans="1:29" ht="19.5" customHeight="1">
      <c r="A10" s="23"/>
      <c r="B10" s="23"/>
      <c r="C10" s="23"/>
      <c r="D10" s="225">
        <f>SUM(D8:D9)</f>
        <v>0</v>
      </c>
      <c r="E10" s="141"/>
      <c r="F10" s="141"/>
      <c r="G10" s="263">
        <f>SUBTOTAL(9,G7:G9)</f>
        <v>0</v>
      </c>
      <c r="H10" s="46">
        <f>SUBTOTAL(9,H7:H9)</f>
        <v>0</v>
      </c>
      <c r="I10" s="46">
        <f>SUBTOTAL(9,I7:I9)</f>
        <v>0</v>
      </c>
      <c r="J10" s="46">
        <f>SUBTOTAL(9,J7:J9)</f>
        <v>0</v>
      </c>
      <c r="K10" s="44"/>
      <c r="N10" s="303"/>
      <c r="O10" s="380">
        <v>10</v>
      </c>
      <c r="P10" s="267" t="s">
        <v>79</v>
      </c>
      <c r="Q10" s="372">
        <v>1.0900000000000001</v>
      </c>
      <c r="R10" s="354"/>
      <c r="S10" s="332"/>
      <c r="T10" s="332"/>
      <c r="U10" s="332"/>
      <c r="V10" s="332"/>
      <c r="W10" s="332"/>
      <c r="X10" s="332"/>
      <c r="Y10" s="1"/>
      <c r="Z10" s="573"/>
      <c r="AA10" s="573"/>
      <c r="AB10" s="573"/>
      <c r="AC10" s="333"/>
    </row>
    <row r="11" spans="1:29" ht="21" customHeight="1">
      <c r="A11" s="16" t="s">
        <v>11</v>
      </c>
      <c r="B11" s="7"/>
      <c r="C11" s="7"/>
      <c r="D11" s="671">
        <f>+'Sub Labor'!D26</f>
        <v>144</v>
      </c>
      <c r="E11" s="434">
        <f>'Master File '!E12</f>
        <v>1475</v>
      </c>
      <c r="F11" s="222">
        <f>D11+E11</f>
        <v>1619</v>
      </c>
      <c r="G11" s="261">
        <v>68450</v>
      </c>
      <c r="H11" s="149">
        <f>+'Sub Labor'!F26</f>
        <v>10975.68</v>
      </c>
      <c r="I11" s="149">
        <v>66008</v>
      </c>
      <c r="J11" s="42">
        <f>H11+I11</f>
        <v>76983.679999999993</v>
      </c>
      <c r="K11" s="44"/>
      <c r="M11" s="438"/>
      <c r="N11"/>
      <c r="O11" s="380">
        <v>11</v>
      </c>
      <c r="P11" s="267" t="s">
        <v>80</v>
      </c>
      <c r="Q11" s="372">
        <v>0.08</v>
      </c>
      <c r="R11" s="354"/>
      <c r="S11" s="332"/>
      <c r="T11" s="332"/>
      <c r="U11" s="332"/>
      <c r="V11" s="332"/>
      <c r="W11" s="332"/>
      <c r="X11" s="332"/>
      <c r="Y11" s="1"/>
      <c r="Z11" s="341"/>
      <c r="AA11" s="341"/>
      <c r="AB11" s="341"/>
      <c r="AC11" s="333"/>
    </row>
    <row r="12" spans="1:29" ht="19.5" customHeight="1">
      <c r="A12" s="1" t="s">
        <v>81</v>
      </c>
      <c r="D12" s="223">
        <v>1.2058</v>
      </c>
      <c r="E12" s="140"/>
      <c r="F12" s="140"/>
      <c r="G12" s="524">
        <v>74610.509999999995</v>
      </c>
      <c r="H12" s="42">
        <f>'Sub Labor'!I21</f>
        <v>13234.474944</v>
      </c>
      <c r="I12" s="149">
        <v>71948.72</v>
      </c>
      <c r="J12" s="42">
        <f>H12+I12</f>
        <v>85183.194944000003</v>
      </c>
      <c r="K12" s="44"/>
      <c r="N12" s="332"/>
      <c r="O12" s="380" t="s">
        <v>82</v>
      </c>
      <c r="P12" s="267" t="s">
        <v>11</v>
      </c>
      <c r="Q12" s="372">
        <f>(Q8 - Q9) / ((1 + Q10) * (1 + Q11))</f>
        <v>56963.135743398903</v>
      </c>
      <c r="R12" s="354"/>
      <c r="S12" s="332"/>
      <c r="T12" s="332"/>
      <c r="U12" s="332"/>
      <c r="V12" s="332"/>
      <c r="W12" s="332"/>
      <c r="X12" s="332"/>
      <c r="Y12" s="23"/>
      <c r="Z12" s="342"/>
      <c r="AA12" s="342"/>
      <c r="AB12" s="342"/>
      <c r="AC12" s="333"/>
    </row>
    <row r="13" spans="1:29" ht="19.5" customHeight="1">
      <c r="A13" s="23" t="s">
        <v>83</v>
      </c>
      <c r="B13" s="23"/>
      <c r="C13" s="23"/>
      <c r="D13" s="224"/>
      <c r="F13" s="9"/>
      <c r="G13" s="262"/>
      <c r="H13" s="42">
        <f>ROUND(+$D13*H$11,2)</f>
        <v>0</v>
      </c>
      <c r="I13" s="149">
        <f t="shared" si="0"/>
        <v>0</v>
      </c>
      <c r="J13" s="42">
        <f>+N13</f>
        <v>0</v>
      </c>
      <c r="K13" s="44"/>
      <c r="N13" s="332"/>
      <c r="O13" s="380" t="s">
        <v>84</v>
      </c>
      <c r="P13" s="267" t="s">
        <v>85</v>
      </c>
      <c r="Q13" s="372">
        <f>Q12*Q10</f>
        <v>62089.817960304812</v>
      </c>
      <c r="R13" s="354"/>
      <c r="S13" s="332"/>
      <c r="T13" s="332"/>
      <c r="U13" s="332"/>
      <c r="V13" s="332"/>
      <c r="W13" s="332"/>
      <c r="X13" s="332"/>
      <c r="Y13" s="23"/>
      <c r="Z13" s="57"/>
      <c r="AA13" s="334"/>
      <c r="AB13" s="334"/>
      <c r="AC13" s="333"/>
    </row>
    <row r="14" spans="1:29" ht="19.5" customHeight="1">
      <c r="A14" s="23"/>
      <c r="B14" s="23"/>
      <c r="C14" s="23"/>
      <c r="D14" s="225">
        <f>SUM(D12:D13)</f>
        <v>1.2058</v>
      </c>
      <c r="G14" s="263">
        <f>SUBTOTAL(9,G11:G13)</f>
        <v>143060.51</v>
      </c>
      <c r="H14" s="46">
        <f>SUBTOTAL(9,H11:H13)</f>
        <v>24210.154944000002</v>
      </c>
      <c r="I14" s="154">
        <f>SUBTOTAL(9,I11:I13)</f>
        <v>137956.72</v>
      </c>
      <c r="J14" s="46">
        <f>SUBTOTAL(9,J11:J13)</f>
        <v>162166.87494399998</v>
      </c>
      <c r="K14" s="44"/>
      <c r="N14" s="303"/>
      <c r="O14" s="380" t="s">
        <v>86</v>
      </c>
      <c r="P14" s="267" t="s">
        <v>87</v>
      </c>
      <c r="Q14" s="372">
        <f>Q12+Q13</f>
        <v>119052.95370370371</v>
      </c>
      <c r="R14" s="354"/>
      <c r="S14" s="332"/>
      <c r="T14" s="332"/>
      <c r="U14" s="332"/>
      <c r="V14" s="332"/>
      <c r="W14" s="332"/>
      <c r="X14" s="332"/>
      <c r="Y14" s="23"/>
      <c r="Z14" s="57"/>
      <c r="AA14" s="334"/>
      <c r="AB14" s="334"/>
      <c r="AC14" s="333"/>
    </row>
    <row r="15" spans="1:29" ht="14.25" customHeight="1">
      <c r="A15" s="23"/>
      <c r="B15" s="23"/>
      <c r="C15" s="23"/>
      <c r="D15" s="47"/>
      <c r="G15" s="261"/>
      <c r="H15" s="42"/>
      <c r="I15" s="149"/>
      <c r="J15" s="42"/>
      <c r="K15" s="44"/>
      <c r="N15" s="303"/>
      <c r="O15" s="380" t="s">
        <v>88</v>
      </c>
      <c r="P15" s="267" t="s">
        <v>89</v>
      </c>
      <c r="Q15" s="372">
        <f>Q14*Q11</f>
        <v>9524.2362962962961</v>
      </c>
      <c r="R15" s="355"/>
      <c r="S15" s="332"/>
      <c r="T15" s="332"/>
      <c r="U15" s="332"/>
      <c r="V15" s="332"/>
      <c r="W15" s="332"/>
      <c r="X15" s="332"/>
      <c r="Y15" s="23"/>
      <c r="Z15" s="225"/>
      <c r="AA15" s="141"/>
      <c r="AB15" s="141"/>
      <c r="AC15" s="333"/>
    </row>
    <row r="16" spans="1:29" ht="15.75" hidden="1">
      <c r="A16" s="151"/>
      <c r="B16" s="151"/>
      <c r="C16" s="151"/>
      <c r="D16" s="152"/>
      <c r="E16" s="152"/>
      <c r="F16" s="152"/>
      <c r="G16" s="261"/>
      <c r="H16" s="149"/>
      <c r="I16" s="149">
        <v>0</v>
      </c>
      <c r="J16" s="149">
        <f>+H16+I16</f>
        <v>0</v>
      </c>
      <c r="K16" s="150"/>
      <c r="N16" s="303"/>
      <c r="O16" s="380"/>
      <c r="P16" s="373"/>
      <c r="Q16" s="372"/>
      <c r="R16" s="354"/>
      <c r="S16" s="332"/>
      <c r="T16" s="332"/>
      <c r="U16" s="332"/>
      <c r="V16" s="332"/>
      <c r="W16" s="332"/>
      <c r="X16" s="332"/>
      <c r="Y16" s="7"/>
      <c r="Z16" s="342"/>
      <c r="AA16" s="342"/>
      <c r="AB16" s="342"/>
      <c r="AC16" s="333"/>
    </row>
    <row r="17" spans="1:29" ht="15.75" hidden="1">
      <c r="A17" s="146"/>
      <c r="B17" s="146"/>
      <c r="C17" s="146"/>
      <c r="D17" s="146"/>
      <c r="E17" s="146"/>
      <c r="F17" s="146"/>
      <c r="G17" s="261"/>
      <c r="H17" s="149"/>
      <c r="I17" s="149">
        <v>0</v>
      </c>
      <c r="J17" s="149">
        <f>+H17+I17</f>
        <v>0</v>
      </c>
      <c r="K17" s="150"/>
      <c r="N17" s="303"/>
      <c r="O17" s="380"/>
      <c r="P17" s="374"/>
      <c r="Q17" s="372"/>
      <c r="R17" s="355"/>
      <c r="S17" s="332"/>
      <c r="T17" s="332"/>
      <c r="U17" s="332"/>
      <c r="V17" s="332"/>
      <c r="W17" s="332"/>
      <c r="X17" s="332"/>
      <c r="Y17" s="1"/>
      <c r="Z17" s="57"/>
      <c r="AA17" s="334"/>
      <c r="AB17" s="334"/>
      <c r="AC17" s="333"/>
    </row>
    <row r="18" spans="1:29" ht="15.75" hidden="1">
      <c r="A18" s="153"/>
      <c r="B18" s="153"/>
      <c r="C18" s="153"/>
      <c r="D18" s="146"/>
      <c r="E18" s="146"/>
      <c r="F18" s="146"/>
      <c r="G18" s="261"/>
      <c r="H18" s="149"/>
      <c r="I18" s="149">
        <v>0</v>
      </c>
      <c r="J18" s="149">
        <f>+H18+I18</f>
        <v>0</v>
      </c>
      <c r="K18" s="150"/>
      <c r="N18" s="303"/>
      <c r="O18" s="380"/>
      <c r="P18" s="373"/>
      <c r="Q18" s="372"/>
      <c r="R18" s="353"/>
      <c r="S18" s="332"/>
      <c r="T18" s="332"/>
      <c r="U18" s="332"/>
      <c r="V18" s="332"/>
      <c r="W18" s="332"/>
      <c r="X18" s="332"/>
      <c r="Y18" s="23"/>
      <c r="Z18" s="57"/>
      <c r="AB18" s="9"/>
      <c r="AC18" s="333"/>
    </row>
    <row r="19" spans="1:29" ht="15.75" hidden="1">
      <c r="A19" s="146"/>
      <c r="B19" s="146"/>
      <c r="C19" s="146"/>
      <c r="D19" s="146"/>
      <c r="E19" s="146"/>
      <c r="F19" s="146"/>
      <c r="G19" s="263">
        <f>SUBTOTAL(9,G16:G18)</f>
        <v>0</v>
      </c>
      <c r="H19" s="154">
        <f>SUBTOTAL(9,H16:H18)</f>
        <v>0</v>
      </c>
      <c r="I19" s="154">
        <v>0</v>
      </c>
      <c r="J19" s="154">
        <f>SUBTOTAL(9,J16:J18)</f>
        <v>0</v>
      </c>
      <c r="K19" s="150"/>
      <c r="N19" s="303"/>
      <c r="O19" s="380"/>
      <c r="P19" s="373"/>
      <c r="Q19" s="372"/>
      <c r="R19" s="356"/>
      <c r="S19" s="298"/>
      <c r="T19" s="298"/>
      <c r="U19" s="298"/>
      <c r="V19" s="298"/>
      <c r="W19" s="298"/>
      <c r="X19" s="298"/>
      <c r="Y19" s="23"/>
      <c r="Z19" s="225"/>
      <c r="AC19" s="333"/>
    </row>
    <row r="20" spans="1:29" ht="15.75">
      <c r="A20" s="19"/>
      <c r="B20" s="48"/>
      <c r="C20" s="49"/>
      <c r="D20" s="562" t="s">
        <v>87</v>
      </c>
      <c r="E20" s="562"/>
      <c r="F20" s="562"/>
      <c r="G20" s="50">
        <f>SUBTOTAL(9,G7:G19)</f>
        <v>143060.51</v>
      </c>
      <c r="H20" s="51">
        <f>SUBTOTAL(9,H7:H19)</f>
        <v>24210.154944000002</v>
      </c>
      <c r="I20" s="149">
        <f>SUBTOTAL(9,I7:I19)</f>
        <v>137956.72</v>
      </c>
      <c r="J20" s="51">
        <f>SUBTOTAL(9,J7:J19)</f>
        <v>162166.87494399998</v>
      </c>
      <c r="K20" s="52">
        <f>J20/G20</f>
        <v>1.133554430527334</v>
      </c>
      <c r="N20" s="303"/>
      <c r="O20" s="380"/>
      <c r="P20" s="267" t="s">
        <v>90</v>
      </c>
      <c r="Q20" s="372">
        <f>Q14+Q15+Q9</f>
        <v>133202.19</v>
      </c>
      <c r="R20" s="356"/>
      <c r="S20" s="332"/>
      <c r="T20" s="332"/>
      <c r="U20" s="332"/>
      <c r="V20" s="332"/>
      <c r="W20" s="332"/>
      <c r="X20" s="332"/>
      <c r="Y20" s="23"/>
      <c r="Z20" s="47"/>
      <c r="AC20" s="333"/>
    </row>
    <row r="21" spans="1:29" ht="19.5" customHeight="1">
      <c r="G21" s="261"/>
      <c r="H21" s="42"/>
      <c r="I21" s="149"/>
      <c r="J21" s="42"/>
      <c r="K21" s="44"/>
      <c r="N21" s="303"/>
      <c r="O21" s="380"/>
      <c r="P21" s="353"/>
      <c r="Q21" s="367"/>
      <c r="R21" s="356"/>
      <c r="S21" s="332"/>
      <c r="T21" s="332"/>
      <c r="U21" s="332"/>
      <c r="V21" s="332"/>
      <c r="W21" s="332"/>
      <c r="X21" s="332"/>
      <c r="Y21" s="7"/>
      <c r="Z21" s="341"/>
      <c r="AA21" s="341"/>
      <c r="AB21" s="341"/>
      <c r="AC21" s="333"/>
    </row>
    <row r="22" spans="1:29" ht="19.350000000000001" customHeight="1">
      <c r="A22" s="53" t="s">
        <v>91</v>
      </c>
      <c r="B22" s="23"/>
      <c r="C22" s="23"/>
      <c r="G22" s="261"/>
      <c r="H22" s="42"/>
      <c r="I22" s="149"/>
      <c r="J22" s="42"/>
      <c r="K22" s="44"/>
      <c r="N22" s="303"/>
      <c r="O22" s="380"/>
      <c r="P22" s="353"/>
      <c r="Q22" s="367"/>
      <c r="R22" s="356"/>
      <c r="S22" s="332"/>
      <c r="T22" s="332"/>
      <c r="U22" s="332"/>
      <c r="V22" s="332"/>
      <c r="W22" s="332"/>
      <c r="X22" s="332"/>
      <c r="Y22" s="1"/>
      <c r="AC22" s="333"/>
    </row>
    <row r="23" spans="1:29" ht="19.350000000000001" customHeight="1">
      <c r="A23" s="53"/>
      <c r="B23" s="142"/>
      <c r="C23" s="142"/>
      <c r="D23" s="193"/>
      <c r="G23" s="261">
        <v>1680</v>
      </c>
      <c r="H23" s="42">
        <v>0</v>
      </c>
      <c r="I23" s="149">
        <f t="shared" ref="I23:I30" si="1">+J23-H23</f>
        <v>0</v>
      </c>
      <c r="J23" s="42">
        <v>0</v>
      </c>
      <c r="K23" s="44"/>
      <c r="N23" s="332"/>
      <c r="O23" s="380"/>
      <c r="P23" s="357"/>
      <c r="Q23" s="368"/>
      <c r="R23" s="357"/>
      <c r="S23" s="332"/>
      <c r="T23" s="332"/>
      <c r="U23" s="332"/>
      <c r="V23" s="332"/>
      <c r="W23" s="332"/>
      <c r="X23" s="332"/>
      <c r="Y23" s="23"/>
      <c r="AC23" s="333"/>
    </row>
    <row r="24" spans="1:29" ht="19.350000000000001" customHeight="1">
      <c r="A24" s="53"/>
      <c r="B24" s="142"/>
      <c r="C24" s="142"/>
      <c r="D24" s="193" t="s">
        <v>13</v>
      </c>
      <c r="E24" s="1" t="s">
        <v>92</v>
      </c>
      <c r="F24" s="1" t="s">
        <v>93</v>
      </c>
      <c r="G24" s="261"/>
      <c r="H24" s="42"/>
      <c r="I24" s="442">
        <v>1924</v>
      </c>
      <c r="J24" s="439">
        <f>H24+I24</f>
        <v>1924</v>
      </c>
      <c r="K24" s="44"/>
      <c r="N24" s="332"/>
      <c r="O24" s="380"/>
      <c r="P24" s="357"/>
      <c r="Q24" s="368"/>
      <c r="R24" s="357"/>
      <c r="S24" s="332"/>
      <c r="T24" s="332"/>
      <c r="U24" s="332"/>
      <c r="V24" s="332"/>
      <c r="W24" s="332"/>
      <c r="X24" s="332"/>
      <c r="Y24" s="1"/>
      <c r="AC24" s="333"/>
    </row>
    <row r="25" spans="1:29" ht="19.350000000000001" customHeight="1">
      <c r="A25" s="53"/>
      <c r="B25" s="142"/>
      <c r="C25" s="142"/>
      <c r="D25" s="193" t="s">
        <v>14</v>
      </c>
      <c r="E25" s="1" t="s">
        <v>94</v>
      </c>
      <c r="F25" s="1" t="s">
        <v>93</v>
      </c>
      <c r="G25" s="261"/>
      <c r="H25" s="42"/>
      <c r="I25" s="442">
        <v>1776</v>
      </c>
      <c r="J25" s="439">
        <f>H25+I25</f>
        <v>1776</v>
      </c>
      <c r="K25" s="44"/>
      <c r="N25" s="332"/>
      <c r="O25" s="380"/>
      <c r="P25" s="357"/>
      <c r="Q25" s="368"/>
      <c r="R25" s="357"/>
      <c r="S25" s="332"/>
      <c r="T25" s="332"/>
      <c r="U25" s="332"/>
      <c r="V25" s="332"/>
      <c r="W25" s="332"/>
      <c r="X25" s="332"/>
      <c r="Y25" s="1"/>
      <c r="Z25" s="561"/>
      <c r="AA25" s="561"/>
      <c r="AB25" s="561"/>
      <c r="AC25" s="333"/>
    </row>
    <row r="26" spans="1:29" ht="19.350000000000001" customHeight="1">
      <c r="A26" s="53"/>
      <c r="B26" s="142"/>
      <c r="C26" s="142"/>
      <c r="G26" s="261"/>
      <c r="H26" s="42">
        <v>0</v>
      </c>
      <c r="I26" s="442">
        <f t="shared" si="1"/>
        <v>0</v>
      </c>
      <c r="J26" s="439">
        <v>0</v>
      </c>
      <c r="K26" s="44"/>
      <c r="N26" s="332"/>
      <c r="O26" s="380"/>
      <c r="P26" s="357"/>
      <c r="Q26" s="368"/>
      <c r="R26" s="357"/>
      <c r="S26" s="332"/>
      <c r="T26" s="332"/>
      <c r="U26" s="332"/>
      <c r="V26" s="332"/>
      <c r="W26" s="332"/>
      <c r="X26" s="332"/>
      <c r="Y26" s="1"/>
      <c r="AC26" s="333"/>
    </row>
    <row r="27" spans="1:29" ht="20.100000000000001" hidden="1" customHeight="1">
      <c r="B27" s="190" t="s">
        <v>95</v>
      </c>
      <c r="C27" s="190"/>
      <c r="D27" s="146">
        <v>0</v>
      </c>
      <c r="E27" s="146" t="s">
        <v>96</v>
      </c>
      <c r="F27" s="191">
        <v>0</v>
      </c>
      <c r="G27" s="261">
        <f>F27*D27</f>
        <v>0</v>
      </c>
      <c r="H27" s="42">
        <v>0</v>
      </c>
      <c r="I27" s="442">
        <f t="shared" si="1"/>
        <v>0</v>
      </c>
      <c r="J27" s="439">
        <v>0</v>
      </c>
      <c r="K27" s="44"/>
      <c r="N27" s="332"/>
      <c r="O27" s="380"/>
      <c r="P27" s="357"/>
      <c r="Q27" s="368"/>
      <c r="R27" s="357"/>
      <c r="S27" s="332"/>
      <c r="T27" s="332"/>
      <c r="U27" s="332"/>
      <c r="V27" s="332"/>
      <c r="W27" s="332"/>
      <c r="X27" s="332"/>
      <c r="Y27" s="23"/>
      <c r="AC27" s="333"/>
    </row>
    <row r="28" spans="1:29" ht="19.350000000000001" hidden="1" customHeight="1">
      <c r="B28" s="190" t="s">
        <v>97</v>
      </c>
      <c r="C28" s="190"/>
      <c r="D28" s="146">
        <v>0</v>
      </c>
      <c r="E28" s="146" t="s">
        <v>98</v>
      </c>
      <c r="F28" s="146">
        <v>0</v>
      </c>
      <c r="G28" s="261">
        <f>F28*D28</f>
        <v>0</v>
      </c>
      <c r="H28" s="42">
        <v>0</v>
      </c>
      <c r="I28" s="442">
        <f t="shared" si="1"/>
        <v>0</v>
      </c>
      <c r="J28" s="439">
        <v>0</v>
      </c>
      <c r="K28" s="44"/>
      <c r="N28" s="332"/>
      <c r="O28" s="380"/>
      <c r="P28" s="352"/>
      <c r="Q28" s="368"/>
      <c r="R28" s="352"/>
      <c r="S28" s="320"/>
      <c r="T28" s="320"/>
      <c r="U28" s="320"/>
      <c r="V28" s="320"/>
      <c r="W28" s="320"/>
      <c r="X28" s="320"/>
      <c r="Y28" s="142"/>
      <c r="Z28" s="193"/>
      <c r="AC28" s="333"/>
    </row>
    <row r="29" spans="1:29" ht="19.350000000000001" hidden="1" customHeight="1">
      <c r="B29" s="190" t="s">
        <v>99</v>
      </c>
      <c r="C29" s="190"/>
      <c r="D29" s="146">
        <v>0</v>
      </c>
      <c r="E29" s="146" t="s">
        <v>100</v>
      </c>
      <c r="F29" s="146">
        <v>0</v>
      </c>
      <c r="G29" s="261">
        <f>F29*D29</f>
        <v>0</v>
      </c>
      <c r="H29" s="42">
        <v>0</v>
      </c>
      <c r="I29" s="442">
        <f t="shared" si="1"/>
        <v>0</v>
      </c>
      <c r="J29" s="439">
        <v>0</v>
      </c>
      <c r="K29" s="44"/>
      <c r="N29" s="332"/>
      <c r="O29" s="380"/>
      <c r="P29" s="352"/>
      <c r="Q29" s="368"/>
      <c r="R29" s="352"/>
      <c r="S29" s="320"/>
      <c r="T29" s="320"/>
      <c r="U29" s="320"/>
      <c r="V29" s="320"/>
      <c r="W29" s="320"/>
      <c r="X29" s="320"/>
      <c r="Y29" s="142"/>
      <c r="Z29" s="193"/>
      <c r="AC29" s="333"/>
    </row>
    <row r="30" spans="1:29" ht="19.5" hidden="1" customHeight="1">
      <c r="B30" s="190" t="s">
        <v>101</v>
      </c>
      <c r="C30" s="190"/>
      <c r="D30" s="146">
        <v>0</v>
      </c>
      <c r="E30" s="146" t="s">
        <v>100</v>
      </c>
      <c r="F30" s="146">
        <v>0</v>
      </c>
      <c r="G30" s="261">
        <f>F30*D30</f>
        <v>0</v>
      </c>
      <c r="H30" s="42">
        <v>0</v>
      </c>
      <c r="I30" s="442">
        <f t="shared" si="1"/>
        <v>0</v>
      </c>
      <c r="J30" s="439">
        <v>0</v>
      </c>
      <c r="K30" s="44"/>
      <c r="N30" s="332"/>
      <c r="O30" s="380"/>
      <c r="P30" s="357"/>
      <c r="Q30" s="368"/>
      <c r="R30" s="357"/>
      <c r="S30" s="332"/>
      <c r="T30" s="332"/>
      <c r="U30" s="332"/>
      <c r="V30" s="332"/>
      <c r="W30" s="332"/>
      <c r="X30" s="332"/>
      <c r="Y30" s="142"/>
      <c r="Z30" s="193"/>
      <c r="AC30" s="333"/>
    </row>
    <row r="31" spans="1:29" ht="19.5" customHeight="1">
      <c r="A31" s="4"/>
      <c r="B31" s="54"/>
      <c r="C31" s="54"/>
      <c r="D31" s="562" t="s">
        <v>102</v>
      </c>
      <c r="E31" s="562"/>
      <c r="F31" s="562"/>
      <c r="G31" s="50">
        <f>SUBTOTAL(9,G22:G30)</f>
        <v>1680</v>
      </c>
      <c r="H31" s="51">
        <f>SUBTOTAL(9,H22:H30)</f>
        <v>0</v>
      </c>
      <c r="I31" s="442">
        <f>SUBTOTAL(9,I22:I30)</f>
        <v>3700</v>
      </c>
      <c r="J31" s="440">
        <f>SUBTOTAL(9,J22:J30)</f>
        <v>3700</v>
      </c>
      <c r="K31" s="255">
        <f>H31/G31</f>
        <v>0</v>
      </c>
      <c r="N31" s="332"/>
      <c r="O31" s="380"/>
      <c r="P31" s="357"/>
      <c r="Q31" s="368"/>
      <c r="R31" s="357"/>
      <c r="S31" s="332"/>
      <c r="T31" s="332"/>
      <c r="U31" s="332"/>
      <c r="V31" s="332"/>
      <c r="W31" s="332"/>
      <c r="X31" s="332"/>
      <c r="Y31" s="142"/>
      <c r="AC31" s="333"/>
    </row>
    <row r="32" spans="1:29" ht="19.5" customHeight="1">
      <c r="A32" s="6" t="s">
        <v>103</v>
      </c>
      <c r="G32" s="261"/>
      <c r="H32" s="42"/>
      <c r="I32" s="442"/>
      <c r="J32" s="439"/>
      <c r="K32" s="44"/>
      <c r="N32" s="303"/>
      <c r="O32" s="380"/>
      <c r="P32" s="357"/>
      <c r="Q32" s="368"/>
      <c r="R32" s="357"/>
      <c r="S32" s="332"/>
      <c r="T32" s="332"/>
      <c r="U32" s="332"/>
      <c r="V32" s="332"/>
      <c r="W32" s="332"/>
      <c r="X32" s="332"/>
      <c r="Y32" s="142"/>
      <c r="AB32" s="343"/>
      <c r="AC32" s="333"/>
    </row>
    <row r="33" spans="1:29" ht="15" hidden="1">
      <c r="A33" s="146"/>
      <c r="B33" s="146"/>
      <c r="C33" s="146"/>
      <c r="D33" s="146"/>
      <c r="E33" s="146"/>
      <c r="F33" s="146"/>
      <c r="G33" s="261"/>
      <c r="H33" s="148"/>
      <c r="I33" s="441">
        <v>0</v>
      </c>
      <c r="J33" s="441">
        <f>SUM(H33:I33)</f>
        <v>0</v>
      </c>
      <c r="K33" s="150"/>
      <c r="N33" s="303"/>
      <c r="O33" s="380"/>
      <c r="P33" s="357"/>
      <c r="Q33" s="368"/>
      <c r="R33" s="357"/>
      <c r="S33" s="332"/>
      <c r="T33" s="332"/>
      <c r="U33" s="332"/>
      <c r="V33" s="332"/>
      <c r="W33" s="332"/>
      <c r="X33" s="332"/>
      <c r="Y33" s="142"/>
      <c r="AC33" s="333"/>
    </row>
    <row r="34" spans="1:29" ht="15" hidden="1">
      <c r="A34" s="146"/>
      <c r="B34" s="146"/>
      <c r="C34" s="146"/>
      <c r="D34" s="146"/>
      <c r="E34" s="146"/>
      <c r="F34" s="146"/>
      <c r="G34" s="261"/>
      <c r="H34" s="148"/>
      <c r="I34" s="441">
        <v>0</v>
      </c>
      <c r="J34" s="441">
        <f>SUM(H34:I34)</f>
        <v>0</v>
      </c>
      <c r="K34" s="150"/>
      <c r="N34" s="303"/>
      <c r="O34" s="380"/>
      <c r="P34" s="357"/>
      <c r="Q34" s="368"/>
      <c r="R34" s="357"/>
      <c r="S34" s="332"/>
      <c r="T34" s="332"/>
      <c r="U34" s="332"/>
      <c r="V34" s="332"/>
      <c r="W34" s="332"/>
      <c r="X34" s="332"/>
      <c r="Y34" s="142"/>
      <c r="AC34" s="333"/>
    </row>
    <row r="35" spans="1:29" ht="15" hidden="1">
      <c r="A35" s="146"/>
      <c r="B35" s="146"/>
      <c r="C35" s="146"/>
      <c r="D35" s="146"/>
      <c r="E35" s="146"/>
      <c r="F35" s="146"/>
      <c r="G35" s="261"/>
      <c r="H35" s="148"/>
      <c r="I35" s="441">
        <v>0</v>
      </c>
      <c r="J35" s="441">
        <f>SUM(H35:I35)</f>
        <v>0</v>
      </c>
      <c r="K35" s="150"/>
      <c r="N35" s="303"/>
      <c r="O35" s="380"/>
      <c r="P35" s="357"/>
      <c r="Q35" s="368"/>
      <c r="R35" s="357"/>
      <c r="S35" s="332"/>
      <c r="T35" s="332"/>
      <c r="U35" s="332"/>
      <c r="V35" s="332"/>
      <c r="W35" s="332"/>
      <c r="X35" s="332"/>
      <c r="Y35" s="142"/>
      <c r="AC35" s="333"/>
    </row>
    <row r="36" spans="1:29" ht="15" hidden="1">
      <c r="A36" s="146"/>
      <c r="B36" s="146"/>
      <c r="C36" s="146"/>
      <c r="D36" s="146"/>
      <c r="E36" s="146"/>
      <c r="F36" s="146"/>
      <c r="G36" s="261"/>
      <c r="H36" s="148"/>
      <c r="I36" s="441">
        <v>0</v>
      </c>
      <c r="J36" s="441">
        <f>SUM(H36:I36)</f>
        <v>0</v>
      </c>
      <c r="K36" s="150"/>
      <c r="N36" s="303"/>
      <c r="O36" s="380"/>
      <c r="P36" s="357"/>
      <c r="Q36" s="368"/>
      <c r="R36" s="357"/>
      <c r="S36" s="332"/>
      <c r="T36" s="332"/>
      <c r="U36" s="332"/>
      <c r="V36" s="332"/>
      <c r="W36" s="332"/>
      <c r="X36" s="332"/>
      <c r="Y36" s="23"/>
      <c r="Z36" s="561"/>
      <c r="AA36" s="561"/>
      <c r="AB36" s="561"/>
      <c r="AC36" s="333"/>
    </row>
    <row r="37" spans="1:29" ht="15">
      <c r="A37" s="19"/>
      <c r="B37" s="10"/>
      <c r="C37" s="54"/>
      <c r="D37" s="562" t="s">
        <v>104</v>
      </c>
      <c r="E37" s="562"/>
      <c r="F37" s="562"/>
      <c r="G37" s="50">
        <f>SUBTOTAL(9,G33:G36)</f>
        <v>0</v>
      </c>
      <c r="H37" s="50">
        <f>SUBTOTAL(9,H33:H36)</f>
        <v>0</v>
      </c>
      <c r="I37" s="441">
        <f>SUBTOTAL(9,I33:I36)</f>
        <v>0</v>
      </c>
      <c r="J37" s="440">
        <f>SUBTOTAL(9,J33:J36)</f>
        <v>0</v>
      </c>
      <c r="K37" s="52"/>
      <c r="N37" s="303"/>
      <c r="O37" s="380"/>
      <c r="P37" s="357"/>
      <c r="Q37" s="368"/>
      <c r="R37" s="357"/>
      <c r="S37" s="332"/>
      <c r="T37" s="332"/>
      <c r="U37" s="332"/>
      <c r="V37" s="332"/>
      <c r="W37" s="332"/>
      <c r="X37" s="332"/>
      <c r="Y37" s="1"/>
      <c r="AC37" s="333"/>
    </row>
    <row r="38" spans="1:29" ht="15" hidden="1">
      <c r="A38" s="155" t="s">
        <v>105</v>
      </c>
      <c r="B38" s="156"/>
      <c r="C38" s="153"/>
      <c r="D38" s="146"/>
      <c r="E38" s="146"/>
      <c r="F38" s="146"/>
      <c r="G38" s="261"/>
      <c r="H38" s="148"/>
      <c r="I38" s="441"/>
      <c r="J38" s="442"/>
      <c r="K38" s="150"/>
      <c r="N38" s="303"/>
      <c r="O38" s="380"/>
      <c r="P38" s="357"/>
      <c r="Q38" s="368"/>
      <c r="R38" s="357"/>
      <c r="S38" s="332"/>
      <c r="T38" s="332"/>
      <c r="U38" s="332"/>
      <c r="V38" s="332"/>
      <c r="W38" s="332"/>
      <c r="X38" s="332"/>
      <c r="Y38" s="1"/>
      <c r="AC38" s="333"/>
    </row>
    <row r="39" spans="1:29" ht="15" hidden="1">
      <c r="A39" s="156"/>
      <c r="B39" s="151" t="s">
        <v>106</v>
      </c>
      <c r="C39" s="153"/>
      <c r="D39" s="146"/>
      <c r="E39" s="157">
        <v>0</v>
      </c>
      <c r="F39" s="146"/>
      <c r="G39" s="261">
        <f>(G20+G37)*E39</f>
        <v>0</v>
      </c>
      <c r="H39" s="148">
        <f>(H20+H37)*$E$39</f>
        <v>0</v>
      </c>
      <c r="I39" s="441">
        <v>0</v>
      </c>
      <c r="J39" s="442">
        <f>H39+I39</f>
        <v>0</v>
      </c>
      <c r="K39" s="150"/>
      <c r="N39" s="303"/>
      <c r="O39" s="380"/>
      <c r="P39" s="357"/>
      <c r="Q39" s="368"/>
      <c r="R39" s="357"/>
      <c r="S39" s="332"/>
      <c r="T39" s="332"/>
      <c r="U39" s="332"/>
      <c r="V39" s="332"/>
      <c r="W39" s="332"/>
      <c r="X39" s="332"/>
      <c r="Y39" s="1"/>
      <c r="AC39" s="333"/>
    </row>
    <row r="40" spans="1:29" ht="15" hidden="1">
      <c r="A40" s="156"/>
      <c r="B40" s="156"/>
      <c r="C40" s="153"/>
      <c r="D40" s="146"/>
      <c r="E40" s="146"/>
      <c r="F40" s="146"/>
      <c r="G40" s="261"/>
      <c r="H40" s="148"/>
      <c r="I40" s="441"/>
      <c r="J40" s="442"/>
      <c r="K40" s="150"/>
      <c r="N40" s="303"/>
      <c r="O40" s="380"/>
      <c r="P40" s="357"/>
      <c r="Q40" s="368"/>
      <c r="R40" s="357"/>
      <c r="S40" s="332"/>
      <c r="T40" s="332"/>
      <c r="U40" s="332"/>
      <c r="V40" s="332"/>
      <c r="W40" s="332"/>
      <c r="X40" s="332"/>
      <c r="Y40" s="1"/>
      <c r="AC40" s="333"/>
    </row>
    <row r="41" spans="1:29" ht="15" hidden="1">
      <c r="A41" s="49"/>
      <c r="B41" s="59"/>
      <c r="C41" s="59"/>
      <c r="D41" s="562" t="s">
        <v>107</v>
      </c>
      <c r="E41" s="562"/>
      <c r="F41" s="562"/>
      <c r="G41" s="261">
        <f>SUBTOTAL(9,G39:G40)</f>
        <v>0</v>
      </c>
      <c r="H41" s="50">
        <f>SUBTOTAL(9,H39:H40)</f>
        <v>0</v>
      </c>
      <c r="I41" s="441">
        <v>0</v>
      </c>
      <c r="J41" s="440">
        <f>SUBTOTAL(9,J39:J40)</f>
        <v>0</v>
      </c>
      <c r="K41" s="52" t="e">
        <f>J41/G41</f>
        <v>#DIV/0!</v>
      </c>
      <c r="N41" s="303"/>
      <c r="O41" s="380"/>
      <c r="P41" s="357"/>
      <c r="Q41" s="368"/>
      <c r="R41" s="357"/>
      <c r="S41" s="332"/>
      <c r="T41" s="332"/>
      <c r="U41" s="332"/>
      <c r="V41" s="332"/>
      <c r="W41" s="332"/>
      <c r="X41" s="332"/>
      <c r="Y41" s="1"/>
      <c r="AC41" s="333"/>
    </row>
    <row r="42" spans="1:29" ht="15">
      <c r="A42" s="55" t="s">
        <v>15</v>
      </c>
      <c r="C42" s="9"/>
      <c r="D42" s="25"/>
      <c r="E42" s="56"/>
      <c r="F42" s="8"/>
      <c r="G42" s="261"/>
      <c r="H42" s="41"/>
      <c r="I42" s="441"/>
      <c r="J42" s="439"/>
      <c r="K42" s="44"/>
      <c r="N42" s="303"/>
      <c r="O42" s="380"/>
      <c r="P42" s="357"/>
      <c r="Q42" s="368"/>
      <c r="R42" s="357"/>
      <c r="S42" s="332"/>
      <c r="T42" s="332"/>
      <c r="U42" s="332"/>
      <c r="V42" s="332"/>
      <c r="W42" s="332"/>
      <c r="X42" s="332"/>
      <c r="Y42" s="23"/>
      <c r="Z42" s="561"/>
      <c r="AA42" s="561"/>
      <c r="AB42" s="561"/>
      <c r="AC42" s="333"/>
    </row>
    <row r="43" spans="1:29" ht="15">
      <c r="B43" s="7" t="s">
        <v>108</v>
      </c>
      <c r="C43" s="7"/>
      <c r="D43" s="7"/>
      <c r="E43" s="57">
        <v>0.08</v>
      </c>
      <c r="F43" s="25"/>
      <c r="G43" s="261">
        <f>G20*E43</f>
        <v>11444.840800000002</v>
      </c>
      <c r="H43" s="41">
        <f>'Sub Labor'!I23</f>
        <v>1936.8123955200001</v>
      </c>
      <c r="I43" s="442">
        <v>11036.54</v>
      </c>
      <c r="J43" s="439">
        <f>H43+I43</f>
        <v>12973.352395520002</v>
      </c>
      <c r="K43" s="44"/>
      <c r="N43" s="332"/>
      <c r="O43" s="380"/>
      <c r="P43" s="357"/>
      <c r="Q43" s="368"/>
      <c r="R43" s="357"/>
      <c r="S43" s="332"/>
      <c r="T43" s="332"/>
      <c r="U43" s="332"/>
      <c r="V43" s="332"/>
      <c r="W43" s="332"/>
      <c r="X43" s="332"/>
      <c r="Y43" s="23"/>
      <c r="AC43" s="333"/>
    </row>
    <row r="44" spans="1:29" ht="15" hidden="1">
      <c r="A44" s="146"/>
      <c r="B44" s="153" t="s">
        <v>109</v>
      </c>
      <c r="C44" s="153"/>
      <c r="D44" s="153"/>
      <c r="E44" s="158">
        <v>0.02</v>
      </c>
      <c r="F44" s="145"/>
      <c r="G44" s="261">
        <f>ROUND(G37*$E44,2)</f>
        <v>0</v>
      </c>
      <c r="H44" s="148">
        <f>ROUND(H37*$E44,2)</f>
        <v>0</v>
      </c>
      <c r="I44" s="441">
        <v>0</v>
      </c>
      <c r="J44" s="441">
        <f>+H44+I44</f>
        <v>0</v>
      </c>
      <c r="K44" s="150"/>
      <c r="N44" s="332"/>
      <c r="O44" s="380"/>
      <c r="P44" s="357"/>
      <c r="Q44" s="368"/>
      <c r="R44" s="357"/>
      <c r="S44" s="332"/>
      <c r="T44" s="332"/>
      <c r="U44" s="332"/>
      <c r="V44" s="332"/>
      <c r="W44" s="332"/>
      <c r="X44" s="332"/>
      <c r="Y44" s="23"/>
      <c r="AA44" s="344"/>
      <c r="AC44" s="333"/>
    </row>
    <row r="45" spans="1:29" ht="15" hidden="1">
      <c r="A45" s="146"/>
      <c r="B45" s="153"/>
      <c r="C45" s="153"/>
      <c r="D45" s="153"/>
      <c r="E45" s="158"/>
      <c r="F45" s="145"/>
      <c r="G45" s="261"/>
      <c r="H45" s="149"/>
      <c r="I45" s="442"/>
      <c r="J45" s="442"/>
      <c r="K45" s="150"/>
      <c r="N45" s="332"/>
      <c r="O45" s="380"/>
      <c r="P45" s="357"/>
      <c r="Q45" s="368"/>
      <c r="R45" s="357"/>
      <c r="S45" s="332"/>
      <c r="T45" s="332"/>
      <c r="U45" s="332"/>
      <c r="V45" s="332"/>
      <c r="W45" s="332"/>
      <c r="X45" s="332"/>
      <c r="Y45" s="23"/>
      <c r="AC45" s="333"/>
    </row>
    <row r="46" spans="1:29" ht="15">
      <c r="B46" s="58" t="s">
        <v>110</v>
      </c>
      <c r="D46" s="7"/>
      <c r="E46" s="23"/>
      <c r="G46" s="261"/>
      <c r="H46" s="42"/>
      <c r="I46" s="442"/>
      <c r="J46" s="439"/>
      <c r="K46" s="44"/>
      <c r="N46" s="332"/>
      <c r="O46" s="380"/>
      <c r="P46" s="357"/>
      <c r="Q46" s="368"/>
      <c r="R46" s="357"/>
      <c r="S46" s="332"/>
      <c r="T46" s="332"/>
      <c r="U46" s="332"/>
      <c r="V46" s="332"/>
      <c r="W46" s="332"/>
      <c r="X46" s="332"/>
      <c r="Y46" s="9"/>
      <c r="Z46" s="561"/>
      <c r="AA46" s="561"/>
      <c r="AB46" s="561"/>
      <c r="AC46" s="333"/>
    </row>
    <row r="47" spans="1:29" ht="19.5" customHeight="1">
      <c r="A47" s="19"/>
      <c r="B47" s="10"/>
      <c r="C47" s="54"/>
      <c r="D47" s="562" t="s">
        <v>111</v>
      </c>
      <c r="E47" s="562"/>
      <c r="F47" s="562"/>
      <c r="G47" s="50">
        <f>SUBTOTAL(9,G42:G46)</f>
        <v>11444.840800000002</v>
      </c>
      <c r="H47" s="51">
        <f>SUBTOTAL(9,H42:H46)</f>
        <v>1936.8123955200001</v>
      </c>
      <c r="I47" s="442">
        <f>SUBTOTAL(9,I42:I46)</f>
        <v>11036.54</v>
      </c>
      <c r="J47" s="440">
        <f>SUBTOTAL(9,J42:J46)</f>
        <v>12973.352395520002</v>
      </c>
      <c r="K47" s="52">
        <f>J47/G47</f>
        <v>1.1335546402288095</v>
      </c>
      <c r="M47" s="438"/>
      <c r="N47" s="303"/>
      <c r="O47" s="380"/>
      <c r="P47" s="357"/>
      <c r="Q47" s="368"/>
      <c r="R47" s="357"/>
      <c r="S47" s="332"/>
      <c r="T47" s="332"/>
      <c r="U47" s="332"/>
      <c r="V47" s="332"/>
      <c r="W47" s="332"/>
      <c r="X47" s="332"/>
      <c r="Y47" s="9"/>
      <c r="Z47" s="25"/>
      <c r="AA47" s="335"/>
      <c r="AB47" s="25"/>
      <c r="AC47" s="333"/>
    </row>
    <row r="48" spans="1:29" ht="19.5" customHeight="1">
      <c r="A48" s="45"/>
      <c r="B48" s="142" t="s">
        <v>112</v>
      </c>
      <c r="C48" s="142"/>
      <c r="D48" s="142"/>
      <c r="E48" s="57">
        <v>3.8999999999999998E-3</v>
      </c>
      <c r="F48" s="226"/>
      <c r="G48" s="261">
        <f>G7*0.0013</f>
        <v>0</v>
      </c>
      <c r="H48" s="42">
        <f>ROUND((H$7)*$E48,2)</f>
        <v>0</v>
      </c>
      <c r="I48" s="149">
        <f t="shared" ref="I48" si="2">+J48-H48</f>
        <v>0</v>
      </c>
      <c r="J48" s="42">
        <f>+N48</f>
        <v>0</v>
      </c>
      <c r="K48" s="115"/>
      <c r="N48" s="332"/>
      <c r="O48" s="380"/>
      <c r="P48" s="357"/>
      <c r="Q48" s="368"/>
      <c r="R48" s="357"/>
      <c r="S48" s="332"/>
      <c r="T48" s="332"/>
      <c r="U48" s="332"/>
      <c r="V48" s="332"/>
      <c r="W48" s="332"/>
      <c r="X48" s="332"/>
      <c r="Y48" s="7"/>
      <c r="Z48" s="7"/>
      <c r="AA48" s="57"/>
      <c r="AB48" s="25"/>
      <c r="AC48" s="333"/>
    </row>
    <row r="49" spans="1:29" ht="15">
      <c r="B49" s="142" t="s">
        <v>113</v>
      </c>
      <c r="C49" s="142"/>
      <c r="D49" s="142"/>
      <c r="E49" s="57">
        <f>E48</f>
        <v>3.8999999999999998E-3</v>
      </c>
      <c r="F49" s="226"/>
      <c r="G49" s="261">
        <f>G11*0</f>
        <v>0</v>
      </c>
      <c r="H49" s="42">
        <f>ROUND((H$11)*$E49,2)</f>
        <v>42.81</v>
      </c>
      <c r="I49" s="149">
        <v>0</v>
      </c>
      <c r="J49" s="439">
        <f>H49+I49</f>
        <v>42.81</v>
      </c>
      <c r="K49" s="44"/>
      <c r="N49" s="332"/>
      <c r="O49" s="380"/>
      <c r="P49" s="352"/>
      <c r="Q49" s="368"/>
      <c r="R49" s="352"/>
      <c r="S49" s="320"/>
      <c r="T49" s="320"/>
      <c r="U49" s="320"/>
      <c r="V49" s="320"/>
      <c r="W49" s="320"/>
      <c r="X49" s="320"/>
      <c r="Y49" s="23"/>
      <c r="Z49" s="23"/>
      <c r="AA49" s="57"/>
      <c r="AB49" s="25"/>
      <c r="AC49" s="333"/>
    </row>
    <row r="50" spans="1:29" ht="15" hidden="1">
      <c r="B50" s="563" t="s">
        <v>18</v>
      </c>
      <c r="C50" s="563"/>
      <c r="D50" s="563"/>
      <c r="E50" s="563"/>
      <c r="F50" s="564"/>
      <c r="G50" s="262"/>
      <c r="H50" s="42">
        <v>0</v>
      </c>
      <c r="I50" s="149">
        <v>0</v>
      </c>
      <c r="J50" s="42">
        <f t="shared" ref="J50" si="3">SUM(H50:I50)</f>
        <v>0</v>
      </c>
      <c r="K50" s="44"/>
      <c r="N50" s="332"/>
      <c r="O50" s="380"/>
      <c r="P50" s="352"/>
      <c r="Q50" s="368"/>
      <c r="R50" s="352"/>
      <c r="S50" s="320"/>
      <c r="T50" s="320"/>
      <c r="U50" s="320"/>
      <c r="V50" s="320"/>
      <c r="W50" s="320"/>
      <c r="X50" s="320"/>
      <c r="Y50" s="23"/>
      <c r="Z50" s="23"/>
      <c r="AA50" s="57"/>
      <c r="AB50" s="25"/>
      <c r="AC50" s="333"/>
    </row>
    <row r="51" spans="1:29" ht="15">
      <c r="A51" s="19"/>
      <c r="B51" s="54"/>
      <c r="C51" s="10"/>
      <c r="D51" s="562" t="s">
        <v>114</v>
      </c>
      <c r="E51" s="562"/>
      <c r="F51" s="59"/>
      <c r="G51" s="435">
        <f>SUBTOTAL(9,G7:G50)</f>
        <v>156185.35080000001</v>
      </c>
      <c r="H51" s="60">
        <f>SUBTOTAL(9,H7:H50)</f>
        <v>26189.777339520002</v>
      </c>
      <c r="I51" s="676">
        <f>SUBTOTAL(9,I7:I50)</f>
        <v>152693.26</v>
      </c>
      <c r="J51" s="60">
        <f>SUBTOTAL(9,J7:J50)</f>
        <v>178883.03733951997</v>
      </c>
      <c r="K51" s="61">
        <f>J51/G51</f>
        <v>1.1453253229144711</v>
      </c>
      <c r="N51" s="316"/>
      <c r="O51" s="381"/>
      <c r="P51" s="358"/>
      <c r="Q51" s="369"/>
      <c r="R51" s="359"/>
      <c r="S51" s="303"/>
      <c r="T51" s="303"/>
      <c r="U51" s="303"/>
      <c r="V51" s="303"/>
      <c r="W51" s="303"/>
      <c r="X51" s="303"/>
      <c r="Y51" s="1"/>
      <c r="Z51" s="7"/>
      <c r="AA51" s="23"/>
      <c r="AC51" s="333"/>
    </row>
    <row r="52" spans="1:29" ht="19.5" customHeight="1">
      <c r="D52" s="565" t="s">
        <v>115</v>
      </c>
      <c r="E52" s="565"/>
      <c r="F52" s="565"/>
      <c r="G52" s="62">
        <f>G51-J51</f>
        <v>-22697.686539519957</v>
      </c>
      <c r="N52" s="345"/>
      <c r="O52" s="379"/>
      <c r="P52" s="352"/>
      <c r="Q52" s="366"/>
      <c r="R52" s="352"/>
      <c r="S52" s="320"/>
      <c r="T52" s="320"/>
      <c r="U52" s="320"/>
      <c r="V52" s="320"/>
      <c r="W52" s="320"/>
      <c r="X52" s="320"/>
      <c r="Y52" s="23"/>
      <c r="Z52" s="561"/>
      <c r="AA52" s="561"/>
      <c r="AB52" s="561"/>
      <c r="AC52" s="333"/>
    </row>
    <row r="53" spans="1:29" ht="14.25">
      <c r="F53" s="9"/>
      <c r="M53" s="172"/>
      <c r="N53" s="345"/>
      <c r="O53" s="382"/>
      <c r="P53" s="360"/>
      <c r="Q53" s="370"/>
      <c r="R53" s="360"/>
      <c r="S53" s="323"/>
      <c r="T53" s="323"/>
      <c r="U53" s="323"/>
      <c r="V53" s="323"/>
      <c r="W53" s="323"/>
      <c r="X53" s="323"/>
      <c r="Y53" s="142"/>
      <c r="Z53" s="142"/>
      <c r="AA53" s="57"/>
      <c r="AB53" s="336"/>
      <c r="AC53" s="333"/>
    </row>
    <row r="54" spans="1:29" ht="15">
      <c r="F54" s="116" t="s">
        <v>116</v>
      </c>
      <c r="G54" s="192">
        <f>G51</f>
        <v>156185.35080000001</v>
      </c>
      <c r="H54" s="123"/>
      <c r="I54" s="129"/>
      <c r="J54" s="26">
        <f>J43</f>
        <v>12973.352395520002</v>
      </c>
      <c r="M54" s="147"/>
      <c r="Y54" s="142"/>
      <c r="Z54" s="142"/>
      <c r="AA54" s="57"/>
      <c r="AB54" s="336"/>
      <c r="AC54" s="333"/>
    </row>
    <row r="55" spans="1:29" ht="14.25">
      <c r="F55" s="116" t="s">
        <v>117</v>
      </c>
      <c r="G55" s="26">
        <f>+G54-G51</f>
        <v>0</v>
      </c>
      <c r="H55" s="126"/>
      <c r="I55" s="26"/>
      <c r="J55" s="26"/>
      <c r="M55" s="172"/>
      <c r="N55" s="345"/>
      <c r="Y55" s="23"/>
      <c r="Z55" s="23"/>
      <c r="AA55" s="23"/>
      <c r="AB55" s="23"/>
      <c r="AC55" s="333"/>
    </row>
    <row r="56" spans="1:29" ht="15">
      <c r="F56" s="116" t="s">
        <v>15</v>
      </c>
      <c r="G56" s="139">
        <v>0</v>
      </c>
      <c r="H56" s="126"/>
      <c r="I56" s="126"/>
      <c r="J56" s="26"/>
      <c r="Y56" s="24"/>
      <c r="Z56" s="561"/>
      <c r="AA56" s="561"/>
      <c r="AB56" s="9"/>
      <c r="AC56" s="346"/>
    </row>
    <row r="57" spans="1:29" ht="14.25">
      <c r="D57" s="23"/>
      <c r="F57" s="116" t="s">
        <v>117</v>
      </c>
      <c r="G57" s="26">
        <v>0</v>
      </c>
      <c r="H57" s="26"/>
      <c r="I57" s="26"/>
      <c r="J57" s="26"/>
    </row>
    <row r="58" spans="1:29" ht="19.5" customHeight="1">
      <c r="H58" s="184">
        <f>+INVOICE-H31</f>
        <v>26189.777339520002</v>
      </c>
      <c r="I58" s="185" t="s">
        <v>118</v>
      </c>
    </row>
    <row r="59" spans="1:29" ht="19.5" customHeight="1">
      <c r="H59" s="184">
        <f>+H31</f>
        <v>0</v>
      </c>
      <c r="I59" s="184" t="s">
        <v>119</v>
      </c>
    </row>
    <row r="60" spans="1:29" ht="19.5" customHeight="1">
      <c r="D60" s="23"/>
    </row>
    <row r="61" spans="1:29" ht="19.5" customHeight="1">
      <c r="H61" s="128"/>
    </row>
  </sheetData>
  <mergeCells count="19">
    <mergeCell ref="Z25:AB25"/>
    <mergeCell ref="P7:Q7"/>
    <mergeCell ref="A1:D1"/>
    <mergeCell ref="J2:K2"/>
    <mergeCell ref="D5:F5"/>
    <mergeCell ref="Z10:AB10"/>
    <mergeCell ref="D20:F20"/>
    <mergeCell ref="Z56:AA56"/>
    <mergeCell ref="D31:F31"/>
    <mergeCell ref="Z36:AB36"/>
    <mergeCell ref="D37:F37"/>
    <mergeCell ref="D41:F41"/>
    <mergeCell ref="Z42:AB42"/>
    <mergeCell ref="Z46:AB46"/>
    <mergeCell ref="D47:F47"/>
    <mergeCell ref="B50:F50"/>
    <mergeCell ref="D51:E51"/>
    <mergeCell ref="D52:F52"/>
    <mergeCell ref="Z52:AB52"/>
  </mergeCells>
  <phoneticPr fontId="0" type="noConversion"/>
  <pageMargins left="0.63" right="0.64" top="1" bottom="0.9" header="0.5" footer="0.5"/>
  <pageSetup scale="65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pageSetUpPr fitToPage="1"/>
  </sheetPr>
  <dimension ref="A1:K38"/>
  <sheetViews>
    <sheetView showGridLines="0" view="pageBreakPreview" zoomScaleNormal="100" zoomScaleSheetLayoutView="100" workbookViewId="0">
      <selection activeCell="G7" sqref="G7:I7"/>
    </sheetView>
  </sheetViews>
  <sheetFormatPr defaultColWidth="8.6640625" defaultRowHeight="15.75"/>
  <cols>
    <col min="1" max="1" width="13.6640625" style="258" customWidth="1"/>
    <col min="2" max="2" width="6.77734375" customWidth="1"/>
    <col min="3" max="3" width="29.88671875" customWidth="1"/>
    <col min="4" max="4" width="13.44140625" customWidth="1"/>
    <col min="5" max="5" width="13.21875" customWidth="1"/>
    <col min="6" max="6" width="12" customWidth="1"/>
    <col min="7" max="7" width="10.77734375" customWidth="1"/>
    <col min="8" max="8" width="3.33203125" customWidth="1"/>
    <col min="9" max="9" width="8.109375" customWidth="1"/>
    <col min="10" max="10" width="9.44140625" bestFit="1" customWidth="1"/>
    <col min="11" max="11" width="8.109375" customWidth="1"/>
  </cols>
  <sheetData>
    <row r="1" spans="1:11">
      <c r="A1" s="455"/>
      <c r="B1" s="576" t="s">
        <v>120</v>
      </c>
      <c r="C1" s="577"/>
      <c r="D1" s="577"/>
      <c r="E1" s="577"/>
      <c r="F1" s="577"/>
      <c r="G1" s="577"/>
      <c r="H1" s="461"/>
      <c r="I1" s="462"/>
    </row>
    <row r="2" spans="1:11" ht="18">
      <c r="A2" s="505"/>
      <c r="B2" s="576" t="s">
        <v>121</v>
      </c>
      <c r="C2" s="577"/>
      <c r="D2" s="577"/>
      <c r="E2" s="577"/>
      <c r="F2" s="577"/>
      <c r="G2" s="577"/>
      <c r="H2" s="461"/>
      <c r="I2" s="462"/>
      <c r="K2" s="194"/>
    </row>
    <row r="3" spans="1:11" ht="18">
      <c r="A3" s="506"/>
      <c r="B3" s="578" t="s">
        <v>122</v>
      </c>
      <c r="C3" s="579"/>
      <c r="D3" s="579"/>
      <c r="E3" s="579"/>
      <c r="F3" s="579"/>
      <c r="G3" s="579"/>
      <c r="H3" s="456"/>
      <c r="I3" s="463"/>
      <c r="J3" s="194"/>
    </row>
    <row r="4" spans="1:11" ht="18">
      <c r="A4" s="506"/>
      <c r="B4" s="580">
        <f ca="1">I6</f>
        <v>46188</v>
      </c>
      <c r="C4" s="581"/>
      <c r="D4" s="581"/>
      <c r="E4" s="581"/>
      <c r="F4" s="581"/>
      <c r="G4" s="581"/>
      <c r="H4" s="457"/>
      <c r="I4" s="464"/>
      <c r="J4" s="194"/>
    </row>
    <row r="5" spans="1:11" ht="15.75" customHeight="1">
      <c r="A5" s="506"/>
      <c r="B5" s="465"/>
      <c r="C5" s="458"/>
      <c r="D5" s="458"/>
      <c r="E5" s="458"/>
      <c r="F5" s="458"/>
      <c r="G5" s="458"/>
      <c r="H5" s="458"/>
      <c r="I5" s="466"/>
      <c r="J5" s="194"/>
    </row>
    <row r="6" spans="1:11" ht="18">
      <c r="A6" s="508"/>
      <c r="B6" s="460" t="str">
        <f>+Invoice!C27</f>
        <v>Work Plan A.04-02</v>
      </c>
      <c r="C6" s="460"/>
      <c r="D6" s="460" t="s">
        <v>123</v>
      </c>
      <c r="E6" s="460">
        <f>+Invoice!L8</f>
        <v>71994</v>
      </c>
      <c r="F6" s="510"/>
      <c r="G6" s="460" t="s">
        <v>61</v>
      </c>
      <c r="H6" s="510"/>
      <c r="I6" s="511">
        <f ca="1">+Invoice!L6</f>
        <v>46188</v>
      </c>
      <c r="J6" s="194"/>
    </row>
    <row r="7" spans="1:11" ht="27" customHeight="1">
      <c r="A7" s="509"/>
      <c r="B7" s="584" t="str">
        <f>Invoice!E22</f>
        <v>Assistant Resident Engineer / Inspector for Train Control and Communication Projects</v>
      </c>
      <c r="C7" s="584"/>
      <c r="D7" s="584"/>
      <c r="E7" s="584"/>
      <c r="F7" s="512" t="s">
        <v>124</v>
      </c>
      <c r="G7" s="673">
        <f>'Master File '!D6</f>
        <v>46137</v>
      </c>
      <c r="H7" s="673" t="s">
        <v>5</v>
      </c>
      <c r="I7" s="674">
        <f>'Master File '!G6</f>
        <v>46171</v>
      </c>
      <c r="J7" s="194"/>
    </row>
    <row r="8" spans="1:11" ht="17.100000000000001" customHeight="1">
      <c r="A8" s="506"/>
      <c r="B8" s="477"/>
      <c r="C8" s="478"/>
      <c r="D8" s="478"/>
      <c r="E8" s="478"/>
      <c r="F8" s="478"/>
      <c r="G8" s="478"/>
      <c r="H8" s="478"/>
      <c r="I8" s="467"/>
      <c r="J8" s="194"/>
    </row>
    <row r="9" spans="1:11" ht="18" customHeight="1">
      <c r="A9" s="506"/>
      <c r="B9" s="582" t="s">
        <v>125</v>
      </c>
      <c r="C9" s="583"/>
      <c r="D9" s="583"/>
      <c r="E9" s="583"/>
      <c r="F9" s="583"/>
      <c r="G9" s="583"/>
      <c r="H9" s="479"/>
      <c r="I9" s="468"/>
      <c r="J9" s="194"/>
    </row>
    <row r="10" spans="1:11" ht="18" customHeight="1">
      <c r="A10" s="506"/>
      <c r="B10" s="477" t="s">
        <v>126</v>
      </c>
      <c r="C10" s="480"/>
      <c r="D10" s="480"/>
      <c r="E10" s="480"/>
      <c r="F10" s="480"/>
      <c r="G10" s="480"/>
      <c r="H10" s="480"/>
      <c r="I10" s="469"/>
    </row>
    <row r="11" spans="1:11" ht="18" customHeight="1">
      <c r="A11" s="506"/>
      <c r="B11" s="481" t="s">
        <v>127</v>
      </c>
      <c r="C11" s="672" t="s">
        <v>128</v>
      </c>
      <c r="D11" s="486"/>
      <c r="E11" s="486"/>
      <c r="F11" s="482"/>
      <c r="G11" s="480"/>
      <c r="H11" s="480"/>
      <c r="I11" s="469"/>
    </row>
    <row r="12" spans="1:11">
      <c r="A12" s="506"/>
      <c r="B12" s="481"/>
      <c r="C12" s="672" t="s">
        <v>129</v>
      </c>
      <c r="D12" s="486"/>
      <c r="E12" s="486"/>
      <c r="F12" s="482"/>
      <c r="G12" s="483"/>
      <c r="H12" s="484"/>
      <c r="I12" s="469"/>
    </row>
    <row r="13" spans="1:11">
      <c r="A13" s="506"/>
      <c r="B13" s="481" t="s">
        <v>127</v>
      </c>
      <c r="C13" s="672" t="s">
        <v>130</v>
      </c>
      <c r="D13" s="486"/>
      <c r="E13" s="486"/>
      <c r="F13" s="482"/>
      <c r="G13" s="483"/>
      <c r="H13" s="484"/>
      <c r="I13" s="470"/>
    </row>
    <row r="14" spans="1:11" ht="15" customHeight="1">
      <c r="A14" s="506"/>
      <c r="B14" s="481"/>
      <c r="C14" s="672" t="s">
        <v>131</v>
      </c>
      <c r="D14" s="486"/>
      <c r="E14" s="486"/>
      <c r="F14" s="482"/>
      <c r="G14" s="483"/>
      <c r="H14" s="484"/>
      <c r="I14" s="471"/>
    </row>
    <row r="15" spans="1:11">
      <c r="A15" s="506"/>
      <c r="B15" s="481" t="s">
        <v>127</v>
      </c>
      <c r="C15" s="672" t="s">
        <v>132</v>
      </c>
      <c r="D15" s="486"/>
      <c r="E15" s="486"/>
      <c r="F15" s="482"/>
      <c r="G15" s="483"/>
      <c r="H15" s="484"/>
      <c r="I15" s="472"/>
      <c r="J15" s="258"/>
    </row>
    <row r="16" spans="1:11">
      <c r="A16" s="506"/>
      <c r="B16" s="481"/>
      <c r="C16" s="672" t="s">
        <v>133</v>
      </c>
      <c r="D16" s="486"/>
      <c r="E16" s="486"/>
      <c r="F16" s="482"/>
      <c r="G16" s="483"/>
      <c r="H16" s="484"/>
      <c r="I16" s="472"/>
      <c r="J16" s="258"/>
    </row>
    <row r="17" spans="1:11">
      <c r="A17" s="506"/>
      <c r="B17" s="481" t="s">
        <v>127</v>
      </c>
      <c r="C17" s="672" t="s">
        <v>134</v>
      </c>
      <c r="D17" s="486"/>
      <c r="E17" s="486"/>
      <c r="F17" s="482"/>
      <c r="G17" s="483"/>
      <c r="H17" s="484"/>
      <c r="I17" s="472"/>
      <c r="J17" s="258"/>
    </row>
    <row r="18" spans="1:11">
      <c r="A18" s="506"/>
      <c r="B18" s="481" t="s">
        <v>127</v>
      </c>
      <c r="C18" s="486"/>
      <c r="D18" s="486"/>
      <c r="E18" s="486"/>
      <c r="F18" s="482"/>
      <c r="G18" s="483"/>
      <c r="H18" s="484"/>
      <c r="I18" s="472"/>
      <c r="J18" s="258"/>
    </row>
    <row r="19" spans="1:11">
      <c r="A19" s="506"/>
      <c r="B19" s="485"/>
      <c r="C19" s="486"/>
      <c r="D19" s="486"/>
      <c r="E19" s="486"/>
      <c r="F19" s="486"/>
      <c r="G19" s="483"/>
      <c r="H19" s="484"/>
      <c r="I19" s="472"/>
      <c r="J19" s="258"/>
    </row>
    <row r="20" spans="1:11">
      <c r="A20" s="506"/>
      <c r="B20" s="487"/>
      <c r="C20" s="488"/>
      <c r="D20" s="488"/>
      <c r="E20" s="488"/>
      <c r="F20" s="488"/>
      <c r="G20" s="484"/>
      <c r="H20" s="484"/>
      <c r="I20" s="489"/>
      <c r="J20" s="258"/>
    </row>
    <row r="21" spans="1:11" ht="17.100000000000001" customHeight="1">
      <c r="A21" s="506"/>
      <c r="B21" s="490" t="s">
        <v>135</v>
      </c>
      <c r="C21" s="491"/>
      <c r="D21" s="491"/>
      <c r="E21" s="491"/>
      <c r="F21" s="491"/>
      <c r="G21" s="491"/>
      <c r="H21" s="491"/>
      <c r="I21" s="489"/>
    </row>
    <row r="22" spans="1:11" ht="17.100000000000001" customHeight="1">
      <c r="A22" s="506"/>
      <c r="B22" s="492"/>
      <c r="C22" s="493" t="s">
        <v>136</v>
      </c>
      <c r="D22" s="493"/>
      <c r="E22" s="493"/>
      <c r="F22" s="493"/>
      <c r="G22" s="493"/>
      <c r="H22" s="493"/>
      <c r="I22" s="494"/>
    </row>
    <row r="23" spans="1:11" ht="17.100000000000001" customHeight="1">
      <c r="A23" s="506"/>
      <c r="B23" s="574"/>
      <c r="C23" s="575"/>
      <c r="D23" s="575"/>
      <c r="E23" s="575"/>
      <c r="F23" s="575"/>
      <c r="G23" s="575"/>
      <c r="H23" s="495"/>
      <c r="I23" s="494"/>
    </row>
    <row r="24" spans="1:11" ht="17.100000000000001" customHeight="1">
      <c r="A24" s="506"/>
      <c r="B24" s="490" t="s">
        <v>137</v>
      </c>
      <c r="C24" s="496"/>
      <c r="D24" s="496"/>
      <c r="E24" s="496"/>
      <c r="F24" s="496"/>
      <c r="G24" s="496"/>
      <c r="H24" s="496"/>
      <c r="I24" s="497"/>
    </row>
    <row r="25" spans="1:11" ht="17.100000000000001" customHeight="1">
      <c r="A25" s="506"/>
      <c r="B25" s="498"/>
      <c r="C25" s="491" t="s">
        <v>136</v>
      </c>
      <c r="D25" s="491"/>
      <c r="E25" s="491"/>
      <c r="F25" s="491"/>
      <c r="G25" s="491"/>
      <c r="H25" s="491"/>
      <c r="I25" s="499"/>
    </row>
    <row r="26" spans="1:11" ht="26.45" customHeight="1">
      <c r="A26" s="506"/>
      <c r="B26" s="490" t="s">
        <v>138</v>
      </c>
      <c r="C26" s="496"/>
      <c r="D26" s="496"/>
      <c r="E26" s="500">
        <f>+E30</f>
        <v>1.1453254021121317</v>
      </c>
      <c r="F26" s="496"/>
      <c r="G26" s="496"/>
      <c r="H26" s="496"/>
      <c r="I26" s="501"/>
    </row>
    <row r="27" spans="1:11">
      <c r="A27" s="506"/>
      <c r="B27" s="490"/>
      <c r="C27" s="496"/>
      <c r="D27" s="496"/>
      <c r="E27" s="496"/>
      <c r="F27" s="496"/>
      <c r="G27" s="496"/>
      <c r="H27" s="496"/>
      <c r="I27" s="502"/>
    </row>
    <row r="28" spans="1:11" s="176" customFormat="1">
      <c r="A28" s="506"/>
      <c r="B28" s="591" t="s">
        <v>139</v>
      </c>
      <c r="C28" s="592"/>
      <c r="D28" s="592"/>
      <c r="E28" s="592"/>
      <c r="F28" s="592"/>
      <c r="G28" s="592"/>
      <c r="H28" s="479"/>
      <c r="I28" s="503"/>
      <c r="J28" s="177"/>
      <c r="K28" s="189" t="s">
        <v>140</v>
      </c>
    </row>
    <row r="29" spans="1:11" s="176" customFormat="1" ht="23.25" customHeight="1">
      <c r="A29" s="506"/>
      <c r="B29" s="477" t="s">
        <v>141</v>
      </c>
      <c r="C29" s="478"/>
      <c r="D29" s="478"/>
      <c r="E29" s="478"/>
      <c r="F29" s="504">
        <f>+Invoice!J34</f>
        <v>156185.34</v>
      </c>
      <c r="G29" s="479" t="s">
        <v>142</v>
      </c>
      <c r="H29" s="479"/>
      <c r="I29" s="513"/>
      <c r="J29" s="178"/>
      <c r="K29" s="179"/>
    </row>
    <row r="30" spans="1:11" ht="15" customHeight="1">
      <c r="A30" s="506"/>
      <c r="B30" s="582" t="s">
        <v>143</v>
      </c>
      <c r="C30" s="583"/>
      <c r="D30" s="504">
        <f>Invoice!J37</f>
        <v>178883.03733952</v>
      </c>
      <c r="E30" s="514">
        <f>+D30/F29</f>
        <v>1.1453254021121317</v>
      </c>
      <c r="F30" s="480" t="s">
        <v>144</v>
      </c>
      <c r="G30" s="479"/>
      <c r="H30" s="479"/>
      <c r="I30" s="513"/>
      <c r="J30" s="177"/>
      <c r="K30" s="180"/>
    </row>
    <row r="31" spans="1:11">
      <c r="A31" s="506"/>
      <c r="B31" s="515"/>
      <c r="C31" s="516"/>
      <c r="D31" s="516"/>
      <c r="E31" s="516"/>
      <c r="F31" s="516"/>
      <c r="G31" s="516"/>
      <c r="H31" s="516"/>
      <c r="I31" s="517"/>
      <c r="J31" s="178"/>
      <c r="K31" s="180"/>
    </row>
    <row r="32" spans="1:11">
      <c r="A32" s="506"/>
      <c r="B32" s="518" t="s">
        <v>145</v>
      </c>
      <c r="C32" s="516"/>
      <c r="D32" s="516"/>
      <c r="E32" s="516"/>
      <c r="F32" s="516"/>
      <c r="G32" s="516"/>
      <c r="H32" s="516"/>
      <c r="I32" s="517"/>
    </row>
    <row r="33" spans="1:9">
      <c r="A33" s="506"/>
      <c r="B33" s="515"/>
      <c r="C33" s="516"/>
      <c r="D33" s="516"/>
      <c r="E33" s="516"/>
      <c r="F33" s="516"/>
      <c r="G33" s="516"/>
      <c r="H33" s="516"/>
      <c r="I33" s="517"/>
    </row>
    <row r="34" spans="1:9">
      <c r="A34" s="506"/>
      <c r="B34" s="519"/>
      <c r="C34" s="520"/>
      <c r="D34" s="520"/>
      <c r="E34" s="520"/>
      <c r="F34" s="520"/>
      <c r="G34" s="520"/>
      <c r="H34" s="520"/>
      <c r="I34" s="521"/>
    </row>
    <row r="35" spans="1:9">
      <c r="A35" s="506"/>
      <c r="B35" s="585"/>
      <c r="C35" s="586"/>
      <c r="D35" s="586"/>
      <c r="E35" s="520"/>
      <c r="F35" s="354"/>
      <c r="G35" s="522">
        <f ca="1">+I6</f>
        <v>46188</v>
      </c>
      <c r="H35" s="520"/>
      <c r="I35" s="521"/>
    </row>
    <row r="36" spans="1:9">
      <c r="A36" s="506"/>
      <c r="B36" s="587" t="s">
        <v>146</v>
      </c>
      <c r="C36" s="588"/>
      <c r="D36" s="588"/>
      <c r="E36" s="459"/>
      <c r="G36" s="265" t="s">
        <v>60</v>
      </c>
      <c r="H36" s="459"/>
      <c r="I36" s="473"/>
    </row>
    <row r="37" spans="1:9">
      <c r="A37" s="506"/>
      <c r="B37" s="589"/>
      <c r="C37" s="590"/>
      <c r="D37" s="590"/>
      <c r="E37" s="459"/>
      <c r="F37" s="459"/>
      <c r="G37" s="459"/>
      <c r="H37" s="459"/>
      <c r="I37" s="473"/>
    </row>
    <row r="38" spans="1:9">
      <c r="A38" s="507"/>
      <c r="B38" s="474"/>
      <c r="C38" s="475"/>
      <c r="D38" s="475"/>
      <c r="E38" s="475"/>
      <c r="F38" s="475"/>
      <c r="G38" s="475"/>
      <c r="H38" s="475"/>
      <c r="I38" s="476"/>
    </row>
  </sheetData>
  <mergeCells count="12">
    <mergeCell ref="B35:D35"/>
    <mergeCell ref="B36:D36"/>
    <mergeCell ref="B37:D37"/>
    <mergeCell ref="B30:C30"/>
    <mergeCell ref="B28:G28"/>
    <mergeCell ref="B23:G23"/>
    <mergeCell ref="B1:G1"/>
    <mergeCell ref="B2:G2"/>
    <mergeCell ref="B3:G3"/>
    <mergeCell ref="B4:G4"/>
    <mergeCell ref="B9:G9"/>
    <mergeCell ref="B7:E7"/>
  </mergeCells>
  <pageMargins left="0.7" right="0.7" top="0.75" bottom="0.75" header="0.3" footer="0.3"/>
  <pageSetup scale="77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11">
    <tabColor rgb="FF92D050"/>
    <pageSetUpPr fitToPage="1"/>
  </sheetPr>
  <dimension ref="A1:AC61"/>
  <sheetViews>
    <sheetView view="pageBreakPreview" zoomScale="90" zoomScaleNormal="90" zoomScaleSheetLayoutView="90" workbookViewId="0">
      <pane ySplit="11" topLeftCell="A32" activePane="bottomLeft" state="frozen"/>
      <selection activeCell="R7" sqref="R7"/>
      <selection pane="bottomLeft" activeCell="I55" sqref="I55"/>
    </sheetView>
  </sheetViews>
  <sheetFormatPr defaultColWidth="8.6640625" defaultRowHeight="19.5" customHeight="1"/>
  <cols>
    <col min="1" max="1" width="5.44140625" style="1" customWidth="1"/>
    <col min="2" max="2" width="5.6640625" style="1" customWidth="1"/>
    <col min="3" max="3" width="9.6640625" style="1" customWidth="1"/>
    <col min="4" max="4" width="19.21875" style="1" customWidth="1"/>
    <col min="5" max="5" width="10.33203125" style="1" customWidth="1"/>
    <col min="6" max="6" width="9.5546875" style="1" bestFit="1" customWidth="1"/>
    <col min="7" max="7" width="12.6640625" style="63" customWidth="1"/>
    <col min="8" max="8" width="11.5546875" style="63" customWidth="1"/>
    <col min="9" max="9" width="12" style="63" customWidth="1"/>
    <col min="10" max="10" width="12.44140625" style="63" customWidth="1"/>
    <col min="11" max="11" width="9.109375" style="1" customWidth="1"/>
    <col min="12" max="12" width="2" style="1" customWidth="1"/>
    <col min="13" max="13" width="7.109375" style="1" customWidth="1"/>
    <col min="14" max="14" width="10.109375" style="293" bestFit="1" customWidth="1"/>
    <col min="15" max="15" width="2" style="293" customWidth="1"/>
    <col min="16" max="16" width="9.88671875" style="293" bestFit="1" customWidth="1"/>
    <col min="17" max="17" width="27.33203125" style="293" customWidth="1"/>
    <col min="18" max="22" width="9.33203125" style="293" bestFit="1" customWidth="1"/>
    <col min="23" max="23" width="7.44140625" style="293" bestFit="1" customWidth="1"/>
    <col min="24" max="24" width="6.77734375" style="293" bestFit="1" customWidth="1"/>
    <col min="25" max="25" width="18.88671875" style="293" customWidth="1"/>
    <col min="26" max="28" width="8.6640625" style="1"/>
    <col min="29" max="29" width="20.33203125" style="1" customWidth="1"/>
    <col min="30" max="16384" width="8.6640625" style="1"/>
  </cols>
  <sheetData>
    <row r="1" spans="1:29" s="12" customFormat="1" ht="19.5" customHeight="1">
      <c r="A1" s="567" t="str">
        <f>Invoice!B4</f>
        <v>Azad Engineering PC</v>
      </c>
      <c r="B1" s="568"/>
      <c r="C1" s="568"/>
      <c r="D1" s="568"/>
      <c r="E1" s="64"/>
      <c r="F1" s="64"/>
      <c r="G1" s="65"/>
      <c r="H1" s="65"/>
      <c r="I1" s="66" t="s">
        <v>61</v>
      </c>
      <c r="J1" s="113">
        <f ca="1">Invoice!L6</f>
        <v>46188</v>
      </c>
      <c r="K1" s="67"/>
      <c r="N1" s="288"/>
      <c r="O1" s="288"/>
      <c r="P1" s="288"/>
      <c r="Q1" s="288"/>
      <c r="R1" s="288"/>
      <c r="S1" s="288"/>
      <c r="T1" s="288"/>
      <c r="U1" s="288"/>
      <c r="V1" s="288"/>
      <c r="W1" s="288"/>
      <c r="X1" s="288"/>
      <c r="Y1" s="288"/>
    </row>
    <row r="2" spans="1:29" s="12" customFormat="1" ht="19.5" customHeight="1">
      <c r="A2" s="68" t="s">
        <v>62</v>
      </c>
      <c r="B2" s="69"/>
      <c r="C2" s="69"/>
      <c r="D2" s="69"/>
      <c r="E2" s="69"/>
      <c r="F2" s="69"/>
      <c r="G2" s="70"/>
      <c r="H2" s="70"/>
      <c r="I2" s="71" t="s">
        <v>0</v>
      </c>
      <c r="J2" s="569" t="str">
        <f>Invoice!L10</f>
        <v xml:space="preserve"> A.04-02-12</v>
      </c>
      <c r="K2" s="570"/>
      <c r="L2" s="117"/>
      <c r="N2" s="289"/>
      <c r="O2" s="289"/>
      <c r="P2" s="290"/>
      <c r="Q2" s="290"/>
      <c r="R2" s="290"/>
      <c r="S2" s="290"/>
      <c r="T2" s="290"/>
      <c r="U2" s="290"/>
      <c r="V2" s="290"/>
      <c r="W2" s="290"/>
      <c r="X2" s="290"/>
      <c r="Y2" s="288"/>
    </row>
    <row r="3" spans="1:29" ht="19.5" customHeight="1" thickBot="1">
      <c r="A3" s="16"/>
      <c r="G3" s="30"/>
      <c r="H3" s="30"/>
      <c r="I3" s="127" t="s">
        <v>63</v>
      </c>
      <c r="J3" s="132">
        <f>+Invoice!R2</f>
        <v>0</v>
      </c>
      <c r="N3" s="291"/>
      <c r="O3" s="291"/>
      <c r="P3" s="292"/>
      <c r="Q3" s="292"/>
      <c r="R3" s="292"/>
      <c r="S3" s="292"/>
      <c r="T3" s="292" t="s">
        <v>147</v>
      </c>
      <c r="U3" s="292"/>
      <c r="V3" s="292"/>
      <c r="W3" s="292"/>
      <c r="X3" s="292"/>
    </row>
    <row r="4" spans="1:29" ht="30">
      <c r="A4" s="31"/>
      <c r="B4" s="32"/>
      <c r="C4" s="32"/>
      <c r="G4" s="259" t="s">
        <v>64</v>
      </c>
      <c r="H4" s="33" t="s">
        <v>65</v>
      </c>
      <c r="I4" s="34" t="s">
        <v>66</v>
      </c>
      <c r="J4" s="33" t="s">
        <v>67</v>
      </c>
      <c r="K4" s="35" t="s">
        <v>68</v>
      </c>
      <c r="N4" s="294" t="s">
        <v>148</v>
      </c>
      <c r="O4" s="295"/>
      <c r="P4" s="296"/>
      <c r="Q4" s="296"/>
      <c r="R4" s="296"/>
      <c r="S4" s="296"/>
      <c r="T4" s="296"/>
      <c r="U4" s="296"/>
      <c r="V4" s="296"/>
      <c r="W4" s="296"/>
      <c r="X4" s="296"/>
    </row>
    <row r="5" spans="1:29" ht="19.5" customHeight="1">
      <c r="D5" s="571" t="s">
        <v>69</v>
      </c>
      <c r="E5" s="572"/>
      <c r="F5" s="572"/>
      <c r="G5" s="260"/>
      <c r="H5" s="36"/>
      <c r="I5" s="37"/>
      <c r="J5" s="36"/>
      <c r="K5" s="38"/>
      <c r="N5" s="297"/>
      <c r="O5" s="298"/>
      <c r="P5" s="299"/>
      <c r="Q5" s="299"/>
      <c r="R5" s="299"/>
      <c r="S5" s="299"/>
      <c r="T5" s="299"/>
      <c r="U5" s="299"/>
      <c r="V5" s="299"/>
      <c r="W5" s="299"/>
      <c r="X5" s="299"/>
    </row>
    <row r="6" spans="1:29" ht="19.5" customHeight="1">
      <c r="A6" s="6" t="s">
        <v>70</v>
      </c>
      <c r="D6" s="39" t="s">
        <v>71</v>
      </c>
      <c r="E6" s="39" t="s">
        <v>8</v>
      </c>
      <c r="F6" s="40" t="s">
        <v>72</v>
      </c>
      <c r="G6" s="261"/>
      <c r="H6" s="42"/>
      <c r="I6" s="43"/>
      <c r="J6" s="42"/>
      <c r="K6" s="44"/>
      <c r="N6" s="297"/>
      <c r="O6" s="298"/>
      <c r="P6" s="299"/>
      <c r="Q6" s="299"/>
      <c r="R6" s="299"/>
      <c r="S6" s="299"/>
      <c r="T6" s="299"/>
      <c r="U6" s="299"/>
      <c r="V6" s="299"/>
      <c r="W6" s="299"/>
      <c r="X6" s="299"/>
    </row>
    <row r="7" spans="1:29" ht="19.5" customHeight="1">
      <c r="A7" s="45" t="s">
        <v>73</v>
      </c>
      <c r="B7" s="23"/>
      <c r="C7" s="23"/>
      <c r="D7" s="195">
        <f>'Sub Labor'!D18</f>
        <v>0</v>
      </c>
      <c r="E7" s="195">
        <f>+F7-D7</f>
        <v>0</v>
      </c>
      <c r="F7" s="222">
        <f>+'Sub Labor'!K18</f>
        <v>0</v>
      </c>
      <c r="G7" s="261"/>
      <c r="H7" s="42">
        <f>'Sub Labor'!F18</f>
        <v>0</v>
      </c>
      <c r="I7" s="42">
        <f>+J7-H7</f>
        <v>0</v>
      </c>
      <c r="J7" s="42">
        <f>+N7</f>
        <v>0</v>
      </c>
      <c r="K7" s="44"/>
      <c r="N7" s="300">
        <f>SUM(O7:X7)</f>
        <v>0</v>
      </c>
      <c r="O7" s="301"/>
      <c r="P7" s="302"/>
      <c r="Q7" s="302"/>
      <c r="R7" s="302"/>
      <c r="S7" s="302"/>
      <c r="T7" s="302"/>
      <c r="U7" s="302"/>
      <c r="V7" s="302"/>
      <c r="W7" s="302"/>
      <c r="X7" s="302"/>
    </row>
    <row r="8" spans="1:29" ht="19.5" customHeight="1">
      <c r="A8" s="23" t="s">
        <v>75</v>
      </c>
      <c r="B8" s="23"/>
      <c r="C8" s="23"/>
      <c r="D8" s="223"/>
      <c r="E8" s="140"/>
      <c r="F8" s="140"/>
      <c r="G8" s="262">
        <f>G7*D8</f>
        <v>0</v>
      </c>
      <c r="H8" s="42">
        <f>ROUND(+$D8*H$7,2)</f>
        <v>0</v>
      </c>
      <c r="I8" s="42">
        <f t="shared" ref="I8:I13" si="0">+J8-H8</f>
        <v>0</v>
      </c>
      <c r="J8" s="42">
        <f>+N8</f>
        <v>0</v>
      </c>
      <c r="K8" s="44"/>
      <c r="N8" s="300"/>
      <c r="O8" s="303"/>
      <c r="P8" s="304"/>
      <c r="Q8" s="304"/>
      <c r="R8" s="304"/>
      <c r="S8" s="304"/>
      <c r="T8" s="304"/>
      <c r="U8" s="304"/>
      <c r="V8" s="304"/>
      <c r="W8" s="304"/>
      <c r="X8" s="304"/>
      <c r="Y8" s="1"/>
      <c r="AC8" s="30"/>
    </row>
    <row r="9" spans="1:29" ht="19.5" customHeight="1">
      <c r="A9" s="23" t="s">
        <v>77</v>
      </c>
      <c r="B9" s="23"/>
      <c r="C9" s="23"/>
      <c r="D9" s="224"/>
      <c r="E9" s="140"/>
      <c r="F9" s="140"/>
      <c r="G9" s="262">
        <f>G7*D9</f>
        <v>0</v>
      </c>
      <c r="H9" s="42">
        <f>ROUND(+$D9*H$7,2)</f>
        <v>0</v>
      </c>
      <c r="I9" s="42">
        <f t="shared" si="0"/>
        <v>0</v>
      </c>
      <c r="J9" s="42">
        <f>+N9</f>
        <v>0</v>
      </c>
      <c r="K9" s="44"/>
      <c r="N9" s="300"/>
      <c r="O9" s="303"/>
      <c r="P9" s="304"/>
      <c r="Q9" s="304"/>
      <c r="R9" s="304"/>
      <c r="S9" s="304"/>
      <c r="T9" s="304"/>
      <c r="U9" s="304"/>
      <c r="V9" s="304"/>
      <c r="W9" s="304"/>
      <c r="X9" s="304"/>
      <c r="Y9" s="32"/>
      <c r="AC9" s="259"/>
    </row>
    <row r="10" spans="1:29" ht="19.5" customHeight="1">
      <c r="A10" s="23"/>
      <c r="B10" s="23"/>
      <c r="C10" s="23"/>
      <c r="D10" s="225">
        <f>SUM(D8:D9)</f>
        <v>0</v>
      </c>
      <c r="E10" s="141"/>
      <c r="F10" s="141"/>
      <c r="G10" s="263">
        <f>SUBTOTAL(9,G7:G9)</f>
        <v>0</v>
      </c>
      <c r="H10" s="46">
        <f>SUBTOTAL(9,H7:H9)</f>
        <v>0</v>
      </c>
      <c r="I10" s="46">
        <f>SUBTOTAL(9,I7:I9)</f>
        <v>0</v>
      </c>
      <c r="J10" s="46">
        <f>SUBTOTAL(9,J7:J9)</f>
        <v>0</v>
      </c>
      <c r="K10" s="44"/>
      <c r="N10" s="305"/>
      <c r="O10" s="303"/>
      <c r="P10" s="304"/>
      <c r="Q10" s="304"/>
      <c r="R10" s="304"/>
      <c r="S10" s="304"/>
      <c r="T10" s="304"/>
      <c r="U10" s="304"/>
      <c r="V10" s="304"/>
      <c r="W10" s="304"/>
      <c r="X10" s="304"/>
      <c r="Y10" s="1"/>
      <c r="Z10" s="571"/>
      <c r="AA10" s="572"/>
      <c r="AB10" s="572"/>
      <c r="AC10" s="260"/>
    </row>
    <row r="11" spans="1:29" ht="21" customHeight="1">
      <c r="A11" s="16" t="s">
        <v>11</v>
      </c>
      <c r="B11" s="7"/>
      <c r="C11" s="7"/>
      <c r="D11" s="195">
        <f>+'Sub Labor'!D26</f>
        <v>144</v>
      </c>
      <c r="E11" s="195">
        <f>'Master File '!E12</f>
        <v>1475</v>
      </c>
      <c r="F11" s="222">
        <f>D11+E11</f>
        <v>1619</v>
      </c>
      <c r="G11" s="261">
        <f>'Sub Calc _revised'!G11</f>
        <v>68450</v>
      </c>
      <c r="H11" s="42">
        <f>+'Sub Labor'!F26</f>
        <v>10975.68</v>
      </c>
      <c r="I11" s="42">
        <f>'Master File '!C12</f>
        <v>122840</v>
      </c>
      <c r="J11" s="42">
        <f>H11+I11</f>
        <v>133815.67999999999</v>
      </c>
      <c r="K11" s="44"/>
      <c r="N11" s="300"/>
      <c r="O11" s="303"/>
      <c r="P11" s="304"/>
      <c r="Q11" s="306"/>
      <c r="R11" s="304"/>
      <c r="S11" s="304"/>
      <c r="T11" s="304"/>
      <c r="U11" s="304"/>
      <c r="V11" s="304"/>
      <c r="W11" s="304"/>
      <c r="X11" s="304"/>
      <c r="Y11" s="1"/>
      <c r="Z11" s="39"/>
      <c r="AA11" s="39"/>
      <c r="AB11" s="40"/>
      <c r="AC11" s="261"/>
    </row>
    <row r="12" spans="1:29" ht="19.5" customHeight="1">
      <c r="A12" s="1" t="s">
        <v>81</v>
      </c>
      <c r="D12" s="223">
        <v>1.0900000000000001</v>
      </c>
      <c r="E12" s="140"/>
      <c r="F12" s="140"/>
      <c r="G12" s="262">
        <f>G11*D12</f>
        <v>74610.5</v>
      </c>
      <c r="H12" s="42">
        <f>'Sub Labor'!I21</f>
        <v>13234.474944</v>
      </c>
      <c r="I12" s="42">
        <f>'Master File '!C13</f>
        <v>133895.6</v>
      </c>
      <c r="J12" s="42">
        <f>H12+I12</f>
        <v>147130.07494399999</v>
      </c>
      <c r="K12" s="44"/>
      <c r="N12" s="300"/>
      <c r="O12" s="303"/>
      <c r="P12" s="304"/>
      <c r="Q12" s="306"/>
      <c r="R12" s="304"/>
      <c r="S12" s="304"/>
      <c r="T12" s="304"/>
      <c r="U12" s="304"/>
      <c r="V12" s="304"/>
      <c r="W12" s="304"/>
      <c r="X12" s="304"/>
      <c r="Y12" s="23"/>
      <c r="Z12" s="195"/>
      <c r="AA12" s="195"/>
      <c r="AB12" s="222"/>
      <c r="AC12" s="261"/>
    </row>
    <row r="13" spans="1:29" ht="19.5" customHeight="1">
      <c r="A13" s="23" t="s">
        <v>83</v>
      </c>
      <c r="B13" s="23"/>
      <c r="C13" s="23"/>
      <c r="D13" s="224"/>
      <c r="F13" s="9"/>
      <c r="G13" s="262"/>
      <c r="H13" s="42">
        <f>ROUND(+$D13*H$11,2)</f>
        <v>0</v>
      </c>
      <c r="I13" s="42">
        <f t="shared" si="0"/>
        <v>0</v>
      </c>
      <c r="J13" s="42">
        <f>+N13</f>
        <v>0</v>
      </c>
      <c r="K13" s="44"/>
      <c r="N13" s="300"/>
      <c r="O13" s="303"/>
      <c r="P13" s="304"/>
      <c r="Q13" s="306"/>
      <c r="R13" s="304"/>
      <c r="S13" s="304"/>
      <c r="T13" s="304"/>
      <c r="U13" s="304"/>
      <c r="V13" s="304"/>
      <c r="W13" s="304"/>
      <c r="X13" s="304"/>
      <c r="Y13" s="23"/>
      <c r="Z13" s="223"/>
      <c r="AA13" s="140"/>
      <c r="AB13" s="140"/>
      <c r="AC13" s="262"/>
    </row>
    <row r="14" spans="1:29" ht="19.5" customHeight="1">
      <c r="A14" s="23"/>
      <c r="B14" s="23"/>
      <c r="C14" s="23"/>
      <c r="D14" s="225">
        <f>SUM(D12:D13)</f>
        <v>1.0900000000000001</v>
      </c>
      <c r="G14" s="263">
        <f>SUBTOTAL(9,G11:G13)</f>
        <v>143060.5</v>
      </c>
      <c r="H14" s="46">
        <f>SUBTOTAL(9,H11:H13)</f>
        <v>24210.154944000002</v>
      </c>
      <c r="I14" s="46">
        <f>SUBTOTAL(9,I11:I13)</f>
        <v>256735.6</v>
      </c>
      <c r="J14" s="46">
        <f>SUBTOTAL(9,J11:J13)</f>
        <v>280945.75494399999</v>
      </c>
      <c r="K14" s="44"/>
      <c r="N14" s="305"/>
      <c r="O14" s="303"/>
      <c r="P14" s="304"/>
      <c r="Q14" s="307"/>
      <c r="R14" s="304"/>
      <c r="S14" s="304"/>
      <c r="T14" s="304"/>
      <c r="U14" s="304"/>
      <c r="V14" s="304"/>
      <c r="W14" s="304"/>
      <c r="X14" s="304"/>
      <c r="Y14" s="23"/>
      <c r="Z14" s="224"/>
      <c r="AA14" s="140"/>
      <c r="AB14" s="140"/>
      <c r="AC14" s="262"/>
    </row>
    <row r="15" spans="1:29" ht="15">
      <c r="A15" s="23"/>
      <c r="B15" s="23"/>
      <c r="C15" s="23"/>
      <c r="D15" s="47"/>
      <c r="G15" s="261"/>
      <c r="H15" s="42"/>
      <c r="I15" s="42"/>
      <c r="J15" s="42"/>
      <c r="K15" s="44"/>
      <c r="N15" s="305"/>
      <c r="O15" s="303"/>
      <c r="P15" s="304"/>
      <c r="Q15" s="306"/>
      <c r="R15" s="304"/>
      <c r="S15" s="304"/>
      <c r="T15" s="304"/>
      <c r="U15" s="304"/>
      <c r="V15" s="304"/>
      <c r="W15" s="304"/>
      <c r="X15" s="304"/>
      <c r="Y15" s="23"/>
      <c r="Z15" s="225"/>
      <c r="AA15" s="141"/>
      <c r="AB15" s="141"/>
      <c r="AC15" s="263"/>
    </row>
    <row r="16" spans="1:29" ht="15" hidden="1">
      <c r="A16" s="151"/>
      <c r="B16" s="151"/>
      <c r="C16" s="151"/>
      <c r="D16" s="152"/>
      <c r="E16" s="152"/>
      <c r="F16" s="152"/>
      <c r="G16" s="261"/>
      <c r="H16" s="149"/>
      <c r="I16" s="149">
        <v>0</v>
      </c>
      <c r="J16" s="149">
        <f>+H16+I16</f>
        <v>0</v>
      </c>
      <c r="K16" s="150"/>
      <c r="N16" s="305"/>
      <c r="O16" s="303"/>
      <c r="P16" s="304"/>
      <c r="Q16" s="308"/>
      <c r="R16" s="304"/>
      <c r="S16" s="304"/>
      <c r="T16" s="304"/>
      <c r="U16" s="304"/>
      <c r="V16" s="304"/>
      <c r="W16" s="304"/>
      <c r="X16" s="304"/>
      <c r="Y16" s="7"/>
      <c r="Z16" s="195"/>
      <c r="AA16" s="195"/>
      <c r="AB16" s="222"/>
      <c r="AC16" s="261"/>
    </row>
    <row r="17" spans="1:29" ht="15" hidden="1">
      <c r="A17" s="146"/>
      <c r="B17" s="146"/>
      <c r="C17" s="146"/>
      <c r="D17" s="146"/>
      <c r="E17" s="146"/>
      <c r="F17" s="146"/>
      <c r="G17" s="261"/>
      <c r="H17" s="149"/>
      <c r="I17" s="149">
        <v>0</v>
      </c>
      <c r="J17" s="149">
        <f>+H17+I17</f>
        <v>0</v>
      </c>
      <c r="K17" s="150"/>
      <c r="N17" s="305"/>
      <c r="O17" s="303"/>
      <c r="P17" s="304"/>
      <c r="Q17" s="308"/>
      <c r="R17" s="304"/>
      <c r="S17" s="304"/>
      <c r="T17" s="304"/>
      <c r="U17" s="304"/>
      <c r="V17" s="304"/>
      <c r="W17" s="304"/>
      <c r="X17" s="304"/>
      <c r="Y17" s="1"/>
      <c r="Z17" s="223"/>
      <c r="AA17" s="140"/>
      <c r="AB17" s="140"/>
      <c r="AC17" s="262"/>
    </row>
    <row r="18" spans="1:29" ht="15" hidden="1">
      <c r="A18" s="153"/>
      <c r="B18" s="153"/>
      <c r="C18" s="153"/>
      <c r="D18" s="146"/>
      <c r="E18" s="146"/>
      <c r="F18" s="146"/>
      <c r="G18" s="261"/>
      <c r="H18" s="149"/>
      <c r="I18" s="149">
        <v>0</v>
      </c>
      <c r="J18" s="149">
        <f>+H18+I18</f>
        <v>0</v>
      </c>
      <c r="K18" s="150"/>
      <c r="N18" s="305"/>
      <c r="O18" s="303"/>
      <c r="P18" s="304"/>
      <c r="Q18" s="308"/>
      <c r="R18" s="304"/>
      <c r="S18" s="304"/>
      <c r="T18" s="304"/>
      <c r="U18" s="304"/>
      <c r="V18" s="304"/>
      <c r="W18" s="304"/>
      <c r="X18" s="304"/>
      <c r="Y18" s="23"/>
      <c r="Z18" s="224"/>
      <c r="AB18" s="9"/>
      <c r="AC18" s="262"/>
    </row>
    <row r="19" spans="1:29" ht="15" hidden="1">
      <c r="A19" s="146"/>
      <c r="B19" s="146"/>
      <c r="C19" s="146"/>
      <c r="D19" s="146"/>
      <c r="E19" s="146"/>
      <c r="F19" s="146"/>
      <c r="G19" s="263">
        <f>SUBTOTAL(9,G16:G18)</f>
        <v>0</v>
      </c>
      <c r="H19" s="154">
        <f>SUBTOTAL(9,H16:H18)</f>
        <v>0</v>
      </c>
      <c r="I19" s="154">
        <v>0</v>
      </c>
      <c r="J19" s="154">
        <f>SUBTOTAL(9,J16:J18)</f>
        <v>0</v>
      </c>
      <c r="K19" s="150"/>
      <c r="N19" s="305"/>
      <c r="O19" s="301"/>
      <c r="P19" s="299"/>
      <c r="Q19" s="309"/>
      <c r="R19" s="299"/>
      <c r="S19" s="299"/>
      <c r="T19" s="299"/>
      <c r="U19" s="299"/>
      <c r="V19" s="299"/>
      <c r="W19" s="299"/>
      <c r="X19" s="299"/>
      <c r="Y19" s="23"/>
      <c r="Z19" s="225"/>
      <c r="AC19" s="263"/>
    </row>
    <row r="20" spans="1:29" ht="15">
      <c r="A20" s="19"/>
      <c r="B20" s="48"/>
      <c r="C20" s="49"/>
      <c r="D20" s="562" t="s">
        <v>87</v>
      </c>
      <c r="E20" s="562"/>
      <c r="F20" s="562"/>
      <c r="G20" s="50">
        <f>SUBTOTAL(9,G7:G19)</f>
        <v>143060.5</v>
      </c>
      <c r="H20" s="51">
        <f>SUBTOTAL(9,H7:H19)</f>
        <v>24210.154944000002</v>
      </c>
      <c r="I20" s="51">
        <f>SUBTOTAL(9,I7:I19)</f>
        <v>256735.6</v>
      </c>
      <c r="J20" s="51">
        <f>SUBTOTAL(9,J7:J19)</f>
        <v>280945.75494399999</v>
      </c>
      <c r="K20" s="52">
        <f>J20/G20</f>
        <v>1.9638247800336219</v>
      </c>
      <c r="N20" s="305"/>
      <c r="O20" s="303"/>
      <c r="P20" s="304"/>
      <c r="Q20" s="310"/>
      <c r="R20" s="304"/>
      <c r="S20" s="304"/>
      <c r="T20" s="304"/>
      <c r="U20" s="304"/>
      <c r="V20" s="304"/>
      <c r="W20" s="304"/>
      <c r="X20" s="304"/>
      <c r="Y20" s="23"/>
      <c r="Z20" s="47"/>
      <c r="AC20" s="261"/>
    </row>
    <row r="21" spans="1:29" ht="19.5" customHeight="1">
      <c r="G21" s="261"/>
      <c r="H21" s="42"/>
      <c r="I21" s="42"/>
      <c r="J21" s="42"/>
      <c r="K21" s="44"/>
      <c r="N21" s="305"/>
      <c r="O21" s="303"/>
      <c r="P21" s="304"/>
      <c r="Q21" s="306"/>
      <c r="R21" s="304"/>
      <c r="S21" s="304"/>
      <c r="T21" s="304"/>
      <c r="U21" s="304"/>
      <c r="V21" s="304"/>
      <c r="W21" s="304"/>
      <c r="X21" s="304"/>
      <c r="Y21" s="151"/>
      <c r="Z21" s="152"/>
      <c r="AA21" s="152"/>
      <c r="AB21" s="152"/>
      <c r="AC21" s="261"/>
    </row>
    <row r="22" spans="1:29" ht="19.350000000000001" customHeight="1">
      <c r="A22" s="53" t="s">
        <v>91</v>
      </c>
      <c r="B22" s="23"/>
      <c r="C22" s="23"/>
      <c r="G22" s="261"/>
      <c r="H22" s="42"/>
      <c r="I22" s="42"/>
      <c r="J22" s="42"/>
      <c r="K22" s="44"/>
      <c r="N22" s="305"/>
      <c r="O22" s="303"/>
      <c r="P22" s="304"/>
      <c r="Q22" s="306"/>
      <c r="R22" s="304"/>
      <c r="S22" s="304"/>
      <c r="T22" s="304"/>
      <c r="U22" s="304"/>
      <c r="V22" s="304"/>
      <c r="W22" s="304"/>
      <c r="X22" s="304"/>
      <c r="Y22" s="146"/>
      <c r="Z22" s="146"/>
      <c r="AA22" s="146"/>
      <c r="AB22" s="146"/>
      <c r="AC22" s="261"/>
    </row>
    <row r="23" spans="1:29" ht="19.350000000000001" customHeight="1">
      <c r="A23" s="53"/>
      <c r="B23" s="142"/>
      <c r="C23" s="142"/>
      <c r="D23" s="193"/>
      <c r="G23" s="261">
        <v>4625</v>
      </c>
      <c r="H23" s="42">
        <v>0</v>
      </c>
      <c r="I23" s="42">
        <f t="shared" ref="I23:I26" si="1">+J23-H23</f>
        <v>0</v>
      </c>
      <c r="J23" s="42">
        <v>0</v>
      </c>
      <c r="K23" s="44"/>
      <c r="N23" s="300"/>
      <c r="O23" s="303"/>
      <c r="P23" s="304"/>
      <c r="Q23" s="306"/>
      <c r="R23" s="304"/>
      <c r="S23" s="304"/>
      <c r="T23" s="304"/>
      <c r="U23" s="304"/>
      <c r="V23" s="304"/>
      <c r="W23" s="304"/>
      <c r="X23" s="304"/>
      <c r="Y23" s="153"/>
      <c r="Z23" s="146"/>
      <c r="AA23" s="146"/>
      <c r="AB23" s="146"/>
      <c r="AC23" s="261"/>
    </row>
    <row r="24" spans="1:29" ht="19.350000000000001" customHeight="1">
      <c r="A24" s="53"/>
      <c r="B24" s="142"/>
      <c r="C24" s="142"/>
      <c r="D24" s="193" t="s">
        <v>13</v>
      </c>
      <c r="E24" s="1" t="s">
        <v>92</v>
      </c>
      <c r="F24" s="1" t="s">
        <v>149</v>
      </c>
      <c r="G24" s="261"/>
      <c r="H24" s="42">
        <v>0</v>
      </c>
      <c r="I24" s="42">
        <f>'Master File '!C15</f>
        <v>1924</v>
      </c>
      <c r="J24" s="42">
        <f>H24+I24</f>
        <v>1924</v>
      </c>
      <c r="K24" s="44"/>
      <c r="N24" s="300"/>
      <c r="O24" s="303"/>
      <c r="P24" s="304"/>
      <c r="Q24" s="306"/>
      <c r="R24" s="304"/>
      <c r="S24" s="304"/>
      <c r="T24" s="304"/>
      <c r="U24" s="304"/>
      <c r="V24" s="304"/>
      <c r="W24" s="304"/>
      <c r="X24" s="304"/>
      <c r="Y24" s="146"/>
      <c r="Z24" s="146"/>
      <c r="AA24" s="146"/>
      <c r="AB24" s="146"/>
      <c r="AC24" s="263"/>
    </row>
    <row r="25" spans="1:29" ht="19.350000000000001" customHeight="1">
      <c r="A25" s="53"/>
      <c r="B25" s="142"/>
      <c r="C25" s="142"/>
      <c r="D25" s="193" t="s">
        <v>14</v>
      </c>
      <c r="E25" s="1" t="s">
        <v>94</v>
      </c>
      <c r="F25" s="1" t="s">
        <v>149</v>
      </c>
      <c r="G25" s="261"/>
      <c r="H25" s="42"/>
      <c r="I25" s="42">
        <f>'Master File '!C16</f>
        <v>1776</v>
      </c>
      <c r="J25" s="42">
        <f>H25+I25</f>
        <v>1776</v>
      </c>
      <c r="K25" s="44"/>
      <c r="N25" s="300"/>
      <c r="O25" s="303"/>
      <c r="P25" s="304"/>
      <c r="Q25" s="306"/>
      <c r="R25" s="304"/>
      <c r="S25" s="304"/>
      <c r="T25" s="304"/>
      <c r="U25" s="304"/>
      <c r="V25" s="304"/>
      <c r="W25" s="304"/>
      <c r="X25" s="304"/>
      <c r="Y25" s="49"/>
      <c r="Z25" s="562"/>
      <c r="AA25" s="562"/>
      <c r="AB25" s="562"/>
      <c r="AC25" s="50"/>
    </row>
    <row r="26" spans="1:29" ht="19.350000000000001" customHeight="1">
      <c r="A26" s="53"/>
      <c r="B26" s="142"/>
      <c r="C26" s="142"/>
      <c r="G26" s="261"/>
      <c r="H26" s="42">
        <v>0</v>
      </c>
      <c r="I26" s="42">
        <f t="shared" si="1"/>
        <v>0</v>
      </c>
      <c r="J26" s="42">
        <v>0</v>
      </c>
      <c r="K26" s="44"/>
      <c r="N26" s="300"/>
      <c r="O26" s="303"/>
      <c r="P26" s="304"/>
      <c r="Q26" s="306"/>
      <c r="R26" s="304"/>
      <c r="S26" s="304"/>
      <c r="T26" s="304"/>
      <c r="U26" s="304"/>
      <c r="V26" s="304"/>
      <c r="W26" s="304"/>
      <c r="X26" s="304"/>
      <c r="Y26" s="1"/>
      <c r="AC26" s="261"/>
    </row>
    <row r="27" spans="1:29" ht="20.100000000000001" hidden="1" customHeight="1">
      <c r="B27" s="190" t="s">
        <v>95</v>
      </c>
      <c r="C27" s="190"/>
      <c r="D27" s="146">
        <v>0</v>
      </c>
      <c r="E27" s="146" t="s">
        <v>96</v>
      </c>
      <c r="F27" s="191">
        <v>0</v>
      </c>
      <c r="G27" s="261">
        <f>F27*D27</f>
        <v>0</v>
      </c>
      <c r="H27" s="42">
        <v>0</v>
      </c>
      <c r="I27" s="42">
        <f t="shared" ref="I27:I30" si="2">+J27-H27</f>
        <v>0</v>
      </c>
      <c r="J27" s="42">
        <v>0</v>
      </c>
      <c r="K27" s="44"/>
      <c r="N27" s="300"/>
      <c r="O27" s="303"/>
      <c r="P27" s="304"/>
      <c r="Q27" s="306"/>
      <c r="R27" s="304"/>
      <c r="S27" s="304"/>
      <c r="T27" s="304"/>
      <c r="U27" s="304"/>
      <c r="V27" s="304"/>
      <c r="W27" s="304"/>
      <c r="X27" s="304"/>
      <c r="Y27" s="23"/>
      <c r="AC27" s="261"/>
    </row>
    <row r="28" spans="1:29" ht="19.350000000000001" hidden="1" customHeight="1">
      <c r="B28" s="190" t="s">
        <v>97</v>
      </c>
      <c r="C28" s="190"/>
      <c r="D28" s="146">
        <v>0</v>
      </c>
      <c r="E28" s="146" t="s">
        <v>98</v>
      </c>
      <c r="F28" s="146">
        <v>0</v>
      </c>
      <c r="G28" s="261">
        <f>F28*D28</f>
        <v>0</v>
      </c>
      <c r="H28" s="42">
        <v>0</v>
      </c>
      <c r="I28" s="42">
        <f t="shared" si="2"/>
        <v>0</v>
      </c>
      <c r="J28" s="42">
        <v>0</v>
      </c>
      <c r="K28" s="44"/>
      <c r="N28" s="300"/>
      <c r="O28" s="303"/>
      <c r="P28" s="302"/>
      <c r="Q28" s="306"/>
      <c r="R28" s="302"/>
      <c r="S28" s="302"/>
      <c r="T28" s="302"/>
      <c r="U28" s="302"/>
      <c r="V28" s="302"/>
      <c r="W28" s="302"/>
      <c r="X28" s="302"/>
      <c r="Y28" s="142"/>
      <c r="Z28" s="193"/>
      <c r="AC28" s="261"/>
    </row>
    <row r="29" spans="1:29" ht="19.350000000000001" hidden="1" customHeight="1">
      <c r="B29" s="190" t="s">
        <v>99</v>
      </c>
      <c r="C29" s="190"/>
      <c r="D29" s="146">
        <v>0</v>
      </c>
      <c r="E29" s="146" t="s">
        <v>100</v>
      </c>
      <c r="F29" s="146">
        <v>0</v>
      </c>
      <c r="G29" s="261">
        <f>F29*D29</f>
        <v>0</v>
      </c>
      <c r="H29" s="42">
        <v>0</v>
      </c>
      <c r="I29" s="42">
        <f t="shared" si="2"/>
        <v>0</v>
      </c>
      <c r="J29" s="42">
        <v>0</v>
      </c>
      <c r="K29" s="44"/>
      <c r="N29" s="300"/>
      <c r="O29" s="303"/>
      <c r="P29" s="302"/>
      <c r="Q29" s="306"/>
      <c r="R29" s="302"/>
      <c r="S29" s="302"/>
      <c r="T29" s="302"/>
      <c r="U29" s="302"/>
      <c r="V29" s="302"/>
      <c r="W29" s="302"/>
      <c r="X29" s="302"/>
      <c r="Y29" s="142"/>
      <c r="Z29" s="193"/>
      <c r="AC29" s="261"/>
    </row>
    <row r="30" spans="1:29" ht="19.5" hidden="1" customHeight="1">
      <c r="B30" s="190" t="s">
        <v>101</v>
      </c>
      <c r="C30" s="190"/>
      <c r="D30" s="146">
        <v>0</v>
      </c>
      <c r="E30" s="146" t="s">
        <v>100</v>
      </c>
      <c r="F30" s="146">
        <v>0</v>
      </c>
      <c r="G30" s="261">
        <f>F30*D30</f>
        <v>0</v>
      </c>
      <c r="H30" s="42">
        <v>0</v>
      </c>
      <c r="I30" s="42">
        <f t="shared" si="2"/>
        <v>0</v>
      </c>
      <c r="J30" s="42">
        <v>0</v>
      </c>
      <c r="K30" s="44"/>
      <c r="N30" s="300"/>
      <c r="O30" s="303"/>
      <c r="P30" s="304"/>
      <c r="Q30" s="306"/>
      <c r="R30" s="304"/>
      <c r="S30" s="304"/>
      <c r="T30" s="304"/>
      <c r="U30" s="304"/>
      <c r="V30" s="304"/>
      <c r="W30" s="304"/>
      <c r="X30" s="304"/>
      <c r="Y30" s="142"/>
      <c r="Z30" s="193"/>
      <c r="AC30" s="261"/>
    </row>
    <row r="31" spans="1:29" ht="19.5" customHeight="1">
      <c r="A31" s="4"/>
      <c r="B31" s="54"/>
      <c r="C31" s="54"/>
      <c r="D31" s="562" t="s">
        <v>102</v>
      </c>
      <c r="E31" s="562"/>
      <c r="F31" s="562"/>
      <c r="G31" s="50">
        <f>SUBTOTAL(9,G22:G30)</f>
        <v>4625</v>
      </c>
      <c r="H31" s="51">
        <f>SUBTOTAL(9,H22:H30)</f>
        <v>0</v>
      </c>
      <c r="I31" s="51">
        <f>SUBTOTAL(9,I22:I30)</f>
        <v>3700</v>
      </c>
      <c r="J31" s="51">
        <f>SUBTOTAL(9,J22:J30)</f>
        <v>3700</v>
      </c>
      <c r="K31" s="255">
        <f>H31/G31</f>
        <v>0</v>
      </c>
      <c r="N31" s="300"/>
      <c r="O31" s="303"/>
      <c r="P31" s="304"/>
      <c r="Q31" s="310"/>
      <c r="R31" s="304"/>
      <c r="S31" s="304"/>
      <c r="T31" s="304"/>
      <c r="U31" s="304"/>
      <c r="V31" s="304"/>
      <c r="W31" s="304"/>
      <c r="X31" s="304"/>
      <c r="Y31" s="142"/>
      <c r="AC31" s="261"/>
    </row>
    <row r="32" spans="1:29" ht="19.5" customHeight="1">
      <c r="A32" s="6" t="s">
        <v>103</v>
      </c>
      <c r="G32" s="261"/>
      <c r="H32" s="42"/>
      <c r="I32" s="42"/>
      <c r="J32" s="42"/>
      <c r="K32" s="44"/>
      <c r="N32" s="305"/>
      <c r="O32" s="303"/>
      <c r="P32" s="304"/>
      <c r="Q32" s="306"/>
      <c r="R32" s="304"/>
      <c r="S32" s="304"/>
      <c r="T32" s="304"/>
      <c r="U32" s="304"/>
      <c r="V32" s="304"/>
      <c r="W32" s="304"/>
      <c r="X32" s="304"/>
      <c r="Y32" s="190"/>
      <c r="Z32" s="146"/>
      <c r="AA32" s="146"/>
      <c r="AB32" s="191"/>
      <c r="AC32" s="261"/>
    </row>
    <row r="33" spans="1:29" ht="15" hidden="1">
      <c r="A33" s="146"/>
      <c r="B33" s="146"/>
      <c r="C33" s="146"/>
      <c r="D33" s="146"/>
      <c r="E33" s="146"/>
      <c r="F33" s="146"/>
      <c r="G33" s="261"/>
      <c r="H33" s="148"/>
      <c r="I33" s="148">
        <v>0</v>
      </c>
      <c r="J33" s="148">
        <f>SUM(H33:I33)</f>
        <v>0</v>
      </c>
      <c r="K33" s="150"/>
      <c r="N33" s="305"/>
      <c r="O33" s="303"/>
      <c r="P33" s="304"/>
      <c r="Q33" s="311"/>
      <c r="R33" s="304"/>
      <c r="S33" s="304"/>
      <c r="T33" s="304"/>
      <c r="U33" s="304"/>
      <c r="V33" s="304"/>
      <c r="W33" s="304"/>
      <c r="X33" s="304"/>
      <c r="Y33" s="190"/>
      <c r="Z33" s="146"/>
      <c r="AA33" s="146"/>
      <c r="AB33" s="146"/>
      <c r="AC33" s="261"/>
    </row>
    <row r="34" spans="1:29" ht="15" hidden="1">
      <c r="A34" s="146"/>
      <c r="B34" s="146"/>
      <c r="C34" s="146"/>
      <c r="D34" s="146"/>
      <c r="E34" s="146"/>
      <c r="F34" s="146"/>
      <c r="G34" s="261"/>
      <c r="H34" s="148"/>
      <c r="I34" s="148">
        <v>0</v>
      </c>
      <c r="J34" s="148">
        <f>SUM(H34:I34)</f>
        <v>0</v>
      </c>
      <c r="K34" s="150"/>
      <c r="N34" s="305"/>
      <c r="O34" s="303"/>
      <c r="P34" s="304"/>
      <c r="Q34" s="311"/>
      <c r="R34" s="304"/>
      <c r="S34" s="304"/>
      <c r="T34" s="304"/>
      <c r="U34" s="304"/>
      <c r="V34" s="304"/>
      <c r="W34" s="304"/>
      <c r="X34" s="304"/>
      <c r="Y34" s="190"/>
      <c r="Z34" s="146"/>
      <c r="AA34" s="146"/>
      <c r="AB34" s="146"/>
      <c r="AC34" s="261"/>
    </row>
    <row r="35" spans="1:29" ht="15" hidden="1">
      <c r="A35" s="146"/>
      <c r="B35" s="146"/>
      <c r="C35" s="146"/>
      <c r="D35" s="146"/>
      <c r="E35" s="146"/>
      <c r="F35" s="146"/>
      <c r="G35" s="261"/>
      <c r="H35" s="148"/>
      <c r="I35" s="148">
        <v>0</v>
      </c>
      <c r="J35" s="148">
        <f>SUM(H35:I35)</f>
        <v>0</v>
      </c>
      <c r="K35" s="150"/>
      <c r="N35" s="305"/>
      <c r="O35" s="303"/>
      <c r="P35" s="304"/>
      <c r="Q35" s="311"/>
      <c r="R35" s="304"/>
      <c r="S35" s="304"/>
      <c r="T35" s="304"/>
      <c r="U35" s="304"/>
      <c r="V35" s="304"/>
      <c r="W35" s="304"/>
      <c r="X35" s="304"/>
      <c r="Y35" s="190"/>
      <c r="Z35" s="146"/>
      <c r="AA35" s="146"/>
      <c r="AB35" s="146"/>
      <c r="AC35" s="261"/>
    </row>
    <row r="36" spans="1:29" ht="15" hidden="1">
      <c r="A36" s="146"/>
      <c r="B36" s="146"/>
      <c r="C36" s="146"/>
      <c r="D36" s="146"/>
      <c r="E36" s="146"/>
      <c r="F36" s="146"/>
      <c r="G36" s="261"/>
      <c r="H36" s="148"/>
      <c r="I36" s="148">
        <v>0</v>
      </c>
      <c r="J36" s="148">
        <f>SUM(H36:I36)</f>
        <v>0</v>
      </c>
      <c r="K36" s="150"/>
      <c r="N36" s="305"/>
      <c r="O36" s="303"/>
      <c r="P36" s="304"/>
      <c r="Q36" s="311"/>
      <c r="R36" s="304"/>
      <c r="S36" s="304"/>
      <c r="T36" s="304"/>
      <c r="U36" s="304"/>
      <c r="V36" s="304"/>
      <c r="W36" s="304"/>
      <c r="X36" s="304"/>
      <c r="Y36" s="54"/>
      <c r="Z36" s="562"/>
      <c r="AA36" s="562"/>
      <c r="AB36" s="562"/>
      <c r="AC36" s="50"/>
    </row>
    <row r="37" spans="1:29" ht="15">
      <c r="A37" s="19"/>
      <c r="B37" s="10"/>
      <c r="C37" s="54"/>
      <c r="D37" s="562" t="s">
        <v>104</v>
      </c>
      <c r="E37" s="562"/>
      <c r="F37" s="562"/>
      <c r="G37" s="50">
        <f>SUBTOTAL(9,G33:G36)</f>
        <v>0</v>
      </c>
      <c r="H37" s="50">
        <f>SUBTOTAL(9,H33:H36)</f>
        <v>0</v>
      </c>
      <c r="I37" s="50">
        <f>SUBTOTAL(9,I33:I36)</f>
        <v>0</v>
      </c>
      <c r="J37" s="51">
        <f>SUBTOTAL(9,J33:J36)</f>
        <v>0</v>
      </c>
      <c r="K37" s="52"/>
      <c r="N37" s="305"/>
      <c r="O37" s="303"/>
      <c r="P37" s="304"/>
      <c r="Q37" s="312"/>
      <c r="R37" s="304"/>
      <c r="S37" s="304"/>
      <c r="T37" s="304"/>
      <c r="U37" s="304"/>
      <c r="V37" s="304"/>
      <c r="W37" s="304"/>
      <c r="X37" s="304"/>
      <c r="Y37" s="1"/>
      <c r="AC37" s="261"/>
    </row>
    <row r="38" spans="1:29" ht="15" hidden="1">
      <c r="A38" s="155" t="s">
        <v>105</v>
      </c>
      <c r="B38" s="156"/>
      <c r="C38" s="153"/>
      <c r="D38" s="146"/>
      <c r="E38" s="146"/>
      <c r="F38" s="146"/>
      <c r="G38" s="261"/>
      <c r="H38" s="148"/>
      <c r="I38" s="148"/>
      <c r="J38" s="149"/>
      <c r="K38" s="150"/>
      <c r="N38" s="305"/>
      <c r="O38" s="303"/>
      <c r="P38" s="304"/>
      <c r="Q38" s="311"/>
      <c r="R38" s="304"/>
      <c r="S38" s="304"/>
      <c r="T38" s="304"/>
      <c r="U38" s="304"/>
      <c r="V38" s="304"/>
      <c r="W38" s="304"/>
      <c r="X38" s="304"/>
      <c r="Y38" s="146"/>
      <c r="Z38" s="146"/>
      <c r="AA38" s="146"/>
      <c r="AB38" s="146"/>
      <c r="AC38" s="261"/>
    </row>
    <row r="39" spans="1:29" ht="15" hidden="1">
      <c r="A39" s="156"/>
      <c r="B39" s="151" t="s">
        <v>106</v>
      </c>
      <c r="C39" s="153"/>
      <c r="D39" s="146"/>
      <c r="E39" s="157">
        <v>0</v>
      </c>
      <c r="F39" s="146"/>
      <c r="G39" s="261">
        <f>(G20+G37)*E39</f>
        <v>0</v>
      </c>
      <c r="H39" s="148">
        <f>(H20+H37)*$E$39</f>
        <v>0</v>
      </c>
      <c r="I39" s="148">
        <v>0</v>
      </c>
      <c r="J39" s="149">
        <f>H39+I39</f>
        <v>0</v>
      </c>
      <c r="K39" s="150"/>
      <c r="N39" s="305"/>
      <c r="O39" s="303"/>
      <c r="P39" s="304"/>
      <c r="Q39" s="311"/>
      <c r="R39" s="304"/>
      <c r="S39" s="304"/>
      <c r="T39" s="304"/>
      <c r="U39" s="304"/>
      <c r="V39" s="304"/>
      <c r="W39" s="304"/>
      <c r="X39" s="304"/>
      <c r="Y39" s="146"/>
      <c r="Z39" s="146"/>
      <c r="AA39" s="146"/>
      <c r="AB39" s="146"/>
      <c r="AC39" s="261"/>
    </row>
    <row r="40" spans="1:29" ht="15" hidden="1">
      <c r="A40" s="156"/>
      <c r="B40" s="156"/>
      <c r="C40" s="153"/>
      <c r="D40" s="146"/>
      <c r="E40" s="146"/>
      <c r="F40" s="146"/>
      <c r="G40" s="261"/>
      <c r="H40" s="148"/>
      <c r="I40" s="148"/>
      <c r="J40" s="149"/>
      <c r="K40" s="150"/>
      <c r="N40" s="305"/>
      <c r="O40" s="303"/>
      <c r="P40" s="304"/>
      <c r="Q40" s="311"/>
      <c r="R40" s="304"/>
      <c r="S40" s="304"/>
      <c r="T40" s="304"/>
      <c r="U40" s="304"/>
      <c r="V40" s="304"/>
      <c r="W40" s="304"/>
      <c r="X40" s="304"/>
      <c r="Y40" s="146"/>
      <c r="Z40" s="146"/>
      <c r="AA40" s="146"/>
      <c r="AB40" s="146"/>
      <c r="AC40" s="261"/>
    </row>
    <row r="41" spans="1:29" ht="15" hidden="1">
      <c r="A41" s="49"/>
      <c r="B41" s="59"/>
      <c r="C41" s="59"/>
      <c r="D41" s="562" t="s">
        <v>107</v>
      </c>
      <c r="E41" s="562"/>
      <c r="F41" s="562"/>
      <c r="G41" s="261">
        <f>SUBTOTAL(9,G39:G40)</f>
        <v>0</v>
      </c>
      <c r="H41" s="50">
        <f>SUBTOTAL(9,H39:H40)</f>
        <v>0</v>
      </c>
      <c r="I41" s="50">
        <v>0</v>
      </c>
      <c r="J41" s="51">
        <f>SUBTOTAL(9,J39:J40)</f>
        <v>0</v>
      </c>
      <c r="K41" s="52" t="e">
        <f>J41/G41</f>
        <v>#DIV/0!</v>
      </c>
      <c r="N41" s="305"/>
      <c r="O41" s="303"/>
      <c r="P41" s="304"/>
      <c r="Q41" s="312"/>
      <c r="R41" s="304"/>
      <c r="S41" s="304"/>
      <c r="T41" s="304"/>
      <c r="U41" s="304"/>
      <c r="V41" s="304"/>
      <c r="W41" s="304"/>
      <c r="X41" s="304"/>
      <c r="Y41" s="146"/>
      <c r="Z41" s="146"/>
      <c r="AA41" s="146"/>
      <c r="AB41" s="146"/>
      <c r="AC41" s="261"/>
    </row>
    <row r="42" spans="1:29" ht="15">
      <c r="A42" s="55" t="s">
        <v>15</v>
      </c>
      <c r="C42" s="9"/>
      <c r="D42" s="25"/>
      <c r="E42" s="56"/>
      <c r="F42" s="8"/>
      <c r="G42" s="261"/>
      <c r="H42" s="41"/>
      <c r="I42" s="41"/>
      <c r="J42" s="42"/>
      <c r="K42" s="44"/>
      <c r="N42" s="305"/>
      <c r="O42" s="303"/>
      <c r="P42" s="304"/>
      <c r="Q42" s="313"/>
      <c r="R42" s="304"/>
      <c r="S42" s="304"/>
      <c r="T42" s="304"/>
      <c r="U42" s="304"/>
      <c r="V42" s="304"/>
      <c r="W42" s="304"/>
      <c r="X42" s="304"/>
      <c r="Y42" s="54"/>
      <c r="Z42" s="562"/>
      <c r="AA42" s="562"/>
      <c r="AB42" s="562"/>
      <c r="AC42" s="50"/>
    </row>
    <row r="43" spans="1:29" ht="15">
      <c r="B43" s="7" t="s">
        <v>108</v>
      </c>
      <c r="C43" s="7"/>
      <c r="D43" s="7"/>
      <c r="E43" s="57">
        <v>0.08</v>
      </c>
      <c r="F43" s="25"/>
      <c r="G43" s="261">
        <f>G20*E43</f>
        <v>11444.84</v>
      </c>
      <c r="H43" s="41">
        <f>'Sub Labor'!I23</f>
        <v>1936.8123955200001</v>
      </c>
      <c r="I43" s="41">
        <f>'Master File '!C18</f>
        <v>20538.25</v>
      </c>
      <c r="J43" s="42">
        <f>H43+I43</f>
        <v>22475.062395519999</v>
      </c>
      <c r="K43" s="44"/>
      <c r="N43" s="300"/>
      <c r="O43" s="303"/>
      <c r="P43" s="304"/>
      <c r="Q43" s="313"/>
      <c r="R43" s="304"/>
      <c r="S43" s="304"/>
      <c r="T43" s="304"/>
      <c r="U43" s="304"/>
      <c r="V43" s="304"/>
      <c r="W43" s="304"/>
      <c r="X43" s="304"/>
      <c r="Y43" s="153"/>
      <c r="Z43" s="146"/>
      <c r="AA43" s="146"/>
      <c r="AB43" s="146"/>
      <c r="AC43" s="261"/>
    </row>
    <row r="44" spans="1:29" ht="15" hidden="1">
      <c r="A44" s="146"/>
      <c r="B44" s="153" t="s">
        <v>109</v>
      </c>
      <c r="C44" s="153"/>
      <c r="D44" s="153"/>
      <c r="E44" s="158">
        <v>0.02</v>
      </c>
      <c r="F44" s="145"/>
      <c r="G44" s="261">
        <f>ROUND(G37*$E44,2)</f>
        <v>0</v>
      </c>
      <c r="H44" s="148">
        <f>ROUND(H37*$E44,2)</f>
        <v>0</v>
      </c>
      <c r="I44" s="148">
        <v>0</v>
      </c>
      <c r="J44" s="148">
        <f>+H44+I44</f>
        <v>0</v>
      </c>
      <c r="K44" s="150"/>
      <c r="N44" s="300"/>
      <c r="O44" s="303"/>
      <c r="P44" s="304"/>
      <c r="Q44" s="311"/>
      <c r="R44" s="304"/>
      <c r="S44" s="304"/>
      <c r="T44" s="304"/>
      <c r="U44" s="304"/>
      <c r="V44" s="304"/>
      <c r="W44" s="304"/>
      <c r="X44" s="304"/>
      <c r="Y44" s="153"/>
      <c r="Z44" s="146"/>
      <c r="AA44" s="157"/>
      <c r="AB44" s="146"/>
      <c r="AC44" s="261"/>
    </row>
    <row r="45" spans="1:29" ht="15" hidden="1">
      <c r="A45" s="146"/>
      <c r="B45" s="153"/>
      <c r="C45" s="153"/>
      <c r="D45" s="153"/>
      <c r="E45" s="158"/>
      <c r="F45" s="145"/>
      <c r="G45" s="261"/>
      <c r="H45" s="149"/>
      <c r="I45" s="149"/>
      <c r="J45" s="149"/>
      <c r="K45" s="150"/>
      <c r="N45" s="300"/>
      <c r="O45" s="303"/>
      <c r="P45" s="304"/>
      <c r="Q45" s="308"/>
      <c r="R45" s="304"/>
      <c r="S45" s="304"/>
      <c r="T45" s="304"/>
      <c r="U45" s="304"/>
      <c r="V45" s="304"/>
      <c r="W45" s="304"/>
      <c r="X45" s="304"/>
      <c r="Y45" s="153"/>
      <c r="Z45" s="146"/>
      <c r="AA45" s="146"/>
      <c r="AB45" s="146"/>
      <c r="AC45" s="261"/>
    </row>
    <row r="46" spans="1:29" ht="15">
      <c r="B46" s="58" t="s">
        <v>110</v>
      </c>
      <c r="D46" s="7"/>
      <c r="E46" s="23"/>
      <c r="G46" s="261"/>
      <c r="H46" s="42"/>
      <c r="I46" s="42"/>
      <c r="J46" s="42"/>
      <c r="K46" s="44"/>
      <c r="N46" s="314"/>
      <c r="O46" s="303"/>
      <c r="P46" s="304"/>
      <c r="Q46" s="306"/>
      <c r="R46" s="304"/>
      <c r="S46" s="304"/>
      <c r="T46" s="304"/>
      <c r="U46" s="304"/>
      <c r="V46" s="304"/>
      <c r="W46" s="304"/>
      <c r="X46" s="304"/>
      <c r="Y46" s="59"/>
      <c r="Z46" s="562"/>
      <c r="AA46" s="562"/>
      <c r="AB46" s="562"/>
      <c r="AC46" s="261"/>
    </row>
    <row r="47" spans="1:29" ht="19.5" customHeight="1">
      <c r="A47" s="19"/>
      <c r="B47" s="10"/>
      <c r="C47" s="54"/>
      <c r="D47" s="562" t="s">
        <v>111</v>
      </c>
      <c r="E47" s="562"/>
      <c r="F47" s="562"/>
      <c r="G47" s="50">
        <f>SUBTOTAL(9,G42:G46)</f>
        <v>11444.84</v>
      </c>
      <c r="H47" s="51">
        <f>SUBTOTAL(9,H42:H46)</f>
        <v>1936.8123955200001</v>
      </c>
      <c r="I47" s="51">
        <f>SUBTOTAL(9,I42:I46)</f>
        <v>20538.25</v>
      </c>
      <c r="J47" s="51">
        <f>SUBTOTAL(9,J42:J46)</f>
        <v>22475.062395519999</v>
      </c>
      <c r="K47" s="52">
        <f>J47/G47</f>
        <v>1.9637725294123813</v>
      </c>
      <c r="N47" s="305"/>
      <c r="O47" s="303"/>
      <c r="P47" s="304"/>
      <c r="Q47" s="310"/>
      <c r="R47" s="304"/>
      <c r="S47" s="304"/>
      <c r="T47" s="304"/>
      <c r="U47" s="304"/>
      <c r="V47" s="304"/>
      <c r="W47" s="304"/>
      <c r="X47" s="304"/>
      <c r="Y47" s="9"/>
      <c r="Z47" s="25"/>
      <c r="AA47" s="56"/>
      <c r="AB47" s="8"/>
      <c r="AC47" s="261"/>
    </row>
    <row r="48" spans="1:29" ht="19.5" customHeight="1">
      <c r="A48" s="45"/>
      <c r="B48" s="142" t="s">
        <v>112</v>
      </c>
      <c r="C48" s="142"/>
      <c r="D48" s="142"/>
      <c r="E48" s="57">
        <v>0</v>
      </c>
      <c r="F48" s="226"/>
      <c r="G48" s="261">
        <f>G7*0.0013</f>
        <v>0</v>
      </c>
      <c r="H48" s="42">
        <f>ROUND((H$7)*$E48,2)</f>
        <v>0</v>
      </c>
      <c r="I48" s="42">
        <f t="shared" ref="I48:I49" si="3">+J48-H48</f>
        <v>0</v>
      </c>
      <c r="J48" s="42">
        <f>+N48</f>
        <v>0</v>
      </c>
      <c r="K48" s="115"/>
      <c r="N48" s="300"/>
      <c r="O48" s="303"/>
      <c r="P48" s="304"/>
      <c r="Q48" s="306"/>
      <c r="R48" s="304"/>
      <c r="S48" s="304"/>
      <c r="T48" s="304"/>
      <c r="U48" s="304"/>
      <c r="V48" s="304"/>
      <c r="W48" s="304"/>
      <c r="X48" s="304"/>
      <c r="Y48" s="7"/>
      <c r="Z48" s="7"/>
      <c r="AA48" s="57"/>
      <c r="AB48" s="25"/>
      <c r="AC48" s="261"/>
    </row>
    <row r="49" spans="1:29" ht="15.75" thickBot="1">
      <c r="B49" s="142" t="s">
        <v>113</v>
      </c>
      <c r="C49" s="142"/>
      <c r="D49" s="142"/>
      <c r="E49" s="57">
        <v>0</v>
      </c>
      <c r="F49" s="226"/>
      <c r="G49" s="261">
        <f>G11*0</f>
        <v>0</v>
      </c>
      <c r="H49" s="42">
        <f>ROUND((H$11)*$E49,2)</f>
        <v>0</v>
      </c>
      <c r="I49" s="42">
        <f t="shared" si="3"/>
        <v>0</v>
      </c>
      <c r="J49" s="42">
        <f>+N49</f>
        <v>0</v>
      </c>
      <c r="K49" s="44"/>
      <c r="N49" s="300">
        <f>SUM(O49:X49)</f>
        <v>0</v>
      </c>
      <c r="O49" s="301"/>
      <c r="P49" s="302"/>
      <c r="Q49" s="306">
        <v>0</v>
      </c>
      <c r="R49" s="302"/>
      <c r="S49" s="302"/>
      <c r="T49" s="302"/>
      <c r="U49" s="302"/>
      <c r="V49" s="302"/>
      <c r="W49" s="302"/>
      <c r="X49" s="302"/>
      <c r="Y49" s="153"/>
      <c r="Z49" s="153"/>
      <c r="AA49" s="158"/>
      <c r="AB49" s="145"/>
      <c r="AC49" s="261"/>
    </row>
    <row r="50" spans="1:29" ht="15" hidden="1">
      <c r="B50" s="563" t="s">
        <v>18</v>
      </c>
      <c r="C50" s="563"/>
      <c r="D50" s="563"/>
      <c r="E50" s="563"/>
      <c r="F50" s="564"/>
      <c r="G50" s="262"/>
      <c r="H50" s="42">
        <v>0</v>
      </c>
      <c r="I50" s="42">
        <v>0</v>
      </c>
      <c r="J50" s="42">
        <f t="shared" ref="J50" si="4">SUM(H50:I50)</f>
        <v>0</v>
      </c>
      <c r="K50" s="44"/>
      <c r="N50" s="300">
        <f>SUM(O50:X50)</f>
        <v>0</v>
      </c>
      <c r="O50" s="301"/>
      <c r="P50" s="302"/>
      <c r="Q50" s="306">
        <v>0</v>
      </c>
      <c r="R50" s="302"/>
      <c r="S50" s="302"/>
      <c r="T50" s="302"/>
      <c r="U50" s="302"/>
      <c r="V50" s="302"/>
      <c r="W50" s="302"/>
      <c r="X50" s="302"/>
      <c r="Y50" s="153"/>
      <c r="Z50" s="153"/>
      <c r="AA50" s="158"/>
      <c r="AB50" s="145"/>
      <c r="AC50" s="261"/>
    </row>
    <row r="51" spans="1:29" ht="15.75" thickBot="1">
      <c r="A51" s="19"/>
      <c r="B51" s="54"/>
      <c r="C51" s="10"/>
      <c r="D51" s="562" t="s">
        <v>114</v>
      </c>
      <c r="E51" s="562"/>
      <c r="F51" s="59"/>
      <c r="G51" s="264">
        <f>SUBTOTAL(9,G7:G50)</f>
        <v>159130.34</v>
      </c>
      <c r="H51" s="60">
        <f>SUBTOTAL(9,H7:H50)</f>
        <v>26146.967339520001</v>
      </c>
      <c r="I51" s="60">
        <f>SUBTOTAL(9,I7:I50)</f>
        <v>280973.84999999998</v>
      </c>
      <c r="J51" s="60">
        <f>SUBTOTAL(9,J7:J50)</f>
        <v>307120.81733951997</v>
      </c>
      <c r="K51" s="61">
        <f>J51/G51</f>
        <v>1.9299953568849282</v>
      </c>
      <c r="N51" s="315">
        <f>SUM(O51:X51)</f>
        <v>28383.928400000004</v>
      </c>
      <c r="O51" s="316"/>
      <c r="P51" s="317">
        <f>P20+P47</f>
        <v>0</v>
      </c>
      <c r="Q51" s="317">
        <v>28383.928400000004</v>
      </c>
      <c r="R51" s="318"/>
      <c r="S51" s="318"/>
      <c r="T51" s="318"/>
      <c r="U51" s="318"/>
      <c r="V51" s="318"/>
      <c r="W51" s="318"/>
      <c r="X51" s="318"/>
      <c r="Y51" s="1"/>
      <c r="Z51" s="7"/>
      <c r="AA51" s="23"/>
      <c r="AC51" s="261"/>
    </row>
    <row r="52" spans="1:29" ht="19.5" customHeight="1">
      <c r="D52" s="565" t="s">
        <v>115</v>
      </c>
      <c r="E52" s="565"/>
      <c r="F52" s="565"/>
      <c r="G52" s="62">
        <f>G51-J51</f>
        <v>-147990.47733951997</v>
      </c>
      <c r="N52" s="319">
        <f>+N20+N31+N47+N48+N49+N50</f>
        <v>0</v>
      </c>
      <c r="O52" s="320"/>
      <c r="P52" s="320"/>
      <c r="Q52" s="320"/>
      <c r="R52" s="320"/>
      <c r="S52" s="320"/>
      <c r="T52" s="320"/>
      <c r="U52" s="320"/>
      <c r="V52" s="320"/>
      <c r="W52" s="320"/>
      <c r="X52" s="320"/>
      <c r="Y52" s="54"/>
      <c r="Z52" s="562"/>
      <c r="AA52" s="562"/>
      <c r="AB52" s="562"/>
      <c r="AC52" s="50"/>
    </row>
    <row r="53" spans="1:29" ht="14.25">
      <c r="F53" s="9"/>
      <c r="M53" s="172" t="s">
        <v>150</v>
      </c>
      <c r="N53" s="321">
        <f>+N51-N52</f>
        <v>28383.928400000004</v>
      </c>
      <c r="O53" s="322">
        <f>SUM(X53:X53)-N52</f>
        <v>0</v>
      </c>
      <c r="P53" s="323">
        <v>0</v>
      </c>
      <c r="Q53" s="323">
        <v>0</v>
      </c>
      <c r="R53" s="323">
        <v>0</v>
      </c>
      <c r="S53" s="323">
        <v>0</v>
      </c>
      <c r="T53" s="323">
        <v>0</v>
      </c>
      <c r="U53" s="323">
        <v>0</v>
      </c>
      <c r="V53" s="323">
        <v>0</v>
      </c>
      <c r="W53" s="323">
        <v>0</v>
      </c>
      <c r="X53" s="323">
        <v>0</v>
      </c>
      <c r="Y53" s="142"/>
      <c r="Z53" s="142"/>
      <c r="AA53" s="57"/>
      <c r="AB53" s="226"/>
      <c r="AC53" s="261"/>
    </row>
    <row r="54" spans="1:29" ht="15">
      <c r="F54" s="116" t="s">
        <v>116</v>
      </c>
      <c r="G54" s="192">
        <v>76844.759999999995</v>
      </c>
      <c r="H54" s="123"/>
      <c r="I54" s="129"/>
      <c r="J54" s="26">
        <f>J43</f>
        <v>22475.062395519999</v>
      </c>
      <c r="M54" s="147"/>
      <c r="Y54" s="142"/>
      <c r="Z54" s="142"/>
      <c r="AA54" s="57"/>
      <c r="AB54" s="226"/>
      <c r="AC54" s="261"/>
    </row>
    <row r="55" spans="1:29" ht="14.25">
      <c r="F55" s="116" t="s">
        <v>117</v>
      </c>
      <c r="G55" s="26">
        <f>+G54-G51</f>
        <v>-82285.58</v>
      </c>
      <c r="H55" s="126"/>
      <c r="I55" s="26"/>
      <c r="J55" s="26"/>
      <c r="M55" s="172" t="s">
        <v>151</v>
      </c>
      <c r="N55" s="321">
        <f>+F11+F7-'Sub Labor'!K29</f>
        <v>1619</v>
      </c>
      <c r="Y55" s="23"/>
      <c r="Z55" s="23"/>
      <c r="AA55" s="23"/>
      <c r="AB55" s="287"/>
      <c r="AC55" s="262"/>
    </row>
    <row r="56" spans="1:29" ht="15">
      <c r="F56" s="116" t="s">
        <v>15</v>
      </c>
      <c r="G56" s="139">
        <v>0</v>
      </c>
      <c r="H56" s="126"/>
      <c r="I56" s="126"/>
      <c r="J56" s="26"/>
      <c r="Y56" s="10"/>
      <c r="Z56" s="562"/>
      <c r="AA56" s="562"/>
      <c r="AB56" s="59"/>
      <c r="AC56" s="264"/>
    </row>
    <row r="57" spans="1:29" ht="14.25">
      <c r="D57" s="23"/>
      <c r="F57" s="116" t="s">
        <v>117</v>
      </c>
      <c r="G57" s="26">
        <v>0</v>
      </c>
      <c r="H57" s="26"/>
      <c r="I57" s="26"/>
      <c r="J57" s="26"/>
    </row>
    <row r="58" spans="1:29" ht="19.5" customHeight="1">
      <c r="H58" s="184">
        <f>+INVOICE-H31</f>
        <v>26146.967339520001</v>
      </c>
      <c r="I58" s="185" t="s">
        <v>118</v>
      </c>
    </row>
    <row r="59" spans="1:29" ht="19.5" customHeight="1">
      <c r="H59" s="184">
        <f>+H31</f>
        <v>0</v>
      </c>
      <c r="I59" s="184" t="s">
        <v>119</v>
      </c>
    </row>
    <row r="60" spans="1:29" ht="19.5" customHeight="1">
      <c r="D60" s="23"/>
    </row>
    <row r="61" spans="1:29" ht="19.5" customHeight="1">
      <c r="H61" s="128"/>
    </row>
  </sheetData>
  <mergeCells count="18">
    <mergeCell ref="D5:F5"/>
    <mergeCell ref="J2:K2"/>
    <mergeCell ref="A1:D1"/>
    <mergeCell ref="D52:F52"/>
    <mergeCell ref="D20:F20"/>
    <mergeCell ref="D31:F31"/>
    <mergeCell ref="D37:F37"/>
    <mergeCell ref="D41:F41"/>
    <mergeCell ref="D47:F47"/>
    <mergeCell ref="D51:E51"/>
    <mergeCell ref="B50:F50"/>
    <mergeCell ref="Z52:AB52"/>
    <mergeCell ref="Z56:AA56"/>
    <mergeCell ref="Z10:AB10"/>
    <mergeCell ref="Z25:AB25"/>
    <mergeCell ref="Z36:AB36"/>
    <mergeCell ref="Z42:AB42"/>
    <mergeCell ref="Z46:AB46"/>
  </mergeCells>
  <phoneticPr fontId="0" type="noConversion"/>
  <pageMargins left="0.63" right="0.64" top="1" bottom="0.9" header="0.5" footer="0.5"/>
  <pageSetup scale="65" orientation="portrait" r:id="rId1"/>
  <headerFooter alignWithMargins="0"/>
  <cellWatches>
    <cellWatch r="H51"/>
    <cellWatch r="H47"/>
    <cellWatch r="G52"/>
  </cellWatch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U34"/>
  <sheetViews>
    <sheetView view="pageBreakPreview" zoomScaleNormal="100" zoomScaleSheetLayoutView="100" workbookViewId="0">
      <pane ySplit="5" topLeftCell="A6" activePane="bottomLeft" state="frozen"/>
      <selection activeCell="R23" sqref="R23"/>
      <selection pane="bottomLeft" activeCell="D21" sqref="D21"/>
    </sheetView>
  </sheetViews>
  <sheetFormatPr defaultColWidth="8.6640625" defaultRowHeight="14.25"/>
  <cols>
    <col min="1" max="1" width="2.109375" style="182" customWidth="1"/>
    <col min="2" max="2" width="36.6640625" style="1" bestFit="1" customWidth="1"/>
    <col min="3" max="3" width="30.88671875" style="1" customWidth="1"/>
    <col min="4" max="4" width="8.5546875" style="1" customWidth="1"/>
    <col min="5" max="5" width="9.6640625" style="1" customWidth="1"/>
    <col min="6" max="6" width="12.109375" style="1" customWidth="1"/>
    <col min="7" max="7" width="8.5546875" style="1" hidden="1" customWidth="1"/>
    <col min="8" max="8" width="14.6640625" style="386" customWidth="1"/>
    <col min="9" max="9" width="16.88671875" style="1" customWidth="1"/>
    <col min="10" max="10" width="1.88671875" style="1" customWidth="1"/>
    <col min="11" max="11" width="8.33203125" style="1" customWidth="1"/>
    <col min="12" max="12" width="1.5546875" style="1" customWidth="1"/>
    <col min="13" max="19" width="8.6640625" style="1"/>
    <col min="20" max="21" width="6.77734375" style="1" bestFit="1" customWidth="1"/>
    <col min="22" max="16384" width="8.6640625" style="1"/>
  </cols>
  <sheetData>
    <row r="1" spans="1:21" ht="22.5" customHeight="1">
      <c r="B1" s="121" t="str">
        <f>Invoice!B4</f>
        <v>Azad Engineering PC</v>
      </c>
      <c r="C1" s="20"/>
      <c r="D1" s="106" t="s">
        <v>152</v>
      </c>
      <c r="E1" s="107"/>
      <c r="F1" s="108">
        <f ca="1">Invoice!L6</f>
        <v>46188</v>
      </c>
      <c r="G1" s="22"/>
      <c r="I1" s="169" t="s">
        <v>153</v>
      </c>
    </row>
    <row r="2" spans="1:21" ht="22.5" customHeight="1" thickBot="1">
      <c r="B2" s="109" t="s">
        <v>154</v>
      </c>
      <c r="C2" s="21"/>
      <c r="D2" s="110" t="s">
        <v>155</v>
      </c>
      <c r="E2" s="111"/>
      <c r="F2" s="112" t="str">
        <f>Invoice!L10</f>
        <v xml:space="preserve"> A.04-02-12</v>
      </c>
      <c r="G2" s="2"/>
      <c r="H2" s="387"/>
      <c r="I2" s="324" t="s">
        <v>156</v>
      </c>
    </row>
    <row r="3" spans="1:21" ht="18" customHeight="1">
      <c r="D3" s="56" t="s">
        <v>157</v>
      </c>
      <c r="E3" s="8"/>
      <c r="F3" s="132">
        <f>'Sub Calc'!J3</f>
        <v>0</v>
      </c>
      <c r="G3" s="22"/>
      <c r="H3" s="387"/>
      <c r="I3" s="324" t="s">
        <v>158</v>
      </c>
    </row>
    <row r="4" spans="1:21" ht="18" customHeight="1">
      <c r="B4" s="6"/>
      <c r="E4" s="24"/>
      <c r="H4" s="387"/>
      <c r="I4" s="325">
        <v>44562</v>
      </c>
      <c r="J4" s="135"/>
      <c r="K4" s="159" t="s">
        <v>159</v>
      </c>
      <c r="L4" s="159"/>
      <c r="M4" s="160"/>
      <c r="N4" s="160"/>
      <c r="O4" s="160"/>
      <c r="P4" s="160"/>
      <c r="Q4" s="160"/>
      <c r="R4" s="160"/>
      <c r="S4" s="160"/>
      <c r="T4" s="160"/>
      <c r="U4" s="160"/>
    </row>
    <row r="5" spans="1:21" ht="18" customHeight="1">
      <c r="A5" s="182">
        <v>1</v>
      </c>
      <c r="B5" s="5" t="s">
        <v>160</v>
      </c>
      <c r="C5" s="5" t="s">
        <v>161</v>
      </c>
      <c r="D5" s="211" t="s">
        <v>162</v>
      </c>
      <c r="E5" s="5" t="s">
        <v>163</v>
      </c>
      <c r="F5" s="5" t="s">
        <v>164</v>
      </c>
      <c r="G5" s="7" t="s">
        <v>165</v>
      </c>
      <c r="H5" s="387" t="s">
        <v>166</v>
      </c>
      <c r="I5" s="326"/>
      <c r="J5" s="136"/>
      <c r="K5" s="164" t="s">
        <v>167</v>
      </c>
      <c r="L5" s="164"/>
      <c r="M5" s="164"/>
      <c r="N5" s="164"/>
      <c r="O5" s="164"/>
      <c r="P5" s="164"/>
      <c r="Q5" s="164"/>
      <c r="R5" s="164"/>
      <c r="S5" s="164"/>
      <c r="T5" s="164"/>
      <c r="U5" s="164">
        <v>45505</v>
      </c>
    </row>
    <row r="6" spans="1:21" ht="15">
      <c r="A6" s="182">
        <v>1</v>
      </c>
      <c r="B6" s="6" t="s">
        <v>168</v>
      </c>
      <c r="C6" s="133"/>
      <c r="D6" s="212"/>
      <c r="F6" s="9"/>
      <c r="G6" s="9"/>
      <c r="H6" s="388">
        <f>+'Sub Calc'!D10+'Sub Calc'!E48</f>
        <v>0</v>
      </c>
      <c r="I6" s="327"/>
      <c r="J6" s="2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</row>
    <row r="7" spans="1:21" ht="15">
      <c r="A7" s="182" t="str">
        <f t="shared" ref="A7" si="0">IF(D7=0,"0","1")</f>
        <v>0</v>
      </c>
      <c r="B7" s="131"/>
      <c r="C7" s="131"/>
      <c r="D7" s="213"/>
      <c r="E7" s="166"/>
      <c r="F7" s="166">
        <f t="shared" ref="F7" si="1">ROUND(D7*E7,2)</f>
        <v>0</v>
      </c>
      <c r="G7" s="9"/>
      <c r="H7" s="389">
        <f t="shared" ref="H7" si="2">ROUND(+F7*(H$6+100%)+(F7*2.3952*8%),2)</f>
        <v>0</v>
      </c>
      <c r="I7" s="328"/>
      <c r="J7" s="25"/>
      <c r="K7" s="162"/>
      <c r="L7" s="161"/>
      <c r="M7" s="161"/>
      <c r="N7" s="161"/>
      <c r="O7" s="161"/>
      <c r="P7" s="161"/>
      <c r="Q7" s="161"/>
      <c r="R7" s="161"/>
      <c r="S7" s="161"/>
      <c r="T7" s="161"/>
      <c r="U7" s="161"/>
    </row>
    <row r="8" spans="1:21" ht="15" hidden="1">
      <c r="A8" s="182" t="str">
        <f t="shared" ref="A8:A21" si="3">IF(D8=0,"0","1")</f>
        <v>0</v>
      </c>
      <c r="B8" s="131"/>
      <c r="C8" s="131"/>
      <c r="D8" s="213"/>
      <c r="E8" s="166"/>
      <c r="F8" s="166">
        <f>D8*E8</f>
        <v>0</v>
      </c>
      <c r="G8" s="9"/>
      <c r="H8" s="389">
        <f>ROUNDDOWN(+F8*(H$6+100%)+(F8*2.3952*8%),2)</f>
        <v>0</v>
      </c>
      <c r="I8" s="328"/>
      <c r="J8" s="137"/>
      <c r="K8" s="162">
        <f t="shared" ref="K8:K9" si="4">SUM(L8:U8)</f>
        <v>0</v>
      </c>
      <c r="L8" s="174"/>
      <c r="M8" s="174"/>
      <c r="N8" s="174"/>
      <c r="O8" s="174"/>
      <c r="P8" s="174"/>
      <c r="Q8" s="174"/>
      <c r="R8" s="174"/>
      <c r="S8" s="174"/>
      <c r="T8" s="174"/>
      <c r="U8" s="174"/>
    </row>
    <row r="9" spans="1:21" ht="15" hidden="1">
      <c r="A9" s="182" t="str">
        <f t="shared" si="3"/>
        <v>0</v>
      </c>
      <c r="B9" s="131"/>
      <c r="C9" s="131"/>
      <c r="D9" s="213"/>
      <c r="E9" s="167"/>
      <c r="F9" s="166">
        <f>D9*E9</f>
        <v>0</v>
      </c>
      <c r="G9" s="9"/>
      <c r="H9" s="389">
        <f>ROUNDDOWN(+F9*(H$6+100%)+(F9*2.3952*8%),2)</f>
        <v>0</v>
      </c>
      <c r="I9" s="328"/>
      <c r="J9" s="137"/>
      <c r="K9" s="162">
        <f t="shared" si="4"/>
        <v>0</v>
      </c>
      <c r="L9" s="174"/>
      <c r="M9" s="174"/>
      <c r="N9" s="174"/>
      <c r="O9" s="174"/>
      <c r="P9" s="174"/>
      <c r="Q9" s="174"/>
      <c r="R9" s="174"/>
      <c r="S9" s="174"/>
      <c r="T9" s="174"/>
      <c r="U9" s="174"/>
    </row>
    <row r="10" spans="1:21" s="146" customFormat="1" ht="15" hidden="1">
      <c r="A10" s="183">
        <v>1</v>
      </c>
      <c r="B10" s="131"/>
      <c r="C10" s="131"/>
      <c r="D10" s="213"/>
      <c r="E10" s="166"/>
      <c r="F10" s="166"/>
      <c r="G10" s="144"/>
      <c r="H10" s="389">
        <f t="shared" ref="H10:H17" si="5">ROUND(+F10*(H$6+100%)+(F10*2.3952*8%),2)</f>
        <v>0</v>
      </c>
      <c r="I10" s="329"/>
      <c r="J10" s="145"/>
      <c r="K10" s="162"/>
      <c r="L10" s="161"/>
      <c r="M10" s="161"/>
      <c r="N10" s="161"/>
      <c r="O10" s="161"/>
      <c r="P10" s="161"/>
      <c r="Q10" s="161"/>
      <c r="R10" s="161"/>
      <c r="S10" s="161"/>
      <c r="T10" s="161"/>
      <c r="U10" s="161"/>
    </row>
    <row r="11" spans="1:21" ht="15" hidden="1">
      <c r="A11" s="182">
        <v>1</v>
      </c>
      <c r="B11" s="131"/>
      <c r="C11" s="131"/>
      <c r="D11" s="213"/>
      <c r="E11" s="166"/>
      <c r="F11" s="166"/>
      <c r="G11" s="9"/>
      <c r="H11" s="389">
        <f t="shared" si="5"/>
        <v>0</v>
      </c>
      <c r="I11" s="328"/>
      <c r="J11" s="137"/>
      <c r="K11" s="162"/>
      <c r="L11" s="161"/>
      <c r="M11" s="161"/>
      <c r="N11" s="161"/>
      <c r="O11" s="161"/>
      <c r="P11" s="161"/>
      <c r="Q11" s="161"/>
      <c r="R11" s="161"/>
      <c r="S11" s="161"/>
      <c r="T11" s="161"/>
      <c r="U11" s="161"/>
    </row>
    <row r="12" spans="1:21" ht="15" hidden="1">
      <c r="A12" s="182">
        <v>1</v>
      </c>
      <c r="B12" s="131"/>
      <c r="C12" s="131"/>
      <c r="D12" s="213"/>
      <c r="E12" s="166"/>
      <c r="F12" s="166"/>
      <c r="G12" s="9"/>
      <c r="H12" s="389">
        <f t="shared" si="5"/>
        <v>0</v>
      </c>
      <c r="I12" s="328"/>
      <c r="J12" s="25"/>
      <c r="K12" s="162"/>
      <c r="L12" s="161"/>
      <c r="M12" s="161"/>
      <c r="N12" s="161"/>
      <c r="O12" s="161"/>
      <c r="P12" s="161"/>
      <c r="Q12" s="161"/>
      <c r="R12" s="161"/>
      <c r="S12" s="161"/>
      <c r="T12" s="161"/>
      <c r="U12" s="161"/>
    </row>
    <row r="13" spans="1:21" ht="15" hidden="1">
      <c r="A13" s="182">
        <v>1</v>
      </c>
      <c r="B13" s="131"/>
      <c r="C13" s="131"/>
      <c r="D13" s="213"/>
      <c r="E13" s="166"/>
      <c r="F13" s="166"/>
      <c r="G13" s="9"/>
      <c r="H13" s="389">
        <f t="shared" si="5"/>
        <v>0</v>
      </c>
      <c r="I13" s="328"/>
      <c r="J13" s="25"/>
      <c r="K13" s="162"/>
      <c r="L13" s="161"/>
      <c r="M13" s="161"/>
      <c r="N13" s="161"/>
      <c r="O13" s="161"/>
      <c r="P13" s="161"/>
      <c r="Q13" s="161"/>
      <c r="R13" s="161"/>
      <c r="S13" s="161"/>
      <c r="T13" s="161"/>
      <c r="U13" s="161"/>
    </row>
    <row r="14" spans="1:21" ht="15" hidden="1">
      <c r="A14" s="182">
        <v>1</v>
      </c>
      <c r="B14" s="131"/>
      <c r="C14" s="131"/>
      <c r="D14" s="213"/>
      <c r="E14" s="166"/>
      <c r="F14" s="166"/>
      <c r="G14" s="9"/>
      <c r="H14" s="389">
        <f t="shared" si="5"/>
        <v>0</v>
      </c>
      <c r="I14" s="328"/>
      <c r="J14" s="25"/>
      <c r="K14" s="162"/>
      <c r="L14" s="161"/>
      <c r="M14" s="161"/>
      <c r="N14" s="161"/>
      <c r="O14" s="161"/>
      <c r="P14" s="161"/>
      <c r="Q14" s="161"/>
      <c r="R14" s="161"/>
      <c r="S14" s="161"/>
      <c r="T14" s="161"/>
      <c r="U14" s="161"/>
    </row>
    <row r="15" spans="1:21" ht="15" hidden="1">
      <c r="A15" s="182">
        <v>1</v>
      </c>
      <c r="B15" s="131"/>
      <c r="C15" s="131"/>
      <c r="D15" s="213"/>
      <c r="E15" s="168"/>
      <c r="F15" s="166"/>
      <c r="G15" s="9"/>
      <c r="H15" s="389">
        <f t="shared" si="5"/>
        <v>0</v>
      </c>
      <c r="I15" s="328"/>
      <c r="J15" s="25"/>
      <c r="K15" s="162"/>
      <c r="L15" s="161"/>
      <c r="M15" s="161"/>
      <c r="N15" s="161"/>
      <c r="O15" s="161"/>
      <c r="P15" s="161"/>
      <c r="Q15" s="161"/>
      <c r="R15" s="161"/>
      <c r="S15" s="161"/>
      <c r="T15" s="161"/>
      <c r="U15" s="161"/>
    </row>
    <row r="16" spans="1:21" ht="15" hidden="1">
      <c r="A16" s="182">
        <v>1</v>
      </c>
      <c r="B16" s="131"/>
      <c r="C16" s="131"/>
      <c r="D16" s="213"/>
      <c r="E16" s="168"/>
      <c r="F16" s="166"/>
      <c r="G16" s="9"/>
      <c r="H16" s="389">
        <f t="shared" si="5"/>
        <v>0</v>
      </c>
      <c r="I16" s="328"/>
      <c r="J16" s="25"/>
      <c r="K16" s="162"/>
      <c r="L16" s="161"/>
      <c r="M16" s="161"/>
      <c r="N16" s="161"/>
      <c r="O16" s="161"/>
      <c r="P16" s="161"/>
      <c r="Q16" s="161"/>
      <c r="R16" s="161"/>
      <c r="S16" s="161"/>
      <c r="T16" s="161"/>
      <c r="U16" s="161"/>
    </row>
    <row r="17" spans="1:21" ht="15" hidden="1">
      <c r="A17" s="182">
        <v>1</v>
      </c>
      <c r="B17" s="131"/>
      <c r="C17" s="131"/>
      <c r="D17" s="213"/>
      <c r="E17" s="168"/>
      <c r="F17" s="166"/>
      <c r="G17" s="9"/>
      <c r="H17" s="389">
        <f t="shared" si="5"/>
        <v>0</v>
      </c>
      <c r="I17" s="330"/>
      <c r="J17" s="130"/>
      <c r="K17" s="162"/>
      <c r="L17" s="161"/>
      <c r="M17" s="161"/>
      <c r="N17" s="161"/>
      <c r="O17" s="161"/>
      <c r="P17" s="161"/>
      <c r="Q17" s="161"/>
      <c r="R17" s="161"/>
      <c r="S17" s="161"/>
      <c r="T17" s="161"/>
      <c r="U17" s="161"/>
    </row>
    <row r="18" spans="1:21" ht="15">
      <c r="A18" s="182" t="str">
        <f t="shared" si="3"/>
        <v>0</v>
      </c>
      <c r="B18" s="3" t="s">
        <v>169</v>
      </c>
      <c r="C18" s="3"/>
      <c r="D18" s="214">
        <f>SUBTOTAL(9,D7:D17)</f>
        <v>0</v>
      </c>
      <c r="E18" s="11"/>
      <c r="F18" s="122">
        <f>SUBTOTAL(9,F6:F17)</f>
        <v>0</v>
      </c>
      <c r="G18" s="27"/>
      <c r="H18" s="389">
        <f>SUM(H7:H17)</f>
        <v>0</v>
      </c>
      <c r="I18" s="331"/>
      <c r="J18" s="25"/>
      <c r="K18" s="162"/>
      <c r="L18" s="161"/>
      <c r="M18" s="161"/>
      <c r="N18" s="161"/>
      <c r="O18" s="161"/>
      <c r="P18" s="161"/>
      <c r="Q18" s="161"/>
      <c r="R18" s="161"/>
      <c r="S18" s="161"/>
      <c r="T18" s="161"/>
      <c r="U18" s="161"/>
    </row>
    <row r="19" spans="1:21" ht="15">
      <c r="A19" s="182">
        <v>1</v>
      </c>
      <c r="B19" s="6" t="s">
        <v>11</v>
      </c>
      <c r="D19" s="215"/>
      <c r="F19" s="30"/>
      <c r="H19" s="390">
        <f>'Sub Calc _revised'!D14</f>
        <v>1.2058</v>
      </c>
      <c r="I19" s="327"/>
      <c r="K19" s="162"/>
      <c r="L19" s="161"/>
      <c r="M19" s="161"/>
      <c r="N19" s="161"/>
      <c r="O19" s="161"/>
      <c r="P19" s="161"/>
      <c r="Q19" s="161"/>
      <c r="R19" s="161"/>
      <c r="S19" s="161"/>
      <c r="T19" s="161"/>
      <c r="U19" s="161"/>
    </row>
    <row r="20" spans="1:21" ht="15">
      <c r="A20" s="182" t="str">
        <f t="shared" si="3"/>
        <v>0</v>
      </c>
      <c r="B20" s="131"/>
      <c r="C20" s="131"/>
      <c r="D20" s="213"/>
      <c r="E20" s="167"/>
      <c r="F20" s="166">
        <f t="shared" ref="F20" si="6">D20*E20</f>
        <v>0</v>
      </c>
      <c r="G20" s="9"/>
      <c r="H20" s="389">
        <f t="shared" ref="H20" si="7">ROUND(+F20*(H$19+100%)+(F20*1.0351*8%),2)</f>
        <v>0</v>
      </c>
      <c r="I20" s="327"/>
      <c r="J20" s="25"/>
      <c r="K20" s="162">
        <f>SUM(L20:U20)</f>
        <v>0</v>
      </c>
      <c r="L20" s="161"/>
      <c r="M20" s="161"/>
      <c r="N20" s="161"/>
      <c r="O20" s="161"/>
      <c r="P20" s="161"/>
      <c r="Q20" s="161"/>
      <c r="R20" s="161"/>
      <c r="S20" s="161"/>
      <c r="T20" s="161"/>
      <c r="U20" s="161"/>
    </row>
    <row r="21" spans="1:21" ht="15">
      <c r="A21" s="182" t="str">
        <f t="shared" si="3"/>
        <v>1</v>
      </c>
      <c r="B21" s="247" t="s">
        <v>170</v>
      </c>
      <c r="C21" s="252" t="s">
        <v>171</v>
      </c>
      <c r="D21" s="675">
        <f>'JP Week 1'!N10+'JP Week 2'!N9+'JP Week 3'!N9+'JP Week 4'!N9+'JP Week 5'!N9</f>
        <v>144</v>
      </c>
      <c r="E21" s="251">
        <v>76.22</v>
      </c>
      <c r="F21" s="166">
        <f>D21*E21</f>
        <v>10975.68</v>
      </c>
      <c r="G21" s="9"/>
      <c r="H21" s="389">
        <f>D21*E21*(1+H19)*1.08</f>
        <v>26146.967339520004</v>
      </c>
      <c r="I21" s="331">
        <f>(D21+D23+D24)*E21*H19</f>
        <v>13234.474944</v>
      </c>
      <c r="J21" s="25"/>
      <c r="K21" s="162">
        <f>SUM(L21:U21)</f>
        <v>0</v>
      </c>
      <c r="L21" s="161"/>
      <c r="M21" s="161"/>
      <c r="N21" s="161"/>
      <c r="O21" s="161"/>
      <c r="P21" s="161"/>
      <c r="Q21" s="161"/>
      <c r="R21" s="161"/>
      <c r="S21" s="161"/>
      <c r="T21" s="161"/>
      <c r="U21" s="161"/>
    </row>
    <row r="22" spans="1:21" ht="15" hidden="1">
      <c r="B22" s="247" t="s">
        <v>172</v>
      </c>
      <c r="C22" s="252" t="s">
        <v>171</v>
      </c>
      <c r="D22" s="250">
        <f>'JP Week 5'!N10</f>
        <v>0</v>
      </c>
      <c r="E22" s="251">
        <v>74</v>
      </c>
      <c r="F22" s="166">
        <f t="shared" ref="F22:F25" si="8">D22*E22</f>
        <v>0</v>
      </c>
      <c r="G22" s="9"/>
      <c r="H22" s="389"/>
      <c r="I22" s="331"/>
      <c r="J22" s="25"/>
      <c r="K22" s="162"/>
      <c r="L22" s="161"/>
      <c r="M22" s="161"/>
      <c r="N22" s="161"/>
      <c r="O22" s="161"/>
      <c r="P22" s="161"/>
      <c r="Q22" s="161"/>
      <c r="R22" s="161"/>
      <c r="S22" s="161"/>
      <c r="T22" s="161"/>
      <c r="U22" s="161"/>
    </row>
    <row r="23" spans="1:21" ht="15">
      <c r="B23" s="247" t="s">
        <v>173</v>
      </c>
      <c r="C23" s="252" t="s">
        <v>171</v>
      </c>
      <c r="D23" s="250">
        <f>'JP Week 1'!N11+'JP Week 2'!N10+'JP Week 3'!N10+'JP Week 4'!N10+'JP Week 5'!N11</f>
        <v>0</v>
      </c>
      <c r="E23" s="251">
        <f>E21</f>
        <v>76.22</v>
      </c>
      <c r="F23" s="166">
        <f t="shared" si="8"/>
        <v>0</v>
      </c>
      <c r="G23" s="9"/>
      <c r="H23" s="389">
        <f>D23*E21*(1+H19)*1.08+D23*(E23-E21)</f>
        <v>0</v>
      </c>
      <c r="I23" s="331">
        <f>(D21+D23+D24)*E21*(1+H19)*0.08</f>
        <v>1936.8123955200001</v>
      </c>
      <c r="J23" s="25"/>
      <c r="K23" s="162"/>
      <c r="L23" s="161"/>
      <c r="M23" s="161"/>
      <c r="N23" s="161"/>
      <c r="O23" s="161"/>
      <c r="P23" s="161"/>
      <c r="Q23" s="161"/>
      <c r="R23" s="161"/>
      <c r="S23" s="161"/>
      <c r="T23" s="161"/>
      <c r="U23" s="161"/>
    </row>
    <row r="24" spans="1:21" ht="15">
      <c r="B24" s="247" t="s">
        <v>174</v>
      </c>
      <c r="C24" s="252" t="s">
        <v>171</v>
      </c>
      <c r="D24" s="250">
        <f>'JP Week 1'!N12+'JP Week 2'!N11+'JP Week 3'!N11+'JP Week 4'!N11+'JP Week 5'!N12</f>
        <v>0</v>
      </c>
      <c r="E24" s="251">
        <f>E23</f>
        <v>76.22</v>
      </c>
      <c r="F24" s="166">
        <f t="shared" si="8"/>
        <v>0</v>
      </c>
      <c r="G24" s="9"/>
      <c r="H24" s="389">
        <f>D24*E21*(1+H19)*1.08+D24*(E24-E21)</f>
        <v>0</v>
      </c>
      <c r="I24" s="327"/>
      <c r="J24" s="25"/>
      <c r="K24" s="162"/>
      <c r="L24" s="161"/>
      <c r="M24" s="161"/>
      <c r="N24" s="161"/>
      <c r="O24" s="161"/>
      <c r="P24" s="161"/>
      <c r="Q24" s="161"/>
      <c r="R24" s="161"/>
      <c r="S24" s="161"/>
      <c r="T24" s="161"/>
      <c r="U24" s="161"/>
    </row>
    <row r="25" spans="1:21" ht="15">
      <c r="A25" s="182">
        <v>1</v>
      </c>
      <c r="B25" s="131"/>
      <c r="C25" s="131"/>
      <c r="D25" s="213"/>
      <c r="E25" s="167"/>
      <c r="F25" s="166">
        <f t="shared" si="8"/>
        <v>0</v>
      </c>
      <c r="G25" s="9"/>
      <c r="H25" s="389">
        <f>ROUND(+F25*(H$19+100%)+(F25*1.0351*8%),2)</f>
        <v>0</v>
      </c>
      <c r="I25" s="327"/>
      <c r="J25" s="25"/>
      <c r="K25" s="162"/>
      <c r="L25" s="161"/>
      <c r="M25" s="161"/>
      <c r="N25" s="161"/>
      <c r="O25" s="161"/>
      <c r="P25" s="161"/>
      <c r="Q25" s="161"/>
      <c r="R25" s="161"/>
      <c r="S25" s="161"/>
      <c r="T25" s="161"/>
      <c r="U25" s="161"/>
    </row>
    <row r="26" spans="1:21" ht="15">
      <c r="A26" s="182">
        <v>1</v>
      </c>
      <c r="B26" s="3" t="s">
        <v>175</v>
      </c>
      <c r="C26" s="3"/>
      <c r="D26" s="214">
        <f>SUBTOTAL(9,D20:D25)</f>
        <v>144</v>
      </c>
      <c r="E26" s="11"/>
      <c r="F26" s="118">
        <f>SUBTOTAL(9,F20:F25)</f>
        <v>10975.68</v>
      </c>
      <c r="G26" s="28"/>
      <c r="H26" s="391">
        <f>SUM(H20:H25)</f>
        <v>26146.967339520004</v>
      </c>
      <c r="I26" s="331">
        <f>H26-I23</f>
        <v>24210.154944000005</v>
      </c>
      <c r="J26" s="25"/>
      <c r="K26" s="162"/>
      <c r="L26" s="161"/>
      <c r="M26" s="161"/>
      <c r="N26" s="161"/>
      <c r="O26" s="161"/>
      <c r="P26" s="161"/>
      <c r="Q26" s="161"/>
      <c r="R26" s="161"/>
      <c r="S26" s="161"/>
      <c r="T26" s="161"/>
      <c r="U26" s="161"/>
    </row>
    <row r="27" spans="1:21" ht="15">
      <c r="A27" s="182">
        <v>1</v>
      </c>
      <c r="D27" s="216"/>
      <c r="F27" s="63"/>
      <c r="H27" s="387"/>
      <c r="I27" s="327"/>
      <c r="K27" s="162"/>
      <c r="L27" s="161"/>
      <c r="M27" s="161"/>
      <c r="N27" s="161"/>
      <c r="O27" s="161"/>
      <c r="P27" s="161"/>
      <c r="Q27" s="161"/>
      <c r="R27" s="161"/>
      <c r="S27" s="161"/>
      <c r="T27" s="161"/>
      <c r="U27" s="161"/>
    </row>
    <row r="28" spans="1:21" ht="15">
      <c r="A28" s="182">
        <v>1</v>
      </c>
      <c r="D28" s="215"/>
      <c r="F28" s="30"/>
      <c r="H28" s="392"/>
      <c r="I28" s="293"/>
      <c r="K28" s="161"/>
      <c r="L28" s="161"/>
      <c r="M28" s="161"/>
      <c r="N28" s="161"/>
      <c r="O28" s="161"/>
      <c r="P28" s="161"/>
      <c r="Q28" s="161"/>
      <c r="R28" s="161"/>
      <c r="S28" s="161"/>
      <c r="T28" s="161"/>
      <c r="U28" s="161"/>
    </row>
    <row r="29" spans="1:21" ht="18" customHeight="1" thickTop="1">
      <c r="A29" s="182">
        <v>1</v>
      </c>
      <c r="B29" s="4" t="s">
        <v>176</v>
      </c>
      <c r="C29" s="3"/>
      <c r="D29" s="214">
        <f>SUBTOTAL(9,D7:D28)</f>
        <v>144</v>
      </c>
      <c r="E29" s="11"/>
      <c r="F29" s="118">
        <f>SUBTOTAL(9,F7:F28)</f>
        <v>10975.68</v>
      </c>
      <c r="G29" s="28"/>
      <c r="H29" s="393">
        <f>H18+H26+0</f>
        <v>26146.967339520004</v>
      </c>
      <c r="I29" s="293" t="s">
        <v>177</v>
      </c>
      <c r="K29" s="196"/>
      <c r="L29" s="162"/>
      <c r="M29" s="163">
        <f>SUM(M7:M28)</f>
        <v>0</v>
      </c>
      <c r="N29" s="163">
        <f>SUM(N7:N28)</f>
        <v>0</v>
      </c>
      <c r="O29" s="163">
        <f>SUM(O7:O28)</f>
        <v>0</v>
      </c>
      <c r="P29" s="163">
        <f>SUM(P7:P28)</f>
        <v>0</v>
      </c>
      <c r="Q29" s="163">
        <f>SUM(Q7:Q28)</f>
        <v>0</v>
      </c>
      <c r="R29" s="163">
        <f>SUM(R8:R28)</f>
        <v>0</v>
      </c>
      <c r="S29" s="163">
        <f>SUM(S8:S28)</f>
        <v>0</v>
      </c>
      <c r="T29" s="163">
        <f>SUM(T8:T28)</f>
        <v>0</v>
      </c>
      <c r="U29" s="163">
        <f>SUM(U8:U28)</f>
        <v>0</v>
      </c>
    </row>
    <row r="30" spans="1:21">
      <c r="A30" s="182">
        <v>1</v>
      </c>
      <c r="H30" s="394">
        <f>+'Sub Calc'!H31</f>
        <v>0</v>
      </c>
      <c r="I30" s="293" t="s">
        <v>178</v>
      </c>
    </row>
    <row r="31" spans="1:21">
      <c r="A31" s="182">
        <v>1</v>
      </c>
      <c r="H31" s="395">
        <f>SUM(H29:H30)</f>
        <v>26146.967339520004</v>
      </c>
      <c r="I31" s="293" t="s">
        <v>179</v>
      </c>
    </row>
    <row r="32" spans="1:21">
      <c r="H32" s="394"/>
      <c r="I32" s="293"/>
    </row>
    <row r="33" spans="8:9">
      <c r="H33" s="396"/>
      <c r="I33" s="293"/>
    </row>
    <row r="34" spans="8:9" ht="15" thickTop="1">
      <c r="H34" s="397"/>
    </row>
  </sheetData>
  <autoFilter ref="A4:A31" xr:uid="{00000000-0001-0000-0300-000000000000}"/>
  <sortState xmlns:xlrd2="http://schemas.microsoft.com/office/spreadsheetml/2017/richdata2" ref="B8:H9">
    <sortCondition ref="C8:C9"/>
  </sortState>
  <phoneticPr fontId="0" type="noConversion"/>
  <pageMargins left="0.5" right="0.5" top="1" bottom="1" header="0.5" footer="0.5"/>
  <pageSetup scale="8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92D050"/>
    <pageSetUpPr fitToPage="1"/>
  </sheetPr>
  <dimension ref="A1:I27"/>
  <sheetViews>
    <sheetView view="pageBreakPreview" zoomScaleNormal="100" zoomScaleSheetLayoutView="100" workbookViewId="0">
      <selection activeCell="G27" sqref="G27"/>
    </sheetView>
  </sheetViews>
  <sheetFormatPr defaultColWidth="8.6640625" defaultRowHeight="14.25"/>
  <cols>
    <col min="1" max="1" width="8" style="1" customWidth="1"/>
    <col min="2" max="2" width="9.5546875" style="1" customWidth="1"/>
    <col min="3" max="3" width="14.6640625" style="1" customWidth="1"/>
    <col min="4" max="4" width="26.5546875" style="1" customWidth="1"/>
    <col min="5" max="5" width="11" style="1" customWidth="1"/>
    <col min="6" max="6" width="24.6640625" style="1" customWidth="1"/>
    <col min="7" max="16384" width="8.6640625" style="1"/>
  </cols>
  <sheetData>
    <row r="1" spans="1:7" ht="21.75" customHeight="1">
      <c r="A1" s="16" t="s">
        <v>180</v>
      </c>
    </row>
    <row r="2" spans="1:7" ht="21.75" customHeight="1">
      <c r="A2" s="16" t="s">
        <v>181</v>
      </c>
    </row>
    <row r="3" spans="1:7" ht="21.75" customHeight="1">
      <c r="A3" s="16" t="s">
        <v>182</v>
      </c>
      <c r="B3" s="16"/>
      <c r="C3" s="72">
        <f>+Invoice!G23</f>
        <v>0</v>
      </c>
    </row>
    <row r="4" spans="1:7" ht="16.5" customHeight="1"/>
    <row r="5" spans="1:7" ht="16.5" customHeight="1"/>
    <row r="6" spans="1:7" ht="39.75" customHeight="1">
      <c r="A6" s="73" t="s">
        <v>183</v>
      </c>
      <c r="B6" s="74" t="s">
        <v>184</v>
      </c>
      <c r="C6" s="74" t="s">
        <v>185</v>
      </c>
      <c r="D6" s="74" t="s">
        <v>186</v>
      </c>
      <c r="E6" s="74" t="s">
        <v>187</v>
      </c>
      <c r="F6" s="74" t="s">
        <v>188</v>
      </c>
    </row>
    <row r="7" spans="1:7" ht="16.5" hidden="1" customHeight="1">
      <c r="A7" s="75">
        <f>Invoice!R$11</f>
        <v>0</v>
      </c>
      <c r="B7" s="125">
        <v>44538</v>
      </c>
      <c r="C7" s="76" t="s">
        <v>189</v>
      </c>
      <c r="D7" s="76" t="s">
        <v>190</v>
      </c>
      <c r="E7" s="103"/>
      <c r="F7" s="76" t="s">
        <v>191</v>
      </c>
      <c r="G7" s="1" t="s">
        <v>192</v>
      </c>
    </row>
    <row r="8" spans="1:7" ht="16.5" hidden="1" customHeight="1">
      <c r="A8" s="75">
        <f>Invoice!R$11</f>
        <v>0</v>
      </c>
      <c r="B8" s="125">
        <v>44538</v>
      </c>
      <c r="C8" s="76" t="s">
        <v>189</v>
      </c>
      <c r="D8" s="76" t="s">
        <v>190</v>
      </c>
      <c r="E8" s="103"/>
      <c r="F8" s="76" t="s">
        <v>193</v>
      </c>
      <c r="G8" s="1" t="s">
        <v>192</v>
      </c>
    </row>
    <row r="9" spans="1:7" hidden="1">
      <c r="A9" s="75">
        <f>Invoice!R$11</f>
        <v>0</v>
      </c>
      <c r="B9" s="125">
        <v>44538</v>
      </c>
      <c r="C9" s="76" t="s">
        <v>189</v>
      </c>
      <c r="D9" s="76" t="s">
        <v>190</v>
      </c>
      <c r="E9" s="103"/>
      <c r="F9" s="76" t="s">
        <v>193</v>
      </c>
      <c r="G9" s="1" t="s">
        <v>192</v>
      </c>
    </row>
    <row r="10" spans="1:7" hidden="1">
      <c r="A10" s="75">
        <f>Invoice!R$11</f>
        <v>0</v>
      </c>
      <c r="B10" s="125">
        <v>44538</v>
      </c>
      <c r="C10" s="76" t="s">
        <v>189</v>
      </c>
      <c r="D10" s="76" t="s">
        <v>190</v>
      </c>
      <c r="E10" s="104"/>
      <c r="F10" s="76" t="s">
        <v>193</v>
      </c>
      <c r="G10" s="1" t="s">
        <v>192</v>
      </c>
    </row>
    <row r="11" spans="1:7" hidden="1">
      <c r="A11" s="75">
        <f>Invoice!R$11</f>
        <v>0</v>
      </c>
      <c r="B11" s="125">
        <v>44538</v>
      </c>
      <c r="C11" s="76" t="s">
        <v>189</v>
      </c>
      <c r="D11" s="76" t="s">
        <v>190</v>
      </c>
      <c r="E11" s="104"/>
      <c r="F11" s="76" t="s">
        <v>191</v>
      </c>
      <c r="G11" s="1" t="s">
        <v>192</v>
      </c>
    </row>
    <row r="12" spans="1:7" hidden="1">
      <c r="A12" s="75">
        <f>Invoice!R$11</f>
        <v>0</v>
      </c>
      <c r="B12" s="125">
        <v>44546</v>
      </c>
      <c r="C12" s="76" t="s">
        <v>189</v>
      </c>
      <c r="D12" s="76" t="s">
        <v>190</v>
      </c>
      <c r="E12" s="103"/>
      <c r="F12" s="76" t="s">
        <v>191</v>
      </c>
      <c r="G12" s="1" t="s">
        <v>192</v>
      </c>
    </row>
    <row r="13" spans="1:7" hidden="1">
      <c r="A13" s="75">
        <f>Invoice!R$11</f>
        <v>0</v>
      </c>
      <c r="B13" s="125">
        <v>44546</v>
      </c>
      <c r="C13" s="76" t="s">
        <v>189</v>
      </c>
      <c r="D13" s="76" t="s">
        <v>190</v>
      </c>
      <c r="E13" s="103"/>
      <c r="F13" s="76" t="s">
        <v>193</v>
      </c>
      <c r="G13" s="1" t="s">
        <v>192</v>
      </c>
    </row>
    <row r="14" spans="1:7" hidden="1">
      <c r="A14" s="75">
        <f>Invoice!R$11</f>
        <v>0</v>
      </c>
      <c r="B14" s="125">
        <v>44546</v>
      </c>
      <c r="C14" s="76" t="s">
        <v>189</v>
      </c>
      <c r="D14" s="76" t="s">
        <v>190</v>
      </c>
      <c r="E14" s="104"/>
      <c r="F14" s="76" t="s">
        <v>194</v>
      </c>
      <c r="G14" s="1" t="s">
        <v>192</v>
      </c>
    </row>
    <row r="15" spans="1:7" hidden="1">
      <c r="A15" s="75">
        <f>Invoice!R$11</f>
        <v>0</v>
      </c>
      <c r="B15" s="125">
        <v>44546</v>
      </c>
      <c r="C15" s="76" t="s">
        <v>189</v>
      </c>
      <c r="D15" s="76" t="s">
        <v>190</v>
      </c>
      <c r="E15" s="104"/>
      <c r="F15" s="76" t="s">
        <v>191</v>
      </c>
      <c r="G15" s="1" t="s">
        <v>192</v>
      </c>
    </row>
    <row r="16" spans="1:7" hidden="1">
      <c r="A16" s="75">
        <f>Invoice!R$11</f>
        <v>0</v>
      </c>
      <c r="B16" s="125">
        <v>44496</v>
      </c>
      <c r="C16" s="76" t="s">
        <v>189</v>
      </c>
      <c r="D16" s="76" t="s">
        <v>190</v>
      </c>
      <c r="E16" s="103">
        <v>0</v>
      </c>
      <c r="F16" s="76"/>
      <c r="G16" s="1" t="s">
        <v>195</v>
      </c>
    </row>
    <row r="17" spans="1:9" hidden="1">
      <c r="A17" s="75">
        <f>Invoice!R$11</f>
        <v>0</v>
      </c>
      <c r="B17" s="125">
        <v>44496</v>
      </c>
      <c r="C17" s="76" t="s">
        <v>189</v>
      </c>
      <c r="D17" s="76" t="s">
        <v>190</v>
      </c>
      <c r="E17" s="103">
        <v>0</v>
      </c>
      <c r="F17" s="76" t="s">
        <v>191</v>
      </c>
      <c r="G17" s="1" t="s">
        <v>195</v>
      </c>
    </row>
    <row r="18" spans="1:9" hidden="1">
      <c r="A18" s="75">
        <f>Invoice!R$11</f>
        <v>0</v>
      </c>
      <c r="B18" s="125">
        <v>44496</v>
      </c>
      <c r="C18" s="76" t="s">
        <v>189</v>
      </c>
      <c r="D18" s="76" t="s">
        <v>190</v>
      </c>
      <c r="E18" s="104">
        <v>0</v>
      </c>
      <c r="F18" s="76" t="s">
        <v>193</v>
      </c>
      <c r="G18" s="1" t="s">
        <v>195</v>
      </c>
    </row>
    <row r="19" spans="1:9" hidden="1">
      <c r="A19" s="75">
        <f>Invoice!R$11</f>
        <v>0</v>
      </c>
      <c r="B19" s="125">
        <v>44496</v>
      </c>
      <c r="C19" s="76" t="s">
        <v>189</v>
      </c>
      <c r="D19" s="76" t="s">
        <v>190</v>
      </c>
      <c r="E19" s="104">
        <v>0</v>
      </c>
      <c r="F19" s="76" t="s">
        <v>193</v>
      </c>
      <c r="G19" s="1" t="s">
        <v>195</v>
      </c>
    </row>
    <row r="20" spans="1:9" ht="15" hidden="1">
      <c r="A20" s="75"/>
      <c r="B20" s="125"/>
      <c r="C20" s="76"/>
      <c r="D20" s="134" t="s">
        <v>196</v>
      </c>
      <c r="E20" s="105">
        <f>SUBTOTAL(9,E7:E19)</f>
        <v>0</v>
      </c>
      <c r="F20" s="76"/>
    </row>
    <row r="21" spans="1:9" hidden="1">
      <c r="A21" s="75"/>
      <c r="B21" s="125"/>
      <c r="C21" s="76"/>
      <c r="D21" s="76"/>
      <c r="E21" s="104"/>
      <c r="F21" s="76"/>
    </row>
    <row r="22" spans="1:9" hidden="1">
      <c r="A22" s="75"/>
      <c r="B22" s="125"/>
      <c r="C22" s="76"/>
      <c r="D22" s="76"/>
      <c r="E22" s="104"/>
      <c r="F22" s="76"/>
    </row>
    <row r="23" spans="1:9" hidden="1">
      <c r="A23" s="75"/>
      <c r="B23" s="125"/>
      <c r="C23" s="76"/>
      <c r="D23" s="76"/>
      <c r="E23" s="104"/>
      <c r="F23" s="76"/>
    </row>
    <row r="24" spans="1:9" hidden="1">
      <c r="A24" s="76"/>
      <c r="B24" s="76"/>
      <c r="C24" s="76"/>
      <c r="D24" s="76"/>
      <c r="E24" s="104"/>
      <c r="F24" s="76"/>
    </row>
    <row r="25" spans="1:9" hidden="1">
      <c r="A25" s="76"/>
      <c r="B25" s="76"/>
      <c r="C25" s="76"/>
      <c r="D25" s="76"/>
      <c r="E25" s="104"/>
      <c r="F25" s="76"/>
    </row>
    <row r="26" spans="1:9">
      <c r="A26" s="76"/>
      <c r="B26" s="76"/>
      <c r="C26" s="76"/>
      <c r="D26" s="76"/>
      <c r="E26" s="104"/>
      <c r="F26" s="76"/>
    </row>
    <row r="27" spans="1:9" s="16" customFormat="1" ht="22.5" customHeight="1">
      <c r="A27" s="593" t="s">
        <v>197</v>
      </c>
      <c r="B27" s="593"/>
      <c r="C27" s="593"/>
      <c r="D27" s="593"/>
      <c r="E27" s="105">
        <f>SUBTOTAL(9,E7:E19)</f>
        <v>0</v>
      </c>
      <c r="H27" s="138"/>
      <c r="I27" s="62">
        <f>+E27-H27</f>
        <v>0</v>
      </c>
    </row>
  </sheetData>
  <mergeCells count="1">
    <mergeCell ref="A27:D27"/>
  </mergeCells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A9EAC-C732-4EF7-8D81-FE69807BF9D3}">
  <dimension ref="A1:J23"/>
  <sheetViews>
    <sheetView view="pageBreakPreview" zoomScaleNormal="100" zoomScaleSheetLayoutView="100" workbookViewId="0">
      <selection activeCell="B14" sqref="B14"/>
    </sheetView>
  </sheetViews>
  <sheetFormatPr defaultRowHeight="15.75"/>
  <cols>
    <col min="1" max="1" width="6.44140625" customWidth="1"/>
    <col min="2" max="2" width="9.77734375" customWidth="1"/>
    <col min="3" max="4" width="19.33203125" customWidth="1"/>
    <col min="5" max="5" width="11.88671875" customWidth="1"/>
    <col min="6" max="6" width="4.6640625" customWidth="1"/>
    <col min="7" max="7" width="10.21875" customWidth="1"/>
    <col min="8" max="8" width="17.21875" bestFit="1" customWidth="1"/>
    <col min="10" max="10" width="18" customWidth="1"/>
  </cols>
  <sheetData>
    <row r="1" spans="1:10">
      <c r="A1" s="197" t="s">
        <v>181</v>
      </c>
      <c r="B1" s="107"/>
      <c r="C1" s="198"/>
      <c r="D1" s="198"/>
      <c r="E1" s="198"/>
      <c r="F1" s="198"/>
      <c r="G1" s="199" t="s">
        <v>152</v>
      </c>
      <c r="H1" s="108">
        <f ca="1">Invoice!L6</f>
        <v>46188</v>
      </c>
    </row>
    <row r="2" spans="1:10" ht="16.5" thickBot="1">
      <c r="A2" s="109"/>
      <c r="B2" s="111"/>
      <c r="C2" s="200"/>
      <c r="D2" s="200"/>
      <c r="E2" s="200"/>
      <c r="F2" s="200"/>
      <c r="G2" s="201" t="s">
        <v>155</v>
      </c>
      <c r="H2" s="112" t="str">
        <f>Invoice!L10</f>
        <v xml:space="preserve"> A.04-02-12</v>
      </c>
    </row>
    <row r="3" spans="1:10">
      <c r="A3" s="202" t="s">
        <v>198</v>
      </c>
      <c r="B3" s="203"/>
      <c r="C3" s="202" t="str">
        <f>+Invoice!E21</f>
        <v>6M8178</v>
      </c>
      <c r="D3" s="204"/>
      <c r="E3" s="132"/>
      <c r="F3" s="132"/>
      <c r="G3" s="203" t="s">
        <v>63</v>
      </c>
      <c r="H3" s="205" t="s">
        <v>199</v>
      </c>
    </row>
    <row r="4" spans="1:10" s="119" customFormat="1">
      <c r="B4" s="202"/>
    </row>
    <row r="5" spans="1:10">
      <c r="C5" s="12"/>
      <c r="D5" s="12"/>
      <c r="E5" s="12"/>
      <c r="F5" s="12"/>
      <c r="G5" s="12"/>
      <c r="H5" s="12"/>
    </row>
    <row r="6" spans="1:10" ht="30">
      <c r="A6" s="33" t="s">
        <v>183</v>
      </c>
      <c r="B6" s="33" t="s">
        <v>184</v>
      </c>
      <c r="C6" s="33" t="s">
        <v>185</v>
      </c>
      <c r="D6" s="33" t="s">
        <v>186</v>
      </c>
      <c r="E6" s="33" t="s">
        <v>187</v>
      </c>
      <c r="F6" s="603" t="s">
        <v>188</v>
      </c>
      <c r="G6" s="604"/>
      <c r="H6" s="605"/>
      <c r="J6" s="33" t="s">
        <v>200</v>
      </c>
    </row>
    <row r="7" spans="1:10" hidden="1">
      <c r="A7" s="217"/>
      <c r="B7" s="253"/>
      <c r="C7" s="217"/>
      <c r="D7" s="217"/>
      <c r="E7" s="254"/>
      <c r="F7" s="606"/>
      <c r="G7" s="601"/>
      <c r="H7" s="602"/>
      <c r="J7" s="206"/>
    </row>
    <row r="8" spans="1:10" hidden="1">
      <c r="A8" s="217"/>
      <c r="B8" s="253"/>
      <c r="C8" s="217"/>
      <c r="D8" s="217"/>
      <c r="E8" s="254"/>
      <c r="F8" s="606"/>
      <c r="G8" s="601"/>
      <c r="H8" s="602"/>
      <c r="J8" s="206"/>
    </row>
    <row r="9" spans="1:10" hidden="1">
      <c r="A9" s="217">
        <v>1</v>
      </c>
      <c r="B9" s="257">
        <v>45835</v>
      </c>
      <c r="C9" s="217" t="s">
        <v>201</v>
      </c>
      <c r="D9" s="217" t="s">
        <v>202</v>
      </c>
      <c r="E9" s="405"/>
      <c r="F9" s="606" t="s">
        <v>203</v>
      </c>
      <c r="G9" s="601"/>
      <c r="H9" s="602"/>
      <c r="J9" s="206"/>
    </row>
    <row r="10" spans="1:10">
      <c r="A10" s="217">
        <v>1</v>
      </c>
      <c r="B10" s="257"/>
      <c r="C10" s="217" t="s">
        <v>201</v>
      </c>
      <c r="D10" s="399" t="s">
        <v>202</v>
      </c>
      <c r="E10" s="404"/>
      <c r="F10" s="601" t="s">
        <v>203</v>
      </c>
      <c r="G10" s="601"/>
      <c r="H10" s="602"/>
      <c r="J10" s="206"/>
    </row>
    <row r="11" spans="1:10">
      <c r="A11" s="217">
        <v>2</v>
      </c>
      <c r="B11" s="257"/>
      <c r="C11" s="217" t="s">
        <v>201</v>
      </c>
      <c r="D11" s="399" t="s">
        <v>202</v>
      </c>
      <c r="E11" s="404"/>
      <c r="F11" s="601" t="s">
        <v>204</v>
      </c>
      <c r="G11" s="601"/>
      <c r="H11" s="602"/>
      <c r="J11" s="206"/>
    </row>
    <row r="12" spans="1:10">
      <c r="A12" s="217"/>
      <c r="B12" s="218"/>
      <c r="C12" s="206"/>
      <c r="D12" s="206"/>
      <c r="E12" s="406"/>
      <c r="F12" s="595"/>
      <c r="G12" s="596"/>
      <c r="H12" s="597"/>
      <c r="J12" s="208"/>
    </row>
    <row r="13" spans="1:10">
      <c r="A13" s="217"/>
      <c r="B13" s="218"/>
      <c r="C13" s="206"/>
      <c r="D13" s="206"/>
      <c r="E13" s="207"/>
      <c r="F13" s="595"/>
      <c r="G13" s="596"/>
      <c r="H13" s="597"/>
      <c r="J13" s="208"/>
    </row>
    <row r="14" spans="1:10">
      <c r="A14" s="217"/>
      <c r="B14" s="218"/>
      <c r="C14" s="206"/>
      <c r="D14" s="206"/>
      <c r="E14" s="207"/>
      <c r="F14" s="595"/>
      <c r="G14" s="596"/>
      <c r="H14" s="597"/>
      <c r="J14" s="208"/>
    </row>
    <row r="15" spans="1:10">
      <c r="A15" s="217"/>
      <c r="B15" s="218"/>
      <c r="C15" s="206"/>
      <c r="D15" s="206"/>
      <c r="E15" s="207"/>
      <c r="F15" s="595"/>
      <c r="G15" s="596"/>
      <c r="H15" s="597"/>
      <c r="J15" s="208"/>
    </row>
    <row r="16" spans="1:10">
      <c r="A16" s="217"/>
      <c r="B16" s="218"/>
      <c r="C16" s="206"/>
      <c r="D16" s="206"/>
      <c r="E16" s="207"/>
      <c r="F16" s="595"/>
      <c r="G16" s="596"/>
      <c r="H16" s="597"/>
      <c r="J16" s="208"/>
    </row>
    <row r="17" spans="1:10">
      <c r="A17" s="217"/>
      <c r="B17" s="218"/>
      <c r="C17" s="206"/>
      <c r="D17" s="206"/>
      <c r="E17" s="207"/>
      <c r="F17" s="595"/>
      <c r="G17" s="596"/>
      <c r="H17" s="597"/>
      <c r="J17" s="208"/>
    </row>
    <row r="18" spans="1:10">
      <c r="A18" s="206"/>
      <c r="B18" s="218"/>
      <c r="C18" s="206"/>
      <c r="D18" s="206"/>
      <c r="E18" s="207"/>
      <c r="F18" s="595"/>
      <c r="G18" s="596"/>
      <c r="H18" s="597"/>
      <c r="J18" s="208"/>
    </row>
    <row r="19" spans="1:10">
      <c r="A19" s="206"/>
      <c r="B19" s="218"/>
      <c r="C19" s="206"/>
      <c r="D19" s="206"/>
      <c r="E19" s="207"/>
      <c r="F19" s="595"/>
      <c r="G19" s="596"/>
      <c r="H19" s="597"/>
      <c r="J19" s="208"/>
    </row>
    <row r="20" spans="1:10">
      <c r="A20" s="219"/>
      <c r="B20" s="220"/>
      <c r="C20" s="219"/>
      <c r="D20" s="219"/>
      <c r="E20" s="221"/>
      <c r="F20" s="598"/>
      <c r="G20" s="599"/>
      <c r="H20" s="600"/>
      <c r="J20" s="209"/>
    </row>
    <row r="21" spans="1:10">
      <c r="A21" s="219"/>
      <c r="B21" s="220"/>
      <c r="C21" s="219"/>
      <c r="D21" s="219"/>
      <c r="E21" s="221"/>
      <c r="F21" s="598"/>
      <c r="G21" s="599"/>
      <c r="H21" s="600"/>
      <c r="J21" s="209"/>
    </row>
    <row r="22" spans="1:10">
      <c r="A22" s="219"/>
      <c r="B22" s="220"/>
      <c r="C22" s="219"/>
      <c r="D22" s="219"/>
      <c r="E22" s="221"/>
      <c r="F22" s="598"/>
      <c r="G22" s="599"/>
      <c r="H22" s="600"/>
      <c r="J22" s="209"/>
    </row>
    <row r="23" spans="1:10">
      <c r="A23" s="594" t="s">
        <v>197</v>
      </c>
      <c r="B23" s="594"/>
      <c r="C23" s="594"/>
      <c r="D23" s="594"/>
      <c r="E23" s="256">
        <f>SUM(E7:E22)</f>
        <v>0</v>
      </c>
      <c r="F23" s="210"/>
      <c r="G23" s="210"/>
    </row>
  </sheetData>
  <mergeCells count="18">
    <mergeCell ref="F11:H11"/>
    <mergeCell ref="F6:H6"/>
    <mergeCell ref="F7:H7"/>
    <mergeCell ref="F8:H8"/>
    <mergeCell ref="F9:H9"/>
    <mergeCell ref="F10:H10"/>
    <mergeCell ref="A23:D23"/>
    <mergeCell ref="F12:H12"/>
    <mergeCell ref="F13:H13"/>
    <mergeCell ref="F14:H14"/>
    <mergeCell ref="F15:H15"/>
    <mergeCell ref="F16:H16"/>
    <mergeCell ref="F17:H17"/>
    <mergeCell ref="F18:H18"/>
    <mergeCell ref="F19:H19"/>
    <mergeCell ref="F20:H20"/>
    <mergeCell ref="F21:H21"/>
    <mergeCell ref="F22:H22"/>
  </mergeCells>
  <pageMargins left="0.7" right="0.7" top="0.75" bottom="0.75" header="0.3" footer="0.3"/>
  <pageSetup scale="78" orientation="portrait" horizont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>
    <pageSetUpPr fitToPage="1"/>
  </sheetPr>
  <dimension ref="A2:I11"/>
  <sheetViews>
    <sheetView view="pageBreakPreview" zoomScale="60" zoomScaleNormal="100" workbookViewId="0">
      <selection activeCell="R23" sqref="R23"/>
    </sheetView>
  </sheetViews>
  <sheetFormatPr defaultRowHeight="15.75"/>
  <cols>
    <col min="1" max="2" width="4" customWidth="1"/>
    <col min="3" max="3" width="5.44140625" customWidth="1"/>
  </cols>
  <sheetData>
    <row r="2" spans="1:9" ht="26.25">
      <c r="A2" s="14" t="s">
        <v>205</v>
      </c>
    </row>
    <row r="4" spans="1:9" ht="32.25" customHeight="1">
      <c r="B4" s="15" t="s">
        <v>127</v>
      </c>
      <c r="C4" s="124" t="s">
        <v>206</v>
      </c>
      <c r="D4" s="15"/>
      <c r="E4" s="15"/>
      <c r="F4" s="13"/>
      <c r="G4" s="12"/>
      <c r="H4" s="12"/>
      <c r="I4" s="12"/>
    </row>
    <row r="5" spans="1:9" ht="32.25" customHeight="1">
      <c r="B5" s="15" t="s">
        <v>127</v>
      </c>
      <c r="C5" s="124" t="s">
        <v>207</v>
      </c>
      <c r="D5" s="15"/>
      <c r="E5" s="15"/>
      <c r="F5" s="13"/>
      <c r="G5" s="12"/>
      <c r="H5" s="12"/>
      <c r="I5" s="12"/>
    </row>
    <row r="6" spans="1:9" ht="32.25" customHeight="1">
      <c r="B6" s="15"/>
      <c r="C6" s="18" t="s">
        <v>127</v>
      </c>
      <c r="D6" s="15" t="s">
        <v>208</v>
      </c>
      <c r="E6" s="15"/>
      <c r="F6" s="13"/>
      <c r="G6" s="12"/>
      <c r="H6" s="12"/>
      <c r="I6" s="12"/>
    </row>
    <row r="7" spans="1:9" ht="32.25" customHeight="1">
      <c r="B7" s="15"/>
      <c r="C7" s="17" t="s">
        <v>127</v>
      </c>
      <c r="D7" s="15" t="s">
        <v>209</v>
      </c>
      <c r="E7" s="15"/>
      <c r="F7" s="13"/>
      <c r="G7" s="12"/>
      <c r="H7" s="12"/>
      <c r="I7" s="12"/>
    </row>
    <row r="8" spans="1:9" ht="32.25" customHeight="1">
      <c r="B8" s="15"/>
      <c r="C8" s="17" t="s">
        <v>127</v>
      </c>
      <c r="D8" s="15" t="s">
        <v>210</v>
      </c>
      <c r="E8" s="15"/>
      <c r="F8" s="13"/>
      <c r="G8" s="12"/>
      <c r="H8" s="12"/>
      <c r="I8" s="12"/>
    </row>
    <row r="9" spans="1:9" ht="32.25" customHeight="1">
      <c r="B9" s="15"/>
      <c r="C9" s="17" t="s">
        <v>127</v>
      </c>
      <c r="D9" s="15" t="s">
        <v>211</v>
      </c>
      <c r="E9" s="15"/>
      <c r="F9" s="13"/>
      <c r="G9" s="12"/>
      <c r="H9" s="12"/>
      <c r="I9" s="12"/>
    </row>
    <row r="10" spans="1:9" ht="32.25" customHeight="1">
      <c r="B10" s="15" t="s">
        <v>127</v>
      </c>
      <c r="C10" s="15" t="s">
        <v>212</v>
      </c>
      <c r="D10" s="15"/>
      <c r="E10" s="15"/>
      <c r="F10" s="13"/>
      <c r="G10" s="12"/>
      <c r="H10" s="12"/>
      <c r="I10" s="12"/>
    </row>
    <row r="11" spans="1:9" ht="27.75" customHeight="1">
      <c r="B11" s="15" t="s">
        <v>127</v>
      </c>
      <c r="C11" s="124" t="s">
        <v>213</v>
      </c>
      <c r="D11" s="13"/>
      <c r="E11" s="13"/>
      <c r="F11" s="13"/>
      <c r="G11" s="12"/>
      <c r="H11" s="12"/>
      <c r="I11" s="12"/>
    </row>
  </sheetData>
  <pageMargins left="0.7" right="0.7" top="0.75" bottom="0.75" header="0.3" footer="0.3"/>
  <pageSetup scale="8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CC184-EACF-4CB9-8992-E5C0A2AFB71F}">
  <sheetPr>
    <pageSetUpPr fitToPage="1"/>
  </sheetPr>
  <dimension ref="A1:N20"/>
  <sheetViews>
    <sheetView view="pageBreakPreview" zoomScaleNormal="100" zoomScaleSheetLayoutView="100" workbookViewId="0">
      <selection activeCell="F29" sqref="F29"/>
    </sheetView>
  </sheetViews>
  <sheetFormatPr defaultRowHeight="15.75"/>
  <cols>
    <col min="7" max="7" width="10" customWidth="1"/>
    <col min="8" max="8" width="9.77734375" customWidth="1"/>
    <col min="9" max="9" width="10.77734375" customWidth="1"/>
    <col min="10" max="10" width="11.33203125" customWidth="1"/>
    <col min="11" max="11" width="10" customWidth="1"/>
  </cols>
  <sheetData>
    <row r="1" spans="1:14">
      <c r="A1" s="227"/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</row>
    <row r="2" spans="1:14" ht="20.25">
      <c r="A2" s="632" t="s">
        <v>214</v>
      </c>
      <c r="B2" s="632"/>
      <c r="C2" s="632"/>
      <c r="D2" s="632"/>
      <c r="E2" s="632"/>
      <c r="F2" s="632"/>
      <c r="G2" s="632"/>
      <c r="H2" s="632"/>
      <c r="I2" s="632"/>
      <c r="J2" s="632"/>
      <c r="K2" s="632"/>
      <c r="L2" s="632"/>
      <c r="M2" s="632"/>
      <c r="N2" s="632"/>
    </row>
    <row r="3" spans="1:14">
      <c r="A3" s="228" t="s">
        <v>215</v>
      </c>
      <c r="B3" s="227"/>
      <c r="C3" s="227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</row>
    <row r="4" spans="1:14" ht="16.5" thickBot="1">
      <c r="A4" s="228"/>
      <c r="B4" s="227"/>
      <c r="C4" s="227"/>
      <c r="D4" s="227"/>
      <c r="E4" s="227"/>
      <c r="F4" s="227"/>
      <c r="G4" s="227"/>
      <c r="H4" s="227"/>
      <c r="I4" s="227"/>
      <c r="J4" s="227"/>
      <c r="K4" s="227"/>
      <c r="L4" s="227"/>
      <c r="M4" s="227"/>
      <c r="N4" s="227"/>
    </row>
    <row r="5" spans="1:14">
      <c r="A5" s="633" t="s">
        <v>216</v>
      </c>
      <c r="B5" s="634"/>
      <c r="C5" s="635" t="s">
        <v>171</v>
      </c>
      <c r="D5" s="636"/>
      <c r="E5" s="636"/>
      <c r="F5" s="637"/>
      <c r="G5" s="638" t="s">
        <v>217</v>
      </c>
      <c r="H5" s="639"/>
      <c r="I5" s="640">
        <f>M6</f>
        <v>46143</v>
      </c>
      <c r="J5" s="641"/>
      <c r="K5" s="641"/>
      <c r="L5" s="641"/>
      <c r="M5" s="642"/>
      <c r="N5" s="643"/>
    </row>
    <row r="6" spans="1:14">
      <c r="A6" s="645"/>
      <c r="B6" s="646"/>
      <c r="C6" s="647"/>
      <c r="D6" s="648"/>
      <c r="E6" s="648"/>
      <c r="F6" s="646"/>
      <c r="G6" s="229">
        <v>46137</v>
      </c>
      <c r="H6" s="229">
        <f>G6+1</f>
        <v>46138</v>
      </c>
      <c r="I6" s="229">
        <f>H6+1</f>
        <v>46139</v>
      </c>
      <c r="J6" s="229">
        <f t="shared" ref="J6:M6" si="0">I6+1</f>
        <v>46140</v>
      </c>
      <c r="K6" s="229">
        <f t="shared" si="0"/>
        <v>46141</v>
      </c>
      <c r="L6" s="229">
        <f t="shared" si="0"/>
        <v>46142</v>
      </c>
      <c r="M6" s="229">
        <f t="shared" si="0"/>
        <v>46143</v>
      </c>
      <c r="N6" s="644"/>
    </row>
    <row r="7" spans="1:14">
      <c r="A7" s="627" t="s">
        <v>218</v>
      </c>
      <c r="B7" s="628"/>
      <c r="C7" s="629" t="s">
        <v>219</v>
      </c>
      <c r="D7" s="630"/>
      <c r="E7" s="630"/>
      <c r="F7" s="628"/>
      <c r="G7" s="230" t="s">
        <v>220</v>
      </c>
      <c r="H7" s="231" t="s">
        <v>221</v>
      </c>
      <c r="I7" s="232" t="s">
        <v>222</v>
      </c>
      <c r="J7" s="232" t="s">
        <v>223</v>
      </c>
      <c r="K7" s="232" t="s">
        <v>224</v>
      </c>
      <c r="L7" s="232" t="s">
        <v>225</v>
      </c>
      <c r="M7" s="232" t="s">
        <v>226</v>
      </c>
      <c r="N7" s="233" t="s">
        <v>227</v>
      </c>
    </row>
    <row r="8" spans="1:14">
      <c r="A8" s="631"/>
      <c r="B8" s="621"/>
      <c r="C8" s="619"/>
      <c r="D8" s="620"/>
      <c r="E8" s="620"/>
      <c r="F8" s="621"/>
      <c r="G8" s="234"/>
      <c r="H8" s="234"/>
      <c r="I8" s="235"/>
      <c r="J8" s="235"/>
      <c r="K8" s="235"/>
      <c r="L8" s="235"/>
      <c r="M8" s="235"/>
      <c r="N8" s="236"/>
    </row>
    <row r="9" spans="1:14" hidden="1">
      <c r="A9" s="607" t="s">
        <v>228</v>
      </c>
      <c r="B9" s="608"/>
      <c r="C9" s="609" t="s">
        <v>229</v>
      </c>
      <c r="D9" s="610"/>
      <c r="E9" s="610"/>
      <c r="F9" s="611"/>
      <c r="G9" s="234"/>
      <c r="H9" s="234"/>
      <c r="I9" s="246"/>
      <c r="J9" s="246"/>
      <c r="K9" s="246"/>
      <c r="L9" s="237"/>
      <c r="M9" s="237"/>
      <c r="N9" s="238">
        <f>SUM(I9:M9)</f>
        <v>0</v>
      </c>
    </row>
    <row r="10" spans="1:14">
      <c r="A10" s="607" t="s">
        <v>230</v>
      </c>
      <c r="B10" s="608"/>
      <c r="C10" s="609" t="s">
        <v>231</v>
      </c>
      <c r="D10" s="610"/>
      <c r="E10" s="610"/>
      <c r="F10" s="611"/>
      <c r="G10" s="234"/>
      <c r="H10" s="234"/>
      <c r="I10" s="448"/>
      <c r="J10" s="448"/>
      <c r="K10" s="448"/>
      <c r="L10" s="448"/>
      <c r="M10" s="283">
        <v>0</v>
      </c>
      <c r="N10" s="238">
        <f>SUM(I10:M10)</f>
        <v>0</v>
      </c>
    </row>
    <row r="11" spans="1:14">
      <c r="A11" s="607" t="s">
        <v>232</v>
      </c>
      <c r="B11" s="608"/>
      <c r="C11" s="609" t="s">
        <v>229</v>
      </c>
      <c r="D11" s="610"/>
      <c r="E11" s="610"/>
      <c r="F11" s="611"/>
      <c r="G11" s="234"/>
      <c r="H11" s="234"/>
      <c r="I11" s="449"/>
      <c r="J11" s="449"/>
      <c r="K11" s="449"/>
      <c r="L11" s="450"/>
      <c r="M11" s="429"/>
      <c r="N11" s="238">
        <f>SUM(I11:M11)</f>
        <v>0</v>
      </c>
    </row>
    <row r="12" spans="1:14">
      <c r="A12" s="607" t="s">
        <v>233</v>
      </c>
      <c r="B12" s="608"/>
      <c r="C12" s="609" t="s">
        <v>234</v>
      </c>
      <c r="D12" s="610"/>
      <c r="E12" s="610"/>
      <c r="F12" s="611"/>
      <c r="G12" s="234"/>
      <c r="H12" s="234"/>
      <c r="I12" s="449"/>
      <c r="J12" s="449"/>
      <c r="K12" s="449"/>
      <c r="L12" s="449"/>
      <c r="M12" s="237"/>
      <c r="N12" s="238">
        <f>H12+I12+J12+K12+L12+M12</f>
        <v>0</v>
      </c>
    </row>
    <row r="13" spans="1:14">
      <c r="A13" s="617" t="s">
        <v>235</v>
      </c>
      <c r="B13" s="618"/>
      <c r="C13" s="619"/>
      <c r="D13" s="620"/>
      <c r="E13" s="620"/>
      <c r="F13" s="621"/>
      <c r="G13" s="234"/>
      <c r="H13" s="234"/>
      <c r="I13" s="451"/>
      <c r="J13" s="451"/>
      <c r="K13" s="451"/>
      <c r="L13" s="452"/>
      <c r="M13" s="436">
        <v>8</v>
      </c>
      <c r="N13" s="240">
        <f>SUM(I13:M13)</f>
        <v>8</v>
      </c>
    </row>
    <row r="14" spans="1:14">
      <c r="A14" s="617" t="s">
        <v>236</v>
      </c>
      <c r="B14" s="618"/>
      <c r="C14" s="619"/>
      <c r="D14" s="620"/>
      <c r="E14" s="620"/>
      <c r="F14" s="621"/>
      <c r="G14" s="241"/>
      <c r="H14" s="241"/>
      <c r="I14" s="451"/>
      <c r="J14" s="451"/>
      <c r="K14" s="451"/>
      <c r="L14" s="453"/>
      <c r="M14" s="235"/>
      <c r="N14" s="240">
        <f>SUM(I14:M14)</f>
        <v>0</v>
      </c>
    </row>
    <row r="15" spans="1:14" ht="16.5" thickBot="1">
      <c r="A15" s="622"/>
      <c r="B15" s="623"/>
      <c r="C15" s="624"/>
      <c r="D15" s="625"/>
      <c r="E15" s="625"/>
      <c r="F15" s="626"/>
      <c r="G15" s="241"/>
      <c r="H15" s="241"/>
      <c r="I15" s="239"/>
      <c r="J15" s="239"/>
      <c r="K15" s="239"/>
      <c r="L15" s="235"/>
      <c r="M15" s="235"/>
      <c r="N15" s="242"/>
    </row>
    <row r="16" spans="1:14" ht="16.5" thickBot="1">
      <c r="A16" s="612"/>
      <c r="B16" s="613"/>
      <c r="C16" s="614" t="s">
        <v>237</v>
      </c>
      <c r="D16" s="615"/>
      <c r="E16" s="615"/>
      <c r="F16" s="616"/>
      <c r="G16" s="243">
        <f t="shared" ref="G16:M16" si="1">SUM(G8:G15)</f>
        <v>0</v>
      </c>
      <c r="H16" s="243">
        <f t="shared" si="1"/>
        <v>0</v>
      </c>
      <c r="I16" s="243">
        <f t="shared" si="1"/>
        <v>0</v>
      </c>
      <c r="J16" s="243">
        <f>SUM(J8:J15)</f>
        <v>0</v>
      </c>
      <c r="K16" s="243">
        <f t="shared" si="1"/>
        <v>0</v>
      </c>
      <c r="L16" s="243">
        <f t="shared" si="1"/>
        <v>0</v>
      </c>
      <c r="M16" s="243">
        <f t="shared" si="1"/>
        <v>8</v>
      </c>
      <c r="N16" s="244">
        <f>SUM(G16:M16)</f>
        <v>8</v>
      </c>
    </row>
    <row r="17" spans="1:14">
      <c r="A17" s="227"/>
      <c r="B17" s="227"/>
      <c r="C17" s="227"/>
      <c r="D17" s="227"/>
      <c r="E17" s="227"/>
      <c r="F17" s="227"/>
      <c r="G17" s="245"/>
      <c r="H17" s="245"/>
      <c r="I17" s="245"/>
      <c r="J17" s="245"/>
      <c r="K17" s="245"/>
      <c r="L17" s="245"/>
      <c r="M17" s="245"/>
      <c r="N17" s="227"/>
    </row>
    <row r="18" spans="1:14">
      <c r="A18" s="227" t="s">
        <v>238</v>
      </c>
      <c r="B18" s="227"/>
      <c r="C18" s="227"/>
      <c r="D18" s="227"/>
      <c r="E18" s="227" t="s">
        <v>239</v>
      </c>
    </row>
    <row r="19" spans="1:14">
      <c r="A19" s="227"/>
    </row>
    <row r="20" spans="1:14">
      <c r="A20" s="227"/>
    </row>
  </sheetData>
  <mergeCells count="28">
    <mergeCell ref="A7:B7"/>
    <mergeCell ref="C7:F7"/>
    <mergeCell ref="A8:B8"/>
    <mergeCell ref="C8:F8"/>
    <mergeCell ref="A2:N2"/>
    <mergeCell ref="A5:B5"/>
    <mergeCell ref="C5:F5"/>
    <mergeCell ref="G5:H5"/>
    <mergeCell ref="I5:M5"/>
    <mergeCell ref="N5:N6"/>
    <mergeCell ref="A6:B6"/>
    <mergeCell ref="C6:F6"/>
    <mergeCell ref="A16:B16"/>
    <mergeCell ref="C16:F16"/>
    <mergeCell ref="A13:B13"/>
    <mergeCell ref="C13:F13"/>
    <mergeCell ref="A14:B14"/>
    <mergeCell ref="C14:F14"/>
    <mergeCell ref="A15:B15"/>
    <mergeCell ref="C15:F15"/>
    <mergeCell ref="A9:B9"/>
    <mergeCell ref="C9:F9"/>
    <mergeCell ref="A10:B10"/>
    <mergeCell ref="C10:F10"/>
    <mergeCell ref="A12:B12"/>
    <mergeCell ref="C12:F12"/>
    <mergeCell ref="A11:B11"/>
    <mergeCell ref="C11:F11"/>
  </mergeCells>
  <pageMargins left="0.7" right="0.7" top="0.75" bottom="0.75" header="0.3" footer="0.3"/>
  <pageSetup scale="53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D0090-C9F1-4ACB-B0C7-1DF643D9BC7C}">
  <sheetPr>
    <tabColor rgb="FFFFFF00"/>
  </sheetPr>
  <dimension ref="A1:N20"/>
  <sheetViews>
    <sheetView view="pageBreakPreview" topLeftCell="A3" zoomScale="112" zoomScaleNormal="100" zoomScaleSheetLayoutView="112" workbookViewId="0">
      <selection activeCell="F31" sqref="F31"/>
    </sheetView>
  </sheetViews>
  <sheetFormatPr defaultRowHeight="15.75"/>
  <sheetData>
    <row r="1" spans="1:14">
      <c r="A1" s="227"/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</row>
    <row r="2" spans="1:14" ht="20.25">
      <c r="A2" s="632" t="s">
        <v>214</v>
      </c>
      <c r="B2" s="632"/>
      <c r="C2" s="632"/>
      <c r="D2" s="632"/>
      <c r="E2" s="632"/>
      <c r="F2" s="632"/>
      <c r="G2" s="632"/>
      <c r="H2" s="632"/>
      <c r="I2" s="632"/>
      <c r="J2" s="632"/>
      <c r="K2" s="632"/>
      <c r="L2" s="632"/>
      <c r="M2" s="632"/>
      <c r="N2" s="632"/>
    </row>
    <row r="3" spans="1:14">
      <c r="A3" s="228" t="s">
        <v>215</v>
      </c>
      <c r="B3" s="227"/>
      <c r="C3" s="227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</row>
    <row r="4" spans="1:14" ht="16.5" thickBot="1">
      <c r="A4" s="228"/>
      <c r="B4" s="227"/>
      <c r="C4" s="227"/>
      <c r="D4" s="227"/>
      <c r="E4" s="227"/>
      <c r="F4" s="227"/>
      <c r="G4" s="227"/>
      <c r="H4" s="227"/>
      <c r="I4" s="227"/>
      <c r="J4" s="227"/>
      <c r="K4" s="227"/>
      <c r="L4" s="227"/>
      <c r="M4" s="227"/>
      <c r="N4" s="227"/>
    </row>
    <row r="5" spans="1:14">
      <c r="A5" s="633" t="s">
        <v>216</v>
      </c>
      <c r="B5" s="634"/>
      <c r="C5" s="635" t="s">
        <v>171</v>
      </c>
      <c r="D5" s="636"/>
      <c r="E5" s="636"/>
      <c r="F5" s="637"/>
      <c r="G5" s="638" t="s">
        <v>217</v>
      </c>
      <c r="H5" s="639"/>
      <c r="I5" s="640">
        <f>M6</f>
        <v>46150</v>
      </c>
      <c r="J5" s="641"/>
      <c r="K5" s="641"/>
      <c r="L5" s="641"/>
      <c r="M5" s="642"/>
      <c r="N5" s="643"/>
    </row>
    <row r="6" spans="1:14">
      <c r="A6" s="645"/>
      <c r="B6" s="646"/>
      <c r="C6" s="647"/>
      <c r="D6" s="648"/>
      <c r="E6" s="648"/>
      <c r="F6" s="646"/>
      <c r="G6" s="229">
        <f>'JP Week 1'!M6+1</f>
        <v>46144</v>
      </c>
      <c r="H6" s="229">
        <f>G6+1</f>
        <v>46145</v>
      </c>
      <c r="I6" s="229">
        <f t="shared" ref="I6:M6" si="0">H6+1</f>
        <v>46146</v>
      </c>
      <c r="J6" s="229">
        <f t="shared" si="0"/>
        <v>46147</v>
      </c>
      <c r="K6" s="229">
        <f t="shared" si="0"/>
        <v>46148</v>
      </c>
      <c r="L6" s="229">
        <f t="shared" si="0"/>
        <v>46149</v>
      </c>
      <c r="M6" s="229">
        <f t="shared" si="0"/>
        <v>46150</v>
      </c>
      <c r="N6" s="644"/>
    </row>
    <row r="7" spans="1:14">
      <c r="A7" s="627" t="s">
        <v>218</v>
      </c>
      <c r="B7" s="628"/>
      <c r="C7" s="629" t="s">
        <v>219</v>
      </c>
      <c r="D7" s="630"/>
      <c r="E7" s="630"/>
      <c r="F7" s="628"/>
      <c r="G7" s="230" t="s">
        <v>220</v>
      </c>
      <c r="H7" s="231" t="s">
        <v>221</v>
      </c>
      <c r="I7" s="232" t="s">
        <v>222</v>
      </c>
      <c r="J7" s="232" t="s">
        <v>223</v>
      </c>
      <c r="K7" s="232" t="s">
        <v>224</v>
      </c>
      <c r="L7" s="232" t="s">
        <v>225</v>
      </c>
      <c r="M7" s="232" t="s">
        <v>226</v>
      </c>
      <c r="N7" s="233" t="s">
        <v>227</v>
      </c>
    </row>
    <row r="8" spans="1:14">
      <c r="A8" s="631"/>
      <c r="B8" s="621"/>
      <c r="C8" s="619"/>
      <c r="D8" s="620"/>
      <c r="E8" s="620"/>
      <c r="F8" s="621"/>
      <c r="G8" s="234"/>
      <c r="H8" s="234"/>
      <c r="I8" s="235"/>
      <c r="J8" s="235"/>
      <c r="K8" s="235"/>
      <c r="L8" s="235"/>
      <c r="M8" s="235"/>
      <c r="N8" s="236"/>
    </row>
    <row r="9" spans="1:14" s="286" customFormat="1">
      <c r="A9" s="607" t="s">
        <v>230</v>
      </c>
      <c r="B9" s="608"/>
      <c r="C9" s="649" t="s">
        <v>240</v>
      </c>
      <c r="D9" s="650"/>
      <c r="E9" s="650"/>
      <c r="F9" s="651"/>
      <c r="G9" s="430"/>
      <c r="H9" s="430"/>
      <c r="I9" s="283">
        <v>8</v>
      </c>
      <c r="J9" s="283">
        <v>8</v>
      </c>
      <c r="K9" s="283">
        <v>8</v>
      </c>
      <c r="L9" s="283">
        <v>8</v>
      </c>
      <c r="M9" s="283">
        <v>8</v>
      </c>
      <c r="N9" s="285">
        <f>SUM(I9:M9)</f>
        <v>40</v>
      </c>
    </row>
    <row r="10" spans="1:14">
      <c r="A10" s="607" t="s">
        <v>232</v>
      </c>
      <c r="B10" s="608"/>
      <c r="C10" s="609" t="s">
        <v>229</v>
      </c>
      <c r="D10" s="610"/>
      <c r="E10" s="610"/>
      <c r="F10" s="611"/>
      <c r="G10" s="431"/>
      <c r="H10" s="432"/>
      <c r="I10" s="246"/>
      <c r="J10" s="246"/>
      <c r="K10" s="246"/>
      <c r="L10" s="237"/>
      <c r="M10" s="237"/>
      <c r="N10" s="238">
        <f>SUM(G10:M10)</f>
        <v>0</v>
      </c>
    </row>
    <row r="11" spans="1:14">
      <c r="A11" s="607" t="s">
        <v>233</v>
      </c>
      <c r="B11" s="608"/>
      <c r="C11" s="609" t="s">
        <v>234</v>
      </c>
      <c r="D11" s="610"/>
      <c r="E11" s="610"/>
      <c r="F11" s="611"/>
      <c r="G11" s="431"/>
      <c r="H11" s="432"/>
      <c r="I11" s="246"/>
      <c r="J11" s="246"/>
      <c r="K11" s="246"/>
      <c r="L11" s="237"/>
      <c r="M11" s="237"/>
      <c r="N11" s="238">
        <f>G11+H11+I11+J11+K11+L11</f>
        <v>0</v>
      </c>
    </row>
    <row r="12" spans="1:14" hidden="1">
      <c r="A12" s="607" t="s">
        <v>228</v>
      </c>
      <c r="B12" s="608"/>
      <c r="C12" s="609" t="s">
        <v>234</v>
      </c>
      <c r="D12" s="610"/>
      <c r="E12" s="610"/>
      <c r="F12" s="611"/>
      <c r="G12" s="234"/>
      <c r="H12" s="234"/>
      <c r="I12" s="246"/>
      <c r="J12" s="246"/>
      <c r="K12" s="246"/>
      <c r="L12" s="237"/>
      <c r="M12" s="237"/>
      <c r="N12" s="238">
        <f>SUM(I12:M12)</f>
        <v>0</v>
      </c>
    </row>
    <row r="13" spans="1:14">
      <c r="A13" s="617" t="s">
        <v>235</v>
      </c>
      <c r="B13" s="618"/>
      <c r="C13" s="619"/>
      <c r="D13" s="620"/>
      <c r="E13" s="620"/>
      <c r="F13" s="621"/>
      <c r="G13" s="234"/>
      <c r="H13" s="234"/>
      <c r="I13" s="239"/>
      <c r="J13" s="239"/>
      <c r="K13" s="239"/>
      <c r="L13" s="235"/>
      <c r="M13" s="235"/>
      <c r="N13" s="240">
        <f>SUM(I13:M13)</f>
        <v>0</v>
      </c>
    </row>
    <row r="14" spans="1:14">
      <c r="A14" s="617" t="s">
        <v>236</v>
      </c>
      <c r="B14" s="618"/>
      <c r="C14" s="619" t="s">
        <v>241</v>
      </c>
      <c r="D14" s="620"/>
      <c r="E14" s="620"/>
      <c r="F14" s="621"/>
      <c r="G14" s="241"/>
      <c r="H14" s="241"/>
      <c r="I14" s="239"/>
      <c r="J14" s="239"/>
      <c r="K14" s="239"/>
      <c r="L14" s="235"/>
      <c r="M14" s="235"/>
      <c r="N14" s="240">
        <f>SUM(I14:M14)</f>
        <v>0</v>
      </c>
    </row>
    <row r="15" spans="1:14" ht="16.5" thickBot="1">
      <c r="A15" s="622"/>
      <c r="B15" s="623"/>
      <c r="C15" s="624"/>
      <c r="D15" s="625"/>
      <c r="E15" s="625"/>
      <c r="F15" s="626"/>
      <c r="G15" s="241"/>
      <c r="H15" s="241"/>
      <c r="I15" s="239"/>
      <c r="J15" s="239"/>
      <c r="K15" s="239"/>
      <c r="L15" s="235"/>
      <c r="M15" s="235"/>
      <c r="N15" s="242"/>
    </row>
    <row r="16" spans="1:14" ht="16.5" thickBot="1">
      <c r="A16" s="612"/>
      <c r="B16" s="613"/>
      <c r="C16" s="614" t="s">
        <v>237</v>
      </c>
      <c r="D16" s="615"/>
      <c r="E16" s="615"/>
      <c r="F16" s="616"/>
      <c r="G16" s="243">
        <f t="shared" ref="G16:M16" si="1">SUM(G8:G15)</f>
        <v>0</v>
      </c>
      <c r="H16" s="243">
        <f t="shared" si="1"/>
        <v>0</v>
      </c>
      <c r="I16" s="243">
        <f t="shared" si="1"/>
        <v>8</v>
      </c>
      <c r="J16" s="243">
        <f t="shared" si="1"/>
        <v>8</v>
      </c>
      <c r="K16" s="243">
        <f t="shared" si="1"/>
        <v>8</v>
      </c>
      <c r="L16" s="243">
        <f t="shared" si="1"/>
        <v>8</v>
      </c>
      <c r="M16" s="243">
        <f t="shared" si="1"/>
        <v>8</v>
      </c>
      <c r="N16" s="244">
        <f>SUM(G16:M16)</f>
        <v>40</v>
      </c>
    </row>
    <row r="17" spans="1:14">
      <c r="A17" s="227"/>
      <c r="B17" s="227"/>
      <c r="C17" s="227"/>
      <c r="D17" s="227"/>
      <c r="E17" s="227"/>
      <c r="F17" s="227"/>
      <c r="G17" s="245"/>
      <c r="H17" s="245"/>
      <c r="I17" s="245"/>
      <c r="J17" s="245"/>
      <c r="K17" s="245"/>
      <c r="L17" s="245"/>
      <c r="M17" s="245"/>
      <c r="N17" s="227"/>
    </row>
    <row r="18" spans="1:14">
      <c r="A18" s="227" t="s">
        <v>238</v>
      </c>
      <c r="B18" s="227"/>
      <c r="C18" s="227"/>
      <c r="D18" s="227"/>
      <c r="E18" s="227" t="s">
        <v>239</v>
      </c>
    </row>
    <row r="19" spans="1:14">
      <c r="A19" s="227"/>
    </row>
    <row r="20" spans="1:14">
      <c r="A20" s="227"/>
    </row>
  </sheetData>
  <mergeCells count="28">
    <mergeCell ref="A10:B10"/>
    <mergeCell ref="C10:F10"/>
    <mergeCell ref="A7:B7"/>
    <mergeCell ref="C7:F7"/>
    <mergeCell ref="A8:B8"/>
    <mergeCell ref="C8:F8"/>
    <mergeCell ref="A9:B9"/>
    <mergeCell ref="C9:F9"/>
    <mergeCell ref="A2:N2"/>
    <mergeCell ref="A5:B5"/>
    <mergeCell ref="C5:F5"/>
    <mergeCell ref="G5:H5"/>
    <mergeCell ref="I5:M5"/>
    <mergeCell ref="N5:N6"/>
    <mergeCell ref="A6:B6"/>
    <mergeCell ref="C6:F6"/>
    <mergeCell ref="A11:B11"/>
    <mergeCell ref="C11:F11"/>
    <mergeCell ref="A12:B12"/>
    <mergeCell ref="C12:F12"/>
    <mergeCell ref="A16:B16"/>
    <mergeCell ref="C16:F16"/>
    <mergeCell ref="A13:B13"/>
    <mergeCell ref="C13:F13"/>
    <mergeCell ref="A14:B14"/>
    <mergeCell ref="C14:F14"/>
    <mergeCell ref="A15:B15"/>
    <mergeCell ref="C15:F15"/>
  </mergeCells>
  <pageMargins left="0.7" right="0.7" top="0.75" bottom="0.75" header="0.3" footer="0.3"/>
  <pageSetup scale="6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B2EF1-015B-4EAD-A408-86A8AFC723F7}">
  <sheetPr>
    <tabColor rgb="FFFFFF00"/>
  </sheetPr>
  <dimension ref="A1:N19"/>
  <sheetViews>
    <sheetView view="pageBreakPreview" zoomScaleNormal="100" zoomScaleSheetLayoutView="100" workbookViewId="0">
      <selection sqref="A1:O20"/>
    </sheetView>
  </sheetViews>
  <sheetFormatPr defaultRowHeight="15.75"/>
  <sheetData>
    <row r="1" spans="1:14">
      <c r="A1" s="227"/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</row>
    <row r="2" spans="1:14" ht="20.25">
      <c r="A2" s="632" t="s">
        <v>214</v>
      </c>
      <c r="B2" s="632"/>
      <c r="C2" s="632"/>
      <c r="D2" s="632"/>
      <c r="E2" s="632"/>
      <c r="F2" s="632"/>
      <c r="G2" s="632"/>
      <c r="H2" s="632"/>
      <c r="I2" s="632"/>
      <c r="J2" s="632"/>
      <c r="K2" s="632"/>
      <c r="L2" s="632"/>
      <c r="M2" s="632"/>
      <c r="N2" s="632"/>
    </row>
    <row r="3" spans="1:14">
      <c r="A3" s="228" t="s">
        <v>215</v>
      </c>
      <c r="B3" s="227"/>
      <c r="C3" s="227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</row>
    <row r="4" spans="1:14" ht="16.5" thickBot="1">
      <c r="A4" s="228"/>
      <c r="B4" s="227"/>
      <c r="C4" s="227"/>
      <c r="D4" s="227"/>
      <c r="E4" s="227"/>
      <c r="F4" s="227"/>
      <c r="G4" s="227"/>
      <c r="H4" s="227"/>
      <c r="I4" s="227"/>
      <c r="J4" s="227"/>
      <c r="K4" s="227"/>
      <c r="L4" s="227"/>
      <c r="M4" s="227"/>
      <c r="N4" s="227"/>
    </row>
    <row r="5" spans="1:14">
      <c r="A5" s="633" t="s">
        <v>216</v>
      </c>
      <c r="B5" s="634"/>
      <c r="C5" s="635" t="s">
        <v>171</v>
      </c>
      <c r="D5" s="636"/>
      <c r="E5" s="636"/>
      <c r="F5" s="637"/>
      <c r="G5" s="638" t="s">
        <v>217</v>
      </c>
      <c r="H5" s="639"/>
      <c r="I5" s="640">
        <f>M6</f>
        <v>46157</v>
      </c>
      <c r="J5" s="641"/>
      <c r="K5" s="641"/>
      <c r="L5" s="641"/>
      <c r="M5" s="642"/>
      <c r="N5" s="643"/>
    </row>
    <row r="6" spans="1:14">
      <c r="A6" s="645"/>
      <c r="B6" s="646"/>
      <c r="C6" s="647"/>
      <c r="D6" s="648"/>
      <c r="E6" s="648"/>
      <c r="F6" s="646"/>
      <c r="G6" s="229">
        <f>'JP Week 2'!M6+1</f>
        <v>46151</v>
      </c>
      <c r="H6" s="229">
        <f>G6+1</f>
        <v>46152</v>
      </c>
      <c r="I6" s="229">
        <f t="shared" ref="I6:M6" si="0">H6+1</f>
        <v>46153</v>
      </c>
      <c r="J6" s="229">
        <f t="shared" si="0"/>
        <v>46154</v>
      </c>
      <c r="K6" s="229">
        <f t="shared" si="0"/>
        <v>46155</v>
      </c>
      <c r="L6" s="229">
        <f t="shared" si="0"/>
        <v>46156</v>
      </c>
      <c r="M6" s="229">
        <f t="shared" si="0"/>
        <v>46157</v>
      </c>
      <c r="N6" s="644"/>
    </row>
    <row r="7" spans="1:14">
      <c r="A7" s="627" t="s">
        <v>218</v>
      </c>
      <c r="B7" s="628"/>
      <c r="C7" s="629" t="s">
        <v>219</v>
      </c>
      <c r="D7" s="630"/>
      <c r="E7" s="630"/>
      <c r="F7" s="628"/>
      <c r="G7" s="230" t="s">
        <v>220</v>
      </c>
      <c r="H7" s="231" t="s">
        <v>221</v>
      </c>
      <c r="I7" s="232" t="s">
        <v>222</v>
      </c>
      <c r="J7" s="232" t="s">
        <v>223</v>
      </c>
      <c r="K7" s="232" t="s">
        <v>224</v>
      </c>
      <c r="L7" s="232" t="s">
        <v>225</v>
      </c>
      <c r="M7" s="232" t="s">
        <v>226</v>
      </c>
      <c r="N7" s="233" t="s">
        <v>227</v>
      </c>
    </row>
    <row r="8" spans="1:14">
      <c r="A8" s="631"/>
      <c r="B8" s="621"/>
      <c r="C8" s="619"/>
      <c r="D8" s="620"/>
      <c r="E8" s="620"/>
      <c r="F8" s="621"/>
      <c r="G8" s="234"/>
      <c r="H8" s="234"/>
      <c r="I8" s="235"/>
      <c r="J8" s="235"/>
      <c r="K8" s="235"/>
      <c r="L8" s="235"/>
      <c r="M8" s="235"/>
      <c r="N8" s="236"/>
    </row>
    <row r="9" spans="1:14">
      <c r="A9" s="607" t="s">
        <v>230</v>
      </c>
      <c r="B9" s="608"/>
      <c r="C9" s="609" t="s">
        <v>242</v>
      </c>
      <c r="D9" s="610"/>
      <c r="E9" s="610"/>
      <c r="F9" s="611"/>
      <c r="G9" s="432"/>
      <c r="H9" s="432"/>
      <c r="I9" s="283"/>
      <c r="J9" s="283">
        <v>8</v>
      </c>
      <c r="K9" s="283">
        <v>8</v>
      </c>
      <c r="L9" s="283">
        <v>8</v>
      </c>
      <c r="M9" s="283">
        <v>8</v>
      </c>
      <c r="N9" s="238">
        <f>SUM(I9:M9)</f>
        <v>32</v>
      </c>
    </row>
    <row r="10" spans="1:14">
      <c r="A10" s="607" t="s">
        <v>232</v>
      </c>
      <c r="B10" s="608"/>
      <c r="C10" s="609" t="s">
        <v>229</v>
      </c>
      <c r="D10" s="610"/>
      <c r="E10" s="610"/>
      <c r="F10" s="611"/>
      <c r="G10" s="432"/>
      <c r="H10" s="432"/>
      <c r="I10" s="283"/>
      <c r="J10" s="283"/>
      <c r="K10" s="283"/>
      <c r="L10" s="283"/>
      <c r="M10" s="283"/>
      <c r="N10" s="238">
        <f>SUM(G10:M10)</f>
        <v>0</v>
      </c>
    </row>
    <row r="11" spans="1:14">
      <c r="A11" s="607" t="s">
        <v>233</v>
      </c>
      <c r="B11" s="608"/>
      <c r="C11" s="609" t="s">
        <v>234</v>
      </c>
      <c r="D11" s="610"/>
      <c r="E11" s="610"/>
      <c r="F11" s="611"/>
      <c r="G11" s="432"/>
      <c r="H11" s="433"/>
      <c r="I11" s="283"/>
      <c r="J11" s="283"/>
      <c r="K11" s="283"/>
      <c r="L11" s="283"/>
      <c r="M11" s="283"/>
      <c r="N11" s="238">
        <f>SUM(G11:M11)</f>
        <v>0</v>
      </c>
    </row>
    <row r="12" spans="1:14">
      <c r="A12" s="617" t="s">
        <v>235</v>
      </c>
      <c r="B12" s="618"/>
      <c r="C12" s="619"/>
      <c r="D12" s="620"/>
      <c r="E12" s="620"/>
      <c r="F12" s="621"/>
      <c r="G12" s="234"/>
      <c r="H12" s="234"/>
      <c r="I12" s="402">
        <v>8</v>
      </c>
      <c r="J12" s="402"/>
      <c r="K12" s="402"/>
      <c r="L12" s="402"/>
      <c r="M12" s="402"/>
      <c r="N12" s="403">
        <f>SUM(I12:M12)</f>
        <v>8</v>
      </c>
    </row>
    <row r="13" spans="1:14">
      <c r="A13" s="617" t="s">
        <v>243</v>
      </c>
      <c r="B13" s="618"/>
      <c r="C13" s="619"/>
      <c r="D13" s="620"/>
      <c r="E13" s="620"/>
      <c r="F13" s="621"/>
      <c r="G13" s="241"/>
      <c r="H13" s="241"/>
      <c r="I13" s="402"/>
      <c r="J13" s="402"/>
      <c r="K13" s="402"/>
      <c r="L13" s="402"/>
      <c r="M13" s="402"/>
      <c r="N13" s="403">
        <f>SUM(I13:M13)</f>
        <v>0</v>
      </c>
    </row>
    <row r="14" spans="1:14" ht="16.5" thickBot="1">
      <c r="A14" s="622"/>
      <c r="B14" s="623"/>
      <c r="C14" s="624"/>
      <c r="D14" s="625"/>
      <c r="E14" s="625"/>
      <c r="F14" s="626"/>
      <c r="G14" s="241"/>
      <c r="H14" s="241"/>
      <c r="I14" s="239"/>
      <c r="J14" s="239"/>
      <c r="K14" s="239"/>
      <c r="L14" s="235"/>
      <c r="M14" s="235"/>
      <c r="N14" s="242"/>
    </row>
    <row r="15" spans="1:14" ht="16.5" thickBot="1">
      <c r="A15" s="612"/>
      <c r="B15" s="613"/>
      <c r="C15" s="614" t="s">
        <v>237</v>
      </c>
      <c r="D15" s="615"/>
      <c r="E15" s="615"/>
      <c r="F15" s="616"/>
      <c r="G15" s="243">
        <f t="shared" ref="G15:M15" si="1">SUM(G8:G14)</f>
        <v>0</v>
      </c>
      <c r="H15" s="243">
        <f t="shared" si="1"/>
        <v>0</v>
      </c>
      <c r="I15" s="243">
        <f t="shared" si="1"/>
        <v>8</v>
      </c>
      <c r="J15" s="243">
        <f t="shared" si="1"/>
        <v>8</v>
      </c>
      <c r="K15" s="243">
        <f t="shared" si="1"/>
        <v>8</v>
      </c>
      <c r="L15" s="243">
        <f t="shared" si="1"/>
        <v>8</v>
      </c>
      <c r="M15" s="243">
        <f t="shared" si="1"/>
        <v>8</v>
      </c>
      <c r="N15" s="244">
        <f>SUM(G15:M15)</f>
        <v>40</v>
      </c>
    </row>
    <row r="16" spans="1:14">
      <c r="A16" s="227"/>
      <c r="B16" s="227"/>
      <c r="C16" s="227"/>
      <c r="D16" s="227"/>
      <c r="E16" s="227"/>
      <c r="F16" s="227"/>
      <c r="G16" s="245"/>
      <c r="H16" s="245"/>
      <c r="I16" s="245"/>
      <c r="J16" s="245"/>
      <c r="K16" s="245"/>
      <c r="L16" s="245"/>
      <c r="M16" s="245"/>
      <c r="N16" s="227"/>
    </row>
    <row r="17" spans="1:5">
      <c r="A17" s="227" t="s">
        <v>238</v>
      </c>
      <c r="B17" s="227"/>
      <c r="C17" s="227"/>
      <c r="D17" s="227"/>
      <c r="E17" s="227" t="s">
        <v>239</v>
      </c>
    </row>
    <row r="18" spans="1:5">
      <c r="A18" s="227"/>
    </row>
    <row r="19" spans="1:5">
      <c r="A19" s="227"/>
    </row>
  </sheetData>
  <mergeCells count="26">
    <mergeCell ref="A7:B7"/>
    <mergeCell ref="C7:F7"/>
    <mergeCell ref="A8:B8"/>
    <mergeCell ref="C8:F8"/>
    <mergeCell ref="A2:N2"/>
    <mergeCell ref="A5:B5"/>
    <mergeCell ref="C5:F5"/>
    <mergeCell ref="G5:H5"/>
    <mergeCell ref="I5:M5"/>
    <mergeCell ref="N5:N6"/>
    <mergeCell ref="A6:B6"/>
    <mergeCell ref="C6:F6"/>
    <mergeCell ref="A9:B9"/>
    <mergeCell ref="C9:F9"/>
    <mergeCell ref="A15:B15"/>
    <mergeCell ref="C15:F15"/>
    <mergeCell ref="A12:B12"/>
    <mergeCell ref="C12:F12"/>
    <mergeCell ref="A13:B13"/>
    <mergeCell ref="C13:F13"/>
    <mergeCell ref="A14:B14"/>
    <mergeCell ref="C14:F14"/>
    <mergeCell ref="A10:B10"/>
    <mergeCell ref="C10:F10"/>
    <mergeCell ref="A11:B11"/>
    <mergeCell ref="C11:F11"/>
  </mergeCells>
  <pageMargins left="0.7" right="0.7" top="0.75" bottom="0.75" header="0.3" footer="0.3"/>
  <pageSetup scale="60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6BFBD-A352-4916-A213-5A59F0EC5635}">
  <sheetPr>
    <tabColor rgb="FFFFFF00"/>
  </sheetPr>
  <dimension ref="A1:N19"/>
  <sheetViews>
    <sheetView view="pageBreakPreview" zoomScale="90" zoomScaleNormal="100" zoomScaleSheetLayoutView="90" workbookViewId="0">
      <selection sqref="A1:O21"/>
    </sheetView>
  </sheetViews>
  <sheetFormatPr defaultRowHeight="15.75"/>
  <cols>
    <col min="7" max="13" width="10" customWidth="1"/>
  </cols>
  <sheetData>
    <row r="1" spans="1:14">
      <c r="A1" s="227"/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</row>
    <row r="2" spans="1:14" ht="20.25">
      <c r="A2" s="632" t="s">
        <v>214</v>
      </c>
      <c r="B2" s="632"/>
      <c r="C2" s="632"/>
      <c r="D2" s="632"/>
      <c r="E2" s="632"/>
      <c r="F2" s="632"/>
      <c r="G2" s="632"/>
      <c r="H2" s="632"/>
      <c r="I2" s="632"/>
      <c r="J2" s="632"/>
      <c r="K2" s="632"/>
      <c r="L2" s="632"/>
      <c r="M2" s="632"/>
      <c r="N2" s="632"/>
    </row>
    <row r="3" spans="1:14">
      <c r="A3" s="228" t="s">
        <v>215</v>
      </c>
      <c r="B3" s="227"/>
      <c r="C3" s="227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</row>
    <row r="4" spans="1:14" ht="16.5" thickBot="1">
      <c r="A4" s="228"/>
      <c r="B4" s="227"/>
      <c r="C4" s="227"/>
      <c r="D4" s="227"/>
      <c r="E4" s="227"/>
      <c r="F4" s="227"/>
      <c r="G4" s="227"/>
      <c r="H4" s="227"/>
      <c r="I4" s="227"/>
      <c r="J4" s="227"/>
      <c r="K4" s="227"/>
      <c r="L4" s="227"/>
      <c r="M4" s="227"/>
      <c r="N4" s="227"/>
    </row>
    <row r="5" spans="1:14">
      <c r="A5" s="633" t="s">
        <v>216</v>
      </c>
      <c r="B5" s="634"/>
      <c r="C5" s="635" t="s">
        <v>171</v>
      </c>
      <c r="D5" s="636"/>
      <c r="E5" s="636"/>
      <c r="F5" s="637"/>
      <c r="G5" s="652" t="s">
        <v>217</v>
      </c>
      <c r="H5" s="653"/>
      <c r="I5" s="640">
        <f>M6</f>
        <v>46164</v>
      </c>
      <c r="J5" s="641"/>
      <c r="K5" s="641"/>
      <c r="L5" s="641"/>
      <c r="M5" s="642"/>
      <c r="N5" s="643"/>
    </row>
    <row r="6" spans="1:14">
      <c r="A6" s="645"/>
      <c r="B6" s="646"/>
      <c r="C6" s="647"/>
      <c r="D6" s="648"/>
      <c r="E6" s="648"/>
      <c r="F6" s="646"/>
      <c r="G6" s="229">
        <f>'JP Week 3'!M6+1</f>
        <v>46158</v>
      </c>
      <c r="H6" s="229">
        <f>G6+1</f>
        <v>46159</v>
      </c>
      <c r="I6" s="229">
        <f t="shared" ref="I6:M6" si="0">H6+1</f>
        <v>46160</v>
      </c>
      <c r="J6" s="229">
        <f t="shared" si="0"/>
        <v>46161</v>
      </c>
      <c r="K6" s="229">
        <f t="shared" si="0"/>
        <v>46162</v>
      </c>
      <c r="L6" s="229">
        <f t="shared" si="0"/>
        <v>46163</v>
      </c>
      <c r="M6" s="229">
        <f t="shared" si="0"/>
        <v>46164</v>
      </c>
      <c r="N6" s="644"/>
    </row>
    <row r="7" spans="1:14">
      <c r="A7" s="627" t="s">
        <v>218</v>
      </c>
      <c r="B7" s="628"/>
      <c r="C7" s="629" t="s">
        <v>219</v>
      </c>
      <c r="D7" s="630"/>
      <c r="E7" s="630"/>
      <c r="F7" s="628"/>
      <c r="G7" s="230" t="s">
        <v>220</v>
      </c>
      <c r="H7" s="231" t="s">
        <v>221</v>
      </c>
      <c r="I7" s="232" t="s">
        <v>222</v>
      </c>
      <c r="J7" s="232" t="s">
        <v>223</v>
      </c>
      <c r="K7" s="232" t="s">
        <v>224</v>
      </c>
      <c r="L7" s="232" t="s">
        <v>225</v>
      </c>
      <c r="M7" s="232" t="s">
        <v>226</v>
      </c>
      <c r="N7" s="233" t="s">
        <v>227</v>
      </c>
    </row>
    <row r="8" spans="1:14">
      <c r="A8" s="631"/>
      <c r="B8" s="621"/>
      <c r="C8" s="619"/>
      <c r="D8" s="620"/>
      <c r="E8" s="620"/>
      <c r="F8" s="621"/>
      <c r="G8" s="234"/>
      <c r="H8" s="234"/>
      <c r="I8" s="235"/>
      <c r="J8" s="235"/>
      <c r="K8" s="235"/>
      <c r="L8" s="235"/>
      <c r="M8" s="235"/>
      <c r="N8" s="236"/>
    </row>
    <row r="9" spans="1:14">
      <c r="A9" s="607" t="s">
        <v>230</v>
      </c>
      <c r="B9" s="608"/>
      <c r="C9" s="609" t="s">
        <v>242</v>
      </c>
      <c r="D9" s="610"/>
      <c r="E9" s="610"/>
      <c r="F9" s="611"/>
      <c r="G9" s="234"/>
      <c r="H9" s="234"/>
      <c r="I9" s="283">
        <v>8</v>
      </c>
      <c r="J9" s="283">
        <v>8</v>
      </c>
      <c r="K9" s="283">
        <v>8</v>
      </c>
      <c r="L9" s="283">
        <v>8</v>
      </c>
      <c r="M9" s="283">
        <v>8</v>
      </c>
      <c r="N9" s="398">
        <f>SUM(I9:M9)</f>
        <v>40</v>
      </c>
    </row>
    <row r="10" spans="1:14">
      <c r="A10" s="607" t="s">
        <v>232</v>
      </c>
      <c r="B10" s="608"/>
      <c r="C10" s="609" t="s">
        <v>229</v>
      </c>
      <c r="D10" s="610"/>
      <c r="E10" s="610"/>
      <c r="F10" s="611"/>
      <c r="G10" s="400"/>
      <c r="H10" s="400"/>
      <c r="I10" s="283"/>
      <c r="J10" s="283"/>
      <c r="K10" s="283"/>
      <c r="L10" s="283"/>
      <c r="M10" s="283"/>
      <c r="N10" s="398">
        <f>G10+H10+I10+J10+K10+L10+M10</f>
        <v>0</v>
      </c>
    </row>
    <row r="11" spans="1:14">
      <c r="A11" s="607" t="s">
        <v>233</v>
      </c>
      <c r="B11" s="608"/>
      <c r="C11" s="609" t="s">
        <v>234</v>
      </c>
      <c r="D11" s="610"/>
      <c r="E11" s="610"/>
      <c r="F11" s="611"/>
      <c r="G11" s="400"/>
      <c r="H11" s="400"/>
      <c r="I11" s="283"/>
      <c r="J11" s="283"/>
      <c r="K11" s="283"/>
      <c r="L11" s="283"/>
      <c r="M11" s="283"/>
      <c r="N11" s="238">
        <f>SUM(G11:M11)</f>
        <v>0</v>
      </c>
    </row>
    <row r="12" spans="1:14">
      <c r="A12" s="617" t="s">
        <v>235</v>
      </c>
      <c r="B12" s="618"/>
      <c r="C12" s="619"/>
      <c r="D12" s="620"/>
      <c r="E12" s="620"/>
      <c r="F12" s="621"/>
      <c r="G12" s="400"/>
      <c r="H12" s="400"/>
      <c r="I12" s="239"/>
      <c r="J12" s="249"/>
      <c r="K12" s="239"/>
      <c r="L12" s="235"/>
      <c r="M12" s="235"/>
      <c r="N12" s="248">
        <f>SUM(I12:M12)</f>
        <v>0</v>
      </c>
    </row>
    <row r="13" spans="1:14">
      <c r="A13" s="617" t="s">
        <v>236</v>
      </c>
      <c r="B13" s="618"/>
      <c r="C13" s="619"/>
      <c r="D13" s="620"/>
      <c r="E13" s="620"/>
      <c r="F13" s="621"/>
      <c r="G13" s="241"/>
      <c r="H13" s="241"/>
      <c r="I13" s="402"/>
      <c r="J13" s="239"/>
      <c r="K13" s="239"/>
      <c r="L13" s="235"/>
      <c r="M13" s="235"/>
      <c r="N13" s="240">
        <f>SUM(I13:M13)</f>
        <v>0</v>
      </c>
    </row>
    <row r="14" spans="1:14" ht="16.5" thickBot="1">
      <c r="A14" s="622"/>
      <c r="B14" s="623"/>
      <c r="C14" s="624"/>
      <c r="D14" s="625"/>
      <c r="E14" s="625"/>
      <c r="F14" s="626"/>
      <c r="G14" s="241"/>
      <c r="H14" s="241"/>
      <c r="I14" s="239"/>
      <c r="J14" s="239"/>
      <c r="K14" s="239"/>
      <c r="L14" s="235"/>
      <c r="M14" s="235"/>
      <c r="N14" s="242"/>
    </row>
    <row r="15" spans="1:14" ht="16.5" thickBot="1">
      <c r="A15" s="612"/>
      <c r="B15" s="613"/>
      <c r="C15" s="614" t="s">
        <v>237</v>
      </c>
      <c r="D15" s="615"/>
      <c r="E15" s="615"/>
      <c r="F15" s="616"/>
      <c r="G15" s="243">
        <f t="shared" ref="G15:M15" si="1">SUM(G8:G14)</f>
        <v>0</v>
      </c>
      <c r="H15" s="243">
        <f t="shared" si="1"/>
        <v>0</v>
      </c>
      <c r="I15" s="243">
        <f t="shared" si="1"/>
        <v>8</v>
      </c>
      <c r="J15" s="243">
        <f t="shared" si="1"/>
        <v>8</v>
      </c>
      <c r="K15" s="243">
        <f t="shared" si="1"/>
        <v>8</v>
      </c>
      <c r="L15" s="243">
        <f t="shared" si="1"/>
        <v>8</v>
      </c>
      <c r="M15" s="243">
        <f t="shared" si="1"/>
        <v>8</v>
      </c>
      <c r="N15" s="244">
        <f>SUM(G15:M15)</f>
        <v>40</v>
      </c>
    </row>
    <row r="16" spans="1:14">
      <c r="A16" s="227"/>
      <c r="B16" s="227"/>
      <c r="C16" s="227"/>
      <c r="D16" s="227"/>
      <c r="E16" s="227"/>
      <c r="F16" s="227"/>
      <c r="G16" s="245"/>
      <c r="H16" s="245"/>
      <c r="I16" s="245"/>
      <c r="J16" s="245"/>
      <c r="K16" s="245"/>
      <c r="L16" s="245"/>
      <c r="M16" s="245"/>
      <c r="N16" s="227"/>
    </row>
    <row r="17" spans="1:9">
      <c r="A17" s="227" t="s">
        <v>238</v>
      </c>
      <c r="B17" s="227"/>
      <c r="C17" s="227"/>
      <c r="D17" s="227"/>
      <c r="E17" s="227" t="s">
        <v>239</v>
      </c>
      <c r="I17" s="1"/>
    </row>
    <row r="18" spans="1:9">
      <c r="A18" s="227"/>
    </row>
    <row r="19" spans="1:9">
      <c r="A19" s="227"/>
    </row>
  </sheetData>
  <mergeCells count="26">
    <mergeCell ref="A7:B7"/>
    <mergeCell ref="C7:F7"/>
    <mergeCell ref="A8:B8"/>
    <mergeCell ref="C8:F8"/>
    <mergeCell ref="A2:N2"/>
    <mergeCell ref="A5:B5"/>
    <mergeCell ref="C5:F5"/>
    <mergeCell ref="G5:H5"/>
    <mergeCell ref="I5:M5"/>
    <mergeCell ref="N5:N6"/>
    <mergeCell ref="A6:B6"/>
    <mergeCell ref="C6:F6"/>
    <mergeCell ref="A9:B9"/>
    <mergeCell ref="C9:F9"/>
    <mergeCell ref="A15:B15"/>
    <mergeCell ref="C15:F15"/>
    <mergeCell ref="A12:B12"/>
    <mergeCell ref="C12:F12"/>
    <mergeCell ref="A13:B13"/>
    <mergeCell ref="C13:F13"/>
    <mergeCell ref="A14:B14"/>
    <mergeCell ref="C14:F14"/>
    <mergeCell ref="A10:B10"/>
    <mergeCell ref="C10:F10"/>
    <mergeCell ref="A11:B11"/>
    <mergeCell ref="C11:F11"/>
  </mergeCells>
  <pageMargins left="0.7" right="0.7" top="0.75" bottom="0.75" header="0.3" footer="0.3"/>
  <pageSetup scale="57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F0CF5-6404-4974-9507-143C749E624D}">
  <sheetPr>
    <tabColor rgb="FF92D050"/>
  </sheetPr>
  <dimension ref="A1:N19"/>
  <sheetViews>
    <sheetView zoomScaleNormal="100" workbookViewId="0">
      <selection activeCell="J12" sqref="J12"/>
    </sheetView>
  </sheetViews>
  <sheetFormatPr defaultRowHeight="15.75"/>
  <cols>
    <col min="7" max="13" width="10" customWidth="1"/>
  </cols>
  <sheetData>
    <row r="1" spans="1:14">
      <c r="A1" s="227"/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</row>
    <row r="2" spans="1:14" ht="20.25">
      <c r="A2" s="632" t="s">
        <v>214</v>
      </c>
      <c r="B2" s="632"/>
      <c r="C2" s="632"/>
      <c r="D2" s="632"/>
      <c r="E2" s="632"/>
      <c r="F2" s="632"/>
      <c r="G2" s="632"/>
      <c r="H2" s="632"/>
      <c r="I2" s="632"/>
      <c r="J2" s="632"/>
      <c r="K2" s="632"/>
      <c r="L2" s="632"/>
      <c r="M2" s="632"/>
      <c r="N2" s="632"/>
    </row>
    <row r="3" spans="1:14">
      <c r="A3" s="228" t="s">
        <v>215</v>
      </c>
      <c r="B3" s="227"/>
      <c r="C3" s="227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</row>
    <row r="4" spans="1:14" ht="16.5" thickBot="1">
      <c r="A4" s="228"/>
      <c r="B4" s="227"/>
      <c r="C4" s="227"/>
      <c r="D4" s="227"/>
      <c r="E4" s="227"/>
      <c r="F4" s="227"/>
      <c r="G4" s="227"/>
      <c r="H4" s="227"/>
      <c r="I4" s="227"/>
      <c r="J4" s="227"/>
      <c r="K4" s="227"/>
      <c r="L4" s="227"/>
      <c r="M4" s="227"/>
      <c r="N4" s="227"/>
    </row>
    <row r="5" spans="1:14">
      <c r="A5" s="633" t="s">
        <v>216</v>
      </c>
      <c r="B5" s="634"/>
      <c r="C5" s="635" t="s">
        <v>171</v>
      </c>
      <c r="D5" s="636"/>
      <c r="E5" s="636"/>
      <c r="F5" s="637"/>
      <c r="G5" s="638" t="s">
        <v>217</v>
      </c>
      <c r="H5" s="639"/>
      <c r="I5" s="654">
        <f>M6</f>
        <v>45842</v>
      </c>
      <c r="J5" s="655"/>
      <c r="K5" s="655"/>
      <c r="L5" s="655"/>
      <c r="M5" s="656"/>
      <c r="N5" s="643"/>
    </row>
    <row r="6" spans="1:14">
      <c r="A6" s="645"/>
      <c r="B6" s="646"/>
      <c r="C6" s="647"/>
      <c r="D6" s="648"/>
      <c r="E6" s="648"/>
      <c r="F6" s="646"/>
      <c r="G6" s="229">
        <v>45836</v>
      </c>
      <c r="H6" s="229">
        <f>G6+1</f>
        <v>45837</v>
      </c>
      <c r="I6" s="229">
        <f t="shared" ref="I6:M6" si="0">H6+1</f>
        <v>45838</v>
      </c>
      <c r="J6" s="229">
        <f t="shared" si="0"/>
        <v>45839</v>
      </c>
      <c r="K6" s="229">
        <f t="shared" si="0"/>
        <v>45840</v>
      </c>
      <c r="L6" s="229">
        <f t="shared" si="0"/>
        <v>45841</v>
      </c>
      <c r="M6" s="229">
        <f t="shared" si="0"/>
        <v>45842</v>
      </c>
      <c r="N6" s="644"/>
    </row>
    <row r="7" spans="1:14">
      <c r="A7" s="627" t="s">
        <v>218</v>
      </c>
      <c r="B7" s="628"/>
      <c r="C7" s="629" t="s">
        <v>219</v>
      </c>
      <c r="D7" s="630"/>
      <c r="E7" s="630"/>
      <c r="F7" s="628"/>
      <c r="G7" s="230" t="s">
        <v>220</v>
      </c>
      <c r="H7" s="231" t="s">
        <v>221</v>
      </c>
      <c r="I7" s="232" t="s">
        <v>222</v>
      </c>
      <c r="J7" s="232" t="s">
        <v>223</v>
      </c>
      <c r="K7" s="232" t="s">
        <v>224</v>
      </c>
      <c r="L7" s="232" t="s">
        <v>225</v>
      </c>
      <c r="M7" s="232" t="s">
        <v>226</v>
      </c>
      <c r="N7" s="233" t="s">
        <v>227</v>
      </c>
    </row>
    <row r="8" spans="1:14">
      <c r="A8" s="631"/>
      <c r="B8" s="621"/>
      <c r="C8" s="619"/>
      <c r="D8" s="620"/>
      <c r="E8" s="620"/>
      <c r="F8" s="621"/>
      <c r="G8" s="234"/>
      <c r="H8" s="234"/>
      <c r="I8" s="235"/>
      <c r="J8" s="235"/>
      <c r="K8" s="235"/>
      <c r="L8" s="235"/>
      <c r="M8" s="235"/>
      <c r="N8" s="236"/>
    </row>
    <row r="9" spans="1:14">
      <c r="A9" s="607" t="s">
        <v>244</v>
      </c>
      <c r="B9" s="608"/>
      <c r="C9" s="609" t="s">
        <v>245</v>
      </c>
      <c r="D9" s="610"/>
      <c r="E9" s="610"/>
      <c r="F9" s="611"/>
      <c r="G9" s="234"/>
      <c r="H9" s="234"/>
      <c r="I9" s="237"/>
      <c r="J9" s="237"/>
      <c r="K9" s="237"/>
      <c r="L9" s="237"/>
      <c r="M9" s="237"/>
      <c r="N9" s="238">
        <f>SUM(I9:M9)</f>
        <v>0</v>
      </c>
    </row>
    <row r="10" spans="1:14">
      <c r="A10" s="607" t="s">
        <v>228</v>
      </c>
      <c r="B10" s="608"/>
      <c r="C10" s="609" t="s">
        <v>229</v>
      </c>
      <c r="D10" s="610"/>
      <c r="E10" s="610"/>
      <c r="F10" s="611"/>
      <c r="G10" s="234"/>
      <c r="H10" s="234"/>
      <c r="I10" s="246"/>
      <c r="J10" s="246"/>
      <c r="K10" s="246"/>
      <c r="L10" s="237"/>
      <c r="M10" s="237"/>
      <c r="N10" s="238">
        <v>12</v>
      </c>
    </row>
    <row r="11" spans="1:14">
      <c r="A11" s="607" t="s">
        <v>228</v>
      </c>
      <c r="B11" s="608"/>
      <c r="C11" s="609" t="s">
        <v>234</v>
      </c>
      <c r="D11" s="610"/>
      <c r="E11" s="610"/>
      <c r="F11" s="611"/>
      <c r="G11" s="234"/>
      <c r="H11" s="234"/>
      <c r="I11" s="246"/>
      <c r="J11" s="246"/>
      <c r="K11" s="246"/>
      <c r="L11" s="237"/>
      <c r="M11" s="237"/>
      <c r="N11" s="238">
        <f>SUM(I11:M11)</f>
        <v>0</v>
      </c>
    </row>
    <row r="12" spans="1:14">
      <c r="A12" s="617" t="s">
        <v>235</v>
      </c>
      <c r="B12" s="618"/>
      <c r="C12" s="619"/>
      <c r="D12" s="620"/>
      <c r="E12" s="620"/>
      <c r="F12" s="621"/>
      <c r="G12" s="234"/>
      <c r="H12" s="234"/>
      <c r="I12" s="239"/>
      <c r="J12" s="249"/>
      <c r="K12" s="239"/>
      <c r="L12" s="235"/>
      <c r="M12" s="235"/>
      <c r="N12" s="248">
        <f>SUM(I12:M12)</f>
        <v>0</v>
      </c>
    </row>
    <row r="13" spans="1:14">
      <c r="A13" s="617" t="s">
        <v>236</v>
      </c>
      <c r="B13" s="618"/>
      <c r="C13" s="619"/>
      <c r="D13" s="620"/>
      <c r="E13" s="620"/>
      <c r="F13" s="621"/>
      <c r="G13" s="241"/>
      <c r="H13" s="241"/>
      <c r="I13" s="239">
        <v>8</v>
      </c>
      <c r="J13" s="239"/>
      <c r="K13" s="239"/>
      <c r="L13" s="235"/>
      <c r="M13" s="235"/>
      <c r="N13" s="240">
        <f>SUM(I13:M13)</f>
        <v>8</v>
      </c>
    </row>
    <row r="14" spans="1:14" ht="16.5" thickBot="1">
      <c r="A14" s="622"/>
      <c r="B14" s="623"/>
      <c r="C14" s="624"/>
      <c r="D14" s="625"/>
      <c r="E14" s="625"/>
      <c r="F14" s="626"/>
      <c r="G14" s="241"/>
      <c r="H14" s="241"/>
      <c r="I14" s="239"/>
      <c r="J14" s="239"/>
      <c r="K14" s="239"/>
      <c r="L14" s="235"/>
      <c r="M14" s="235"/>
      <c r="N14" s="242"/>
    </row>
    <row r="15" spans="1:14" ht="16.5" thickBot="1">
      <c r="A15" s="612"/>
      <c r="B15" s="613"/>
      <c r="C15" s="614" t="s">
        <v>237</v>
      </c>
      <c r="D15" s="615"/>
      <c r="E15" s="615"/>
      <c r="F15" s="616"/>
      <c r="G15" s="243">
        <f t="shared" ref="G15:M15" si="1">SUM(G8:G14)</f>
        <v>0</v>
      </c>
      <c r="H15" s="243">
        <f t="shared" si="1"/>
        <v>0</v>
      </c>
      <c r="I15" s="243">
        <f t="shared" si="1"/>
        <v>8</v>
      </c>
      <c r="J15" s="243">
        <f t="shared" si="1"/>
        <v>0</v>
      </c>
      <c r="K15" s="243">
        <f t="shared" si="1"/>
        <v>0</v>
      </c>
      <c r="L15" s="243">
        <f t="shared" si="1"/>
        <v>0</v>
      </c>
      <c r="M15" s="243">
        <f t="shared" si="1"/>
        <v>0</v>
      </c>
      <c r="N15" s="244">
        <v>52</v>
      </c>
    </row>
    <row r="16" spans="1:14">
      <c r="A16" s="227"/>
      <c r="B16" s="227"/>
      <c r="C16" s="227"/>
      <c r="D16" s="227"/>
      <c r="E16" s="227"/>
      <c r="F16" s="227"/>
      <c r="G16" s="245"/>
      <c r="H16" s="245"/>
      <c r="I16" s="245"/>
      <c r="J16" s="245"/>
      <c r="K16" s="245"/>
      <c r="L16" s="245"/>
      <c r="M16" s="245"/>
      <c r="N16" s="227"/>
    </row>
    <row r="17" spans="1:9">
      <c r="A17" s="227" t="s">
        <v>238</v>
      </c>
      <c r="B17" s="227"/>
      <c r="C17" s="227"/>
      <c r="D17" s="227"/>
      <c r="E17" s="227" t="s">
        <v>239</v>
      </c>
      <c r="I17" s="1"/>
    </row>
    <row r="18" spans="1:9">
      <c r="A18" s="227"/>
    </row>
    <row r="19" spans="1:9">
      <c r="A19" s="227"/>
    </row>
  </sheetData>
  <mergeCells count="26">
    <mergeCell ref="A13:B13"/>
    <mergeCell ref="C13:F13"/>
    <mergeCell ref="A14:B14"/>
    <mergeCell ref="C14:F14"/>
    <mergeCell ref="A15:B15"/>
    <mergeCell ref="C15:F15"/>
    <mergeCell ref="A10:B10"/>
    <mergeCell ref="C10:F10"/>
    <mergeCell ref="A11:B11"/>
    <mergeCell ref="C11:F11"/>
    <mergeCell ref="A12:B12"/>
    <mergeCell ref="C12:F12"/>
    <mergeCell ref="A7:B7"/>
    <mergeCell ref="C7:F7"/>
    <mergeCell ref="A8:B8"/>
    <mergeCell ref="C8:F8"/>
    <mergeCell ref="A9:B9"/>
    <mergeCell ref="C9:F9"/>
    <mergeCell ref="A2:N2"/>
    <mergeCell ref="A5:B5"/>
    <mergeCell ref="C5:F5"/>
    <mergeCell ref="G5:H5"/>
    <mergeCell ref="I5:M5"/>
    <mergeCell ref="N5:N6"/>
    <mergeCell ref="A6:B6"/>
    <mergeCell ref="C6:F6"/>
  </mergeCells>
  <pageMargins left="0.7" right="0.7" top="0.75" bottom="0.75" header="0.3" footer="0.3"/>
  <pageSetup scale="57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3B424-D4F8-489A-8CD1-71F9C69B0A9F}">
  <sheetPr>
    <tabColor rgb="FFFFFF00"/>
  </sheetPr>
  <dimension ref="A1:N21"/>
  <sheetViews>
    <sheetView view="pageBreakPreview" topLeftCell="A2" zoomScale="106" zoomScaleNormal="100" zoomScaleSheetLayoutView="106" workbookViewId="0">
      <selection activeCell="H28" sqref="H28"/>
    </sheetView>
  </sheetViews>
  <sheetFormatPr defaultRowHeight="15.75"/>
  <cols>
    <col min="7" max="12" width="10" customWidth="1"/>
  </cols>
  <sheetData>
    <row r="1" spans="1:14">
      <c r="A1" s="227"/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</row>
    <row r="2" spans="1:14" ht="20.25">
      <c r="A2" s="632" t="s">
        <v>214</v>
      </c>
      <c r="B2" s="632"/>
      <c r="C2" s="632"/>
      <c r="D2" s="632"/>
      <c r="E2" s="632"/>
      <c r="F2" s="632"/>
      <c r="G2" s="632"/>
      <c r="H2" s="632"/>
      <c r="I2" s="632"/>
      <c r="J2" s="632"/>
      <c r="K2" s="632"/>
      <c r="L2" s="632"/>
      <c r="M2" s="632"/>
      <c r="N2" s="632"/>
    </row>
    <row r="3" spans="1:14">
      <c r="A3" s="228" t="s">
        <v>215</v>
      </c>
      <c r="B3" s="227"/>
      <c r="C3" s="227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</row>
    <row r="4" spans="1:14">
      <c r="A4" s="228"/>
      <c r="B4" s="227"/>
      <c r="C4" s="227"/>
      <c r="D4" s="227"/>
      <c r="E4" s="227"/>
      <c r="F4" s="227"/>
      <c r="G4" s="227"/>
      <c r="H4" s="227"/>
      <c r="I4" s="227"/>
      <c r="J4" s="227"/>
      <c r="K4" s="227"/>
      <c r="L4" s="227"/>
      <c r="M4" s="227"/>
      <c r="N4" s="227"/>
    </row>
    <row r="5" spans="1:14">
      <c r="A5" s="633" t="s">
        <v>216</v>
      </c>
      <c r="B5" s="634"/>
      <c r="C5" s="635" t="s">
        <v>171</v>
      </c>
      <c r="D5" s="636"/>
      <c r="E5" s="636"/>
      <c r="F5" s="637"/>
      <c r="G5" s="638" t="s">
        <v>217</v>
      </c>
      <c r="H5" s="639"/>
      <c r="I5" s="640">
        <f>M6</f>
        <v>46171</v>
      </c>
      <c r="J5" s="641"/>
      <c r="K5" s="641"/>
      <c r="L5" s="641"/>
      <c r="M5" s="642"/>
      <c r="N5" s="657"/>
    </row>
    <row r="6" spans="1:14">
      <c r="A6" s="645"/>
      <c r="B6" s="646"/>
      <c r="C6" s="647"/>
      <c r="D6" s="648"/>
      <c r="E6" s="648"/>
      <c r="F6" s="646"/>
      <c r="G6" s="229">
        <f>'JP Week 4'!M6+1</f>
        <v>46165</v>
      </c>
      <c r="H6" s="229">
        <f>G6+1</f>
        <v>46166</v>
      </c>
      <c r="I6" s="229">
        <f t="shared" ref="I6:M6" si="0">H6+1</f>
        <v>46167</v>
      </c>
      <c r="J6" s="229">
        <f t="shared" si="0"/>
        <v>46168</v>
      </c>
      <c r="K6" s="229">
        <f t="shared" si="0"/>
        <v>46169</v>
      </c>
      <c r="L6" s="229">
        <f t="shared" si="0"/>
        <v>46170</v>
      </c>
      <c r="M6" s="229">
        <f t="shared" si="0"/>
        <v>46171</v>
      </c>
      <c r="N6" s="658"/>
    </row>
    <row r="7" spans="1:14">
      <c r="A7" s="627" t="s">
        <v>218</v>
      </c>
      <c r="B7" s="628"/>
      <c r="C7" s="629" t="s">
        <v>219</v>
      </c>
      <c r="D7" s="630"/>
      <c r="E7" s="630"/>
      <c r="F7" s="628"/>
      <c r="G7" s="230" t="s">
        <v>220</v>
      </c>
      <c r="H7" s="231" t="s">
        <v>221</v>
      </c>
      <c r="I7" s="232" t="s">
        <v>222</v>
      </c>
      <c r="J7" s="232" t="s">
        <v>223</v>
      </c>
      <c r="K7" s="232" t="s">
        <v>224</v>
      </c>
      <c r="L7" s="232" t="s">
        <v>225</v>
      </c>
      <c r="M7" s="232" t="s">
        <v>226</v>
      </c>
      <c r="N7" s="233" t="s">
        <v>227</v>
      </c>
    </row>
    <row r="8" spans="1:14">
      <c r="A8" s="631"/>
      <c r="B8" s="621"/>
      <c r="C8" s="619"/>
      <c r="D8" s="620"/>
      <c r="E8" s="620"/>
      <c r="F8" s="621"/>
      <c r="G8" s="234"/>
      <c r="H8" s="234"/>
      <c r="I8" s="235"/>
      <c r="J8" s="235"/>
      <c r="K8" s="235"/>
      <c r="L8" s="235"/>
      <c r="M8" s="235"/>
      <c r="N8" s="236"/>
    </row>
    <row r="9" spans="1:14">
      <c r="A9" s="607" t="s">
        <v>230</v>
      </c>
      <c r="B9" s="608"/>
      <c r="C9" s="609" t="s">
        <v>246</v>
      </c>
      <c r="D9" s="610"/>
      <c r="E9" s="610"/>
      <c r="F9" s="611"/>
      <c r="G9" s="234"/>
      <c r="H9" s="234"/>
      <c r="I9" s="283"/>
      <c r="J9" s="283">
        <v>8</v>
      </c>
      <c r="K9" s="283">
        <v>8</v>
      </c>
      <c r="L9" s="283">
        <v>8</v>
      </c>
      <c r="M9" s="283">
        <v>8</v>
      </c>
      <c r="N9" s="398">
        <f>SUM(I9:M9)</f>
        <v>32</v>
      </c>
    </row>
    <row r="10" spans="1:14" ht="15.75" hidden="1" customHeight="1">
      <c r="A10" s="607" t="s">
        <v>232</v>
      </c>
      <c r="B10" s="608"/>
      <c r="C10" s="609" t="s">
        <v>247</v>
      </c>
      <c r="D10" s="610"/>
      <c r="E10" s="610"/>
      <c r="F10" s="611"/>
      <c r="G10" s="234"/>
      <c r="H10" s="234"/>
      <c r="I10" s="283"/>
      <c r="J10" s="283"/>
      <c r="K10" s="283"/>
      <c r="L10" s="283"/>
      <c r="M10" s="283"/>
      <c r="N10" s="398">
        <f>G10+H10+I10+J10+K10+L10+M10</f>
        <v>0</v>
      </c>
    </row>
    <row r="11" spans="1:14">
      <c r="A11" s="607" t="s">
        <v>233</v>
      </c>
      <c r="B11" s="608"/>
      <c r="C11" s="609" t="s">
        <v>229</v>
      </c>
      <c r="D11" s="610"/>
      <c r="E11" s="610"/>
      <c r="F11" s="611"/>
      <c r="G11" s="400"/>
      <c r="H11" s="234"/>
      <c r="I11" s="283"/>
      <c r="J11" s="283"/>
      <c r="K11" s="283"/>
      <c r="L11" s="283"/>
      <c r="M11" s="283"/>
      <c r="N11" s="238">
        <f>SUM(G11:M11)</f>
        <v>0</v>
      </c>
    </row>
    <row r="12" spans="1:14">
      <c r="A12" s="607" t="s">
        <v>233</v>
      </c>
      <c r="B12" s="608"/>
      <c r="C12" s="609" t="s">
        <v>234</v>
      </c>
      <c r="D12" s="610"/>
      <c r="E12" s="610"/>
      <c r="F12" s="611"/>
      <c r="G12" s="234"/>
      <c r="H12" s="234"/>
      <c r="I12" s="239"/>
      <c r="J12" s="249"/>
      <c r="K12" s="239"/>
      <c r="L12" s="235"/>
      <c r="M12" s="235"/>
      <c r="N12" s="248">
        <f>SUM(I12:M12)</f>
        <v>0</v>
      </c>
    </row>
    <row r="13" spans="1:14">
      <c r="A13" s="617" t="s">
        <v>235</v>
      </c>
      <c r="B13" s="618"/>
      <c r="C13" s="619"/>
      <c r="D13" s="620"/>
      <c r="E13" s="620"/>
      <c r="F13" s="621"/>
      <c r="G13" s="234"/>
      <c r="H13" s="234"/>
      <c r="I13" s="402"/>
      <c r="J13" s="239"/>
      <c r="K13" s="239"/>
      <c r="L13" s="235"/>
      <c r="M13" s="235"/>
      <c r="N13" s="240">
        <f>SUM(I13:M13)</f>
        <v>0</v>
      </c>
    </row>
    <row r="14" spans="1:14">
      <c r="A14" s="617" t="s">
        <v>236</v>
      </c>
      <c r="B14" s="618"/>
      <c r="C14" s="619"/>
      <c r="D14" s="620"/>
      <c r="E14" s="620"/>
      <c r="F14" s="621"/>
      <c r="G14" s="241"/>
      <c r="H14" s="241"/>
      <c r="I14" s="454">
        <v>8</v>
      </c>
      <c r="J14" s="239"/>
      <c r="K14" s="239"/>
      <c r="L14" s="235"/>
      <c r="M14" s="235"/>
      <c r="N14" s="401">
        <f>SUM(I14:M14)</f>
        <v>8</v>
      </c>
    </row>
    <row r="15" spans="1:14">
      <c r="A15" s="622"/>
      <c r="B15" s="623"/>
      <c r="C15" s="624"/>
      <c r="D15" s="625"/>
      <c r="E15" s="625"/>
      <c r="F15" s="626"/>
      <c r="G15" s="241"/>
      <c r="H15" s="241"/>
      <c r="I15" s="239"/>
      <c r="J15" s="239"/>
      <c r="K15" s="239"/>
      <c r="L15" s="235"/>
      <c r="M15" s="235"/>
      <c r="N15" s="385"/>
    </row>
    <row r="16" spans="1:14">
      <c r="A16" s="612"/>
      <c r="B16" s="613"/>
      <c r="C16" s="614" t="s">
        <v>237</v>
      </c>
      <c r="D16" s="615"/>
      <c r="E16" s="615"/>
      <c r="F16" s="616"/>
      <c r="G16" s="243">
        <f t="shared" ref="G16:M16" si="1">SUM(G8:G15)</f>
        <v>0</v>
      </c>
      <c r="H16" s="243">
        <f t="shared" si="1"/>
        <v>0</v>
      </c>
      <c r="I16" s="243">
        <f t="shared" si="1"/>
        <v>8</v>
      </c>
      <c r="J16" s="243">
        <f t="shared" si="1"/>
        <v>8</v>
      </c>
      <c r="K16" s="243">
        <f t="shared" si="1"/>
        <v>8</v>
      </c>
      <c r="L16" s="243">
        <f t="shared" si="1"/>
        <v>8</v>
      </c>
      <c r="M16" s="243">
        <f t="shared" si="1"/>
        <v>8</v>
      </c>
      <c r="N16" s="244">
        <f>SUM(G16:M16)</f>
        <v>40</v>
      </c>
    </row>
    <row r="17" spans="1:14">
      <c r="A17" s="227"/>
      <c r="B17" s="227"/>
      <c r="C17" s="445"/>
      <c r="D17" s="445"/>
      <c r="E17" s="445"/>
      <c r="F17" s="445"/>
      <c r="G17" s="446"/>
      <c r="H17" s="446"/>
      <c r="I17" s="446"/>
      <c r="J17" s="446"/>
      <c r="K17" s="446"/>
      <c r="L17" s="446"/>
      <c r="M17" s="446"/>
      <c r="N17" s="447"/>
    </row>
    <row r="18" spans="1:14">
      <c r="A18" s="227"/>
      <c r="B18" s="227"/>
      <c r="C18" s="227"/>
      <c r="D18" s="227"/>
      <c r="E18" s="227"/>
      <c r="F18" s="227"/>
      <c r="G18" s="245"/>
      <c r="H18" s="245"/>
      <c r="I18" s="245"/>
      <c r="J18" s="245"/>
      <c r="K18" s="245"/>
      <c r="L18" s="245"/>
      <c r="M18" s="245"/>
      <c r="N18" s="227"/>
    </row>
    <row r="19" spans="1:14">
      <c r="A19" s="227" t="s">
        <v>238</v>
      </c>
      <c r="B19" s="227"/>
      <c r="C19" s="227"/>
      <c r="D19" s="227"/>
      <c r="E19" s="227" t="s">
        <v>239</v>
      </c>
    </row>
    <row r="20" spans="1:14">
      <c r="A20" s="227"/>
    </row>
    <row r="21" spans="1:14">
      <c r="A21" s="227"/>
    </row>
  </sheetData>
  <mergeCells count="28">
    <mergeCell ref="A7:B7"/>
    <mergeCell ref="C7:F7"/>
    <mergeCell ref="A8:B8"/>
    <mergeCell ref="C8:F8"/>
    <mergeCell ref="A2:N2"/>
    <mergeCell ref="A5:B5"/>
    <mergeCell ref="C5:F5"/>
    <mergeCell ref="G5:H5"/>
    <mergeCell ref="I5:M5"/>
    <mergeCell ref="N5:N6"/>
    <mergeCell ref="A6:B6"/>
    <mergeCell ref="C6:F6"/>
    <mergeCell ref="A9:B9"/>
    <mergeCell ref="C9:F9"/>
    <mergeCell ref="A16:B16"/>
    <mergeCell ref="C16:F16"/>
    <mergeCell ref="A13:B13"/>
    <mergeCell ref="C13:F13"/>
    <mergeCell ref="A14:B14"/>
    <mergeCell ref="C14:F14"/>
    <mergeCell ref="A15:B15"/>
    <mergeCell ref="C15:F15"/>
    <mergeCell ref="A11:B11"/>
    <mergeCell ref="C11:F11"/>
    <mergeCell ref="A12:B12"/>
    <mergeCell ref="C12:F12"/>
    <mergeCell ref="A10:B10"/>
    <mergeCell ref="C10:F10"/>
  </mergeCells>
  <pageMargins left="0.7" right="0.7" top="0.75" bottom="0.75" header="0.3" footer="0.3"/>
  <pageSetup scale="55" fitToWidth="0" fitToHeight="0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eandTime xmlns="5ef3ed05-ccae-4057-b996-ced7e3a7fbe2" xsi:nil="true"/>
    <lcf76f155ced4ddcb4097134ff3c332f xmlns="5ef3ed05-ccae-4057-b996-ced7e3a7fbe2">
      <Terms xmlns="http://schemas.microsoft.com/office/infopath/2007/PartnerControls"/>
    </lcf76f155ced4ddcb4097134ff3c332f>
    <TaxCatchAll xmlns="edf40c6b-e213-491a-8fb3-eef5173eec7d"/>
  </documentManagement>
</p:properti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4E734AC60BE794382545FF84C8B6B9B" ma:contentTypeVersion="14" ma:contentTypeDescription="Create a new document." ma:contentTypeScope="" ma:versionID="660ff9fa820d9def2ad11127514df6a7">
  <xsd:schema xmlns:xsd="http://www.w3.org/2001/XMLSchema" xmlns:xs="http://www.w3.org/2001/XMLSchema" xmlns:p="http://schemas.microsoft.com/office/2006/metadata/properties" xmlns:ns2="edf40c6b-e213-491a-8fb3-eef5173eec7d" xmlns:ns3="5ef3ed05-ccae-4057-b996-ced7e3a7fbe2" targetNamespace="http://schemas.microsoft.com/office/2006/metadata/properties" ma:root="true" ma:fieldsID="7b0d9f6c3cd6ef465256601e1a317eef" ns2:_="" ns3:_="">
    <xsd:import namespace="edf40c6b-e213-491a-8fb3-eef5173eec7d"/>
    <xsd:import namespace="5ef3ed05-ccae-4057-b996-ced7e3a7fbe2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lcf76f155ced4ddcb4097134ff3c332f" minOccurs="0"/>
                <xsd:element ref="ns2:TaxCatchAll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DateTaken" minOccurs="0"/>
                <xsd:element ref="ns3:MediaServiceObjectDetectorVersions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  <xsd:element ref="ns3:Dateand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f40c6b-e213-491a-8fb3-eef5173eec7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3" nillable="true" ma:displayName="Taxonomy Catch All Column" ma:hidden="true" ma:list="{a7e9c70b-b512-424b-bd9a-6ea8d638f7d8}" ma:internalName="TaxCatchAll" ma:showField="CatchAllData" ma:web="edf40c6b-e213-491a-8fb3-eef5173eec7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f3ed05-ccae-4057-b996-ced7e3a7fbe2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149c62b8-963c-43b1-9ae6-c660646d582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5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DateandTime" ma:index="24" nillable="true" ma:displayName="Date and Time" ma:format="DateTime" ma:internalName="DateandTim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6.xml>
</file>

<file path=customXml/itemProps1.xml><?xml version="1.0" encoding="utf-8"?>
<ds:datastoreItem xmlns:ds="http://schemas.openxmlformats.org/officeDocument/2006/customXml" ds:itemID="{0C978460-0CEF-44FD-A593-5CA6ACAE378F}">
  <ds:schemaRefs>
    <ds:schemaRef ds:uri="http://schemas.microsoft.com/office/2006/metadata/properties"/>
    <ds:schemaRef ds:uri="http://schemas.microsoft.com/office/infopath/2007/PartnerControls"/>
    <ds:schemaRef ds:uri="5ef3ed05-ccae-4057-b996-ced7e3a7fbe2"/>
    <ds:schemaRef ds:uri="edf40c6b-e213-491a-8fb3-eef5173eec7d"/>
  </ds:schemaRefs>
</ds:datastoreItem>
</file>

<file path=customXml/itemProps2.xml><?xml version="1.0" encoding="utf-8"?>
<ds:datastoreItem xmlns:ds="http://schemas.openxmlformats.org/officeDocument/2006/customXml" ds:itemID="{30F66D66-2449-40EE-BA5E-4BFA42D312E9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918A9744-9529-425F-BD5B-A9073636FD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df40c6b-e213-491a-8fb3-eef5173eec7d"/>
    <ds:schemaRef ds:uri="5ef3ed05-ccae-4057-b996-ced7e3a7fbe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33F8D42-D2C1-4716-9A72-0638366C4ABF}"/>
</file>

<file path=customXml/itemProps5.xml><?xml version="1.0" encoding="utf-8"?>
<ds:datastoreItem xmlns:ds="http://schemas.openxmlformats.org/officeDocument/2006/customXml" ds:itemID="{49D3C563-AD66-4399-8D22-2EB196187D94}">
  <ds:schemaRefs>
    <ds:schemaRef ds:uri="http://schemas.microsoft.com/sharepoint/v3/contenttype/forms"/>
  </ds:schemaRefs>
</ds:datastoreItem>
</file>

<file path=customXml/itemProps6.xml><?xml version="1.0" encoding="utf-8"?>
<ds:datastoreItem xmlns:ds="http://schemas.openxmlformats.org/officeDocument/2006/customXml" ds:itemID="{DB6F607A-58DF-46BC-84CE-12FA789CC626}"/>
</file>

<file path=docMetadata/LabelInfo.xml><?xml version="1.0" encoding="utf-8"?>
<clbl:labelList xmlns:clbl="http://schemas.microsoft.com/office/2020/mipLabelMetadata">
  <clbl:label id="{59096ad9-8b60-446a-90b7-017dbb9421a3}" enabled="1" method="Standard" siteId="{3d234255-e20f-4205-88a5-9658a402999b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20</vt:i4>
      </vt:variant>
    </vt:vector>
  </HeadingPairs>
  <TitlesOfParts>
    <vt:vector size="35" baseType="lpstr">
      <vt:lpstr>Master File </vt:lpstr>
      <vt:lpstr>Invoice</vt:lpstr>
      <vt:lpstr>Sub Calc _revised</vt:lpstr>
      <vt:lpstr>Progress Report</vt:lpstr>
      <vt:lpstr>Sub Calc</vt:lpstr>
      <vt:lpstr>Sub Labor</vt:lpstr>
      <vt:lpstr>Prime ODCs</vt:lpstr>
      <vt:lpstr>ODC</vt:lpstr>
      <vt:lpstr>MISC</vt:lpstr>
      <vt:lpstr>JP Week 1</vt:lpstr>
      <vt:lpstr>JP Week 2</vt:lpstr>
      <vt:lpstr>JP Week 3</vt:lpstr>
      <vt:lpstr>JP Week 4</vt:lpstr>
      <vt:lpstr>JP Week6</vt:lpstr>
      <vt:lpstr>JP Week 5</vt:lpstr>
      <vt:lpstr>'Sub Calc _revised'!BALANCE</vt:lpstr>
      <vt:lpstr>BALANCE</vt:lpstr>
      <vt:lpstr>consultant</vt:lpstr>
      <vt:lpstr>'Sub Calc _revised'!FIXFEE</vt:lpstr>
      <vt:lpstr>FIXFEE</vt:lpstr>
      <vt:lpstr>'Sub Calc _revised'!INVOICE</vt:lpstr>
      <vt:lpstr>INVOICE</vt:lpstr>
      <vt:lpstr>Invoice!Print_Area</vt:lpstr>
      <vt:lpstr>'JP Week 1'!Print_Area</vt:lpstr>
      <vt:lpstr>'JP Week 2'!Print_Area</vt:lpstr>
      <vt:lpstr>'JP Week 3'!Print_Area</vt:lpstr>
      <vt:lpstr>'JP Week 4'!Print_Area</vt:lpstr>
      <vt:lpstr>'JP Week 5'!Print_Area</vt:lpstr>
      <vt:lpstr>MISC!Print_Area</vt:lpstr>
      <vt:lpstr>ODC!Print_Area</vt:lpstr>
      <vt:lpstr>'Prime ODCs'!Print_Area</vt:lpstr>
      <vt:lpstr>'Progress Report'!Print_Area</vt:lpstr>
      <vt:lpstr>'Sub Calc'!Print_Area</vt:lpstr>
      <vt:lpstr>'Sub Calc _revised'!Print_Area</vt:lpstr>
      <vt:lpstr>'Sub Labor'!Print_Area</vt:lpstr>
    </vt:vector>
  </TitlesOfParts>
  <Manager/>
  <Company>Bay Area Rapid Transit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Darren Gehman</dc:creator>
  <cp:keywords/>
  <dc:description/>
  <cp:lastModifiedBy>reyhaneh@azadeng.com</cp:lastModifiedBy>
  <cp:revision/>
  <dcterms:created xsi:type="dcterms:W3CDTF">2000-02-15T22:21:08Z</dcterms:created>
  <dcterms:modified xsi:type="dcterms:W3CDTF">2026-06-15T21:53:05Z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docIndexRef">
    <vt:lpwstr>6956fb02-058e-4927-aebd-4f5a5da8ffe5</vt:lpwstr>
  </property>
  <property fmtid="{D5CDD505-2E9C-101B-9397-08002B2CF9AE}" pid="5" name="bjDocumentSecurityLabel">
    <vt:lpwstr>No Marking</vt:lpwstr>
  </property>
  <property fmtid="{D5CDD505-2E9C-101B-9397-08002B2CF9AE}" pid="6" name="bjSaver">
    <vt:lpwstr>umuVM6GKiT+kE8w/53Nw8Y+MXuXzKuyA</vt:lpwstr>
  </property>
  <property fmtid="{D5CDD505-2E9C-101B-9397-08002B2CF9AE}" pid="7" name="bjClsUserRVM">
    <vt:lpwstr>[]</vt:lpwstr>
  </property>
  <property fmtid="{D5CDD505-2E9C-101B-9397-08002B2CF9AE}" pid="8" name="bjLabelHistoryID">
    <vt:lpwstr>{DB6F607A-58DF-46BC-84CE-12FA789CC626}</vt:lpwstr>
  </property>
  <property fmtid="{D5CDD505-2E9C-101B-9397-08002B2CF9AE}" pid="9" name="ContentTypeId">
    <vt:lpwstr>0x01010054E734AC60BE794382545FF84C8B6B9B</vt:lpwstr>
  </property>
</Properties>
</file>