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Invoice" state="visible" r:id="rId5"/>
    <sheet sheetId="3" name="Sub Calc" state="visible" r:id="rId6"/>
    <sheet sheetId="4" name="Progress Report" state="visible" r:id="rId7"/>
    <sheet sheetId="5" name="Labor Attachment" state="visible" r:id="rId8"/>
    <sheet sheetId="6" name="Week 1" state="visible" r:id="rId9"/>
  </sheets>
  <definedNames>
    <definedName name="BALANCE">'Sub Calc'!$G$52</definedName>
    <definedName name="FIXFEE">'Sub Calc'!$H$47</definedName>
    <definedName name="consultant">'Labor Attachment'!$B$1</definedName>
    <definedName name="_xlnm.Print_Area" localSheetId="1">'Invoice'!$A1:$O46</definedName>
    <definedName name="_xlnm.Print_Area" localSheetId="2">'Sub Calc'!$A1:$K52</definedName>
    <definedName name="_xlnm.Print_Area" localSheetId="3">'Progress Report'!$B1:$I38</definedName>
    <definedName name="_xlnm.Print_Area" localSheetId="4">'Labor Attachment'!$B1:$F32</definedName>
    <definedName name="_xlnm.Print_Area" localSheetId="5">'Week 1'!$A1:$O22</definedName>
  </definedNames>
  <calcPr calcId="171027" fullCalcOnLoad="1"/>
</workbook>
</file>

<file path=xl/sharedStrings.xml><?xml version="1.0" encoding="utf-8"?>
<sst xmlns="http://schemas.openxmlformats.org/spreadsheetml/2006/main" count="234" uniqueCount="205">
  <si>
    <t>Invoice Package Overview</t>
  </si>
  <si>
    <t>Azad Engineering, Inc.</t>
  </si>
  <si>
    <t>Client</t>
  </si>
  <si>
    <t>C</t>
  </si>
  <si>
    <t>Job Number</t>
  </si>
  <si>
    <t>J</t>
  </si>
  <si>
    <t>Work Plan</t>
  </si>
  <si>
    <t>REPRO-1784155534990 — T</t>
  </si>
  <si>
    <t>Billing Period</t>
  </si>
  <si>
    <t>2026-01-05 to 2026-01-18</t>
  </si>
  <si>
    <t>Invoice Number</t>
  </si>
  <si>
    <t>REPRO-1784155534990</t>
  </si>
  <si>
    <t>Invoice Date</t>
  </si>
  <si>
    <t>Personnel</t>
  </si>
  <si>
    <t>Repro Emp 1784155534990</t>
  </si>
  <si>
    <t>Billing Summary</t>
  </si>
  <si>
    <t>Total Hours</t>
  </si>
  <si>
    <t>Labor Total</t>
  </si>
  <si>
    <t>Total This Period</t>
  </si>
  <si>
    <t>Previously Billed</t>
  </si>
  <si>
    <t>Total Billed To Date</t>
  </si>
  <si>
    <t>Total Work Plan Budget</t>
  </si>
  <si>
    <t>Remaining Balance</t>
  </si>
  <si>
    <t>Contents</t>
  </si>
  <si>
    <t>•</t>
  </si>
  <si>
    <t>Invoice</t>
  </si>
  <si>
    <t>Sub Calc</t>
  </si>
  <si>
    <t>Progress Report</t>
  </si>
  <si>
    <t>Labor Attachment</t>
  </si>
  <si>
    <t>Weekly Timesheets</t>
  </si>
  <si>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</si>
  <si>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</si>
  <si>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</si>
  <si>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</si>
  <si>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</si>
  <si>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</si>
  <si>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</si>
  <si>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</si>
  <si>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</si>
  <si>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P</t>
  </si>
  <si>
    <t>mahsa@azadeng.com</t>
  </si>
  <si>
    <t>Sub Invoice Number:</t>
  </si>
  <si>
    <t xml:space="preserve"> REPRO-1784155534990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</si>
  <si>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</si>
  <si>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</si>
  <si>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</si>
  <si>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</si>
  <si>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</si>
  <si>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</si>
  <si>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</si>
  <si>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</si>
  <si>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</si>
  <si>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</si>
  <si>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</si>
  <si>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</si>
  <si>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T</t>
  </si>
  <si>
    <t>47CJ016, 20LT008</t>
  </si>
  <si>
    <t xml:space="preserve">Services for the Period From:  </t>
  </si>
  <si>
    <t>Terms:</t>
  </si>
  <si>
    <t>to</t>
  </si>
  <si>
    <t>Net 30</t>
  </si>
  <si>
    <t xml:space="preserve">  Billed Line Items (against Purchase Order Line-Sch, Item/Description</t>
  </si>
  <si>
    <t>1- 1</t>
  </si>
  <si>
    <t>Work Plan REPRO-1784155534990</t>
  </si>
  <si>
    <t>TOTAL AMOUNT DUE THIS INVOICE</t>
  </si>
  <si>
    <t>BILLING SUMMARY: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</si>
  <si>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</si>
  <si>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</si>
  <si>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</si>
  <si>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</si>
  <si>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</si>
  <si>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</si>
  <si>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</si>
  <si>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</si>
  <si>
    <t>Date:</t>
  </si>
  <si>
    <t>INVOICE DETAIL ATTACHMENT</t>
  </si>
  <si>
    <t>Invoice No.</t>
  </si>
  <si>
    <t>Work Plan No.</t>
  </si>
  <si>
    <t>Budget</t>
  </si>
  <si>
    <t>Amount This Period</t>
  </si>
  <si>
    <t>Amount To Date</t>
  </si>
  <si>
    <t>% Expended</t>
  </si>
  <si>
    <t>Hours to Date</t>
  </si>
  <si>
    <t>Labor</t>
  </si>
  <si>
    <t>Current</t>
  </si>
  <si>
    <t>Previous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</si>
  <si>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</si>
  <si>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</si>
  <si>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</si>
  <si>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</si>
  <si>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</si>
  <si>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</si>
  <si>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</si>
  <si>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</si>
  <si>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Field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</si>
  <si>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</si>
  <si>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</si>
  <si>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</si>
  <si>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</si>
  <si>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</si>
  <si>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</si>
  <si>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</si>
  <si>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</si>
  <si>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</si>
  <si>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</si>
  <si>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</si>
  <si>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</si>
  <si>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SS OT Premium(Jordy)</t>
  </si>
  <si>
    <t>37/HR</t>
  </si>
  <si>
    <t>HRS</t>
  </si>
  <si>
    <t>SS DT Premium(Jordy)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</si>
  <si>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</si>
  <si>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</si>
  <si>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</si>
  <si>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</si>
  <si>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</si>
  <si>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</si>
  <si>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</si>
  <si>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</si>
  <si>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</si>
  <si>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</si>
  <si>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</si>
  <si>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</si>
  <si>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</si>
  <si>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</si>
  <si>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</si>
  <si>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</si>
  <si>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</si>
  <si>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</si>
  <si>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</si>
  <si>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</si>
  <si>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</si>
  <si>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Rounding</t>
  </si>
  <si>
    <t>Total Amount Due</t>
  </si>
  <si>
    <t>Original</t>
  </si>
  <si>
    <t>Checked</t>
  </si>
  <si>
    <t>labor</t>
  </si>
  <si>
    <t>expenses</t>
  </si>
  <si>
    <t>BART ON-CALL CONSTRUCTION MANAGEMENT SERVICES</t>
  </si>
  <si>
    <t>Agreement No. 6M8178</t>
  </si>
  <si>
    <t>PROGRESS REPORT</t>
  </si>
  <si>
    <t xml:space="preserve">PO No.: </t>
  </si>
  <si>
    <t>Period:</t>
  </si>
  <si>
    <t>Describe Work Performed/Accomplished During the Month (List Major Activities)</t>
  </si>
  <si>
    <t>Summarize Work Completed to Date (Milestones Completed and Dates) by Jordy Peralta</t>
  </si>
  <si>
    <t/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</si>
  <si>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</si>
  <si>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</si>
  <si>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</si>
  <si>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</si>
  <si>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family val="2"/>
        <sz val="10"/>
        <rFont val="Calibri"/>
      </rPr>
      <t>Schedule:  24</t>
    </r>
    <r>
      <rPr>
        <color rgb="FF000000"/>
        <family val="2"/>
        <sz val="10"/>
        <rFont val="Calibri"/>
      </rPr>
      <t>months.</t>
    </r>
    <r>
      <rPr>
        <b/>
        <color rgb="FF000000"/>
        <family val="2"/>
        <sz val="10"/>
        <rFont val="Calibri"/>
      </rPr>
      <t xml:space="preserve"> </t>
    </r>
    <r>
      <rPr>
        <color rgb="FF000000"/>
        <family val="2"/>
        <sz val="10"/>
        <rFont val="Calibri"/>
      </rPr>
      <t>Time Passed: 11 months, Remaining 14 months.</t>
    </r>
    <r>
      <rPr>
        <b/>
        <color rgb="FF000000"/>
        <family val="2"/>
        <sz val="10"/>
        <rFont val="Calibri"/>
      </rPr>
      <t xml:space="preserve">  Comment:  </t>
    </r>
    <r>
      <rPr>
        <color rgb="FF000000"/>
        <family val="2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</si>
  <si>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</si>
  <si>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</si>
  <si>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</si>
  <si>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</si>
  <si>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</si>
  <si>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</si>
  <si>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</si>
  <si>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Invoice Date:</t>
  </si>
  <si>
    <t>Max Rate Cap</t>
  </si>
  <si>
    <t>LABOR ATTACHMENT</t>
  </si>
  <si>
    <t>Invoice No.:</t>
  </si>
  <si>
    <t>at $115</t>
  </si>
  <si>
    <t>Work Plan No.: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</si>
  <si>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</si>
  <si>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</si>
  <si>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</si>
  <si>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</si>
  <si>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</si>
  <si>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</si>
  <si>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</si>
  <si>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</si>
  <si>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</si>
  <si>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</si>
  <si>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</si>
  <si>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Engineer</t>
  </si>
  <si>
    <t>SUBTOTAL (HOME)</t>
  </si>
  <si>
    <t>SUBTOTAL (FIELD)</t>
  </si>
  <si>
    <t>TOTAL LABOR</t>
  </si>
  <si>
    <t xml:space="preserve">Labor </t>
  </si>
  <si>
    <t xml:space="preserve">ODC </t>
  </si>
  <si>
    <t xml:space="preserve">manual </t>
  </si>
  <si>
    <t>Weekly Timesheet</t>
  </si>
  <si>
    <t>Azad Engineering PC Timesheet</t>
  </si>
  <si>
    <t>Employee Name: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</si>
  <si>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</si>
  <si>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</si>
  <si>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</si>
  <si>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</si>
  <si>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</si>
  <si>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</si>
  <si>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</si>
  <si>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</si>
  <si>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</si>
  <si>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</si>
  <si>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</si>
  <si>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t>6M8178 A.04-02</t>
  </si>
  <si>
    <r>
      <rPr>
        <color rgb="FF000000"/>
        <family val="2"/>
        <sz val="9"/>
        <rFont val="Helvetica Neue"/>
      </rPr>
      <t>6M8178 A.04-02</t>
    </r>
    <r>
      <rPr>
        <b/>
        <color rgb="FF000000"/>
        <family val="2"/>
        <sz val="9"/>
        <rFont val="Helvetica Neue"/>
      </rPr>
      <t xml:space="preserve"> </t>
    </r>
  </si>
  <si>
    <t xml:space="preserve">6M8178 A.04-02 </t>
  </si>
  <si>
    <r>
      <t>6M8178 A.04-01</t>
    </r>
    <r>
      <rPr>
        <b/>
        <color rgb="FF000000"/>
        <family val="2"/>
        <sz val="9"/>
        <rFont val="Helvetica Neue"/>
      </rPr>
      <t xml:space="preserve">    </t>
    </r>
  </si>
  <si>
    <t>PTO (Sick/Vacation)</t>
  </si>
  <si>
    <t>Holiday</t>
  </si>
  <si>
    <t>TOTAL HOURS</t>
  </si>
  <si>
    <t>Submitted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</si>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</sst>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&quot;$&quot;#,##0.00"/>
    <numFmt numFmtId="165" formatCode="_(&quot;$&quot;* #,##0.00_);_(&quot;$&quot;* (#,##0.00);_(&quot;$&quot;* &quot;-&quot;??_);_(@_)"/>
    <numFmt numFmtId="166" formatCode="_(* #,##0.00_);_(* (#,##0.00);_(* &quot;-&quot;??_);_(@_)"/>
    <numFmt numFmtId="167" formatCode="mm/dd/yy;@"/>
    <numFmt numFmtId="168" formatCode="0&quot; Hrs.&quot;"/>
    <numFmt numFmtId="169" formatCode="0.00&quot; Hrs.&quot;"/>
    <numFmt numFmtId="170" formatCode="0.0&quot; Hrs.&quot;"/>
    <numFmt numFmtId="171" formatCode="0.0%"/>
    <numFmt numFmtId="172" formatCode="&quot;$&quot;#,##0_);[Red](&quot;$&quot;#,##0)"/>
    <numFmt numFmtId="173" formatCode="&quot;$&quot;#,##0.00_);[Red](&quot;$&quot;#,##0.00)"/>
    <numFmt numFmtId="174" formatCode="[$-409]mmmm d, yyyy;@"/>
    <numFmt numFmtId="175" formatCode="0.0"/>
    <numFmt numFmtId="176" formatCode="_(* #,##0.0_);_(* (#,##0.0);_(* &quot;-&quot;??_);_(@_)"/>
  </numFmts>
  <fonts count="74" x14ac:knownFonts="1">
    <font>
      <color theme="1"/>
      <family val="2"/>
      <scheme val="minor"/>
      <sz val="11"/>
      <name val="Calibri"/>
    </font>
    <font>
      <b/>
      <color rgb="FF333333"/>
      <sz val="16"/>
    </font>
    <font>
      <color rgb="FF5F5F5F"/>
      <sz val="11"/>
    </font>
    <font>
      <b/>
      <color rgb="FF5F5F5F"/>
      <sz val="10"/>
    </font>
    <font>
      <sz val="11"/>
    </font>
    <font>
      <b/>
      <sz val="12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b/>
      <family val="2"/>
      <sz val="11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0"/>
      <name val="Arial"/>
    </font>
    <font>
      <family val="2"/>
      <sz val="11"/>
      <name val="Calibri"/>
    </font>
    <font>
      <b/>
      <color rgb="FF000000"/>
      <family val="2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family val="2"/>
      <sz val="11"/>
      <name val="Arial"/>
    </font>
    <font>
      <b/>
      <i/>
      <color rgb="FFC00000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sz val="12"/>
      <name val="Helv"/>
    </font>
    <font>
      <b/>
      <color rgb="FFFF0000"/>
      <sz val="12"/>
      <name val="Helv"/>
    </font>
    <font>
      <b/>
      <sz val="12"/>
      <name val="Helv"/>
    </font>
    <font>
      <i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  <font>
      <b/>
      <family val="2"/>
      <scheme val="minor"/>
      <sz val="12"/>
      <name val="Calibri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family val="2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family val="2"/>
      <scheme val="minor"/>
      <sz val="11"/>
      <name val="Calibri"/>
    </font>
    <font>
      <color theme="1"/>
      <family val="2"/>
      <sz val="8"/>
      <name val="Arial"/>
    </font>
    <font>
      <family val="2"/>
      <sz val="9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  <font>
      <color rgb="FF000000"/>
      <family val="2"/>
      <sz val="12"/>
      <name val="Helvetica Neue"/>
    </font>
    <font>
      <b/>
      <color rgb="FF000000"/>
      <family val="2"/>
      <sz val="16"/>
      <name val="Helvetica Neue"/>
    </font>
    <font>
      <b/>
      <color rgb="FF000000"/>
      <family val="2"/>
      <sz val="11"/>
      <name val="Helvetica Neue"/>
    </font>
    <font>
      <color rgb="FF000000"/>
      <family val="2"/>
      <sz val="11"/>
      <name val="Helvetica Neue"/>
    </font>
    <font>
      <color rgb="FF000000"/>
      <family val="2"/>
      <sz val="9"/>
      <name val="Helvetica Neue"/>
    </font>
    <font>
      <b/>
      <color rgb="FF000000"/>
      <family val="2"/>
      <sz val="9"/>
      <name val="Helvetica Neue"/>
    </font>
    <font>
      <b/>
      <color rgb="FF000000"/>
      <family val="2"/>
      <sz val="12"/>
      <name val="Helvetica Neue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CD5B4"/>
        <bgColor rgb="FF000000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center"/>
    </xf>
    <xf numFmtId="15" fontId="10" fillId="0" borderId="0" xfId="0" applyNumberFormat="1" applyFont="1"/>
    <xf numFmtId="14" fontId="8" fillId="0" borderId="4" xfId="0" applyNumberFormat="1" applyFont="1" applyBorder="1" applyAlignment="1">
      <alignment horizontal="left" indent="1"/>
    </xf>
    <xf numFmtId="0" fontId="10" fillId="0" borderId="0" xfId="0" applyFont="1" applyAlignment="1">
      <alignment horizontal="right"/>
    </xf>
    <xf numFmtId="0" fontId="11" fillId="0" borderId="0" xfId="0" applyFont="1"/>
    <xf numFmtId="0" fontId="6" fillId="0" borderId="0" xfId="0" applyFont="1" applyAlignment="1">
      <alignment horizontal="left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12" fillId="0" borderId="4" xfId="0" applyFont="1" applyBorder="1" applyAlignment="1">
      <alignment horizontal="left" indent="1"/>
    </xf>
    <xf numFmtId="0" fontId="13" fillId="0" borderId="0" xfId="0" applyFont="1"/>
    <xf numFmtId="0" fontId="8" fillId="0" borderId="7" xfId="0" applyFont="1" applyBorder="1" applyAlignment="1">
      <alignment horizontal="left"/>
    </xf>
    <xf numFmtId="0" fontId="10" fillId="0" borderId="0" xfId="0" applyFont="1"/>
    <xf numFmtId="0" fontId="12" fillId="0" borderId="4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5" fillId="0" borderId="0" xfId="0" applyFont="1"/>
    <xf numFmtId="0" fontId="6" fillId="0" borderId="2" xfId="0" applyFont="1" applyBorder="1"/>
    <xf numFmtId="0" fontId="6" fillId="0" borderId="3" xfId="0" applyFont="1" applyBorder="1"/>
    <xf numFmtId="0" fontId="16" fillId="0" borderId="0" xfId="0" applyFont="1"/>
    <xf numFmtId="0" fontId="8" fillId="0" borderId="8" xfId="0" applyFont="1" applyBorder="1"/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14" fontId="6" fillId="0" borderId="10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6" xfId="0" applyFont="1" applyBorder="1"/>
    <xf numFmtId="0" fontId="18" fillId="0" borderId="4" xfId="0" applyFont="1" applyBorder="1" applyAlignment="1">
      <alignment horizontal="left"/>
    </xf>
    <xf numFmtId="0" fontId="6" fillId="0" borderId="1" xfId="0" applyFont="1" applyBorder="1"/>
    <xf numFmtId="16" fontId="6" fillId="0" borderId="8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left"/>
    </xf>
    <xf numFmtId="0" fontId="6" fillId="0" borderId="11" xfId="0" applyFont="1" applyBorder="1"/>
    <xf numFmtId="0" fontId="6" fillId="0" borderId="8" xfId="0" applyFont="1" applyBorder="1"/>
    <xf numFmtId="0" fontId="6" fillId="0" borderId="5" xfId="0" applyFont="1" applyBorder="1" applyAlignment="1">
      <alignment horizontal="center"/>
    </xf>
    <xf numFmtId="0" fontId="19" fillId="0" borderId="0" xfId="0" applyFont="1" applyAlignment="1">
      <alignment horizontal="right"/>
    </xf>
    <xf numFmtId="165" fontId="8" fillId="0" borderId="12" xfId="0" applyNumberFormat="1" applyFont="1" applyBorder="1" applyAlignment="1">
      <alignment horizontal="center"/>
    </xf>
    <xf numFmtId="2" fontId="8" fillId="0" borderId="0" xfId="0" applyNumberFormat="1" applyFont="1"/>
    <xf numFmtId="165" fontId="20" fillId="0" borderId="0" xfId="0" applyNumberFormat="1" applyFont="1"/>
    <xf numFmtId="165" fontId="8" fillId="0" borderId="0" xfId="0" applyNumberFormat="1" applyFont="1" applyAlignment="1">
      <alignment horizontal="center"/>
    </xf>
    <xf numFmtId="0" fontId="21" fillId="0" borderId="8" xfId="0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6" fontId="22" fillId="0" borderId="0" xfId="0" applyNumberFormat="1" applyFont="1"/>
    <xf numFmtId="166" fontId="6" fillId="0" borderId="0" xfId="0" applyNumberFormat="1" applyFont="1"/>
    <xf numFmtId="165" fontId="6" fillId="2" borderId="0" xfId="0" applyNumberFormat="1" applyFont="1" applyFill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0" fontId="22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/>
    <xf numFmtId="0" fontId="6" fillId="0" borderId="0" xfId="0" applyFont="1" applyAlignment="1">
      <alignment horizontal="left" wrapText="1"/>
    </xf>
    <xf numFmtId="14" fontId="6" fillId="0" borderId="5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165" fontId="23" fillId="0" borderId="0" xfId="0" applyNumberFormat="1" applyFont="1"/>
    <xf numFmtId="49" fontId="6" fillId="0" borderId="0" xfId="0" applyNumberFormat="1" applyFont="1"/>
    <xf numFmtId="2" fontId="6" fillId="0" borderId="0" xfId="0" applyNumberFormat="1" applyFont="1" applyAlignment="1">
      <alignment horizontal="left"/>
    </xf>
    <xf numFmtId="0" fontId="25" fillId="0" borderId="0" xfId="0" applyFont="1"/>
    <xf numFmtId="0" fontId="26" fillId="3" borderId="1" xfId="0" applyFont="1" applyFill="1" applyBorder="1" applyAlignment="1">
      <alignment horizontal="left"/>
    </xf>
    <xf numFmtId="0" fontId="25" fillId="3" borderId="2" xfId="0" applyFont="1" applyFill="1" applyBorder="1"/>
    <xf numFmtId="165" fontId="25" fillId="3" borderId="2" xfId="0" applyNumberFormat="1" applyFont="1" applyFill="1" applyBorder="1"/>
    <xf numFmtId="165" fontId="27" fillId="3" borderId="2" xfId="0" applyNumberFormat="1" applyFont="1" applyFill="1" applyBorder="1"/>
    <xf numFmtId="14" fontId="27" fillId="3" borderId="2" xfId="0" applyNumberFormat="1" applyFont="1" applyFill="1" applyBorder="1" applyAlignment="1">
      <alignment horizontal="left"/>
    </xf>
    <xf numFmtId="0" fontId="27" fillId="3" borderId="3" xfId="0" applyFont="1" applyFill="1" applyBorder="1"/>
    <xf numFmtId="0" fontId="28" fillId="0" borderId="0" xfId="0" applyFont="1"/>
    <xf numFmtId="49" fontId="28" fillId="0" borderId="0" xfId="0" applyNumberFormat="1" applyFont="1"/>
    <xf numFmtId="0" fontId="28" fillId="0" borderId="0" xfId="0" applyFont="1" applyAlignment="1">
      <alignment horizontal="left"/>
    </xf>
    <xf numFmtId="2" fontId="28" fillId="0" borderId="0" xfId="0" applyNumberFormat="1" applyFont="1" applyAlignment="1">
      <alignment horizontal="left"/>
    </xf>
    <xf numFmtId="0" fontId="27" fillId="3" borderId="4" xfId="0" applyFont="1" applyFill="1" applyBorder="1" applyAlignment="1">
      <alignment horizontal="left"/>
    </xf>
    <xf numFmtId="0" fontId="25" fillId="3" borderId="5" xfId="0" applyFont="1" applyFill="1" applyBorder="1"/>
    <xf numFmtId="165" fontId="25" fillId="3" borderId="5" xfId="0" applyNumberFormat="1" applyFont="1" applyFill="1" applyBorder="1"/>
    <xf numFmtId="165" fontId="27" fillId="3" borderId="5" xfId="0" applyNumberFormat="1" applyFont="1" applyFill="1" applyBorder="1"/>
    <xf numFmtId="0" fontId="29" fillId="3" borderId="5" xfId="0" applyFont="1" applyFill="1" applyBorder="1" applyAlignment="1">
      <alignment horizontal="left"/>
    </xf>
    <xf numFmtId="0" fontId="30" fillId="0" borderId="0" xfId="0" applyFont="1"/>
    <xf numFmtId="49" fontId="30" fillId="0" borderId="0" xfId="0" applyNumberFormat="1" applyFont="1"/>
    <xf numFmtId="0" fontId="31" fillId="0" borderId="0" xfId="0" applyFont="1" applyAlignment="1">
      <alignment horizontal="left"/>
    </xf>
    <xf numFmtId="2" fontId="31" fillId="0" borderId="0" xfId="0" applyNumberFormat="1" applyFont="1" applyAlignment="1">
      <alignment horizontal="left"/>
    </xf>
    <xf numFmtId="0" fontId="31" fillId="0" borderId="0" xfId="0" applyFont="1"/>
    <xf numFmtId="0" fontId="12" fillId="0" borderId="0" xfId="0" applyFont="1"/>
    <xf numFmtId="166" fontId="27" fillId="0" borderId="0" xfId="0" applyNumberFormat="1" applyFont="1" applyAlignment="1">
      <alignment horizontal="right"/>
    </xf>
    <xf numFmtId="165" fontId="27" fillId="0" borderId="0" xfId="0" applyNumberFormat="1" applyFont="1"/>
    <xf numFmtId="0" fontId="30" fillId="0" borderId="0" xfId="0" applyFont="1" applyAlignment="1">
      <alignment horizontal="center"/>
    </xf>
    <xf numFmtId="49" fontId="30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left"/>
    </xf>
    <xf numFmtId="2" fontId="30" fillId="0" borderId="0" xfId="0" applyNumberFormat="1" applyFont="1" applyAlignment="1">
      <alignment horizontal="left"/>
    </xf>
    <xf numFmtId="167" fontId="30" fillId="0" borderId="0" xfId="0" applyNumberFormat="1" applyFont="1" applyAlignment="1">
      <alignment horizontal="center"/>
    </xf>
    <xf numFmtId="0" fontId="1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165" fontId="12" fillId="4" borderId="13" xfId="0" applyNumberFormat="1" applyFont="1" applyFill="1" applyBorder="1" applyAlignment="1">
      <alignment horizontal="center" vertical="center"/>
    </xf>
    <xf numFmtId="165" fontId="12" fillId="4" borderId="14" xfId="0" applyNumberFormat="1" applyFont="1" applyFill="1" applyBorder="1" applyAlignment="1">
      <alignment horizontal="center" vertical="center" wrapText="1"/>
    </xf>
    <xf numFmtId="165" fontId="12" fillId="4" borderId="15" xfId="0" applyNumberFormat="1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49" fontId="32" fillId="0" borderId="0" xfId="0" applyNumberFormat="1" applyFont="1" applyAlignment="1">
      <alignment horizontal="center" wrapText="1"/>
    </xf>
    <xf numFmtId="167" fontId="32" fillId="0" borderId="0" xfId="0" applyNumberFormat="1" applyFont="1" applyAlignment="1">
      <alignment horizontal="left" vertical="center"/>
    </xf>
    <xf numFmtId="2" fontId="32" fillId="0" borderId="0" xfId="0" applyNumberFormat="1" applyFont="1" applyAlignment="1">
      <alignment horizontal="left" vertical="center"/>
    </xf>
    <xf numFmtId="167" fontId="32" fillId="0" borderId="0" xfId="0" applyNumberFormat="1" applyFont="1" applyAlignment="1">
      <alignment horizontal="center" vertical="center"/>
    </xf>
    <xf numFmtId="0" fontId="12" fillId="0" borderId="13" xfId="0" applyFont="1" applyBorder="1" applyAlignment="1">
      <alignment horizontal="center"/>
    </xf>
    <xf numFmtId="165" fontId="23" fillId="2" borderId="1" xfId="0" applyNumberFormat="1" applyFont="1" applyFill="1" applyBorder="1"/>
    <xf numFmtId="165" fontId="23" fillId="0" borderId="7" xfId="0" applyNumberFormat="1" applyFont="1" applyBorder="1"/>
    <xf numFmtId="165" fontId="23" fillId="0" borderId="2" xfId="0" applyNumberFormat="1" applyFont="1" applyBorder="1" applyAlignment="1">
      <alignment horizontal="left"/>
    </xf>
    <xf numFmtId="0" fontId="23" fillId="0" borderId="3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" fillId="0" borderId="0" xfId="0" applyFont="1"/>
    <xf numFmtId="168" fontId="23" fillId="0" borderId="14" xfId="0" applyNumberFormat="1" applyFont="1" applyBorder="1"/>
    <xf numFmtId="168" fontId="23" fillId="0" borderId="13" xfId="0" applyNumberFormat="1" applyFont="1" applyBorder="1"/>
    <xf numFmtId="165" fontId="23" fillId="2" borderId="8" xfId="0" applyNumberFormat="1" applyFont="1" applyFill="1" applyBorder="1"/>
    <xf numFmtId="165" fontId="23" fillId="0" borderId="16" xfId="0" applyNumberFormat="1" applyFont="1" applyBorder="1"/>
    <xf numFmtId="165" fontId="23" fillId="0" borderId="0" xfId="0" applyNumberFormat="1" applyFont="1" applyAlignment="1">
      <alignment horizontal="left"/>
    </xf>
    <xf numFmtId="0" fontId="23" fillId="0" borderId="11" xfId="0" applyFont="1" applyBorder="1"/>
    <xf numFmtId="0" fontId="1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169" fontId="15" fillId="0" borderId="14" xfId="0" applyNumberFormat="1" applyFont="1" applyBorder="1"/>
    <xf numFmtId="169" fontId="15" fillId="0" borderId="13" xfId="0" applyNumberFormat="1" applyFont="1" applyBorder="1"/>
    <xf numFmtId="166" fontId="0" fillId="0" borderId="0" xfId="0" applyNumberFormat="1"/>
    <xf numFmtId="49" fontId="32" fillId="0" borderId="0" xfId="0" applyNumberFormat="1" applyFont="1"/>
    <xf numFmtId="166" fontId="33" fillId="0" borderId="17" xfId="0" applyNumberFormat="1" applyFont="1" applyBorder="1" applyAlignment="1">
      <alignment horizontal="center"/>
    </xf>
    <xf numFmtId="166" fontId="0" fillId="0" borderId="0" xfId="0" applyNumberFormat="1" applyAlignment="1">
      <alignment horizontal="left"/>
    </xf>
    <xf numFmtId="10" fontId="23" fillId="0" borderId="0" xfId="0" applyNumberFormat="1" applyFont="1"/>
    <xf numFmtId="170" fontId="23" fillId="0" borderId="0" xfId="0" applyNumberFormat="1" applyFont="1"/>
    <xf numFmtId="165" fontId="23" fillId="2" borderId="16" xfId="0" applyNumberFormat="1" applyFont="1" applyFill="1" applyBorder="1"/>
    <xf numFmtId="0" fontId="34" fillId="0" borderId="18" xfId="0" applyFont="1" applyBorder="1"/>
    <xf numFmtId="2" fontId="35" fillId="0" borderId="18" xfId="0" applyNumberFormat="1" applyFont="1" applyBorder="1" applyAlignment="1">
      <alignment horizontal="left"/>
    </xf>
    <xf numFmtId="0" fontId="36" fillId="0" borderId="0" xfId="0" applyFont="1" applyAlignment="1">
      <alignment horizontal="left"/>
    </xf>
    <xf numFmtId="10" fontId="23" fillId="0" borderId="5" xfId="0" applyNumberFormat="1" applyFont="1" applyBorder="1"/>
    <xf numFmtId="2" fontId="34" fillId="0" borderId="18" xfId="0" applyNumberFormat="1" applyFont="1" applyBorder="1" applyAlignment="1">
      <alignment horizontal="left"/>
    </xf>
    <xf numFmtId="0" fontId="34" fillId="0" borderId="0" xfId="0" applyFont="1" applyAlignment="1">
      <alignment horizontal="left"/>
    </xf>
    <xf numFmtId="165" fontId="12" fillId="0" borderId="0" xfId="0" applyNumberFormat="1" applyFont="1" applyAlignment="1">
      <alignment horizontal="center" vertical="center"/>
    </xf>
    <xf numFmtId="10" fontId="37" fillId="0" borderId="0" xfId="0" applyNumberFormat="1" applyFont="1"/>
    <xf numFmtId="165" fontId="23" fillId="2" borderId="13" xfId="0" applyNumberFormat="1" applyFont="1" applyFill="1" applyBorder="1"/>
    <xf numFmtId="165" fontId="23" fillId="0" borderId="14" xfId="0" applyNumberFormat="1" applyFont="1" applyBorder="1"/>
    <xf numFmtId="166" fontId="32" fillId="0" borderId="0" xfId="0" applyNumberFormat="1" applyFont="1"/>
    <xf numFmtId="0" fontId="12" fillId="0" borderId="0" xfId="0" applyFont="1" applyAlignment="1">
      <alignment horizontal="center"/>
    </xf>
    <xf numFmtId="169" fontId="11" fillId="0" borderId="14" xfId="0" applyNumberFormat="1" applyFont="1" applyBorder="1"/>
    <xf numFmtId="2" fontId="23" fillId="0" borderId="0" xfId="0" applyNumberFormat="1" applyFont="1"/>
    <xf numFmtId="168" fontId="23" fillId="0" borderId="0" xfId="0" applyNumberFormat="1" applyFont="1"/>
    <xf numFmtId="169" fontId="15" fillId="0" borderId="0" xfId="0" applyNumberFormat="1" applyFont="1"/>
    <xf numFmtId="166" fontId="23" fillId="0" borderId="0" xfId="0" applyNumberFormat="1" applyFont="1"/>
    <xf numFmtId="9" fontId="34" fillId="0" borderId="0" xfId="0" applyNumberFormat="1" applyFont="1" applyAlignment="1">
      <alignment horizontal="left"/>
    </xf>
    <xf numFmtId="0" fontId="36" fillId="0" borderId="18" xfId="0" applyFont="1" applyBorder="1" applyAlignment="1">
      <alignment horizontal="left"/>
    </xf>
    <xf numFmtId="0" fontId="34" fillId="0" borderId="18" xfId="0" applyFont="1" applyBorder="1" applyAlignment="1">
      <alignment horizontal="left"/>
    </xf>
    <xf numFmtId="0" fontId="12" fillId="4" borderId="0" xfId="0" applyFont="1" applyFill="1" applyAlignment="1">
      <alignment horizontal="left"/>
    </xf>
    <xf numFmtId="0" fontId="23" fillId="4" borderId="0" xfId="0" applyFont="1" applyFill="1" applyAlignment="1">
      <alignment horizontal="center"/>
    </xf>
    <xf numFmtId="0" fontId="23" fillId="4" borderId="0" xfId="0" applyFont="1" applyFill="1"/>
    <xf numFmtId="165" fontId="23" fillId="4" borderId="8" xfId="0" applyNumberFormat="1" applyFont="1" applyFill="1" applyBorder="1"/>
    <xf numFmtId="165" fontId="23" fillId="4" borderId="16" xfId="0" applyNumberFormat="1" applyFont="1" applyFill="1" applyBorder="1"/>
    <xf numFmtId="171" fontId="23" fillId="4" borderId="11" xfId="0" applyNumberFormat="1" applyFont="1" applyFill="1" applyBorder="1" applyAlignment="1">
      <alignment horizontal="center"/>
    </xf>
    <xf numFmtId="2" fontId="3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72" fontId="23" fillId="0" borderId="0" xfId="0" applyNumberFormat="1" applyFont="1"/>
    <xf numFmtId="165" fontId="23" fillId="0" borderId="16" xfId="0" applyNumberFormat="1" applyFont="1" applyBorder="1" applyAlignment="1">
      <alignment horizontal="center"/>
    </xf>
    <xf numFmtId="173" fontId="23" fillId="0" borderId="0" xfId="0" applyNumberFormat="1" applyFont="1"/>
    <xf numFmtId="0" fontId="23" fillId="4" borderId="0" xfId="0" applyFont="1" applyFill="1" applyAlignment="1">
      <alignment horizontal="left"/>
    </xf>
    <xf numFmtId="165" fontId="23" fillId="4" borderId="16" xfId="0" applyNumberFormat="1" applyFont="1" applyFill="1" applyBorder="1" applyAlignment="1">
      <alignment horizontal="center"/>
    </xf>
    <xf numFmtId="9" fontId="23" fillId="4" borderId="11" xfId="0" applyNumberFormat="1" applyFont="1" applyFill="1" applyBorder="1" applyAlignment="1">
      <alignment horizontal="center"/>
    </xf>
    <xf numFmtId="165" fontId="23" fillId="0" borderId="8" xfId="0" applyNumberFormat="1" applyFont="1" applyBorder="1"/>
    <xf numFmtId="165" fontId="23" fillId="0" borderId="8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9" fontId="23" fillId="0" borderId="0" xfId="0" applyNumberFormat="1" applyFont="1"/>
    <xf numFmtId="166" fontId="23" fillId="4" borderId="0" xfId="0" applyNumberFormat="1" applyFont="1" applyFill="1"/>
    <xf numFmtId="166" fontId="23" fillId="0" borderId="0" xfId="0" applyNumberFormat="1" applyFont="1" applyAlignment="1">
      <alignment horizontal="left"/>
    </xf>
    <xf numFmtId="0" fontId="37" fillId="0" borderId="0" xfId="0" applyFont="1"/>
    <xf numFmtId="170" fontId="15" fillId="0" borderId="0" xfId="0" applyNumberFormat="1" applyFont="1"/>
    <xf numFmtId="171" fontId="23" fillId="0" borderId="11" xfId="0" applyNumberFormat="1" applyFont="1" applyBorder="1" applyAlignment="1">
      <alignment horizontal="center"/>
    </xf>
    <xf numFmtId="165" fontId="8" fillId="4" borderId="4" xfId="0" applyNumberFormat="1" applyFont="1" applyFill="1" applyBorder="1"/>
    <xf numFmtId="165" fontId="12" fillId="4" borderId="19" xfId="0" applyNumberFormat="1" applyFont="1" applyFill="1" applyBorder="1"/>
    <xf numFmtId="165" fontId="12" fillId="0" borderId="19" xfId="0" applyNumberFormat="1" applyFont="1" applyBorder="1"/>
    <xf numFmtId="171" fontId="12" fillId="4" borderId="6" xfId="0" applyNumberFormat="1" applyFont="1" applyFill="1" applyBorder="1" applyAlignment="1">
      <alignment horizontal="center"/>
    </xf>
    <xf numFmtId="165" fontId="32" fillId="0" borderId="0" xfId="0" applyNumberFormat="1" applyFont="1"/>
    <xf numFmtId="165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166" fontId="32" fillId="0" borderId="0" xfId="0" applyNumberFormat="1" applyFont="1" applyAlignment="1">
      <alignment horizontal="left"/>
    </xf>
    <xf numFmtId="165" fontId="12" fillId="0" borderId="0" xfId="0" applyNumberFormat="1" applyFont="1"/>
    <xf numFmtId="166" fontId="38" fillId="0" borderId="0" xfId="0" applyNumberFormat="1" applyFont="1"/>
    <xf numFmtId="0" fontId="39" fillId="0" borderId="0" xfId="0" applyFont="1" applyAlignment="1">
      <alignment horizontal="right"/>
    </xf>
    <xf numFmtId="49" fontId="40" fillId="0" borderId="0" xfId="0" applyNumberFormat="1" applyFont="1"/>
    <xf numFmtId="0" fontId="40" fillId="0" borderId="0" xfId="0" applyFont="1" applyAlignment="1">
      <alignment horizontal="left"/>
    </xf>
    <xf numFmtId="2" fontId="40" fillId="0" borderId="0" xfId="0" applyNumberFormat="1" applyFont="1" applyAlignment="1">
      <alignment horizontal="left"/>
    </xf>
    <xf numFmtId="0" fontId="40" fillId="0" borderId="0" xfId="0" applyFont="1"/>
    <xf numFmtId="0" fontId="23" fillId="0" borderId="0" xfId="0" applyFont="1" applyAlignment="1">
      <alignment horizontal="right"/>
    </xf>
    <xf numFmtId="166" fontId="41" fillId="0" borderId="0" xfId="0" applyNumberFormat="1" applyFont="1"/>
    <xf numFmtId="166" fontId="42" fillId="0" borderId="0" xfId="0" applyNumberFormat="1" applyFont="1"/>
    <xf numFmtId="165" fontId="43" fillId="0" borderId="0" xfId="0" applyNumberFormat="1" applyFont="1"/>
    <xf numFmtId="166" fontId="43" fillId="0" borderId="0" xfId="0" applyNumberFormat="1" applyFont="1"/>
    <xf numFmtId="165" fontId="22" fillId="0" borderId="0" xfId="0" applyNumberFormat="1" applyFont="1"/>
    <xf numFmtId="0" fontId="34" fillId="2" borderId="0" xfId="0" applyFont="1" applyFill="1"/>
    <xf numFmtId="0" fontId="34" fillId="2" borderId="20" xfId="0" applyFont="1" applyFill="1" applyBorder="1"/>
    <xf numFmtId="0" fontId="44" fillId="0" borderId="21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4" fillId="2" borderId="21" xfId="0" applyFont="1" applyFill="1" applyBorder="1"/>
    <xf numFmtId="0" fontId="45" fillId="0" borderId="0" xfId="0" applyFont="1" applyAlignment="1">
      <alignment vertical="center"/>
    </xf>
    <xf numFmtId="0" fontId="34" fillId="2" borderId="24" xfId="0" applyFont="1" applyFill="1" applyBorder="1"/>
    <xf numFmtId="0" fontId="44" fillId="0" borderId="24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36" fillId="0" borderId="25" xfId="0" applyFont="1" applyBorder="1" applyAlignment="1">
      <alignment horizontal="center"/>
    </xf>
    <xf numFmtId="174" fontId="44" fillId="0" borderId="24" xfId="0" applyNumberFormat="1" applyFont="1" applyBorder="1" applyAlignment="1">
      <alignment horizontal="center"/>
    </xf>
    <xf numFmtId="174" fontId="44" fillId="0" borderId="0" xfId="0" applyNumberFormat="1" applyFont="1" applyAlignment="1">
      <alignment horizontal="center"/>
    </xf>
    <xf numFmtId="174" fontId="36" fillId="0" borderId="25" xfId="0" applyNumberFormat="1" applyFont="1" applyBorder="1" applyAlignment="1">
      <alignment horizontal="center"/>
    </xf>
    <xf numFmtId="0" fontId="44" fillId="0" borderId="24" xfId="0" applyFont="1" applyBorder="1"/>
    <xf numFmtId="0" fontId="44" fillId="0" borderId="0" xfId="0" applyFont="1"/>
    <xf numFmtId="0" fontId="36" fillId="0" borderId="25" xfId="0" applyFont="1" applyBorder="1"/>
    <xf numFmtId="0" fontId="34" fillId="2" borderId="26" xfId="0" applyFont="1" applyFill="1" applyBorder="1"/>
    <xf numFmtId="0" fontId="46" fillId="0" borderId="27" xfId="0" applyFont="1" applyBorder="1" applyAlignment="1">
      <alignment horizontal="left"/>
    </xf>
    <xf numFmtId="0" fontId="34" fillId="0" borderId="27" xfId="0" applyFont="1" applyBorder="1" applyAlignment="1">
      <alignment horizontal="left"/>
    </xf>
    <xf numFmtId="14" fontId="46" fillId="0" borderId="28" xfId="0" applyNumberFormat="1" applyFont="1" applyBorder="1" applyAlignment="1">
      <alignment horizontal="left"/>
    </xf>
    <xf numFmtId="0" fontId="34" fillId="2" borderId="29" xfId="0" applyFont="1" applyFill="1" applyBorder="1"/>
    <xf numFmtId="0" fontId="46" fillId="0" borderId="30" xfId="0" applyFont="1" applyBorder="1" applyAlignment="1">
      <alignment horizontal="left" wrapText="1"/>
    </xf>
    <xf numFmtId="0" fontId="46" fillId="0" borderId="30" xfId="0" applyFont="1" applyBorder="1" applyAlignment="1">
      <alignment horizontal="left"/>
    </xf>
    <xf numFmtId="14" fontId="46" fillId="0" borderId="30" xfId="0" applyNumberFormat="1" applyFont="1" applyBorder="1" applyAlignment="1">
      <alignment horizontal="left"/>
    </xf>
    <xf numFmtId="14" fontId="46" fillId="0" borderId="31" xfId="0" applyNumberFormat="1" applyFont="1" applyBorder="1" applyAlignment="1">
      <alignment horizontal="left"/>
    </xf>
    <xf numFmtId="0" fontId="46" fillId="0" borderId="24" xfId="0" applyFont="1" applyBorder="1" applyAlignment="1">
      <alignment horizontal="left" indent="1"/>
    </xf>
    <xf numFmtId="0" fontId="46" fillId="0" borderId="0" xfId="0" applyFont="1" applyAlignment="1">
      <alignment horizontal="left" indent="1"/>
    </xf>
    <xf numFmtId="0" fontId="47" fillId="0" borderId="25" xfId="0" applyFont="1" applyBorder="1"/>
    <xf numFmtId="0" fontId="46" fillId="0" borderId="24" xfId="0" applyFont="1" applyBorder="1" applyAlignment="1">
      <alignment horizontal="left" wrapText="1" indent="1"/>
    </xf>
    <xf numFmtId="0" fontId="46" fillId="0" borderId="0" xfId="0" applyFont="1" applyAlignment="1">
      <alignment horizontal="left" wrapText="1" indent="1"/>
    </xf>
    <xf numFmtId="0" fontId="47" fillId="0" borderId="25" xfId="0" applyFont="1" applyBorder="1" applyAlignment="1">
      <alignment horizontal="left" wrapText="1"/>
    </xf>
    <xf numFmtId="0" fontId="48" fillId="0" borderId="0" xfId="0" applyFont="1" applyAlignment="1">
      <alignment horizontal="left" indent="1"/>
    </xf>
    <xf numFmtId="0" fontId="49" fillId="0" borderId="25" xfId="0" applyFont="1" applyBorder="1" applyAlignment="1">
      <alignment horizontal="left" vertical="top" wrapText="1"/>
    </xf>
    <xf numFmtId="0" fontId="15" fillId="0" borderId="24" xfId="0" applyFont="1" applyBorder="1" applyAlignment="1" applyProtection="1">
      <alignment horizontal="left" vertical="top" indent="1"/>
      <protection locked="0"/>
    </xf>
    <xf numFmtId="0" fontId="23" fillId="0" borderId="0" xfId="0" applyFont="1" applyAlignment="1" applyProtection="1">
      <alignment horizontal="left" indent="1"/>
      <protection locked="0"/>
    </xf>
    <xf numFmtId="0" fontId="15" fillId="0" borderId="0" xfId="0" applyFont="1" applyAlignment="1" applyProtection="1">
      <alignment horizontal="left" indent="1"/>
      <protection locked="0"/>
    </xf>
    <xf numFmtId="0" fontId="50" fillId="0" borderId="0" xfId="0" applyFont="1" applyAlignment="1">
      <alignment horizontal="left" vertical="center" wrapText="1" indent="1"/>
    </xf>
    <xf numFmtId="0" fontId="48" fillId="0" borderId="0" xfId="0" applyFont="1" applyAlignment="1">
      <alignment horizontal="left" vertical="center" wrapText="1" indent="1"/>
    </xf>
    <xf numFmtId="0" fontId="51" fillId="0" borderId="25" xfId="0" applyFont="1" applyBorder="1"/>
    <xf numFmtId="0" fontId="49" fillId="0" borderId="25" xfId="0" applyFont="1" applyBorder="1" applyAlignment="1">
      <alignment horizontal="left" vertical="distributed" wrapText="1"/>
    </xf>
    <xf numFmtId="0" fontId="49" fillId="2" borderId="25" xfId="0" applyFont="1" applyFill="1" applyBorder="1" applyAlignment="1">
      <alignment horizontal="left" vertical="distributed" wrapText="1"/>
    </xf>
    <xf numFmtId="0" fontId="34" fillId="0" borderId="24" xfId="0" applyFont="1" applyBorder="1" applyAlignment="1" applyProtection="1">
      <alignment horizontal="left" vertical="top" indent="1"/>
      <protection locked="0"/>
    </xf>
    <xf numFmtId="0" fontId="15" fillId="0" borderId="24" xfId="0" applyFont="1" applyBorder="1" applyAlignment="1" applyProtection="1">
      <alignment horizontal="right" vertical="top" indent="1"/>
      <protection locked="0"/>
    </xf>
    <xf numFmtId="0" fontId="15" fillId="0" borderId="0" xfId="0" applyFont="1" applyAlignment="1" applyProtection="1">
      <alignment indent="1"/>
      <protection locked="0"/>
    </xf>
    <xf numFmtId="0" fontId="49" fillId="2" borderId="25" xfId="0" applyFont="1" applyFill="1" applyBorder="1" applyAlignment="1">
      <alignment horizontal="left" vertical="distributed" wrapText="1" indent="1"/>
    </xf>
    <xf numFmtId="0" fontId="46" fillId="0" borderId="24" xfId="0" applyFont="1" applyBorder="1" applyAlignment="1">
      <alignment indent="1"/>
    </xf>
    <xf numFmtId="0" fontId="48" fillId="0" borderId="0" xfId="0" applyFont="1" applyAlignment="1">
      <alignment indent="1"/>
    </xf>
    <xf numFmtId="0" fontId="48" fillId="0" borderId="24" xfId="0" applyFont="1" applyBorder="1" applyAlignment="1">
      <alignment wrapText="1" indent="1"/>
    </xf>
    <xf numFmtId="0" fontId="48" fillId="0" borderId="0" xfId="0" applyFont="1" applyAlignment="1">
      <alignment wrapText="1" indent="1"/>
    </xf>
    <xf numFmtId="0" fontId="52" fillId="0" borderId="25" xfId="0" applyFont="1" applyBorder="1" applyAlignment="1">
      <alignment wrapText="1" indent="1"/>
    </xf>
    <xf numFmtId="0" fontId="48" fillId="0" borderId="24" xfId="0" applyFont="1" applyBorder="1" applyAlignment="1">
      <alignment horizontal="left" vertical="top" wrapText="1" indent="1"/>
    </xf>
    <xf numFmtId="0" fontId="48" fillId="0" borderId="0" xfId="0" applyFont="1" applyAlignment="1">
      <alignment horizontal="left" vertical="top" wrapText="1" indent="1"/>
    </xf>
    <xf numFmtId="0" fontId="53" fillId="0" borderId="0" xfId="0" applyFont="1" applyAlignment="1">
      <alignment indent="1"/>
    </xf>
    <xf numFmtId="0" fontId="49" fillId="0" borderId="25" xfId="0" applyFont="1" applyBorder="1" applyAlignment="1">
      <alignment horizontal="left" vertical="center" indent="1"/>
    </xf>
    <xf numFmtId="0" fontId="48" fillId="0" borderId="24" xfId="0" applyFont="1" applyBorder="1" applyAlignment="1">
      <alignment indent="1"/>
    </xf>
    <xf numFmtId="0" fontId="51" fillId="0" borderId="25" xfId="0" applyFont="1" applyBorder="1" applyAlignment="1">
      <alignment indent="1"/>
    </xf>
    <xf numFmtId="9" fontId="50" fillId="2" borderId="0" xfId="0" applyNumberFormat="1" applyFont="1" applyFill="1" applyAlignment="1">
      <alignment indent="1"/>
    </xf>
    <xf numFmtId="0" fontId="49" fillId="0" borderId="25" xfId="0" applyFont="1" applyBorder="1" applyAlignment="1">
      <alignment horizontal="left" wrapText="1" indent="1"/>
    </xf>
    <xf numFmtId="0" fontId="49" fillId="0" borderId="25" xfId="0" applyFont="1" applyBorder="1" applyAlignment="1">
      <alignment horizontal="left" vertical="top" wrapText="1" indent="1"/>
    </xf>
    <xf numFmtId="0" fontId="34" fillId="5" borderId="0" xfId="0" applyFont="1" applyFill="1"/>
    <xf numFmtId="0" fontId="54" fillId="4" borderId="24" xfId="0" applyFont="1" applyFill="1" applyBorder="1" applyAlignment="1">
      <alignment horizontal="left" wrapText="1" indent="1"/>
    </xf>
    <xf numFmtId="0" fontId="34" fillId="2" borderId="25" xfId="0" applyFont="1" applyFill="1" applyBorder="1" applyAlignment="1">
      <alignment indent="1"/>
    </xf>
    <xf numFmtId="0" fontId="55" fillId="0" borderId="0" xfId="0" applyFont="1" applyAlignment="1">
      <alignment horizontal="right"/>
    </xf>
    <xf numFmtId="0" fontId="56" fillId="0" borderId="0" xfId="0" applyFont="1" applyAlignment="1">
      <alignment horizontal="right" vertical="center" wrapText="1"/>
    </xf>
    <xf numFmtId="165" fontId="46" fillId="0" borderId="0" xfId="0" applyNumberFormat="1" applyFont="1" applyAlignment="1">
      <alignment horizontal="left" wrapText="1" indent="1"/>
    </xf>
    <xf numFmtId="0" fontId="47" fillId="0" borderId="25" xfId="0" applyFont="1" applyBorder="1" applyAlignment="1">
      <alignment horizontal="left" wrapText="1" indent="1"/>
    </xf>
    <xf numFmtId="0" fontId="57" fillId="0" borderId="0" xfId="0" applyFont="1" applyAlignment="1">
      <alignment horizontal="right"/>
    </xf>
    <xf numFmtId="15" fontId="58" fillId="0" borderId="0" xfId="0" applyNumberFormat="1" applyFont="1"/>
    <xf numFmtId="9" fontId="46" fillId="0" borderId="0" xfId="0" applyNumberFormat="1" applyFont="1" applyAlignment="1">
      <alignment horizontal="left" wrapText="1" indent="1"/>
    </xf>
    <xf numFmtId="175" fontId="59" fillId="0" borderId="0" xfId="0" applyNumberFormat="1" applyFont="1"/>
    <xf numFmtId="0" fontId="53" fillId="0" borderId="24" xfId="0" applyFont="1" applyBorder="1" applyAlignment="1">
      <alignment horizontal="left" indent="1"/>
    </xf>
    <xf numFmtId="0" fontId="53" fillId="0" borderId="0" xfId="0" applyFont="1" applyAlignment="1">
      <alignment horizontal="left" indent="1"/>
    </xf>
    <xf numFmtId="0" fontId="34" fillId="0" borderId="25" xfId="0" applyFont="1" applyBorder="1" applyAlignment="1">
      <alignment horizontal="left" indent="1"/>
    </xf>
    <xf numFmtId="0" fontId="48" fillId="0" borderId="24" xfId="0" applyFont="1" applyBorder="1" applyAlignment="1">
      <alignment horizontal="left" indent="1"/>
    </xf>
    <xf numFmtId="0" fontId="53" fillId="0" borderId="24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34" fillId="0" borderId="25" xfId="0" applyFont="1" applyBorder="1" applyAlignment="1">
      <alignment horizontal="left"/>
    </xf>
    <xf numFmtId="0" fontId="48" fillId="0" borderId="32" xfId="0" applyFont="1" applyBorder="1" applyAlignment="1">
      <alignment horizontal="left"/>
    </xf>
    <xf numFmtId="14" fontId="53" fillId="0" borderId="5" xfId="0" applyNumberFormat="1" applyFont="1" applyBorder="1" applyAlignment="1">
      <alignment horizontal="left" vertical="center"/>
    </xf>
    <xf numFmtId="0" fontId="48" fillId="0" borderId="33" xfId="0" applyFont="1" applyBorder="1" applyAlignment="1">
      <alignment horizontal="center"/>
    </xf>
    <xf numFmtId="0" fontId="53" fillId="0" borderId="0" xfId="0" applyFont="1"/>
    <xf numFmtId="0" fontId="48" fillId="0" borderId="2" xfId="0" applyFont="1" applyBorder="1" applyAlignment="1">
      <alignment horizontal="center" vertical="center"/>
    </xf>
    <xf numFmtId="0" fontId="34" fillId="0" borderId="25" xfId="0" applyFont="1" applyBorder="1"/>
    <xf numFmtId="0" fontId="32" fillId="0" borderId="24" xfId="0" applyFont="1" applyBorder="1" applyAlignment="1">
      <alignment horizontal="center"/>
    </xf>
    <xf numFmtId="0" fontId="34" fillId="2" borderId="34" xfId="0" applyFont="1" applyFill="1" applyBorder="1"/>
    <xf numFmtId="0" fontId="53" fillId="0" borderId="34" xfId="0" applyFont="1" applyBorder="1"/>
    <xf numFmtId="0" fontId="53" fillId="0" borderId="17" xfId="0" applyFont="1" applyBorder="1"/>
    <xf numFmtId="0" fontId="34" fillId="0" borderId="35" xfId="0" applyFont="1" applyBorder="1"/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 indent="1"/>
    </xf>
    <xf numFmtId="0" fontId="26" fillId="3" borderId="36" xfId="0" applyFont="1" applyFill="1" applyBorder="1"/>
    <xf numFmtId="0" fontId="25" fillId="3" borderId="37" xfId="0" applyFont="1" applyFill="1" applyBorder="1"/>
    <xf numFmtId="0" fontId="25" fillId="3" borderId="38" xfId="0" applyFont="1" applyFill="1" applyBorder="1" applyAlignment="1">
      <alignment horizontal="left"/>
    </xf>
    <xf numFmtId="0" fontId="25" fillId="3" borderId="39" xfId="0" applyFont="1" applyFill="1" applyBorder="1"/>
    <xf numFmtId="14" fontId="25" fillId="3" borderId="40" xfId="0" applyNumberFormat="1" applyFont="1" applyFill="1" applyBorder="1"/>
    <xf numFmtId="14" fontId="23" fillId="0" borderId="0" xfId="0" applyNumberFormat="1" applyFont="1"/>
    <xf numFmtId="0" fontId="41" fillId="0" borderId="0" xfId="0" applyFont="1" applyAlignment="1">
      <alignment horizontal="center"/>
    </xf>
    <xf numFmtId="0" fontId="27" fillId="3" borderId="41" xfId="0" applyFont="1" applyFill="1" applyBorder="1"/>
    <xf numFmtId="0" fontId="25" fillId="3" borderId="42" xfId="0" applyFont="1" applyFill="1" applyBorder="1"/>
    <xf numFmtId="0" fontId="25" fillId="3" borderId="43" xfId="0" applyFont="1" applyFill="1" applyBorder="1" applyAlignment="1">
      <alignment horizontal="left"/>
    </xf>
    <xf numFmtId="0" fontId="25" fillId="3" borderId="44" xfId="0" applyFont="1" applyFill="1" applyBorder="1"/>
    <xf numFmtId="0" fontId="28" fillId="3" borderId="45" xfId="0" applyFont="1" applyFill="1" applyBorder="1" applyAlignment="1">
      <alignment horizontal="righ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" indent="1"/>
    </xf>
    <xf numFmtId="14" fontId="8" fillId="0" borderId="0" xfId="0" applyNumberFormat="1" applyFont="1" applyAlignment="1">
      <alignment horizontal="center"/>
    </xf>
    <xf numFmtId="0" fontId="60" fillId="0" borderId="0" xfId="0" applyFont="1"/>
    <xf numFmtId="0" fontId="50" fillId="0" borderId="0" xfId="0" applyFont="1"/>
    <xf numFmtId="0" fontId="12" fillId="4" borderId="46" xfId="0" applyFont="1" applyFill="1" applyBorder="1" applyAlignment="1">
      <alignment horizontal="center"/>
    </xf>
    <xf numFmtId="2" fontId="12" fillId="4" borderId="46" xfId="0" applyNumberFormat="1" applyFont="1" applyFill="1" applyBorder="1" applyAlignment="1">
      <alignment horizontal="right"/>
    </xf>
    <xf numFmtId="0" fontId="61" fillId="6" borderId="0" xfId="0" applyFont="1" applyFill="1" applyAlignment="1">
      <alignment horizontal="left"/>
    </xf>
    <xf numFmtId="0" fontId="22" fillId="0" borderId="0" xfId="0" applyFont="1" applyAlignment="1">
      <alignment horizontal="center"/>
    </xf>
    <xf numFmtId="167" fontId="60" fillId="0" borderId="14" xfId="0" applyNumberFormat="1" applyFont="1" applyBorder="1"/>
    <xf numFmtId="0" fontId="62" fillId="0" borderId="0" xfId="0" applyFont="1"/>
    <xf numFmtId="2" fontId="23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center" indent="1"/>
    </xf>
    <xf numFmtId="0" fontId="61" fillId="0" borderId="0" xfId="0" applyFont="1"/>
    <xf numFmtId="166" fontId="50" fillId="0" borderId="7" xfId="0" applyNumberFormat="1" applyFont="1" applyBorder="1"/>
    <xf numFmtId="0" fontId="62" fillId="0" borderId="0" xfId="0" applyFont="1" applyAlignment="1">
      <alignment horizontal="left"/>
    </xf>
    <xf numFmtId="2" fontId="62" fillId="0" borderId="0" xfId="0" applyNumberFormat="1" applyFont="1" applyAlignment="1">
      <alignment horizontal="right"/>
    </xf>
    <xf numFmtId="165" fontId="62" fillId="0" borderId="0" xfId="0" applyNumberFormat="1" applyFont="1"/>
    <xf numFmtId="165" fontId="11" fillId="0" borderId="0" xfId="0" applyNumberFormat="1" applyFont="1" applyAlignment="1">
      <alignment horizontal="center" indent="1"/>
    </xf>
    <xf numFmtId="0" fontId="63" fillId="0" borderId="0" xfId="0" applyFont="1"/>
    <xf numFmtId="166" fontId="60" fillId="0" borderId="14" xfId="0" applyNumberFormat="1" applyFont="1" applyBorder="1"/>
    <xf numFmtId="166" fontId="50" fillId="0" borderId="16" xfId="0" applyNumberFormat="1" applyFont="1" applyBorder="1"/>
    <xf numFmtId="165" fontId="62" fillId="0" borderId="0" xfId="0" applyNumberFormat="1" applyFont="1" applyAlignment="1">
      <alignment horizontal="right" vertical="center"/>
    </xf>
    <xf numFmtId="0" fontId="23" fillId="5" borderId="0" xfId="0" applyFont="1" applyFill="1"/>
    <xf numFmtId="4" fontId="62" fillId="0" borderId="0" xfId="0" applyNumberFormat="1" applyFont="1"/>
    <xf numFmtId="173" fontId="61" fillId="0" borderId="0" xfId="0" applyNumberFormat="1" applyFont="1"/>
    <xf numFmtId="0" fontId="12" fillId="4" borderId="0" xfId="0" applyFont="1" applyFill="1"/>
    <xf numFmtId="0" fontId="12" fillId="4" borderId="0" xfId="0" applyFont="1" applyFill="1" applyAlignment="1">
      <alignment horizontal="center"/>
    </xf>
    <xf numFmtId="165" fontId="12" fillId="4" borderId="46" xfId="0" applyNumberFormat="1" applyFont="1" applyFill="1" applyBorder="1" applyAlignment="1">
      <alignment horizontal="center"/>
    </xf>
    <xf numFmtId="176" fontId="23" fillId="0" borderId="0" xfId="0" applyNumberFormat="1" applyFont="1" applyAlignment="1">
      <alignment horizontal="center"/>
    </xf>
    <xf numFmtId="165" fontId="61" fillId="0" borderId="0" xfId="0" applyNumberFormat="1" applyFont="1"/>
    <xf numFmtId="10" fontId="64" fillId="0" borderId="0" xfId="0" applyNumberFormat="1" applyFont="1" applyAlignment="1">
      <alignment horizontal="center" indent="1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2" fontId="62" fillId="0" borderId="0" xfId="0" applyNumberFormat="1" applyFont="1" applyAlignment="1">
      <alignment horizontal="center"/>
    </xf>
    <xf numFmtId="165" fontId="62" fillId="0" borderId="0" xfId="0" applyNumberFormat="1" applyFont="1" applyAlignment="1">
      <alignment horizontal="center"/>
    </xf>
    <xf numFmtId="165" fontId="12" fillId="4" borderId="46" xfId="0" applyNumberFormat="1" applyFont="1" applyFill="1" applyBorder="1" applyAlignment="1">
      <alignment horizontal="right"/>
    </xf>
    <xf numFmtId="173" fontId="23" fillId="0" borderId="0" xfId="0" applyNumberFormat="1" applyFont="1" applyAlignment="1">
      <alignment horizontal="right"/>
    </xf>
    <xf numFmtId="165" fontId="64" fillId="0" borderId="0" xfId="0" applyNumberFormat="1" applyFont="1" applyAlignment="1">
      <alignment horizontal="center" indent="1"/>
    </xf>
    <xf numFmtId="0" fontId="6" fillId="0" borderId="47" xfId="0" applyFont="1" applyBorder="1" applyAlignment="1">
      <alignment horizontal="center" indent="1"/>
    </xf>
    <xf numFmtId="165" fontId="8" fillId="0" borderId="0" xfId="0" applyNumberFormat="1" applyFont="1" applyAlignment="1">
      <alignment horizontal="center" indent="1"/>
    </xf>
    <xf numFmtId="166" fontId="66" fillId="0" borderId="14" xfId="0" applyNumberFormat="1" applyFont="1" applyBorder="1"/>
    <xf numFmtId="165" fontId="6" fillId="0" borderId="0" xfId="0" applyNumberFormat="1" applyFont="1" applyAlignment="1">
      <alignment horizontal="center" indent="1"/>
    </xf>
    <xf numFmtId="165" fontId="6" fillId="0" borderId="12" xfId="0" applyNumberFormat="1" applyFont="1" applyBorder="1" applyAlignment="1">
      <alignment horizontal="center" indent="1"/>
    </xf>
    <xf numFmtId="173" fontId="6" fillId="0" borderId="12" xfId="0" applyNumberFormat="1" applyFont="1" applyBorder="1" applyAlignment="1">
      <alignment horizontal="center" indent="1"/>
    </xf>
    <xf numFmtId="165" fontId="22" fillId="0" borderId="0" xfId="0" applyNumberFormat="1" applyFont="1" applyAlignment="1">
      <alignment horizontal="center" indent="1"/>
    </xf>
    <xf numFmtId="0" fontId="67" fillId="0" borderId="0" xfId="0" applyFont="1"/>
    <xf numFmtId="0" fontId="68" fillId="0" borderId="0" xfId="0" applyFont="1" applyAlignment="1">
      <alignment horizontal="center"/>
    </xf>
    <xf numFmtId="0" fontId="69" fillId="0" borderId="0" xfId="0" applyFont="1"/>
    <xf numFmtId="0" fontId="70" fillId="0" borderId="48" xfId="0" applyFont="1" applyBorder="1"/>
    <xf numFmtId="0" fontId="70" fillId="7" borderId="49" xfId="0" applyFont="1" applyFill="1" applyBorder="1"/>
    <xf numFmtId="0" fontId="71" fillId="0" borderId="49" xfId="0" applyFont="1" applyBorder="1"/>
    <xf numFmtId="15" fontId="69" fillId="0" borderId="49" xfId="0" applyNumberFormat="1" applyFont="1" applyBorder="1" applyAlignment="1">
      <alignment horizontal="center"/>
    </xf>
    <xf numFmtId="0" fontId="67" fillId="0" borderId="50" xfId="0" applyFont="1" applyBorder="1"/>
    <xf numFmtId="0" fontId="67" fillId="8" borderId="51" xfId="0" applyFont="1" applyFill="1" applyBorder="1"/>
    <xf numFmtId="0" fontId="67" fillId="8" borderId="9" xfId="0" applyFont="1" applyFill="1" applyBorder="1"/>
    <xf numFmtId="14" fontId="72" fillId="9" borderId="18" xfId="0" applyNumberFormat="1" applyFont="1" applyFill="1" applyBorder="1" applyAlignment="1">
      <alignment horizontal="center"/>
    </xf>
    <xf numFmtId="0" fontId="73" fillId="0" borderId="51" xfId="0" applyFont="1" applyBorder="1" applyAlignment="1">
      <alignment horizontal="center"/>
    </xf>
    <xf numFmtId="0" fontId="73" fillId="0" borderId="9" xfId="0" applyFont="1" applyBorder="1" applyAlignment="1">
      <alignment horizontal="center"/>
    </xf>
    <xf numFmtId="0" fontId="73" fillId="8" borderId="52" xfId="0" applyFont="1" applyFill="1" applyBorder="1" applyAlignment="1">
      <alignment horizontal="center"/>
    </xf>
    <xf numFmtId="0" fontId="73" fillId="8" borderId="26" xfId="0" applyFont="1" applyFill="1" applyBorder="1" applyAlignment="1">
      <alignment horizontal="center"/>
    </xf>
    <xf numFmtId="0" fontId="73" fillId="0" borderId="26" xfId="0" applyFont="1" applyBorder="1" applyAlignment="1">
      <alignment horizontal="center"/>
    </xf>
    <xf numFmtId="0" fontId="73" fillId="0" borderId="53" xfId="0" applyFont="1" applyBorder="1" applyAlignment="1">
      <alignment horizontal="center"/>
    </xf>
    <xf numFmtId="0" fontId="67" fillId="0" borderId="51" xfId="0" applyFont="1" applyBorder="1"/>
    <xf numFmtId="0" fontId="67" fillId="0" borderId="9" xfId="0" applyFont="1" applyBorder="1"/>
    <xf numFmtId="0" fontId="71" fillId="8" borderId="9" xfId="0" applyFont="1" applyFill="1" applyBorder="1" applyAlignment="1">
      <alignment horizontal="center"/>
    </xf>
    <xf numFmtId="0" fontId="71" fillId="10" borderId="18" xfId="0" applyFont="1" applyFill="1" applyBorder="1" applyAlignment="1">
      <alignment horizontal="center"/>
    </xf>
    <xf numFmtId="0" fontId="67" fillId="0" borderId="54" xfId="0" applyFont="1" applyBorder="1"/>
    <xf numFmtId="0" fontId="34" fillId="0" borderId="0" xfId="0" applyFont="1" applyAlignment="1">
      <alignment vertical="center"/>
    </xf>
    <xf numFmtId="0" fontId="71" fillId="0" borderId="51" xfId="0" applyFont="1" applyBorder="1" applyAlignment="1">
      <alignment horizontal="center"/>
    </xf>
    <xf numFmtId="0" fontId="70" fillId="0" borderId="9" xfId="0" applyFont="1" applyBorder="1" applyAlignment="1">
      <alignment vertical="center"/>
    </xf>
    <xf numFmtId="0" fontId="71" fillId="11" borderId="9" xfId="0" applyFont="1" applyFill="1" applyBorder="1" applyAlignment="1">
      <alignment horizontal="center" vertical="center"/>
    </xf>
    <xf numFmtId="2" fontId="71" fillId="12" borderId="26" xfId="0" applyNumberFormat="1" applyFont="1" applyFill="1" applyBorder="1" applyAlignment="1">
      <alignment horizontal="center"/>
    </xf>
    <xf numFmtId="0" fontId="72" fillId="12" borderId="54" xfId="0" applyFont="1" applyFill="1" applyBorder="1" applyAlignment="1">
      <alignment horizontal="center" vertical="center"/>
    </xf>
    <xf numFmtId="0" fontId="70" fillId="0" borderId="9" xfId="0" applyFont="1" applyBorder="1"/>
    <xf numFmtId="0" fontId="71" fillId="11" borderId="18" xfId="0" applyFont="1" applyFill="1" applyBorder="1" applyAlignment="1">
      <alignment horizontal="center"/>
    </xf>
    <xf numFmtId="0" fontId="71" fillId="11" borderId="9" xfId="0" applyFont="1" applyFill="1" applyBorder="1" applyAlignment="1">
      <alignment horizontal="center"/>
    </xf>
    <xf numFmtId="0" fontId="71" fillId="12" borderId="26" xfId="0" applyFont="1" applyFill="1" applyBorder="1" applyAlignment="1">
      <alignment horizontal="center"/>
    </xf>
    <xf numFmtId="0" fontId="71" fillId="12" borderId="18" xfId="0" applyFont="1" applyFill="1" applyBorder="1" applyAlignment="1">
      <alignment horizontal="center"/>
    </xf>
    <xf numFmtId="0" fontId="72" fillId="12" borderId="54" xfId="0" applyFont="1" applyFill="1" applyBorder="1" applyAlignment="1">
      <alignment horizontal="center"/>
    </xf>
    <xf numFmtId="0" fontId="72" fillId="0" borderId="51" xfId="0" applyFont="1" applyBorder="1" applyAlignment="1">
      <alignment horizontal="center"/>
    </xf>
    <xf numFmtId="0" fontId="71" fillId="0" borderId="26" xfId="0" applyFont="1" applyBorder="1" applyAlignment="1">
      <alignment horizontal="center"/>
    </xf>
    <xf numFmtId="0" fontId="71" fillId="0" borderId="54" xfId="0" applyFont="1" applyBorder="1" applyAlignment="1">
      <alignment horizontal="center"/>
    </xf>
    <xf numFmtId="0" fontId="71" fillId="8" borderId="26" xfId="0" applyFont="1" applyFill="1" applyBorder="1" applyAlignment="1">
      <alignment horizontal="center"/>
    </xf>
    <xf numFmtId="0" fontId="72" fillId="0" borderId="55" xfId="0" applyFont="1" applyBorder="1" applyAlignment="1">
      <alignment horizontal="center"/>
    </xf>
    <xf numFmtId="0" fontId="67" fillId="0" borderId="56" xfId="0" applyFont="1" applyBorder="1"/>
    <xf numFmtId="0" fontId="71" fillId="0" borderId="53" xfId="0" applyFont="1" applyBorder="1" applyAlignment="1">
      <alignment horizontal="center"/>
    </xf>
    <xf numFmtId="0" fontId="67" fillId="0" borderId="57" xfId="0" applyFont="1" applyBorder="1"/>
    <xf numFmtId="0" fontId="72" fillId="0" borderId="58" xfId="0" applyFont="1" applyBorder="1" applyAlignment="1">
      <alignment horizontal="right"/>
    </xf>
    <xf numFmtId="0" fontId="71" fillId="8" borderId="59" xfId="0" applyFont="1" applyFill="1" applyBorder="1" applyAlignment="1">
      <alignment horizontal="center"/>
    </xf>
    <xf numFmtId="0" fontId="72" fillId="0" borderId="60" xfId="0" applyFont="1" applyBorder="1" applyAlignment="1">
      <alignment horizontal="center"/>
    </xf>
    <xf numFmtId="0" fontId="7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3894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144689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27</xdr:col>
      <xdr:colOff>418382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7"/>
  <sheetFormatPr defaultRowHeight="15" outlineLevelRow="0" outlineLevelCol="0" x14ac:dyDescent="55"/>
  <cols>
    <col min="1" max="1" width="2" customWidth="1"/>
    <col min="2" max="2" width="28" customWidth="1"/>
    <col min="3" max="3" width="4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5">
        <v>46042.5</v>
      </c>
    </row>
    <row r="11" spans="2:3" x14ac:dyDescent="0.25">
      <c r="B11" s="3" t="s">
        <v>13</v>
      </c>
      <c r="C11" s="4" t="s">
        <v>14</v>
      </c>
    </row>
    <row r="13" spans="2:2" x14ac:dyDescent="0.25">
      <c r="B13" s="6" t="s">
        <v>15</v>
      </c>
    </row>
    <row r="14" spans="2:3" x14ac:dyDescent="0.25">
      <c r="B14" s="3" t="s">
        <v>16</v>
      </c>
      <c r="C14" s="4">
        <v>8</v>
      </c>
    </row>
    <row r="15" spans="2:3" x14ac:dyDescent="0.25">
      <c r="B15" s="3" t="s">
        <v>17</v>
      </c>
      <c r="C15" s="7">
        <v>800</v>
      </c>
    </row>
    <row r="16" spans="2:3" x14ac:dyDescent="0.25">
      <c r="B16" s="3" t="s">
        <v>18</v>
      </c>
      <c r="C16" s="7">
        <v>1905.81</v>
      </c>
    </row>
    <row r="17" spans="2:3" x14ac:dyDescent="0.25">
      <c r="B17" s="3" t="s">
        <v>19</v>
      </c>
      <c r="C17" s="7">
        <v>0</v>
      </c>
    </row>
    <row r="18" spans="2:3" x14ac:dyDescent="0.25">
      <c r="B18" s="3" t="s">
        <v>20</v>
      </c>
      <c r="C18" s="7">
        <v>1905.81</v>
      </c>
    </row>
    <row r="19" spans="2:3" x14ac:dyDescent="0.25">
      <c r="B19" s="3" t="s">
        <v>21</v>
      </c>
      <c r="C19" s="7">
        <v>100</v>
      </c>
    </row>
    <row r="20" spans="2:3" x14ac:dyDescent="0.25">
      <c r="B20" s="3" t="s">
        <v>22</v>
      </c>
      <c r="C20" s="7">
        <v>-1805.81</v>
      </c>
    </row>
    <row r="22" spans="2:2" x14ac:dyDescent="0.25">
      <c r="B22" s="6" t="s">
        <v>23</v>
      </c>
    </row>
    <row r="23" spans="2:3" x14ac:dyDescent="0.25">
      <c r="B23" s="3" t="s">
        <v>24</v>
      </c>
      <c r="C23" s="4" t="s">
        <v>25</v>
      </c>
    </row>
    <row r="24" spans="2:3" x14ac:dyDescent="0.25">
      <c r="B24" s="3" t="s">
        <v>24</v>
      </c>
      <c r="C24" s="4" t="s">
        <v>26</v>
      </c>
    </row>
    <row r="25" spans="2:3" x14ac:dyDescent="0.25">
      <c r="B25" s="3" t="s">
        <v>24</v>
      </c>
      <c r="C25" s="4" t="s">
        <v>27</v>
      </c>
    </row>
    <row r="26" spans="2:3" x14ac:dyDescent="0.25">
      <c r="B26" s="3" t="s">
        <v>24</v>
      </c>
      <c r="C26" s="4" t="s">
        <v>28</v>
      </c>
    </row>
    <row r="27" spans="2:3" x14ac:dyDescent="0.25">
      <c r="B27" s="3" t="s">
        <v>24</v>
      </c>
      <c r="C27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79" zoomScaleNormal="100" view="pageBreakPreview">
      <selection activeCell="L30" sqref="L30"/>
    </sheetView>
  </sheetViews>
  <sheetFormatPr defaultRowHeight="14" outlineLevelRow="0" outlineLevelCol="0" x14ac:dyDescent="0" defaultColWidth="8.7109375" customHeight="1"/>
  <cols>
    <col min="1" max="1" width="2" style="8" customWidth="1"/>
    <col min="2" max="4" width="4.7109375" style="8" customWidth="1"/>
    <col min="5" max="10" width="5.42578125" style="8" customWidth="1"/>
    <col min="11" max="11" width="6.7109375" style="8" customWidth="1"/>
    <col min="12" max="12" width="4.7109375" style="8" customWidth="1"/>
    <col min="13" max="13" width="6" style="8" customWidth="1"/>
    <col min="14" max="14" width="5" style="8" customWidth="1"/>
    <col min="15" max="15" width="5.85546875" style="8" customWidth="1"/>
    <col min="16" max="16" width="2.85546875" style="8" customWidth="1"/>
    <col min="17" max="18" width="11.5703125" style="8" customWidth="1"/>
    <col min="19" max="19" width="2.7109375" style="8" customWidth="1"/>
    <col min="20" max="16384" width="8.7109375" style="8" customWidth="1"/>
  </cols>
  <sheetData>
    <row r="1" ht="34.5" customHeight="1" spans="2:2" x14ac:dyDescent="0.25">
      <c r="B1" s="9" t="s">
        <v>30</v>
      </c>
    </row>
    <row r="2" ht="17.25" customHeight="1" spans="17:17" x14ac:dyDescent="0.25">
      <c r="Q2" s="10"/>
    </row>
    <row r="3" spans="2:15" x14ac:dyDescent="0.25">
      <c r="B3" s="11"/>
      <c r="L3" s="12" t="s">
        <v>31</v>
      </c>
      <c r="M3" s="13"/>
      <c r="N3" s="13"/>
      <c r="O3" s="14"/>
    </row>
    <row r="4" spans="2:17" x14ac:dyDescent="0.25">
      <c r="B4" s="10" t="s">
        <v>32</v>
      </c>
      <c r="L4" s="15"/>
      <c r="M4" s="16"/>
      <c r="N4" s="16"/>
      <c r="O4" s="17"/>
      <c r="Q4" s="18"/>
    </row>
    <row r="5" spans="2:18" x14ac:dyDescent="0.25">
      <c r="B5" s="8" t="s">
        <v>33</v>
      </c>
      <c r="L5" s="12" t="s">
        <v>34</v>
      </c>
      <c r="M5" s="13"/>
      <c r="N5" s="13"/>
      <c r="O5" s="14"/>
      <c r="R5" s="19"/>
    </row>
    <row r="6" spans="2:20" x14ac:dyDescent="0.25">
      <c r="B6" s="8" t="s">
        <v>35</v>
      </c>
      <c r="L6" s="20">
        <v>46042.5</v>
      </c>
      <c r="R6" s="21"/>
      <c r="S6" s="22"/>
      <c r="T6" s="23"/>
    </row>
    <row r="7" spans="2:18" x14ac:dyDescent="0.25">
      <c r="B7" s="8" t="s">
        <v>36</v>
      </c>
      <c r="L7" s="24" t="s">
        <v>37</v>
      </c>
      <c r="M7" s="25"/>
      <c r="N7" s="25"/>
      <c r="O7" s="26"/>
      <c r="R7" s="19"/>
    </row>
    <row r="8" ht="15.75" customHeight="1" spans="2:18" x14ac:dyDescent="0.25">
      <c r="B8" s="8" t="s">
        <v>38</v>
      </c>
      <c r="L8" s="27" t="s">
        <v>39</v>
      </c>
      <c r="R8" s="19"/>
    </row>
    <row r="9" ht="16" customHeight="1" spans="2:18" x14ac:dyDescent="0.25">
      <c r="B9" s="28" t="s">
        <v>40</v>
      </c>
      <c r="L9" s="29" t="s">
        <v>41</v>
      </c>
      <c r="R9" s="30"/>
    </row>
    <row r="10" spans="12:12" x14ac:dyDescent="0.25">
      <c r="L10" s="31" t="s">
        <v>42</v>
      </c>
    </row>
    <row r="11" ht="15.75" customHeight="1" spans="12:12" x14ac:dyDescent="0.25">
      <c r="L11" s="32" t="s">
        <v>43</v>
      </c>
    </row>
    <row r="12" spans="2:4" x14ac:dyDescent="0.25">
      <c r="B12" s="8" t="s">
        <v>44</v>
      </c>
      <c r="D12" s="10" t="s">
        <v>45</v>
      </c>
    </row>
    <row r="13" spans="4:4" x14ac:dyDescent="0.25">
      <c r="D13" s="10" t="s">
        <v>46</v>
      </c>
    </row>
    <row r="14" spans="4:4" x14ac:dyDescent="0.25">
      <c r="D14" s="10" t="s">
        <v>47</v>
      </c>
    </row>
    <row r="15" spans="4:4" x14ac:dyDescent="0.25">
      <c r="D15" s="10" t="s">
        <v>48</v>
      </c>
    </row>
    <row r="16" spans="4:4" x14ac:dyDescent="0.25">
      <c r="D16" s="10"/>
    </row>
    <row r="17" spans="4:4" x14ac:dyDescent="0.25">
      <c r="D17" s="10"/>
    </row>
    <row r="18" ht="8.5" customHeight="1" spans="4:4" x14ac:dyDescent="0.25">
      <c r="D18" s="10"/>
    </row>
    <row r="19" spans="2:8" x14ac:dyDescent="0.25">
      <c r="B19" s="22" t="s">
        <v>49</v>
      </c>
      <c r="C19" s="22"/>
      <c r="D19" s="22"/>
      <c r="E19" s="33" t="s">
        <v>50</v>
      </c>
      <c r="F19" s="22"/>
      <c r="G19" s="33"/>
      <c r="H19" s="8"/>
    </row>
    <row r="21" ht="15" customHeight="1" spans="2:18" x14ac:dyDescent="0.25">
      <c r="B21" s="24" t="s">
        <v>51</v>
      </c>
      <c r="C21" s="34"/>
      <c r="D21" s="34"/>
      <c r="E21" s="34" t="s">
        <v>52</v>
      </c>
      <c r="F21" s="34"/>
      <c r="G21" s="34"/>
      <c r="H21" s="34"/>
      <c r="I21" s="34"/>
      <c r="J21" s="34"/>
      <c r="K21" s="35"/>
      <c r="L21" s="24" t="s">
        <v>53</v>
      </c>
      <c r="M21" s="34"/>
      <c r="N21" s="34"/>
      <c r="O21" s="35"/>
      <c r="R21" s="36"/>
    </row>
    <row r="22" ht="28.5" customHeight="1" spans="2:12" x14ac:dyDescent="0.25">
      <c r="B22" s="37" t="s">
        <v>54</v>
      </c>
      <c r="E22" s="38" t="s">
        <v>55</v>
      </c>
      <c r="L22" s="39" t="s">
        <v>56</v>
      </c>
    </row>
    <row r="23" spans="2:15" x14ac:dyDescent="0.25">
      <c r="B23" s="24" t="s">
        <v>57</v>
      </c>
      <c r="C23" s="34"/>
      <c r="D23" s="34"/>
      <c r="E23" s="34"/>
      <c r="F23" s="34"/>
      <c r="G23" s="25"/>
      <c r="H23" s="25"/>
      <c r="I23" s="25"/>
      <c r="J23" s="34"/>
      <c r="K23" s="35"/>
      <c r="L23" s="24" t="s">
        <v>58</v>
      </c>
      <c r="M23" s="34"/>
      <c r="N23" s="34"/>
      <c r="O23" s="35"/>
    </row>
    <row r="24" ht="15.75" customHeight="1" spans="2:15" x14ac:dyDescent="0.25">
      <c r="B24" s="40">
        <v>46027.5</v>
      </c>
      <c r="G24" s="41" t="s">
        <v>59</v>
      </c>
      <c r="H24" s="42">
        <v>46040.5</v>
      </c>
      <c r="L24" s="43" t="s">
        <v>60</v>
      </c>
      <c r="M24" s="43"/>
      <c r="N24" s="43"/>
      <c r="O24" s="44"/>
    </row>
    <row r="25" ht="25.5" customHeight="1" spans="2:2" x14ac:dyDescent="0.25">
      <c r="B25" s="45" t="s">
        <v>61</v>
      </c>
    </row>
    <row r="26" spans="2:15" x14ac:dyDescent="0.25">
      <c r="B26" s="46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5"/>
    </row>
    <row r="27" spans="2:15" x14ac:dyDescent="0.25">
      <c r="B27" s="47" t="s">
        <v>62</v>
      </c>
      <c r="C27" s="23" t="s">
        <v>63</v>
      </c>
      <c r="L27" s="48">
        <v>1905.81</v>
      </c>
      <c r="O27" s="49"/>
    </row>
    <row r="28" spans="2:15" x14ac:dyDescent="0.25">
      <c r="B28" s="47"/>
      <c r="C28" s="23"/>
      <c r="D28" s="23"/>
      <c r="E28" s="23"/>
      <c r="F28" s="23"/>
      <c r="G28" s="23"/>
      <c r="H28" s="23"/>
      <c r="I28" s="23"/>
      <c r="J28" s="23"/>
      <c r="K28" s="23"/>
      <c r="L28" s="48"/>
      <c r="O28" s="49"/>
    </row>
    <row r="29" spans="2:18" x14ac:dyDescent="0.25">
      <c r="B29" s="50"/>
      <c r="L29" s="51"/>
      <c r="O29" s="49"/>
      <c r="Q29" s="52"/>
      <c r="R29" s="52"/>
    </row>
    <row r="30" ht="15" customHeight="1" spans="2:18" x14ac:dyDescent="0.25">
      <c r="B30" s="50"/>
      <c r="D30" s="10" t="s">
        <v>64</v>
      </c>
      <c r="L30" s="53">
        <v>1905.81</v>
      </c>
      <c r="O30" s="49"/>
      <c r="Q30" s="54"/>
      <c r="R30" s="55"/>
    </row>
    <row r="31" ht="15" customHeight="1" spans="2:15" x14ac:dyDescent="0.25">
      <c r="B31" s="50"/>
      <c r="D31" s="10"/>
      <c r="L31" s="56"/>
      <c r="M31" s="18"/>
      <c r="N31" s="18"/>
      <c r="O31" s="49"/>
    </row>
    <row r="32" spans="2:15" x14ac:dyDescent="0.25">
      <c r="B32" s="50"/>
      <c r="D32" s="10"/>
      <c r="L32" s="56"/>
      <c r="M32" s="18"/>
      <c r="N32" s="18"/>
      <c r="O32" s="49"/>
    </row>
    <row r="33" spans="2:15" x14ac:dyDescent="0.25">
      <c r="B33" s="57" t="s">
        <v>65</v>
      </c>
      <c r="M33" s="18"/>
      <c r="N33" s="18"/>
      <c r="O33" s="49"/>
    </row>
    <row r="34" spans="2:18" x14ac:dyDescent="0.25">
      <c r="B34" s="50"/>
      <c r="C34" s="8" t="s">
        <v>21</v>
      </c>
      <c r="J34" s="58">
        <v>100</v>
      </c>
      <c r="M34" s="18"/>
      <c r="N34" s="18"/>
      <c r="O34" s="49"/>
      <c r="Q34" s="59"/>
      <c r="R34" s="60"/>
    </row>
    <row r="35" spans="2:15" x14ac:dyDescent="0.25">
      <c r="B35" s="50"/>
      <c r="C35" s="23" t="s">
        <v>66</v>
      </c>
      <c r="J35" s="58">
        <v>1905.81</v>
      </c>
      <c r="M35" s="18"/>
      <c r="N35" s="18"/>
      <c r="O35" s="49"/>
    </row>
    <row r="36" spans="2:15" x14ac:dyDescent="0.25">
      <c r="B36" s="50"/>
      <c r="C36" s="23" t="s">
        <v>67</v>
      </c>
      <c r="J36" s="61">
        <v>0</v>
      </c>
      <c r="M36" s="18"/>
      <c r="N36" s="18"/>
      <c r="O36" s="49"/>
    </row>
    <row r="37" spans="2:15" x14ac:dyDescent="0.25">
      <c r="B37" s="50"/>
      <c r="C37" s="23" t="s">
        <v>68</v>
      </c>
      <c r="J37" s="58">
        <v>1905.81</v>
      </c>
      <c r="M37" s="18"/>
      <c r="N37" s="18"/>
      <c r="O37" s="49"/>
    </row>
    <row r="38" ht="15" customHeight="1" spans="2:16" x14ac:dyDescent="0.25">
      <c r="B38" s="50"/>
      <c r="C38" s="23" t="s">
        <v>69</v>
      </c>
      <c r="D38" s="23"/>
      <c r="E38" s="23"/>
      <c r="F38" s="23"/>
      <c r="G38" s="23"/>
      <c r="J38" s="62">
        <v>-1805.81</v>
      </c>
      <c r="O38" s="49"/>
      <c r="P38" s="63"/>
    </row>
    <row r="39" ht="15" customHeight="1" spans="2:15" x14ac:dyDescent="0.25">
      <c r="B39" s="50"/>
      <c r="C39" s="23"/>
      <c r="D39" s="23"/>
      <c r="E39" s="23"/>
      <c r="F39" s="23"/>
      <c r="G39" s="23"/>
      <c r="J39" s="58"/>
      <c r="K39" s="64"/>
      <c r="L39" s="64"/>
      <c r="O39" s="49"/>
    </row>
    <row r="40" spans="2:15" x14ac:dyDescent="0.25">
      <c r="B40" s="65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4"/>
    </row>
    <row r="42" ht="29.25" customHeight="1" spans="2:2" x14ac:dyDescent="0.25">
      <c r="B42" s="66" t="s">
        <v>70</v>
      </c>
    </row>
    <row r="43" ht="8.25" customHeight="1" spans="2:15" x14ac:dyDescent="0.25"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</row>
    <row r="45" ht="15.5" customHeight="1" spans="2:13" x14ac:dyDescent="0.25">
      <c r="B45" s="51"/>
      <c r="M45" s="67">
        <v>46042.5</v>
      </c>
    </row>
    <row r="46" spans="2:13" x14ac:dyDescent="0.25">
      <c r="B46" s="34" t="s">
        <v>71</v>
      </c>
      <c r="C46" s="34"/>
      <c r="D46" s="34" t="s">
        <v>72</v>
      </c>
      <c r="E46" s="34"/>
      <c r="F46" s="34"/>
      <c r="G46" s="34"/>
      <c r="M46" s="64" t="s">
        <v>73</v>
      </c>
    </row>
    <row r="48" spans="2:2" x14ac:dyDescent="0.25">
      <c r="B48" s="68"/>
    </row>
    <row r="49" spans="2:2" x14ac:dyDescent="0.25">
      <c r="B49" s="68"/>
    </row>
  </sheetData>
  <hyperlinks>
    <hyperlink ref="B9" r:id="rId1"/>
  </hyperlinks>
  <pageMargins left="0.7" right="0.7" top="0.64" bottom="0.63" header="0.3" footer="0.3"/>
  <pageSetup orientation="portrait" horizontalDpi="4294967295" verticalDpi="4294967295" scale="94" fitToWidth="1" fitToHeight="1" firstPageNumber="1" useFirstPageNumber="1" copies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K10" sqref="K10"/>
    </sheetView>
  </sheetViews>
  <sheetFormatPr defaultRowHeight="19.5" outlineLevelRow="0" outlineLevelCol="0" x14ac:dyDescent="0" defaultColWidth="8.7109375" customHeight="1"/>
  <cols>
    <col min="1" max="1" width="5.42578125" style="69" customWidth="1"/>
    <col min="2" max="2" width="5.7109375" style="69" customWidth="1"/>
    <col min="3" max="3" width="9.7109375" style="69" customWidth="1"/>
    <col min="4" max="4" width="19.28515625" style="69" customWidth="1"/>
    <col min="5" max="5" width="10.28515625" style="69" customWidth="1"/>
    <col min="6" max="6" width="9.5703125" style="69" customWidth="1"/>
    <col min="7" max="7" width="12.7109375" style="70" customWidth="1"/>
    <col min="8" max="8" width="11.5703125" style="70" customWidth="1"/>
    <col min="9" max="9" width="12" style="70" customWidth="1"/>
    <col min="10" max="10" width="12.42578125" style="70" customWidth="1"/>
    <col min="11" max="11" width="9.140625" style="69" customWidth="1"/>
    <col min="12" max="12" width="2" style="69" customWidth="1"/>
    <col min="13" max="13" width="18.7109375" style="69" customWidth="1"/>
    <col min="14" max="14" width="10.140625" style="8" customWidth="1"/>
    <col min="15" max="15" width="4.85546875" style="71" customWidth="1"/>
    <col min="16" max="16" width="17.7109375" style="23" customWidth="1"/>
    <col min="17" max="17" width="19.5703125" style="72" customWidth="1"/>
    <col min="18" max="18" width="29.28515625" style="23" customWidth="1"/>
    <col min="19" max="22" width="9.28515625" style="8" customWidth="1"/>
    <col min="23" max="23" width="7.42578125" style="8" customWidth="1"/>
    <col min="24" max="24" width="6.7109375" style="8" customWidth="1"/>
    <col min="25" max="25" width="18.85546875" style="8" customWidth="1"/>
    <col min="26" max="28" width="8.7109375" style="69" customWidth="1"/>
    <col min="29" max="29" width="20.28515625" style="69" customWidth="1"/>
    <col min="30" max="16384" width="8.7109375" style="69" customWidth="1"/>
  </cols>
  <sheetData>
    <row r="1" ht="19.5" customHeight="1" spans="1:25" s="73" customFormat="1" x14ac:dyDescent="0.25">
      <c r="A1" s="74" t="str">
        <f>[1]Invoice!B4</f>
        <v>Azad Engineering PC</v>
      </c>
      <c r="E1" s="75"/>
      <c r="F1" s="75"/>
      <c r="G1" s="76"/>
      <c r="H1" s="76"/>
      <c r="I1" s="77" t="s">
        <v>74</v>
      </c>
      <c r="J1" s="78">
        <v>46042.5</v>
      </c>
      <c r="K1" s="79"/>
      <c r="N1" s="80"/>
      <c r="O1" s="81"/>
      <c r="P1" s="82"/>
      <c r="Q1" s="83"/>
      <c r="R1" s="82"/>
      <c r="S1" s="80"/>
      <c r="T1" s="80"/>
      <c r="U1" s="80"/>
      <c r="V1" s="80"/>
      <c r="W1" s="80"/>
      <c r="X1" s="80"/>
      <c r="Y1" s="80"/>
    </row>
    <row r="2" ht="19.5" customHeight="1" spans="1:25" s="73" customFormat="1" x14ac:dyDescent="0.25">
      <c r="A2" s="84" t="s">
        <v>75</v>
      </c>
      <c r="B2" s="85"/>
      <c r="C2" s="85"/>
      <c r="D2" s="85"/>
      <c r="E2" s="85"/>
      <c r="F2" s="85"/>
      <c r="G2" s="86"/>
      <c r="H2" s="86"/>
      <c r="I2" s="87" t="s">
        <v>76</v>
      </c>
      <c r="J2" s="88" t="s">
        <v>42</v>
      </c>
      <c r="L2" s="82"/>
      <c r="N2" s="89"/>
      <c r="O2" s="90"/>
      <c r="P2" s="91"/>
      <c r="Q2" s="92"/>
      <c r="R2" s="91"/>
      <c r="S2" s="93"/>
      <c r="T2" s="93"/>
      <c r="U2" s="93"/>
      <c r="V2" s="93"/>
      <c r="W2" s="93"/>
      <c r="X2" s="93"/>
      <c r="Y2" s="80"/>
    </row>
    <row r="3" ht="19.5" customHeight="1" spans="1:24" x14ac:dyDescent="0.25">
      <c r="A3" s="94"/>
      <c r="G3" s="70"/>
      <c r="H3" s="70"/>
      <c r="I3" s="95" t="s">
        <v>77</v>
      </c>
      <c r="J3" s="96" t="s">
        <v>5</v>
      </c>
      <c r="N3" s="97"/>
      <c r="O3" s="98"/>
      <c r="P3" s="99"/>
      <c r="Q3" s="100"/>
      <c r="R3" s="99"/>
      <c r="S3" s="101"/>
      <c r="T3" s="101"/>
      <c r="U3" s="101"/>
      <c r="V3" s="101"/>
      <c r="W3" s="101"/>
      <c r="X3" s="101"/>
    </row>
    <row r="4" ht="30" customHeight="1" spans="1:24" x14ac:dyDescent="0.25">
      <c r="A4" s="102"/>
      <c r="B4" s="103"/>
      <c r="C4" s="103"/>
      <c r="G4" s="104" t="s">
        <v>78</v>
      </c>
      <c r="H4" s="105" t="s">
        <v>79</v>
      </c>
      <c r="I4" s="106" t="s">
        <v>19</v>
      </c>
      <c r="J4" s="105" t="s">
        <v>80</v>
      </c>
      <c r="K4" s="107" t="s">
        <v>81</v>
      </c>
      <c r="N4" s="108"/>
      <c r="O4" s="109"/>
      <c r="P4" s="110"/>
      <c r="Q4" s="111"/>
      <c r="R4" s="110"/>
      <c r="S4" s="112"/>
      <c r="T4" s="112"/>
      <c r="U4" s="112"/>
      <c r="V4" s="112"/>
      <c r="W4" s="112"/>
      <c r="X4" s="112"/>
    </row>
    <row r="5" ht="19.5" customHeight="1" spans="4:24" x14ac:dyDescent="0.25">
      <c r="D5" s="113" t="s">
        <v>82</v>
      </c>
      <c r="G5" s="114"/>
      <c r="H5" s="115"/>
      <c r="I5" s="116"/>
      <c r="J5" s="115"/>
      <c r="K5" s="117"/>
      <c r="O5" s="118"/>
      <c r="P5" s="119"/>
      <c r="Q5" s="120"/>
      <c r="R5" s="119"/>
    </row>
    <row r="6" ht="19.5" customHeight="1" spans="1:24" x14ac:dyDescent="0.25">
      <c r="A6" s="121" t="s">
        <v>83</v>
      </c>
      <c r="D6" s="122" t="s">
        <v>84</v>
      </c>
      <c r="E6" s="122" t="s">
        <v>85</v>
      </c>
      <c r="F6" s="123" t="s">
        <v>86</v>
      </c>
      <c r="G6" s="124"/>
      <c r="H6" s="125"/>
      <c r="I6" s="126"/>
      <c r="J6" s="125"/>
      <c r="K6" s="127"/>
      <c r="O6" s="118"/>
      <c r="P6" s="119"/>
      <c r="Q6" s="120"/>
      <c r="R6" s="119"/>
    </row>
    <row r="7" ht="19.5" customHeight="1" spans="1:24" x14ac:dyDescent="0.25">
      <c r="A7" s="128" t="s">
        <v>87</v>
      </c>
      <c r="B7" s="129"/>
      <c r="C7" s="129"/>
      <c r="D7" s="130">
        <f>'[1]Sub Labor'!D18</f>
        <v>0</v>
      </c>
      <c r="E7" s="130">
        <f>+F7-D7</f>
        <v>0</v>
      </c>
      <c r="F7" s="131">
        <f>+'[1]Sub Labor'!K18</f>
        <v>0</v>
      </c>
      <c r="G7" s="124"/>
      <c r="H7" s="125">
        <v>800</v>
      </c>
      <c r="I7" s="125">
        <f>+J7-H7</f>
        <v>0</v>
      </c>
      <c r="J7" s="125">
        <f>+N7</f>
        <v>0</v>
      </c>
      <c r="K7" s="127"/>
      <c r="N7" s="132"/>
      <c r="O7" s="133"/>
      <c r="P7" s="134" t="s">
        <v>88</v>
      </c>
      <c r="R7" s="135"/>
      <c r="S7" s="132"/>
      <c r="T7" s="132"/>
      <c r="U7" s="132"/>
      <c r="V7" s="132"/>
      <c r="W7" s="132"/>
      <c r="X7" s="132"/>
    </row>
    <row r="8" ht="19.5" customHeight="1" spans="1:29" x14ac:dyDescent="0.25">
      <c r="A8" s="129" t="s">
        <v>89</v>
      </c>
      <c r="B8" s="129"/>
      <c r="C8" s="129"/>
      <c r="D8" s="136"/>
      <c r="E8" s="137"/>
      <c r="F8" s="137"/>
      <c r="G8" s="138">
        <f>G7*D8</f>
        <v>0</v>
      </c>
      <c r="H8" s="125">
        <v>964.64</v>
      </c>
      <c r="I8" s="125">
        <f t="shared" ref="I8:I13" si="0">+J8-H8</f>
        <v>0</v>
      </c>
      <c r="J8" s="125">
        <f>+N8</f>
        <v>0</v>
      </c>
      <c r="K8" s="127"/>
      <c r="N8" s="132"/>
      <c r="O8" s="133">
        <v>8</v>
      </c>
      <c r="P8" s="139" t="s">
        <v>90</v>
      </c>
      <c r="Q8" s="140">
        <v>133202.19</v>
      </c>
      <c r="R8" s="141"/>
      <c r="S8" s="132"/>
      <c r="T8" s="132"/>
      <c r="U8" s="132"/>
      <c r="V8" s="132"/>
      <c r="W8" s="132"/>
      <c r="X8" s="132"/>
      <c r="Y8" s="69"/>
      <c r="AC8" s="70"/>
    </row>
    <row r="9" ht="19.5" customHeight="1" spans="1:29" x14ac:dyDescent="0.25">
      <c r="A9" s="129" t="s">
        <v>91</v>
      </c>
      <c r="B9" s="129"/>
      <c r="C9" s="129"/>
      <c r="D9" s="142"/>
      <c r="E9" s="137"/>
      <c r="F9" s="137"/>
      <c r="G9" s="138">
        <f>G7*D9</f>
        <v>0</v>
      </c>
      <c r="H9" s="125">
        <v>0</v>
      </c>
      <c r="I9" s="125">
        <f t="shared" si="0"/>
        <v>0</v>
      </c>
      <c r="J9" s="125">
        <f>+N9</f>
        <v>0</v>
      </c>
      <c r="K9" s="127"/>
      <c r="N9" s="132"/>
      <c r="O9" s="133">
        <v>9</v>
      </c>
      <c r="P9" s="139" t="s">
        <v>92</v>
      </c>
      <c r="Q9" s="143">
        <v>4625</v>
      </c>
      <c r="R9" s="144"/>
      <c r="S9" s="132"/>
      <c r="T9" s="132"/>
      <c r="U9" s="132"/>
      <c r="V9" s="132"/>
      <c r="W9" s="132"/>
      <c r="X9" s="132"/>
      <c r="Y9" s="103"/>
      <c r="AC9" s="145"/>
    </row>
    <row r="10" ht="19.5" customHeight="1" spans="1:29" x14ac:dyDescent="0.25">
      <c r="A10" s="129"/>
      <c r="B10" s="129"/>
      <c r="C10" s="129"/>
      <c r="D10" s="146">
        <f>SUM(D8:D9)</f>
        <v>0</v>
      </c>
      <c r="E10" s="137"/>
      <c r="F10" s="137"/>
      <c r="G10" s="147">
        <f>SUBTOTAL(9,G7:G9)</f>
        <v>0</v>
      </c>
      <c r="H10" s="148">
        <f>SUBTOTAL(9,H7:H9)</f>
        <v>0</v>
      </c>
      <c r="I10" s="148">
        <f>SUBTOTAL(9,I7:I9)</f>
        <v>0</v>
      </c>
      <c r="J10" s="148">
        <f>SUBTOTAL(9,J7:J9)</f>
        <v>0</v>
      </c>
      <c r="K10" s="127"/>
      <c r="N10" s="149"/>
      <c r="O10" s="133">
        <v>10</v>
      </c>
      <c r="P10" s="139" t="s">
        <v>93</v>
      </c>
      <c r="Q10" s="143">
        <v>1.09</v>
      </c>
      <c r="R10" s="144"/>
      <c r="S10" s="132"/>
      <c r="T10" s="132"/>
      <c r="U10" s="132"/>
      <c r="V10" s="132"/>
      <c r="W10" s="132"/>
      <c r="X10" s="132"/>
      <c r="Y10" s="69"/>
      <c r="Z10" s="150"/>
      <c r="AC10" s="70"/>
    </row>
    <row r="11" ht="21" customHeight="1" spans="1:29" x14ac:dyDescent="0.25">
      <c r="A11" s="94" t="s">
        <v>94</v>
      </c>
      <c r="B11" s="129"/>
      <c r="C11" s="129"/>
      <c r="D11" s="130">
        <f>+'[1]Sub Labor'!D26</f>
        <v>144</v>
      </c>
      <c r="E11" s="151">
        <f>'[1]Master File '!E12</f>
        <v>1475</v>
      </c>
      <c r="F11" s="131">
        <f>D11+E11</f>
        <v>1619</v>
      </c>
      <c r="G11" s="124">
        <v>68450</v>
      </c>
      <c r="H11" s="125">
        <v>0</v>
      </c>
      <c r="I11" s="125">
        <v>66008</v>
      </c>
      <c r="J11" s="125">
        <f>H11+I11</f>
        <v>76983.68</v>
      </c>
      <c r="K11" s="127"/>
      <c r="M11" s="152"/>
      <c r="O11" s="133">
        <v>11</v>
      </c>
      <c r="P11" s="139" t="s">
        <v>95</v>
      </c>
      <c r="Q11" s="143">
        <v>0.08</v>
      </c>
      <c r="R11" s="144"/>
      <c r="S11" s="132"/>
      <c r="T11" s="132"/>
      <c r="U11" s="132"/>
      <c r="V11" s="132"/>
      <c r="W11" s="132"/>
      <c r="X11" s="132"/>
      <c r="Y11" s="69"/>
      <c r="Z11" s="153"/>
      <c r="AA11" s="153"/>
      <c r="AB11" s="153"/>
      <c r="AC11" s="70"/>
    </row>
    <row r="12" ht="19.5" customHeight="1" spans="1:29" x14ac:dyDescent="0.25">
      <c r="A12" s="69" t="s">
        <v>96</v>
      </c>
      <c r="D12" s="136">
        <v>1.2058</v>
      </c>
      <c r="E12" s="137"/>
      <c r="F12" s="137"/>
      <c r="G12" s="138">
        <v>74610.51</v>
      </c>
      <c r="H12" s="125">
        <v>0</v>
      </c>
      <c r="I12" s="125">
        <v>71948.72</v>
      </c>
      <c r="J12" s="125">
        <f>H12+I12</f>
        <v>85183.194944</v>
      </c>
      <c r="K12" s="127"/>
      <c r="N12" s="132"/>
      <c r="O12" s="133" t="s">
        <v>97</v>
      </c>
      <c r="P12" s="139" t="s">
        <v>94</v>
      </c>
      <c r="Q12" s="143">
        <f>(Q8 - Q9) / ((1 + Q10) * (1 + Q11))</f>
        <v>56963.1357433989</v>
      </c>
      <c r="R12" s="144"/>
      <c r="S12" s="132"/>
      <c r="T12" s="132"/>
      <c r="U12" s="132"/>
      <c r="V12" s="132"/>
      <c r="W12" s="132"/>
      <c r="X12" s="132"/>
      <c r="Y12" s="129"/>
      <c r="Z12" s="154"/>
      <c r="AA12" s="154"/>
      <c r="AB12" s="154"/>
      <c r="AC12" s="70"/>
    </row>
    <row r="13" ht="19.5" customHeight="1" spans="1:29" x14ac:dyDescent="0.25">
      <c r="A13" s="129" t="s">
        <v>98</v>
      </c>
      <c r="B13" s="129"/>
      <c r="C13" s="129"/>
      <c r="D13" s="142"/>
      <c r="F13" s="155"/>
      <c r="G13" s="138"/>
      <c r="H13" s="125">
        <v>0</v>
      </c>
      <c r="I13" s="125">
        <f t="shared" si="0"/>
        <v>0</v>
      </c>
      <c r="J13" s="125">
        <f>+N13</f>
        <v>0</v>
      </c>
      <c r="K13" s="127"/>
      <c r="N13" s="132"/>
      <c r="O13" s="133" t="s">
        <v>99</v>
      </c>
      <c r="P13" s="139" t="s">
        <v>100</v>
      </c>
      <c r="Q13" s="143">
        <f>Q12*Q10</f>
        <v>62089.81796030481</v>
      </c>
      <c r="R13" s="144"/>
      <c r="S13" s="132"/>
      <c r="T13" s="132"/>
      <c r="U13" s="132"/>
      <c r="V13" s="132"/>
      <c r="W13" s="132"/>
      <c r="X13" s="132"/>
      <c r="Y13" s="129"/>
      <c r="Z13" s="136"/>
      <c r="AA13" s="137"/>
      <c r="AB13" s="137"/>
      <c r="AC13" s="70"/>
    </row>
    <row r="14" ht="19.5" customHeight="1" spans="1:29" x14ac:dyDescent="0.25">
      <c r="A14" s="129"/>
      <c r="B14" s="129"/>
      <c r="C14" s="129"/>
      <c r="D14" s="146">
        <f>SUM(D12:D13)</f>
        <v>1.2058</v>
      </c>
      <c r="G14" s="147">
        <f>SUBTOTAL(9,G11:G13)</f>
        <v>143060.51</v>
      </c>
      <c r="H14" s="148">
        <f>SUBTOTAL(9,H11:H13)</f>
        <v>24210.154944</v>
      </c>
      <c r="I14" s="148">
        <f>SUBTOTAL(9,I11:I13)</f>
        <v>137956.72</v>
      </c>
      <c r="J14" s="148">
        <f>SUBTOTAL(9,J11:J13)</f>
        <v>162166.87494399998</v>
      </c>
      <c r="K14" s="127"/>
      <c r="N14" s="149"/>
      <c r="O14" s="133" t="s">
        <v>101</v>
      </c>
      <c r="P14" s="139" t="s">
        <v>102</v>
      </c>
      <c r="Q14" s="143">
        <f>Q12+Q13</f>
        <v>119052.95370370371</v>
      </c>
      <c r="R14" s="144"/>
      <c r="S14" s="132"/>
      <c r="T14" s="132"/>
      <c r="U14" s="132"/>
      <c r="V14" s="132"/>
      <c r="W14" s="132"/>
      <c r="X14" s="132"/>
      <c r="Y14" s="129"/>
      <c r="Z14" s="136"/>
      <c r="AA14" s="137"/>
      <c r="AB14" s="137"/>
      <c r="AC14" s="70"/>
    </row>
    <row r="15" ht="14.25" customHeight="1" spans="1:29" x14ac:dyDescent="0.25">
      <c r="A15" s="129"/>
      <c r="B15" s="129"/>
      <c r="C15" s="129"/>
      <c r="D15" s="136"/>
      <c r="G15" s="124"/>
      <c r="H15" s="125"/>
      <c r="I15" s="125"/>
      <c r="J15" s="125"/>
      <c r="K15" s="127"/>
      <c r="N15" s="149"/>
      <c r="O15" s="133" t="s">
        <v>103</v>
      </c>
      <c r="P15" s="139" t="s">
        <v>104</v>
      </c>
      <c r="Q15" s="143">
        <f>Q14*Q11</f>
        <v>9524.236296296296</v>
      </c>
      <c r="R15" s="156"/>
      <c r="S15" s="132"/>
      <c r="T15" s="132"/>
      <c r="U15" s="132"/>
      <c r="V15" s="132"/>
      <c r="W15" s="132"/>
      <c r="X15" s="132"/>
      <c r="Y15" s="129"/>
      <c r="Z15" s="146"/>
      <c r="AA15" s="137"/>
      <c r="AB15" s="137"/>
      <c r="AC15" s="70"/>
    </row>
    <row r="16" ht="16" customHeight="1" hidden="1" spans="1:29" x14ac:dyDescent="0.25">
      <c r="A16" s="129"/>
      <c r="B16" s="129"/>
      <c r="C16" s="129"/>
      <c r="D16" s="153"/>
      <c r="E16" s="153"/>
      <c r="F16" s="153"/>
      <c r="G16" s="124"/>
      <c r="H16" s="125">
        <v>0</v>
      </c>
      <c r="I16" s="125">
        <v>0</v>
      </c>
      <c r="J16" s="125">
        <f>+H16+I16</f>
        <v>0</v>
      </c>
      <c r="K16" s="127"/>
      <c r="N16" s="149"/>
      <c r="O16" s="133"/>
      <c r="P16" s="157"/>
      <c r="Q16" s="143"/>
      <c r="R16" s="144"/>
      <c r="S16" s="132"/>
      <c r="T16" s="132"/>
      <c r="U16" s="132"/>
      <c r="V16" s="132"/>
      <c r="W16" s="132"/>
      <c r="X16" s="132"/>
      <c r="Y16" s="129"/>
      <c r="Z16" s="154"/>
      <c r="AA16" s="154"/>
      <c r="AB16" s="154"/>
      <c r="AC16" s="70"/>
    </row>
    <row r="17" ht="16" customHeight="1" hidden="1" spans="1:29" x14ac:dyDescent="0.25">
      <c r="A17" s="69"/>
      <c r="B17" s="69"/>
      <c r="C17" s="69"/>
      <c r="D17" s="69"/>
      <c r="E17" s="69"/>
      <c r="F17" s="69"/>
      <c r="G17" s="124"/>
      <c r="H17" s="125">
        <v>0</v>
      </c>
      <c r="I17" s="125">
        <v>0</v>
      </c>
      <c r="J17" s="125">
        <f>+H17+I17</f>
        <v>0</v>
      </c>
      <c r="K17" s="127"/>
      <c r="N17" s="149"/>
      <c r="O17" s="133"/>
      <c r="P17" s="158"/>
      <c r="Q17" s="143"/>
      <c r="R17" s="156"/>
      <c r="S17" s="132"/>
      <c r="T17" s="132"/>
      <c r="U17" s="132"/>
      <c r="V17" s="132"/>
      <c r="W17" s="132"/>
      <c r="X17" s="132"/>
      <c r="Y17" s="69"/>
      <c r="Z17" s="136"/>
      <c r="AA17" s="137"/>
      <c r="AB17" s="137"/>
      <c r="AC17" s="70"/>
    </row>
    <row r="18" ht="16" customHeight="1" hidden="1" spans="1:29" x14ac:dyDescent="0.25">
      <c r="A18" s="129"/>
      <c r="B18" s="129"/>
      <c r="C18" s="129"/>
      <c r="D18" s="69"/>
      <c r="E18" s="69"/>
      <c r="F18" s="69"/>
      <c r="G18" s="124"/>
      <c r="H18" s="125">
        <v>0</v>
      </c>
      <c r="I18" s="125">
        <v>0</v>
      </c>
      <c r="J18" s="125">
        <f>+H18+I18</f>
        <v>0</v>
      </c>
      <c r="K18" s="127"/>
      <c r="N18" s="149"/>
      <c r="O18" s="133"/>
      <c r="P18" s="157"/>
      <c r="Q18" s="143"/>
      <c r="R18" s="141"/>
      <c r="S18" s="132"/>
      <c r="T18" s="132"/>
      <c r="U18" s="132"/>
      <c r="V18" s="132"/>
      <c r="W18" s="132"/>
      <c r="X18" s="132"/>
      <c r="Y18" s="129"/>
      <c r="Z18" s="136"/>
      <c r="AB18" s="155"/>
      <c r="AC18" s="70"/>
    </row>
    <row r="19" ht="16" customHeight="1" hidden="1" spans="1:29" x14ac:dyDescent="0.25">
      <c r="A19" s="69"/>
      <c r="B19" s="69"/>
      <c r="C19" s="69"/>
      <c r="D19" s="69"/>
      <c r="E19" s="69"/>
      <c r="F19" s="69"/>
      <c r="G19" s="147">
        <f>SUBTOTAL(9,G16:G18)</f>
        <v>0</v>
      </c>
      <c r="H19" s="148">
        <f>SUBTOTAL(9,H16:H18)</f>
        <v>0</v>
      </c>
      <c r="I19" s="148">
        <v>0</v>
      </c>
      <c r="J19" s="148">
        <f>SUBTOTAL(9,J16:J18)</f>
        <v>0</v>
      </c>
      <c r="K19" s="127"/>
      <c r="N19" s="149"/>
      <c r="O19" s="133"/>
      <c r="P19" s="157"/>
      <c r="Q19" s="143"/>
      <c r="R19" s="144"/>
      <c r="Y19" s="129"/>
      <c r="Z19" s="146"/>
      <c r="AC19" s="70"/>
    </row>
    <row r="20" ht="16" customHeight="1" spans="1:29" x14ac:dyDescent="0.25">
      <c r="A20" s="159"/>
      <c r="B20" s="160"/>
      <c r="C20" s="161"/>
      <c r="D20" s="159" t="s">
        <v>102</v>
      </c>
      <c r="G20" s="162">
        <f>SUBTOTAL(9,G7:G19)</f>
        <v>143060.51</v>
      </c>
      <c r="H20" s="163">
        <f>SUBTOTAL(9,H7:H19)</f>
        <v>24210.154944</v>
      </c>
      <c r="I20" s="125">
        <f>SUBTOTAL(9,I7:I19)</f>
        <v>137956.72</v>
      </c>
      <c r="J20" s="163">
        <f>SUBTOTAL(9,J7:J19)</f>
        <v>162166.87494399998</v>
      </c>
      <c r="K20" s="164">
        <f>J20/G20</f>
        <v>1.133554430527334</v>
      </c>
      <c r="N20" s="149"/>
      <c r="O20" s="133"/>
      <c r="P20" s="139" t="s">
        <v>105</v>
      </c>
      <c r="Q20" s="143">
        <f>Q14+Q15+Q9</f>
        <v>133202.19</v>
      </c>
      <c r="R20" s="144"/>
      <c r="S20" s="132"/>
      <c r="T20" s="132"/>
      <c r="U20" s="132"/>
      <c r="V20" s="132"/>
      <c r="W20" s="132"/>
      <c r="X20" s="132"/>
      <c r="Y20" s="129"/>
      <c r="Z20" s="136"/>
      <c r="AC20" s="70"/>
    </row>
    <row r="21" ht="19.5" customHeight="1" spans="7:29" x14ac:dyDescent="0.25">
      <c r="G21" s="124"/>
      <c r="H21" s="125"/>
      <c r="I21" s="125"/>
      <c r="J21" s="125"/>
      <c r="K21" s="127"/>
      <c r="N21" s="149"/>
      <c r="O21" s="133"/>
      <c r="P21" s="141"/>
      <c r="Q21" s="165"/>
      <c r="R21" s="144"/>
      <c r="S21" s="132"/>
      <c r="T21" s="132"/>
      <c r="U21" s="132"/>
      <c r="V21" s="132"/>
      <c r="W21" s="132"/>
      <c r="X21" s="132"/>
      <c r="Y21" s="129"/>
      <c r="Z21" s="153"/>
      <c r="AA21" s="153"/>
      <c r="AB21" s="153"/>
      <c r="AC21" s="70"/>
    </row>
    <row r="22" ht="19.25" customHeight="1" spans="1:29" x14ac:dyDescent="0.25">
      <c r="A22" s="166" t="s">
        <v>106</v>
      </c>
      <c r="B22" s="129"/>
      <c r="C22" s="129"/>
      <c r="G22" s="124"/>
      <c r="H22" s="125"/>
      <c r="I22" s="125"/>
      <c r="J22" s="125"/>
      <c r="K22" s="127"/>
      <c r="N22" s="149"/>
      <c r="O22" s="133"/>
      <c r="P22" s="141"/>
      <c r="Q22" s="165"/>
      <c r="R22" s="144"/>
      <c r="S22" s="132"/>
      <c r="T22" s="132"/>
      <c r="U22" s="132"/>
      <c r="V22" s="132"/>
      <c r="W22" s="132"/>
      <c r="X22" s="132"/>
      <c r="Y22" s="69"/>
      <c r="AC22" s="70"/>
    </row>
    <row r="23" ht="19.25" customHeight="1" spans="1:29" x14ac:dyDescent="0.25">
      <c r="A23" s="166"/>
      <c r="B23" s="33"/>
      <c r="C23" s="33"/>
      <c r="D23" s="167"/>
      <c r="G23" s="124">
        <v>1680</v>
      </c>
      <c r="H23" s="125">
        <v>0</v>
      </c>
      <c r="I23" s="125">
        <f t="shared" ref="I23:I30" si="1">+J23-H23</f>
        <v>0</v>
      </c>
      <c r="J23" s="125">
        <v>0</v>
      </c>
      <c r="K23" s="127"/>
      <c r="N23" s="132"/>
      <c r="O23" s="133"/>
      <c r="P23" s="135"/>
      <c r="Q23" s="72"/>
      <c r="R23" s="135"/>
      <c r="S23" s="132"/>
      <c r="T23" s="132"/>
      <c r="U23" s="132"/>
      <c r="V23" s="132"/>
      <c r="W23" s="132"/>
      <c r="X23" s="132"/>
      <c r="Y23" s="129"/>
      <c r="AC23" s="70"/>
    </row>
    <row r="24" ht="19.25" customHeight="1" spans="1:29" x14ac:dyDescent="0.25">
      <c r="A24" s="166"/>
      <c r="B24" s="33"/>
      <c r="C24" s="33"/>
      <c r="D24" s="167" t="s">
        <v>107</v>
      </c>
      <c r="E24" s="69" t="s">
        <v>108</v>
      </c>
      <c r="F24" s="69" t="s">
        <v>109</v>
      </c>
      <c r="G24" s="124"/>
      <c r="H24" s="125">
        <v>0</v>
      </c>
      <c r="I24" s="168">
        <v>1924</v>
      </c>
      <c r="J24" s="168">
        <f>H24+I24</f>
        <v>1924</v>
      </c>
      <c r="K24" s="127"/>
      <c r="N24" s="132"/>
      <c r="O24" s="133"/>
      <c r="P24" s="135"/>
      <c r="Q24" s="72"/>
      <c r="R24" s="135"/>
      <c r="S24" s="132"/>
      <c r="T24" s="132"/>
      <c r="U24" s="132"/>
      <c r="V24" s="132"/>
      <c r="W24" s="132"/>
      <c r="X24" s="132"/>
      <c r="Y24" s="69"/>
      <c r="AC24" s="70"/>
    </row>
    <row r="25" ht="19.25" customHeight="1" spans="1:29" x14ac:dyDescent="0.25">
      <c r="A25" s="166"/>
      <c r="B25" s="33"/>
      <c r="C25" s="33"/>
      <c r="D25" s="167" t="s">
        <v>110</v>
      </c>
      <c r="E25" s="69" t="s">
        <v>111</v>
      </c>
      <c r="F25" s="69" t="s">
        <v>109</v>
      </c>
      <c r="G25" s="124"/>
      <c r="H25" s="125">
        <v>0</v>
      </c>
      <c r="I25" s="168">
        <v>1776</v>
      </c>
      <c r="J25" s="168">
        <f>H25+I25</f>
        <v>1776</v>
      </c>
      <c r="K25" s="127"/>
      <c r="N25" s="132"/>
      <c r="O25" s="133"/>
      <c r="P25" s="135"/>
      <c r="Q25" s="72"/>
      <c r="R25" s="135"/>
      <c r="S25" s="132"/>
      <c r="T25" s="132"/>
      <c r="U25" s="132"/>
      <c r="V25" s="132"/>
      <c r="W25" s="132"/>
      <c r="X25" s="132"/>
      <c r="Y25" s="69"/>
      <c r="Z25" s="128"/>
      <c r="AC25" s="70"/>
    </row>
    <row r="26" ht="19.25" customHeight="1" spans="1:29" x14ac:dyDescent="0.25">
      <c r="A26" s="166"/>
      <c r="B26" s="33"/>
      <c r="C26" s="33"/>
      <c r="G26" s="124"/>
      <c r="H26" s="125">
        <v>0</v>
      </c>
      <c r="I26" s="168">
        <f t="shared" si="1"/>
        <v>0</v>
      </c>
      <c r="J26" s="168">
        <v>0</v>
      </c>
      <c r="K26" s="127"/>
      <c r="N26" s="132"/>
      <c r="O26" s="133"/>
      <c r="P26" s="135"/>
      <c r="Q26" s="72"/>
      <c r="R26" s="135"/>
      <c r="S26" s="132"/>
      <c r="T26" s="132"/>
      <c r="U26" s="132"/>
      <c r="V26" s="132"/>
      <c r="W26" s="132"/>
      <c r="X26" s="132"/>
      <c r="Y26" s="69"/>
      <c r="AC26" s="70"/>
    </row>
    <row r="27" ht="20" customHeight="1" hidden="1" spans="2:29" x14ac:dyDescent="0.25">
      <c r="B27" s="33" t="s">
        <v>112</v>
      </c>
      <c r="C27" s="33"/>
      <c r="D27" s="69">
        <v>0</v>
      </c>
      <c r="E27" s="69" t="s">
        <v>113</v>
      </c>
      <c r="F27" s="169">
        <v>0</v>
      </c>
      <c r="G27" s="124">
        <f>F27*D27</f>
        <v>0</v>
      </c>
      <c r="H27" s="125">
        <v>0</v>
      </c>
      <c r="I27" s="168">
        <f t="shared" si="1"/>
        <v>0</v>
      </c>
      <c r="J27" s="168">
        <v>0</v>
      </c>
      <c r="K27" s="127"/>
      <c r="N27" s="132"/>
      <c r="O27" s="133"/>
      <c r="P27" s="135"/>
      <c r="Q27" s="72"/>
      <c r="R27" s="135"/>
      <c r="S27" s="132"/>
      <c r="T27" s="132"/>
      <c r="U27" s="132"/>
      <c r="V27" s="132"/>
      <c r="W27" s="132"/>
      <c r="X27" s="132"/>
      <c r="Y27" s="129"/>
      <c r="AC27" s="70"/>
    </row>
    <row r="28" ht="19.25" customHeight="1" hidden="1" spans="2:29" x14ac:dyDescent="0.25">
      <c r="B28" s="33" t="s">
        <v>114</v>
      </c>
      <c r="C28" s="33"/>
      <c r="D28" s="69">
        <v>0</v>
      </c>
      <c r="E28" s="69" t="s">
        <v>115</v>
      </c>
      <c r="F28" s="69">
        <v>0</v>
      </c>
      <c r="G28" s="124">
        <f>F28*D28</f>
        <v>0</v>
      </c>
      <c r="H28" s="125">
        <v>0</v>
      </c>
      <c r="I28" s="168">
        <f t="shared" si="1"/>
        <v>0</v>
      </c>
      <c r="J28" s="168">
        <v>0</v>
      </c>
      <c r="K28" s="127"/>
      <c r="N28" s="132"/>
      <c r="O28" s="133"/>
      <c r="P28" s="135"/>
      <c r="Q28" s="72"/>
      <c r="R28" s="135"/>
      <c r="S28" s="132"/>
      <c r="T28" s="132"/>
      <c r="U28" s="132"/>
      <c r="V28" s="132"/>
      <c r="W28" s="132"/>
      <c r="X28" s="132"/>
      <c r="Y28" s="33"/>
      <c r="Z28" s="167"/>
      <c r="AC28" s="70"/>
    </row>
    <row r="29" ht="19.25" customHeight="1" hidden="1" spans="2:29" x14ac:dyDescent="0.25">
      <c r="B29" s="33" t="s">
        <v>116</v>
      </c>
      <c r="C29" s="33"/>
      <c r="D29" s="69">
        <v>0</v>
      </c>
      <c r="E29" s="69" t="s">
        <v>117</v>
      </c>
      <c r="F29" s="69">
        <v>0</v>
      </c>
      <c r="G29" s="124">
        <f>F29*D29</f>
        <v>0</v>
      </c>
      <c r="H29" s="125">
        <v>0</v>
      </c>
      <c r="I29" s="168">
        <f t="shared" si="1"/>
        <v>0</v>
      </c>
      <c r="J29" s="168">
        <v>0</v>
      </c>
      <c r="K29" s="127"/>
      <c r="N29" s="132"/>
      <c r="O29" s="133"/>
      <c r="P29" s="135"/>
      <c r="Q29" s="72"/>
      <c r="R29" s="135"/>
      <c r="S29" s="132"/>
      <c r="T29" s="132"/>
      <c r="U29" s="132"/>
      <c r="V29" s="132"/>
      <c r="W29" s="132"/>
      <c r="X29" s="132"/>
      <c r="Y29" s="33"/>
      <c r="Z29" s="167"/>
      <c r="AC29" s="70"/>
    </row>
    <row r="30" ht="19.5" customHeight="1" hidden="1" spans="2:29" x14ac:dyDescent="0.25">
      <c r="B30" s="33" t="s">
        <v>118</v>
      </c>
      <c r="C30" s="33"/>
      <c r="D30" s="69">
        <v>0</v>
      </c>
      <c r="E30" s="69" t="s">
        <v>117</v>
      </c>
      <c r="F30" s="69">
        <v>0</v>
      </c>
      <c r="G30" s="124">
        <f>F30*D30</f>
        <v>0</v>
      </c>
      <c r="H30" s="125">
        <v>0</v>
      </c>
      <c r="I30" s="168">
        <f t="shared" si="1"/>
        <v>0</v>
      </c>
      <c r="J30" s="168">
        <v>0</v>
      </c>
      <c r="K30" s="127"/>
      <c r="N30" s="132"/>
      <c r="O30" s="133"/>
      <c r="P30" s="135"/>
      <c r="Q30" s="72"/>
      <c r="R30" s="135"/>
      <c r="S30" s="132"/>
      <c r="T30" s="132"/>
      <c r="U30" s="132"/>
      <c r="V30" s="132"/>
      <c r="W30" s="132"/>
      <c r="X30" s="132"/>
      <c r="Y30" s="33"/>
      <c r="Z30" s="167"/>
      <c r="AC30" s="70"/>
    </row>
    <row r="31" ht="19.5" customHeight="1" spans="1:29" x14ac:dyDescent="0.25">
      <c r="A31" s="159"/>
      <c r="B31" s="170"/>
      <c r="C31" s="170"/>
      <c r="D31" s="159" t="s">
        <v>119</v>
      </c>
      <c r="G31" s="162">
        <f>SUBTOTAL(9,G22:G30)</f>
        <v>1680</v>
      </c>
      <c r="H31" s="163">
        <f>SUBTOTAL(9,H22:H30)</f>
        <v>0</v>
      </c>
      <c r="I31" s="168">
        <f>SUBTOTAL(9,I22:I30)</f>
        <v>3700</v>
      </c>
      <c r="J31" s="171">
        <f>SUBTOTAL(9,J22:J30)</f>
        <v>3700</v>
      </c>
      <c r="K31" s="172">
        <f>H31/G31</f>
        <v>0</v>
      </c>
      <c r="N31" s="132"/>
      <c r="O31" s="133"/>
      <c r="P31" s="135"/>
      <c r="Q31" s="72"/>
      <c r="R31" s="135"/>
      <c r="S31" s="132"/>
      <c r="T31" s="132"/>
      <c r="U31" s="132"/>
      <c r="V31" s="132"/>
      <c r="W31" s="132"/>
      <c r="X31" s="132"/>
      <c r="Y31" s="33"/>
      <c r="AC31" s="70"/>
    </row>
    <row r="32" ht="19.5" customHeight="1" spans="1:29" x14ac:dyDescent="0.25">
      <c r="A32" s="121" t="s">
        <v>120</v>
      </c>
      <c r="G32" s="124"/>
      <c r="H32" s="125"/>
      <c r="I32" s="168"/>
      <c r="J32" s="168"/>
      <c r="K32" s="127"/>
      <c r="N32" s="149"/>
      <c r="O32" s="133"/>
      <c r="P32" s="135"/>
      <c r="Q32" s="72"/>
      <c r="R32" s="135"/>
      <c r="S32" s="132"/>
      <c r="T32" s="132"/>
      <c r="U32" s="132"/>
      <c r="V32" s="132"/>
      <c r="W32" s="132"/>
      <c r="X32" s="132"/>
      <c r="Y32" s="33"/>
      <c r="AB32" s="169"/>
      <c r="AC32" s="70"/>
    </row>
    <row r="33" ht="15" customHeight="1" hidden="1" spans="1:29" x14ac:dyDescent="0.25">
      <c r="A33" s="69"/>
      <c r="B33" s="69"/>
      <c r="C33" s="69"/>
      <c r="D33" s="69"/>
      <c r="E33" s="69"/>
      <c r="F33" s="69"/>
      <c r="G33" s="124"/>
      <c r="H33" s="173"/>
      <c r="I33" s="174">
        <v>0</v>
      </c>
      <c r="J33" s="174">
        <f>SUM(H33:I33)</f>
        <v>0</v>
      </c>
      <c r="K33" s="127"/>
      <c r="N33" s="149"/>
      <c r="O33" s="133"/>
      <c r="P33" s="135"/>
      <c r="Q33" s="72"/>
      <c r="R33" s="135"/>
      <c r="S33" s="132"/>
      <c r="T33" s="132"/>
      <c r="U33" s="132"/>
      <c r="V33" s="132"/>
      <c r="W33" s="132"/>
      <c r="X33" s="132"/>
      <c r="Y33" s="33"/>
      <c r="AC33" s="70"/>
    </row>
    <row r="34" ht="15" customHeight="1" hidden="1" spans="1:29" x14ac:dyDescent="0.25">
      <c r="A34" s="69"/>
      <c r="B34" s="69"/>
      <c r="C34" s="69"/>
      <c r="D34" s="69"/>
      <c r="E34" s="69"/>
      <c r="F34" s="69"/>
      <c r="G34" s="124"/>
      <c r="H34" s="173"/>
      <c r="I34" s="174">
        <v>0</v>
      </c>
      <c r="J34" s="174">
        <f>SUM(H34:I34)</f>
        <v>0</v>
      </c>
      <c r="K34" s="127"/>
      <c r="N34" s="149"/>
      <c r="O34" s="133"/>
      <c r="P34" s="135"/>
      <c r="Q34" s="72"/>
      <c r="R34" s="135"/>
      <c r="S34" s="132"/>
      <c r="T34" s="132"/>
      <c r="U34" s="132"/>
      <c r="V34" s="132"/>
      <c r="W34" s="132"/>
      <c r="X34" s="132"/>
      <c r="Y34" s="33"/>
      <c r="AC34" s="70"/>
    </row>
    <row r="35" ht="15" customHeight="1" hidden="1" spans="1:29" x14ac:dyDescent="0.25">
      <c r="A35" s="69"/>
      <c r="B35" s="69"/>
      <c r="C35" s="69"/>
      <c r="D35" s="69"/>
      <c r="E35" s="69"/>
      <c r="F35" s="69"/>
      <c r="G35" s="124"/>
      <c r="H35" s="173"/>
      <c r="I35" s="174">
        <v>0</v>
      </c>
      <c r="J35" s="174">
        <f>SUM(H35:I35)</f>
        <v>0</v>
      </c>
      <c r="K35" s="127"/>
      <c r="N35" s="149"/>
      <c r="O35" s="133"/>
      <c r="P35" s="135"/>
      <c r="Q35" s="72"/>
      <c r="R35" s="135"/>
      <c r="S35" s="132"/>
      <c r="T35" s="132"/>
      <c r="U35" s="132"/>
      <c r="V35" s="132"/>
      <c r="W35" s="132"/>
      <c r="X35" s="132"/>
      <c r="Y35" s="33"/>
      <c r="AC35" s="70"/>
    </row>
    <row r="36" ht="15" customHeight="1" hidden="1" spans="1:29" x14ac:dyDescent="0.25">
      <c r="A36" s="69"/>
      <c r="B36" s="69"/>
      <c r="C36" s="69"/>
      <c r="D36" s="69"/>
      <c r="E36" s="69"/>
      <c r="F36" s="69"/>
      <c r="G36" s="124"/>
      <c r="H36" s="173"/>
      <c r="I36" s="174">
        <v>0</v>
      </c>
      <c r="J36" s="174">
        <f>SUM(H36:I36)</f>
        <v>0</v>
      </c>
      <c r="K36" s="127"/>
      <c r="N36" s="149"/>
      <c r="O36" s="133"/>
      <c r="P36" s="135"/>
      <c r="Q36" s="72"/>
      <c r="R36" s="135"/>
      <c r="S36" s="132"/>
      <c r="T36" s="132"/>
      <c r="U36" s="132"/>
      <c r="V36" s="132"/>
      <c r="W36" s="132"/>
      <c r="X36" s="132"/>
      <c r="Y36" s="129"/>
      <c r="Z36" s="128"/>
      <c r="AC36" s="70"/>
    </row>
    <row r="37" ht="15" customHeight="1" spans="1:29" x14ac:dyDescent="0.25">
      <c r="A37" s="159"/>
      <c r="B37" s="160"/>
      <c r="C37" s="170"/>
      <c r="D37" s="159" t="s">
        <v>121</v>
      </c>
      <c r="G37" s="162">
        <f>SUBTOTAL(9,G33:G36)</f>
        <v>0</v>
      </c>
      <c r="H37" s="162">
        <f>SUBTOTAL(9,H33:H36)</f>
        <v>0</v>
      </c>
      <c r="I37" s="174">
        <f>SUBTOTAL(9,I33:I36)</f>
        <v>0</v>
      </c>
      <c r="J37" s="171">
        <f>SUBTOTAL(9,J33:J36)</f>
        <v>0</v>
      </c>
      <c r="K37" s="164"/>
      <c r="N37" s="149"/>
      <c r="O37" s="133"/>
      <c r="P37" s="135"/>
      <c r="Q37" s="72"/>
      <c r="R37" s="135"/>
      <c r="S37" s="132"/>
      <c r="T37" s="132"/>
      <c r="U37" s="132"/>
      <c r="V37" s="132"/>
      <c r="W37" s="132"/>
      <c r="X37" s="132"/>
      <c r="Y37" s="69"/>
      <c r="AC37" s="70"/>
    </row>
    <row r="38" ht="15" customHeight="1" hidden="1" spans="1:29" x14ac:dyDescent="0.25">
      <c r="A38" s="166" t="s">
        <v>122</v>
      </c>
      <c r="B38" s="175"/>
      <c r="C38" s="129"/>
      <c r="D38" s="69"/>
      <c r="E38" s="69"/>
      <c r="F38" s="69"/>
      <c r="G38" s="124"/>
      <c r="H38" s="173"/>
      <c r="I38" s="174"/>
      <c r="J38" s="168"/>
      <c r="K38" s="127"/>
      <c r="N38" s="149"/>
      <c r="O38" s="133"/>
      <c r="P38" s="135"/>
      <c r="Q38" s="72"/>
      <c r="R38" s="135"/>
      <c r="S38" s="132"/>
      <c r="T38" s="132"/>
      <c r="U38" s="132"/>
      <c r="V38" s="132"/>
      <c r="W38" s="132"/>
      <c r="X38" s="132"/>
      <c r="Y38" s="69"/>
      <c r="AC38" s="70"/>
    </row>
    <row r="39" ht="15" customHeight="1" hidden="1" spans="1:29" x14ac:dyDescent="0.25">
      <c r="A39" s="175"/>
      <c r="B39" s="129" t="s">
        <v>123</v>
      </c>
      <c r="C39" s="129"/>
      <c r="D39" s="69"/>
      <c r="E39" s="176">
        <v>0</v>
      </c>
      <c r="F39" s="69"/>
      <c r="G39" s="124">
        <f>(G20+G37)*E39</f>
        <v>0</v>
      </c>
      <c r="H39" s="173">
        <v>0</v>
      </c>
      <c r="I39" s="174">
        <v>0</v>
      </c>
      <c r="J39" s="168">
        <f>H39+I39</f>
        <v>0</v>
      </c>
      <c r="K39" s="127"/>
      <c r="N39" s="149"/>
      <c r="O39" s="133"/>
      <c r="P39" s="135"/>
      <c r="Q39" s="72"/>
      <c r="R39" s="135"/>
      <c r="S39" s="132"/>
      <c r="T39" s="132"/>
      <c r="U39" s="132"/>
      <c r="V39" s="132"/>
      <c r="W39" s="132"/>
      <c r="X39" s="132"/>
      <c r="Y39" s="69"/>
      <c r="AC39" s="70"/>
    </row>
    <row r="40" ht="15" customHeight="1" hidden="1" spans="1:29" x14ac:dyDescent="0.25">
      <c r="A40" s="175"/>
      <c r="B40" s="175"/>
      <c r="C40" s="129"/>
      <c r="D40" s="69"/>
      <c r="E40" s="69"/>
      <c r="F40" s="69"/>
      <c r="G40" s="124"/>
      <c r="H40" s="173"/>
      <c r="I40" s="174"/>
      <c r="J40" s="168"/>
      <c r="K40" s="127"/>
      <c r="N40" s="149"/>
      <c r="O40" s="133"/>
      <c r="P40" s="135"/>
      <c r="Q40" s="72"/>
      <c r="R40" s="135"/>
      <c r="S40" s="132"/>
      <c r="T40" s="132"/>
      <c r="U40" s="132"/>
      <c r="V40" s="132"/>
      <c r="W40" s="132"/>
      <c r="X40" s="132"/>
      <c r="Y40" s="69"/>
      <c r="AC40" s="70"/>
    </row>
    <row r="41" ht="15" customHeight="1" hidden="1" spans="1:29" x14ac:dyDescent="0.25">
      <c r="A41" s="161"/>
      <c r="B41" s="177"/>
      <c r="C41" s="177"/>
      <c r="D41" s="159" t="s">
        <v>124</v>
      </c>
      <c r="G41" s="124">
        <f>SUBTOTAL(9,G39:G40)</f>
        <v>0</v>
      </c>
      <c r="H41" s="162">
        <f>SUBTOTAL(9,H39:H40)</f>
        <v>0</v>
      </c>
      <c r="I41" s="174">
        <v>0</v>
      </c>
      <c r="J41" s="171">
        <f>SUBTOTAL(9,J39:J40)</f>
        <v>0</v>
      </c>
      <c r="K41" s="164" t="e">
        <f>J41/G41</f>
        <v>#DIV/0!</v>
      </c>
      <c r="N41" s="149"/>
      <c r="O41" s="133"/>
      <c r="P41" s="135"/>
      <c r="Q41" s="72"/>
      <c r="R41" s="135"/>
      <c r="S41" s="132"/>
      <c r="T41" s="132"/>
      <c r="U41" s="132"/>
      <c r="V41" s="132"/>
      <c r="W41" s="132"/>
      <c r="X41" s="132"/>
      <c r="Y41" s="69"/>
      <c r="AC41" s="70"/>
    </row>
    <row r="42" ht="15" customHeight="1" spans="1:29" x14ac:dyDescent="0.25">
      <c r="A42" s="166" t="s">
        <v>125</v>
      </c>
      <c r="C42" s="155"/>
      <c r="D42" s="155"/>
      <c r="E42" s="178"/>
      <c r="F42" s="155"/>
      <c r="G42" s="124"/>
      <c r="H42" s="173"/>
      <c r="I42" s="174"/>
      <c r="J42" s="168"/>
      <c r="K42" s="127"/>
      <c r="N42" s="149"/>
      <c r="O42" s="133"/>
      <c r="P42" s="135"/>
      <c r="Q42" s="72"/>
      <c r="R42" s="135"/>
      <c r="S42" s="132"/>
      <c r="T42" s="132"/>
      <c r="U42" s="132"/>
      <c r="V42" s="132"/>
      <c r="W42" s="132"/>
      <c r="X42" s="132"/>
      <c r="Y42" s="129"/>
      <c r="Z42" s="128"/>
      <c r="AC42" s="70"/>
    </row>
    <row r="43" ht="15" customHeight="1" spans="2:29" x14ac:dyDescent="0.25">
      <c r="B43" s="129" t="s">
        <v>126</v>
      </c>
      <c r="C43" s="129"/>
      <c r="D43" s="129"/>
      <c r="E43" s="136">
        <v>0.08</v>
      </c>
      <c r="F43" s="155"/>
      <c r="G43" s="124">
        <f>G20*E43</f>
        <v>11444.840800000002</v>
      </c>
      <c r="H43" s="173">
        <v>141.17</v>
      </c>
      <c r="I43" s="168">
        <v>11036.54</v>
      </c>
      <c r="J43" s="168">
        <f>H43+I43</f>
        <v>12973.352395520002</v>
      </c>
      <c r="K43" s="127"/>
      <c r="N43" s="132"/>
      <c r="O43" s="133"/>
      <c r="P43" s="135"/>
      <c r="Q43" s="72"/>
      <c r="R43" s="135"/>
      <c r="S43" s="132"/>
      <c r="T43" s="132"/>
      <c r="U43" s="132"/>
      <c r="V43" s="132"/>
      <c r="W43" s="132"/>
      <c r="X43" s="132"/>
      <c r="Y43" s="129"/>
      <c r="AC43" s="70"/>
    </row>
    <row r="44" ht="15" customHeight="1" hidden="1" spans="1:29" x14ac:dyDescent="0.25">
      <c r="A44" s="69"/>
      <c r="B44" s="129" t="s">
        <v>127</v>
      </c>
      <c r="C44" s="129"/>
      <c r="D44" s="129"/>
      <c r="E44" s="136">
        <v>0.02</v>
      </c>
      <c r="F44" s="155"/>
      <c r="G44" s="124">
        <f>ROUND(G37*$E44,2)</f>
        <v>0</v>
      </c>
      <c r="H44" s="173">
        <v>0</v>
      </c>
      <c r="I44" s="174">
        <v>0</v>
      </c>
      <c r="J44" s="174">
        <f>+H44+I44</f>
        <v>0</v>
      </c>
      <c r="K44" s="127"/>
      <c r="N44" s="132"/>
      <c r="O44" s="133"/>
      <c r="P44" s="135"/>
      <c r="Q44" s="72"/>
      <c r="R44" s="135"/>
      <c r="S44" s="132"/>
      <c r="T44" s="132"/>
      <c r="U44" s="132"/>
      <c r="V44" s="132"/>
      <c r="W44" s="132"/>
      <c r="X44" s="132"/>
      <c r="Y44" s="129"/>
      <c r="AA44" s="176"/>
      <c r="AC44" s="70"/>
    </row>
    <row r="45" ht="15" customHeight="1" hidden="1" spans="1:29" x14ac:dyDescent="0.25">
      <c r="A45" s="69"/>
      <c r="B45" s="129"/>
      <c r="C45" s="129"/>
      <c r="D45" s="129"/>
      <c r="E45" s="136"/>
      <c r="F45" s="155"/>
      <c r="G45" s="124"/>
      <c r="H45" s="125"/>
      <c r="I45" s="168"/>
      <c r="J45" s="168"/>
      <c r="K45" s="127"/>
      <c r="N45" s="132"/>
      <c r="O45" s="133"/>
      <c r="P45" s="135"/>
      <c r="Q45" s="72"/>
      <c r="R45" s="135"/>
      <c r="S45" s="132"/>
      <c r="T45" s="132"/>
      <c r="U45" s="132"/>
      <c r="V45" s="132"/>
      <c r="W45" s="132"/>
      <c r="X45" s="132"/>
      <c r="Y45" s="129"/>
      <c r="AC45" s="70"/>
    </row>
    <row r="46" ht="15" customHeight="1" spans="2:29" x14ac:dyDescent="0.25">
      <c r="B46" s="179" t="s">
        <v>128</v>
      </c>
      <c r="D46" s="129"/>
      <c r="E46" s="129"/>
      <c r="G46" s="124"/>
      <c r="H46" s="125"/>
      <c r="I46" s="168"/>
      <c r="J46" s="168"/>
      <c r="K46" s="127"/>
      <c r="N46" s="132"/>
      <c r="O46" s="133"/>
      <c r="P46" s="135"/>
      <c r="Q46" s="72"/>
      <c r="R46" s="135"/>
      <c r="S46" s="132"/>
      <c r="T46" s="132"/>
      <c r="U46" s="132"/>
      <c r="V46" s="132"/>
      <c r="W46" s="132"/>
      <c r="X46" s="132"/>
      <c r="Y46" s="155"/>
      <c r="Z46" s="128"/>
      <c r="AC46" s="70"/>
    </row>
    <row r="47" ht="19.5" customHeight="1" spans="1:29" x14ac:dyDescent="0.25">
      <c r="A47" s="159"/>
      <c r="B47" s="160"/>
      <c r="C47" s="170"/>
      <c r="D47" s="159" t="s">
        <v>129</v>
      </c>
      <c r="G47" s="162">
        <f>SUBTOTAL(9,G42:G46)</f>
        <v>11444.840800000002</v>
      </c>
      <c r="H47" s="163">
        <f>SUBTOTAL(9,H42:H46)</f>
        <v>1936.81239552</v>
      </c>
      <c r="I47" s="168">
        <f>SUBTOTAL(9,I42:I46)</f>
        <v>11036.54</v>
      </c>
      <c r="J47" s="171">
        <f>SUBTOTAL(9,J42:J46)</f>
        <v>12973.352395520002</v>
      </c>
      <c r="K47" s="164">
        <f>J47/G47</f>
        <v>1.1335546402288095</v>
      </c>
      <c r="M47" s="152"/>
      <c r="N47" s="149"/>
      <c r="O47" s="133"/>
      <c r="P47" s="135"/>
      <c r="Q47" s="72"/>
      <c r="R47" s="135"/>
      <c r="S47" s="132"/>
      <c r="T47" s="132"/>
      <c r="U47" s="132"/>
      <c r="V47" s="132"/>
      <c r="W47" s="132"/>
      <c r="X47" s="132"/>
      <c r="Y47" s="155"/>
      <c r="Z47" s="155"/>
      <c r="AA47" s="178"/>
      <c r="AB47" s="155"/>
      <c r="AC47" s="70"/>
    </row>
    <row r="48" ht="19.5" customHeight="1" spans="1:29" x14ac:dyDescent="0.25">
      <c r="A48" s="128"/>
      <c r="B48" s="33" t="s">
        <v>130</v>
      </c>
      <c r="C48" s="33"/>
      <c r="D48" s="33"/>
      <c r="E48" s="136">
        <v>0.0039</v>
      </c>
      <c r="F48" s="180"/>
      <c r="G48" s="124">
        <f>G7*0.0013</f>
        <v>0</v>
      </c>
      <c r="H48" s="125">
        <v>0</v>
      </c>
      <c r="I48" s="125">
        <f t="shared" ref="I48" si="2">+J48-H48</f>
        <v>0</v>
      </c>
      <c r="J48" s="125">
        <f>+N48</f>
        <v>0</v>
      </c>
      <c r="K48" s="181"/>
      <c r="N48" s="132"/>
      <c r="O48" s="133"/>
      <c r="P48" s="135"/>
      <c r="Q48" s="72"/>
      <c r="R48" s="135"/>
      <c r="S48" s="132"/>
      <c r="T48" s="132"/>
      <c r="U48" s="132"/>
      <c r="V48" s="132"/>
      <c r="W48" s="132"/>
      <c r="X48" s="132"/>
      <c r="Y48" s="129"/>
      <c r="Z48" s="129"/>
      <c r="AA48" s="136"/>
      <c r="AB48" s="155"/>
      <c r="AC48" s="70"/>
    </row>
    <row r="49" ht="15" customHeight="1" spans="2:29" x14ac:dyDescent="0.25">
      <c r="B49" s="33" t="s">
        <v>131</v>
      </c>
      <c r="C49" s="33"/>
      <c r="D49" s="33"/>
      <c r="E49" s="136">
        <f>E48</f>
        <v>0.0039</v>
      </c>
      <c r="F49" s="180"/>
      <c r="G49" s="124">
        <f>G11*0</f>
        <v>0</v>
      </c>
      <c r="H49" s="125">
        <v>0</v>
      </c>
      <c r="I49" s="125">
        <v>0</v>
      </c>
      <c r="J49" s="168">
        <f>H49+I49</f>
        <v>42.81</v>
      </c>
      <c r="K49" s="127"/>
      <c r="N49" s="132"/>
      <c r="O49" s="133"/>
      <c r="P49" s="135"/>
      <c r="Q49" s="72"/>
      <c r="R49" s="135"/>
      <c r="S49" s="132"/>
      <c r="T49" s="132"/>
      <c r="U49" s="132"/>
      <c r="V49" s="132"/>
      <c r="W49" s="132"/>
      <c r="X49" s="132"/>
      <c r="Y49" s="129"/>
      <c r="Z49" s="129"/>
      <c r="AA49" s="136"/>
      <c r="AB49" s="155"/>
      <c r="AC49" s="70"/>
    </row>
    <row r="50" ht="15" customHeight="1" hidden="1" spans="2:29" x14ac:dyDescent="0.25">
      <c r="B50" s="129" t="s">
        <v>132</v>
      </c>
      <c r="G50" s="138"/>
      <c r="H50" s="125">
        <v>0</v>
      </c>
      <c r="I50" s="125">
        <v>0</v>
      </c>
      <c r="J50" s="125">
        <f t="shared" ref="J50" si="3">SUM(H50:I50)</f>
        <v>0</v>
      </c>
      <c r="K50" s="127"/>
      <c r="N50" s="132"/>
      <c r="O50" s="133"/>
      <c r="P50" s="135"/>
      <c r="Q50" s="72"/>
      <c r="R50" s="135"/>
      <c r="S50" s="132"/>
      <c r="T50" s="132"/>
      <c r="U50" s="132"/>
      <c r="V50" s="132"/>
      <c r="W50" s="132"/>
      <c r="X50" s="132"/>
      <c r="Y50" s="129"/>
      <c r="Z50" s="129"/>
      <c r="AA50" s="136"/>
      <c r="AB50" s="155"/>
      <c r="AC50" s="70"/>
    </row>
    <row r="51" ht="15" customHeight="1" spans="1:29" x14ac:dyDescent="0.25">
      <c r="A51" s="159"/>
      <c r="B51" s="170"/>
      <c r="C51" s="160"/>
      <c r="D51" s="159" t="s">
        <v>133</v>
      </c>
      <c r="F51" s="177"/>
      <c r="G51" s="182">
        <v>100</v>
      </c>
      <c r="H51" s="183">
        <v>1905.81</v>
      </c>
      <c r="I51" s="184">
        <v>0</v>
      </c>
      <c r="J51" s="183">
        <v>1905.81</v>
      </c>
      <c r="K51" s="185">
        <f>J51/G51</f>
        <v>1.145325322914471</v>
      </c>
      <c r="N51" s="186"/>
      <c r="O51" s="133"/>
      <c r="P51" s="187"/>
      <c r="Q51" s="188"/>
      <c r="R51" s="189"/>
      <c r="S51" s="149"/>
      <c r="T51" s="149"/>
      <c r="U51" s="149"/>
      <c r="V51" s="149"/>
      <c r="W51" s="149"/>
      <c r="X51" s="149"/>
      <c r="Y51" s="69"/>
      <c r="Z51" s="129"/>
      <c r="AA51" s="129"/>
      <c r="AC51" s="70"/>
    </row>
    <row r="52" ht="19.5" customHeight="1" spans="4:29" x14ac:dyDescent="0.25">
      <c r="D52" s="128" t="s">
        <v>22</v>
      </c>
      <c r="G52" s="190">
        <f>G51-J51</f>
        <v>-22697.686539519957</v>
      </c>
      <c r="N52" s="191"/>
      <c r="O52" s="118"/>
      <c r="P52" s="135"/>
      <c r="Q52" s="120"/>
      <c r="R52" s="135"/>
      <c r="S52" s="132"/>
      <c r="T52" s="132"/>
      <c r="U52" s="132"/>
      <c r="V52" s="132"/>
      <c r="W52" s="132"/>
      <c r="X52" s="132"/>
      <c r="Y52" s="129"/>
      <c r="Z52" s="128"/>
      <c r="AC52" s="70"/>
    </row>
    <row r="53" ht="14" customHeight="1" spans="6:29" x14ac:dyDescent="0.25">
      <c r="F53" s="155"/>
      <c r="M53" s="192"/>
      <c r="N53" s="191"/>
      <c r="O53" s="193"/>
      <c r="P53" s="194"/>
      <c r="Q53" s="195"/>
      <c r="R53" s="194"/>
      <c r="S53" s="196"/>
      <c r="T53" s="196"/>
      <c r="U53" s="196"/>
      <c r="V53" s="196"/>
      <c r="W53" s="196"/>
      <c r="X53" s="196"/>
      <c r="Y53" s="33"/>
      <c r="Z53" s="33"/>
      <c r="AA53" s="136"/>
      <c r="AB53" s="180"/>
      <c r="AC53" s="70"/>
    </row>
    <row r="54" ht="14" customHeight="1" spans="6:29" x14ac:dyDescent="0.25">
      <c r="F54" s="197" t="s">
        <v>134</v>
      </c>
      <c r="G54" s="198">
        <f>G51</f>
        <v>156185.35080000001</v>
      </c>
      <c r="H54" s="155"/>
      <c r="I54" s="59"/>
      <c r="J54" s="155">
        <f>J43</f>
        <v>12973.352395520002</v>
      </c>
      <c r="M54" s="30"/>
      <c r="Y54" s="33"/>
      <c r="Z54" s="33"/>
      <c r="AA54" s="136"/>
      <c r="AB54" s="180"/>
      <c r="AC54" s="70"/>
    </row>
    <row r="55" ht="14" customHeight="1" spans="6:29" x14ac:dyDescent="0.25">
      <c r="F55" s="197" t="s">
        <v>135</v>
      </c>
      <c r="G55" s="155">
        <f>+G54-G51</f>
        <v>0</v>
      </c>
      <c r="H55" s="59"/>
      <c r="I55" s="155"/>
      <c r="J55" s="155"/>
      <c r="M55" s="192"/>
      <c r="N55" s="191"/>
      <c r="Y55" s="129"/>
      <c r="Z55" s="129"/>
      <c r="AA55" s="129"/>
      <c r="AB55" s="129"/>
      <c r="AC55" s="70"/>
    </row>
    <row r="56" ht="14" customHeight="1" spans="6:29" x14ac:dyDescent="0.25">
      <c r="F56" s="197" t="s">
        <v>125</v>
      </c>
      <c r="G56" s="199">
        <v>0</v>
      </c>
      <c r="H56" s="59"/>
      <c r="I56" s="59"/>
      <c r="J56" s="155"/>
      <c r="Y56" s="175"/>
      <c r="Z56" s="128"/>
      <c r="AB56" s="155"/>
      <c r="AC56" s="190"/>
    </row>
    <row r="57" ht="14" customHeight="1" spans="4:10" x14ac:dyDescent="0.25">
      <c r="D57" s="129"/>
      <c r="F57" s="197" t="s">
        <v>135</v>
      </c>
      <c r="G57" s="155">
        <v>0</v>
      </c>
      <c r="H57" s="155"/>
      <c r="I57" s="155"/>
      <c r="J57" s="155"/>
    </row>
    <row r="58" ht="19.5" customHeight="1" spans="8:9" x14ac:dyDescent="0.25">
      <c r="H58" s="200">
        <f>+INVOICE-H31</f>
        <v>26189.777339520002</v>
      </c>
      <c r="I58" s="201" t="s">
        <v>136</v>
      </c>
    </row>
    <row r="59" ht="19.5" customHeight="1" spans="8:9" x14ac:dyDescent="0.25">
      <c r="H59" s="200">
        <f>+H31</f>
        <v>0</v>
      </c>
      <c r="I59" s="200" t="s">
        <v>137</v>
      </c>
    </row>
    <row r="60" ht="19.5" customHeight="1" spans="4:4" x14ac:dyDescent="0.25">
      <c r="D60" s="129"/>
    </row>
    <row r="61" ht="19.5" customHeight="1" spans="8:8" x14ac:dyDescent="0.25">
      <c r="H61" s="202"/>
    </row>
  </sheetData>
  <pageMargins left="0.63" right="0.64" top="1" bottom="0.9" header="0.5" footer="0.5"/>
  <pageSetup orientation="portrait" horizontalDpi="4294967295" verticalDpi="4294967295" scale="63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90" zoomScaleNormal="100" view="pageBreakPreview">
      <selection activeCell="G7" sqref="G7"/>
    </sheetView>
  </sheetViews>
  <sheetFormatPr defaultRowHeight="16" outlineLevelRow="0" outlineLevelCol="0" x14ac:dyDescent="0" defaultColWidth="8.7109375" customHeight="1"/>
  <cols>
    <col min="1" max="1" width="13.7109375" style="203" customWidth="1"/>
    <col min="2" max="2" width="6.7109375" customWidth="1"/>
    <col min="3" max="3" width="29.85546875" customWidth="1"/>
    <col min="4" max="4" width="13.42578125" customWidth="1"/>
    <col min="5" max="5" width="13.28515625" customWidth="1"/>
    <col min="6" max="6" width="12" customWidth="1"/>
    <col min="7" max="7" width="10.7109375" customWidth="1"/>
    <col min="8" max="8" width="3.28515625" customWidth="1"/>
    <col min="9" max="9" width="8.140625" customWidth="1"/>
    <col min="10" max="10" width="9.42578125" customWidth="1"/>
    <col min="11" max="11" width="8.140625" customWidth="1"/>
  </cols>
  <sheetData>
    <row r="1" spans="1:9" x14ac:dyDescent="0.25">
      <c r="A1" s="204"/>
      <c r="B1" s="205" t="s">
        <v>138</v>
      </c>
      <c r="H1" s="206"/>
      <c r="I1" s="207"/>
    </row>
    <row r="2" ht="18" customHeight="1" spans="1:11" x14ac:dyDescent="0.25">
      <c r="A2" s="208"/>
      <c r="B2" s="205" t="s">
        <v>139</v>
      </c>
      <c r="H2" s="206"/>
      <c r="I2" s="207"/>
      <c r="K2" s="209"/>
    </row>
    <row r="3" ht="18" customHeight="1" spans="1:10" x14ac:dyDescent="0.25">
      <c r="A3" s="210"/>
      <c r="B3" s="211" t="s">
        <v>140</v>
      </c>
      <c r="H3" s="212"/>
      <c r="I3" s="213"/>
      <c r="J3" s="209"/>
    </row>
    <row r="4" ht="18" customHeight="1" spans="1:10" x14ac:dyDescent="0.25">
      <c r="A4" s="210"/>
      <c r="B4" s="214">
        <f>I6</f>
        <v>46198</v>
      </c>
      <c r="H4" s="215"/>
      <c r="I4" s="216"/>
      <c r="J4" s="209"/>
    </row>
    <row r="5" ht="15.75" customHeight="1" spans="1:10" x14ac:dyDescent="0.25">
      <c r="A5" s="210"/>
      <c r="B5" s="217"/>
      <c r="C5" s="218"/>
      <c r="D5" s="218"/>
      <c r="E5" s="218"/>
      <c r="F5" s="218"/>
      <c r="G5" s="218"/>
      <c r="H5" s="218"/>
      <c r="I5" s="219"/>
      <c r="J5" s="209"/>
    </row>
    <row r="6" ht="18" customHeight="1" spans="1:10" x14ac:dyDescent="0.25">
      <c r="A6" s="220"/>
      <c r="B6" s="221" t="s">
        <v>63</v>
      </c>
      <c r="C6" s="221"/>
      <c r="D6" s="221" t="s">
        <v>141</v>
      </c>
      <c r="E6" s="221" t="s">
        <v>39</v>
      </c>
      <c r="F6" s="222"/>
      <c r="G6" s="221" t="s">
        <v>74</v>
      </c>
      <c r="H6" s="222"/>
      <c r="I6" s="223">
        <v>46042.5</v>
      </c>
      <c r="J6" s="209"/>
    </row>
    <row r="7" ht="27" customHeight="1" spans="1:10" x14ac:dyDescent="0.25">
      <c r="A7" s="224"/>
      <c r="B7" s="225" t="s">
        <v>55</v>
      </c>
      <c r="F7" s="226" t="s">
        <v>142</v>
      </c>
      <c r="G7" s="227">
        <v>46027.5</v>
      </c>
      <c r="H7" s="227" t="s">
        <v>59</v>
      </c>
      <c r="I7" s="228">
        <v>46040.5</v>
      </c>
      <c r="J7" s="209"/>
    </row>
    <row r="8" ht="17" customHeight="1" spans="1:10" x14ac:dyDescent="0.25">
      <c r="A8" s="210"/>
      <c r="B8" s="229"/>
      <c r="C8" s="230"/>
      <c r="D8" s="230"/>
      <c r="E8" s="230"/>
      <c r="F8" s="230"/>
      <c r="G8" s="230"/>
      <c r="H8" s="230"/>
      <c r="I8" s="231"/>
      <c r="J8" s="209"/>
    </row>
    <row r="9" ht="18" customHeight="1" spans="1:10" x14ac:dyDescent="0.25">
      <c r="A9" s="210"/>
      <c r="B9" s="232" t="s">
        <v>143</v>
      </c>
      <c r="H9" s="233"/>
      <c r="I9" s="234"/>
      <c r="J9" s="209"/>
    </row>
    <row r="10" ht="18" customHeight="1" spans="1:9" x14ac:dyDescent="0.25">
      <c r="A10" s="210"/>
      <c r="B10" s="229" t="s">
        <v>144</v>
      </c>
      <c r="C10" s="235"/>
      <c r="D10" s="235"/>
      <c r="E10" s="235"/>
      <c r="F10" s="235"/>
      <c r="G10" s="235"/>
      <c r="H10" s="235"/>
      <c r="I10" s="236"/>
    </row>
    <row r="11" ht="18" customHeight="1" spans="1:9" x14ac:dyDescent="0.25">
      <c r="A11" s="210"/>
      <c r="B11" s="237" t="s">
        <v>24</v>
      </c>
      <c r="C11" s="238" t="s">
        <v>145</v>
      </c>
      <c r="D11" s="238"/>
      <c r="E11" s="238"/>
      <c r="F11" s="239"/>
      <c r="G11" s="235"/>
      <c r="H11" s="235"/>
      <c r="I11" s="236"/>
    </row>
    <row r="12" spans="1:9" x14ac:dyDescent="0.25">
      <c r="A12" s="210"/>
      <c r="B12" s="237"/>
      <c r="C12" s="238"/>
      <c r="D12" s="238"/>
      <c r="E12" s="238"/>
      <c r="F12" s="239"/>
      <c r="G12" s="240"/>
      <c r="H12" s="241"/>
      <c r="I12" s="236"/>
    </row>
    <row r="13" spans="1:9" x14ac:dyDescent="0.25">
      <c r="A13" s="210"/>
      <c r="B13" s="237"/>
      <c r="C13" s="238"/>
      <c r="D13" s="238"/>
      <c r="E13" s="238"/>
      <c r="F13" s="239"/>
      <c r="G13" s="240"/>
      <c r="H13" s="241"/>
      <c r="I13" s="242"/>
    </row>
    <row r="14" ht="15" customHeight="1" spans="1:9" x14ac:dyDescent="0.25">
      <c r="A14" s="210"/>
      <c r="B14" s="237"/>
      <c r="C14" s="238"/>
      <c r="D14" s="238"/>
      <c r="E14" s="238"/>
      <c r="F14" s="239"/>
      <c r="G14" s="240"/>
      <c r="H14" s="241"/>
      <c r="I14" s="243"/>
    </row>
    <row r="15" spans="1:10" x14ac:dyDescent="0.25">
      <c r="A15" s="210"/>
      <c r="B15" s="237"/>
      <c r="C15" s="238"/>
      <c r="D15" s="238"/>
      <c r="E15" s="238"/>
      <c r="F15" s="239"/>
      <c r="G15" s="240"/>
      <c r="H15" s="241"/>
      <c r="I15" s="244"/>
      <c r="J15" s="203"/>
    </row>
    <row r="16" spans="1:10" x14ac:dyDescent="0.25">
      <c r="A16" s="210"/>
      <c r="B16" s="237"/>
      <c r="C16" s="238"/>
      <c r="D16" s="238"/>
      <c r="E16" s="238"/>
      <c r="F16" s="239"/>
      <c r="G16" s="240"/>
      <c r="H16" s="241"/>
      <c r="I16" s="244"/>
      <c r="J16" s="203"/>
    </row>
    <row r="17" spans="1:10" x14ac:dyDescent="0.25">
      <c r="A17" s="210"/>
      <c r="B17" s="237"/>
      <c r="C17" s="238"/>
      <c r="D17" s="238"/>
      <c r="E17" s="238"/>
      <c r="F17" s="239"/>
      <c r="G17" s="240"/>
      <c r="H17" s="241"/>
      <c r="I17" s="244"/>
      <c r="J17" s="203"/>
    </row>
    <row r="18" spans="1:10" x14ac:dyDescent="0.25">
      <c r="A18" s="210"/>
      <c r="B18" s="237"/>
      <c r="C18" s="238"/>
      <c r="D18" s="238"/>
      <c r="E18" s="238"/>
      <c r="F18" s="239"/>
      <c r="G18" s="240"/>
      <c r="H18" s="241"/>
      <c r="I18" s="244"/>
      <c r="J18" s="203"/>
    </row>
    <row r="19" spans="1:10" x14ac:dyDescent="0.25">
      <c r="A19" s="210"/>
      <c r="B19" s="245"/>
      <c r="C19" s="238"/>
      <c r="D19" s="238"/>
      <c r="E19" s="238"/>
      <c r="F19" s="238"/>
      <c r="G19" s="240"/>
      <c r="H19" s="241"/>
      <c r="I19" s="244"/>
      <c r="J19" s="203"/>
    </row>
    <row r="20" spans="1:10" x14ac:dyDescent="0.25">
      <c r="A20" s="210"/>
      <c r="B20" s="246"/>
      <c r="C20" s="247"/>
      <c r="D20" s="247"/>
      <c r="E20" s="247"/>
      <c r="F20" s="247"/>
      <c r="G20" s="241"/>
      <c r="H20" s="241"/>
      <c r="I20" s="248"/>
      <c r="J20" s="203"/>
    </row>
    <row r="21" ht="17" customHeight="1" spans="1:9" x14ac:dyDescent="0.25">
      <c r="A21" s="210"/>
      <c r="B21" s="249" t="s">
        <v>146</v>
      </c>
      <c r="C21" s="250"/>
      <c r="D21" s="250"/>
      <c r="E21" s="250"/>
      <c r="F21" s="250"/>
      <c r="G21" s="250"/>
      <c r="H21" s="250"/>
      <c r="I21" s="248"/>
    </row>
    <row r="22" ht="17" customHeight="1" spans="1:9" x14ac:dyDescent="0.25">
      <c r="A22" s="210"/>
      <c r="B22" s="251"/>
      <c r="C22" s="252" t="s">
        <v>147</v>
      </c>
      <c r="D22" s="252"/>
      <c r="E22" s="252"/>
      <c r="F22" s="252"/>
      <c r="G22" s="252"/>
      <c r="H22" s="252"/>
      <c r="I22" s="253"/>
    </row>
    <row r="23" ht="17" customHeight="1" spans="1:9" x14ac:dyDescent="0.25">
      <c r="A23" s="210"/>
      <c r="B23" s="254"/>
      <c r="H23" s="255"/>
      <c r="I23" s="253"/>
    </row>
    <row r="24" ht="17" customHeight="1" spans="1:9" x14ac:dyDescent="0.25">
      <c r="A24" s="210"/>
      <c r="B24" s="249" t="s">
        <v>148</v>
      </c>
      <c r="C24" s="256"/>
      <c r="D24" s="256"/>
      <c r="E24" s="256"/>
      <c r="F24" s="256"/>
      <c r="G24" s="256"/>
      <c r="H24" s="256"/>
      <c r="I24" s="257"/>
    </row>
    <row r="25" ht="17" customHeight="1" spans="1:9" x14ac:dyDescent="0.25">
      <c r="A25" s="210"/>
      <c r="B25" s="258"/>
      <c r="C25" s="250" t="s">
        <v>147</v>
      </c>
      <c r="D25" s="250"/>
      <c r="E25" s="250"/>
      <c r="F25" s="250"/>
      <c r="G25" s="250"/>
      <c r="H25" s="250"/>
      <c r="I25" s="259"/>
    </row>
    <row r="26" ht="26.5" customHeight="1" spans="1:9" x14ac:dyDescent="0.25">
      <c r="A26" s="210"/>
      <c r="B26" s="249" t="s">
        <v>149</v>
      </c>
      <c r="C26" s="256"/>
      <c r="D26" s="256"/>
      <c r="E26" s="260">
        <v>19.06</v>
      </c>
      <c r="F26" s="256"/>
      <c r="G26" s="256"/>
      <c r="H26" s="256"/>
      <c r="I26" s="261"/>
    </row>
    <row r="27" spans="1:9" x14ac:dyDescent="0.25">
      <c r="A27" s="210"/>
      <c r="B27" s="249"/>
      <c r="C27" s="256"/>
      <c r="D27" s="256"/>
      <c r="E27" s="256"/>
      <c r="F27" s="256"/>
      <c r="G27" s="256"/>
      <c r="H27" s="256"/>
      <c r="I27" s="262"/>
    </row>
    <row r="28" spans="1:11" s="263" customFormat="1" x14ac:dyDescent="0.25">
      <c r="A28" s="210"/>
      <c r="B28" s="264" t="s">
        <v>150</v>
      </c>
      <c r="H28" s="233"/>
      <c r="I28" s="265"/>
      <c r="J28" s="266"/>
      <c r="K28" s="267" t="s">
        <v>151</v>
      </c>
    </row>
    <row r="29" ht="23.25" customHeight="1" spans="1:11" s="263" customFormat="1" x14ac:dyDescent="0.25">
      <c r="A29" s="210"/>
      <c r="B29" s="229" t="s">
        <v>152</v>
      </c>
      <c r="C29" s="230"/>
      <c r="D29" s="230"/>
      <c r="E29" s="230"/>
      <c r="F29" s="268">
        <v>100</v>
      </c>
      <c r="G29" s="233" t="s">
        <v>153</v>
      </c>
      <c r="H29" s="233"/>
      <c r="I29" s="269"/>
      <c r="J29" s="270"/>
      <c r="K29" s="271"/>
    </row>
    <row r="30" ht="15" customHeight="1" spans="1:11" x14ac:dyDescent="0.25">
      <c r="A30" s="210"/>
      <c r="B30" s="232" t="s">
        <v>154</v>
      </c>
      <c r="D30" s="268">
        <v>1905.81</v>
      </c>
      <c r="E30" s="272">
        <v>19.06</v>
      </c>
      <c r="F30" s="235" t="s">
        <v>155</v>
      </c>
      <c r="G30" s="233"/>
      <c r="H30" s="233"/>
      <c r="I30" s="269"/>
      <c r="J30" s="266"/>
      <c r="K30" s="273"/>
    </row>
    <row r="31" spans="1:11" x14ac:dyDescent="0.25">
      <c r="A31" s="210"/>
      <c r="B31" s="274"/>
      <c r="C31" s="275"/>
      <c r="D31" s="275"/>
      <c r="E31" s="275"/>
      <c r="F31" s="275"/>
      <c r="G31" s="275"/>
      <c r="H31" s="275"/>
      <c r="I31" s="276"/>
      <c r="J31" s="270"/>
      <c r="K31" s="273"/>
    </row>
    <row r="32" spans="1:9" x14ac:dyDescent="0.25">
      <c r="A32" s="210"/>
      <c r="B32" s="277" t="s">
        <v>156</v>
      </c>
      <c r="C32" s="275"/>
      <c r="D32" s="275"/>
      <c r="E32" s="275"/>
      <c r="F32" s="275"/>
      <c r="G32" s="275"/>
      <c r="H32" s="275"/>
      <c r="I32" s="276"/>
    </row>
    <row r="33" spans="1:9" x14ac:dyDescent="0.25">
      <c r="A33" s="210"/>
      <c r="B33" s="274"/>
      <c r="C33" s="275"/>
      <c r="D33" s="275"/>
      <c r="E33" s="275"/>
      <c r="F33" s="275"/>
      <c r="G33" s="275"/>
      <c r="H33" s="275"/>
      <c r="I33" s="276"/>
    </row>
    <row r="34" spans="1:9" x14ac:dyDescent="0.25">
      <c r="A34" s="210"/>
      <c r="B34" s="278"/>
      <c r="C34" s="279"/>
      <c r="D34" s="279"/>
      <c r="E34" s="279"/>
      <c r="F34" s="279"/>
      <c r="G34" s="279"/>
      <c r="H34" s="279"/>
      <c r="I34" s="280"/>
    </row>
    <row r="35" spans="1:9" x14ac:dyDescent="0.25">
      <c r="A35" s="210"/>
      <c r="B35" s="281"/>
      <c r="E35" s="279"/>
      <c r="F35" s="144"/>
      <c r="G35" s="282">
        <v>46042.5</v>
      </c>
      <c r="H35" s="279"/>
      <c r="I35" s="280"/>
    </row>
    <row r="36" spans="1:9" x14ac:dyDescent="0.25">
      <c r="A36" s="210"/>
      <c r="B36" s="283" t="s">
        <v>157</v>
      </c>
      <c r="E36" s="284"/>
      <c r="G36" s="285" t="s">
        <v>73</v>
      </c>
      <c r="H36" s="284"/>
      <c r="I36" s="286"/>
    </row>
    <row r="37" spans="1:9" x14ac:dyDescent="0.25">
      <c r="A37" s="210"/>
      <c r="B37" s="287"/>
      <c r="E37" s="284"/>
      <c r="F37" s="284"/>
      <c r="G37" s="284"/>
      <c r="H37" s="284"/>
      <c r="I37" s="286"/>
    </row>
    <row r="38" spans="1:9" x14ac:dyDescent="0.25">
      <c r="A38" s="288"/>
      <c r="B38" s="289"/>
      <c r="C38" s="290"/>
      <c r="D38" s="290"/>
      <c r="E38" s="290"/>
      <c r="F38" s="290"/>
      <c r="G38" s="290"/>
      <c r="H38" s="290"/>
      <c r="I38" s="291"/>
    </row>
  </sheetData>
  <pageMargins left="0.7" right="0.7" top="0.75" bottom="0.75" header="0.3" footer="0.3"/>
  <pageSetup orientation="portrait" horizontalDpi="4294967295" verticalDpi="4294967295" scale="74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C43" sqref="C43"/>
    </sheetView>
  </sheetViews>
  <sheetFormatPr defaultRowHeight="14" outlineLevelRow="0" outlineLevelCol="0" x14ac:dyDescent="0" defaultColWidth="8.7109375" customHeight="1"/>
  <cols>
    <col min="1" max="1" width="2.140625" style="292" customWidth="1"/>
    <col min="2" max="2" width="36.7109375" style="69" customWidth="1"/>
    <col min="3" max="3" width="30.85546875" style="69" customWidth="1"/>
    <col min="4" max="4" width="8.5703125" style="69" customWidth="1"/>
    <col min="5" max="5" width="9.7109375" style="69" customWidth="1"/>
    <col min="6" max="6" width="12.140625" style="69" customWidth="1"/>
    <col min="7" max="7" width="8.5703125" style="69" hidden="1" customWidth="1"/>
    <col min="8" max="8" width="14.7109375" style="293" customWidth="1"/>
    <col min="9" max="9" width="16.85546875" style="69" customWidth="1"/>
    <col min="10" max="10" width="1.85546875" style="69" customWidth="1"/>
    <col min="11" max="11" width="8.28515625" style="69" customWidth="1"/>
    <col min="12" max="12" width="1.5703125" style="69" customWidth="1"/>
    <col min="13" max="19" width="8.7109375" style="69" customWidth="1"/>
    <col min="20" max="21" width="6.7109375" style="69" customWidth="1"/>
    <col min="22" max="16384" width="8.7109375" style="69" customWidth="1"/>
  </cols>
  <sheetData>
    <row r="1" ht="22.5" customHeight="1" spans="2:9" x14ac:dyDescent="0.25">
      <c r="B1" s="294" t="str">
        <f>[1]Invoice!B4</f>
        <v>Azad Engineering PC</v>
      </c>
      <c r="C1" s="295"/>
      <c r="D1" s="296" t="s">
        <v>158</v>
      </c>
      <c r="E1" s="297"/>
      <c r="F1" s="298">
        <v>46042.5</v>
      </c>
      <c r="G1" s="299"/>
      <c r="I1" s="300" t="s">
        <v>159</v>
      </c>
    </row>
    <row r="2" ht="22.5" customHeight="1" spans="2:9" x14ac:dyDescent="0.25">
      <c r="B2" s="301" t="s">
        <v>160</v>
      </c>
      <c r="C2" s="302"/>
      <c r="D2" s="303" t="s">
        <v>161</v>
      </c>
      <c r="E2" s="304"/>
      <c r="F2" s="305" t="s">
        <v>42</v>
      </c>
      <c r="G2" s="306"/>
      <c r="H2" s="307"/>
      <c r="I2" s="18" t="s">
        <v>162</v>
      </c>
    </row>
    <row r="3" ht="18" customHeight="1" spans="4:9" x14ac:dyDescent="0.25">
      <c r="D3" s="178" t="s">
        <v>163</v>
      </c>
      <c r="E3" s="155"/>
      <c r="F3" s="96" t="s">
        <v>5</v>
      </c>
      <c r="G3" s="299"/>
      <c r="H3" s="307"/>
      <c r="I3" s="18" t="s">
        <v>164</v>
      </c>
    </row>
    <row r="4" ht="18" customHeight="1" spans="2:21" x14ac:dyDescent="0.25">
      <c r="B4" s="121"/>
      <c r="E4" s="175"/>
      <c r="H4" s="307"/>
      <c r="I4" s="308">
        <v>44562</v>
      </c>
      <c r="J4" s="63"/>
      <c r="K4" s="309" t="s">
        <v>165</v>
      </c>
      <c r="L4" s="309"/>
      <c r="M4" s="310"/>
      <c r="N4" s="310"/>
      <c r="O4" s="310"/>
      <c r="P4" s="310"/>
      <c r="Q4" s="310"/>
      <c r="R4" s="310"/>
      <c r="S4" s="310"/>
      <c r="T4" s="310"/>
      <c r="U4" s="310"/>
    </row>
    <row r="5" ht="18" customHeight="1" spans="1:21" x14ac:dyDescent="0.25">
      <c r="A5" s="292">
        <v>1</v>
      </c>
      <c r="B5" s="311" t="s">
        <v>166</v>
      </c>
      <c r="C5" s="311" t="s">
        <v>167</v>
      </c>
      <c r="D5" s="312" t="s">
        <v>168</v>
      </c>
      <c r="E5" s="311" t="s">
        <v>169</v>
      </c>
      <c r="F5" s="311" t="s">
        <v>170</v>
      </c>
      <c r="G5" s="129" t="s">
        <v>171</v>
      </c>
      <c r="H5" s="307" t="s">
        <v>172</v>
      </c>
      <c r="I5" s="313"/>
      <c r="J5" s="314"/>
      <c r="K5" s="315" t="s">
        <v>173</v>
      </c>
      <c r="L5" s="315"/>
      <c r="M5" s="315"/>
      <c r="N5" s="315"/>
      <c r="O5" s="315"/>
      <c r="P5" s="315"/>
      <c r="Q5" s="315"/>
      <c r="R5" s="315"/>
      <c r="S5" s="315"/>
      <c r="T5" s="315"/>
      <c r="U5" s="315">
        <v>45505</v>
      </c>
    </row>
    <row r="6" ht="15" customHeight="1" spans="1:21" x14ac:dyDescent="0.25">
      <c r="A6" s="292">
        <v>1</v>
      </c>
      <c r="B6" s="121" t="s">
        <v>174</v>
      </c>
      <c r="C6" s="316"/>
      <c r="D6" s="317"/>
      <c r="F6" s="155"/>
      <c r="G6" s="155"/>
      <c r="H6" s="318">
        <v>1.21</v>
      </c>
      <c r="I6" s="319"/>
      <c r="J6" s="155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</row>
    <row r="7" ht="15" customHeight="1" spans="1:21" x14ac:dyDescent="0.25">
      <c r="A7" s="292" t="str">
        <f t="shared" ref="A7:A21" si="0">IF(D7=0,"0","1")</f>
        <v>0</v>
      </c>
      <c r="B7" s="321" t="s">
        <v>175</v>
      </c>
      <c r="C7" s="321" t="s">
        <v>14</v>
      </c>
      <c r="D7" s="322">
        <v>8</v>
      </c>
      <c r="E7" s="323">
        <v>100</v>
      </c>
      <c r="F7" s="323">
        <v>800</v>
      </c>
      <c r="G7" s="155"/>
      <c r="H7" s="324">
        <v>1905.81</v>
      </c>
      <c r="I7" s="325"/>
      <c r="J7" s="155"/>
      <c r="K7" s="326"/>
      <c r="L7" s="327"/>
      <c r="M7" s="327"/>
      <c r="N7" s="327"/>
      <c r="O7" s="327"/>
      <c r="P7" s="327"/>
      <c r="Q7" s="327"/>
      <c r="R7" s="327"/>
      <c r="S7" s="327"/>
      <c r="T7" s="327"/>
      <c r="U7" s="327"/>
    </row>
    <row r="8" ht="15" customHeight="1" hidden="1" spans="1:21" x14ac:dyDescent="0.25">
      <c r="A8" s="292" t="str">
        <f t="shared" si="0"/>
        <v>0</v>
      </c>
      <c r="B8" s="321"/>
      <c r="C8" s="321"/>
      <c r="D8" s="322"/>
      <c r="E8" s="323"/>
      <c r="F8" s="323"/>
      <c r="G8" s="155"/>
      <c r="H8" s="324"/>
      <c r="I8" s="325"/>
      <c r="J8" s="59"/>
      <c r="K8" s="326">
        <f t="shared" ref="K8:K9" si="1">SUM(L8:U8)</f>
        <v>0</v>
      </c>
      <c r="L8" s="327"/>
      <c r="M8" s="327"/>
      <c r="N8" s="327"/>
      <c r="O8" s="327"/>
      <c r="P8" s="327"/>
      <c r="Q8" s="327"/>
      <c r="R8" s="327"/>
      <c r="S8" s="327"/>
      <c r="T8" s="327"/>
      <c r="U8" s="327"/>
    </row>
    <row r="9" ht="15" customHeight="1" hidden="1" spans="1:21" x14ac:dyDescent="0.25">
      <c r="A9" s="292" t="str">
        <f t="shared" si="0"/>
        <v>0</v>
      </c>
      <c r="B9" s="321"/>
      <c r="C9" s="321"/>
      <c r="D9" s="322"/>
      <c r="E9" s="328"/>
      <c r="F9" s="323"/>
      <c r="G9" s="155"/>
      <c r="H9" s="324"/>
      <c r="I9" s="325"/>
      <c r="J9" s="59"/>
      <c r="K9" s="326">
        <f t="shared" si="1"/>
        <v>0</v>
      </c>
      <c r="L9" s="327"/>
      <c r="M9" s="327"/>
      <c r="N9" s="327"/>
      <c r="O9" s="327"/>
      <c r="P9" s="327"/>
      <c r="Q9" s="327"/>
      <c r="R9" s="327"/>
      <c r="S9" s="327"/>
      <c r="T9" s="327"/>
      <c r="U9" s="327"/>
    </row>
    <row r="10" ht="15" customHeight="1" hidden="1" spans="1:21" s="329" customFormat="1" x14ac:dyDescent="0.25">
      <c r="A10" s="292">
        <v>1</v>
      </c>
      <c r="B10" s="321"/>
      <c r="C10" s="321"/>
      <c r="D10" s="322"/>
      <c r="E10" s="323"/>
      <c r="F10" s="323"/>
      <c r="G10" s="155"/>
      <c r="H10" s="324"/>
      <c r="I10" s="325"/>
      <c r="J10" s="155"/>
      <c r="K10" s="326"/>
      <c r="L10" s="327"/>
      <c r="M10" s="327"/>
      <c r="N10" s="327"/>
      <c r="O10" s="327"/>
      <c r="P10" s="327"/>
      <c r="Q10" s="327"/>
      <c r="R10" s="327"/>
      <c r="S10" s="327"/>
      <c r="T10" s="327"/>
      <c r="U10" s="327"/>
    </row>
    <row r="11" ht="15" customHeight="1" hidden="1" spans="1:21" x14ac:dyDescent="0.25">
      <c r="A11" s="292">
        <v>1</v>
      </c>
      <c r="B11" s="321"/>
      <c r="C11" s="321"/>
      <c r="D11" s="322"/>
      <c r="E11" s="323"/>
      <c r="F11" s="323"/>
      <c r="G11" s="155"/>
      <c r="H11" s="324"/>
      <c r="I11" s="325"/>
      <c r="J11" s="59"/>
      <c r="K11" s="326"/>
      <c r="L11" s="327"/>
      <c r="M11" s="327"/>
      <c r="N11" s="327"/>
      <c r="O11" s="327"/>
      <c r="P11" s="327"/>
      <c r="Q11" s="327"/>
      <c r="R11" s="327"/>
      <c r="S11" s="327"/>
      <c r="T11" s="327"/>
      <c r="U11" s="327"/>
    </row>
    <row r="12" ht="15" customHeight="1" hidden="1" spans="1:21" x14ac:dyDescent="0.25">
      <c r="A12" s="292">
        <v>1</v>
      </c>
      <c r="B12" s="321"/>
      <c r="C12" s="321"/>
      <c r="D12" s="322"/>
      <c r="E12" s="323"/>
      <c r="F12" s="323"/>
      <c r="G12" s="155"/>
      <c r="H12" s="324"/>
      <c r="I12" s="325"/>
      <c r="J12" s="155"/>
      <c r="K12" s="326"/>
      <c r="L12" s="327"/>
      <c r="M12" s="327"/>
      <c r="N12" s="327"/>
      <c r="O12" s="327"/>
      <c r="P12" s="327"/>
      <c r="Q12" s="327"/>
      <c r="R12" s="327"/>
      <c r="S12" s="327"/>
      <c r="T12" s="327"/>
      <c r="U12" s="327"/>
    </row>
    <row r="13" ht="15" customHeight="1" hidden="1" spans="1:21" x14ac:dyDescent="0.25">
      <c r="A13" s="292">
        <v>1</v>
      </c>
      <c r="B13" s="321"/>
      <c r="C13" s="321"/>
      <c r="D13" s="322"/>
      <c r="E13" s="323"/>
      <c r="F13" s="323"/>
      <c r="G13" s="155"/>
      <c r="H13" s="324"/>
      <c r="I13" s="325"/>
      <c r="J13" s="155"/>
      <c r="K13" s="326"/>
      <c r="L13" s="327"/>
      <c r="M13" s="327"/>
      <c r="N13" s="327"/>
      <c r="O13" s="327"/>
      <c r="P13" s="327"/>
      <c r="Q13" s="327"/>
      <c r="R13" s="327"/>
      <c r="S13" s="327"/>
      <c r="T13" s="327"/>
      <c r="U13" s="327"/>
    </row>
    <row r="14" ht="15" customHeight="1" hidden="1" spans="1:21" x14ac:dyDescent="0.25">
      <c r="A14" s="292">
        <v>1</v>
      </c>
      <c r="B14" s="321"/>
      <c r="C14" s="321"/>
      <c r="D14" s="322"/>
      <c r="E14" s="323"/>
      <c r="F14" s="323"/>
      <c r="G14" s="155"/>
      <c r="H14" s="324"/>
      <c r="I14" s="325"/>
      <c r="J14" s="155"/>
      <c r="K14" s="326"/>
      <c r="L14" s="327"/>
      <c r="M14" s="327"/>
      <c r="N14" s="327"/>
      <c r="O14" s="327"/>
      <c r="P14" s="327"/>
      <c r="Q14" s="327"/>
      <c r="R14" s="327"/>
      <c r="S14" s="327"/>
      <c r="T14" s="327"/>
      <c r="U14" s="327"/>
    </row>
    <row r="15" ht="15" customHeight="1" hidden="1" spans="1:21" x14ac:dyDescent="0.25">
      <c r="A15" s="292">
        <v>1</v>
      </c>
      <c r="B15" s="321"/>
      <c r="C15" s="321"/>
      <c r="D15" s="322"/>
      <c r="E15" s="330"/>
      <c r="F15" s="323"/>
      <c r="G15" s="155"/>
      <c r="H15" s="324"/>
      <c r="I15" s="325"/>
      <c r="J15" s="155"/>
      <c r="K15" s="326"/>
      <c r="L15" s="327"/>
      <c r="M15" s="327"/>
      <c r="N15" s="327"/>
      <c r="O15" s="327"/>
      <c r="P15" s="327"/>
      <c r="Q15" s="327"/>
      <c r="R15" s="327"/>
      <c r="S15" s="327"/>
      <c r="T15" s="327"/>
      <c r="U15" s="327"/>
    </row>
    <row r="16" ht="15" customHeight="1" hidden="1" spans="1:21" x14ac:dyDescent="0.25">
      <c r="A16" s="292">
        <v>1</v>
      </c>
      <c r="B16" s="321"/>
      <c r="C16" s="321"/>
      <c r="D16" s="322"/>
      <c r="E16" s="330"/>
      <c r="F16" s="323"/>
      <c r="G16" s="155"/>
      <c r="H16" s="324"/>
      <c r="I16" s="325"/>
      <c r="J16" s="155"/>
      <c r="K16" s="326"/>
      <c r="L16" s="327"/>
      <c r="M16" s="327"/>
      <c r="N16" s="327"/>
      <c r="O16" s="327"/>
      <c r="P16" s="327"/>
      <c r="Q16" s="327"/>
      <c r="R16" s="327"/>
      <c r="S16" s="327"/>
      <c r="T16" s="327"/>
      <c r="U16" s="327"/>
    </row>
    <row r="17" ht="15" customHeight="1" hidden="1" spans="1:21" x14ac:dyDescent="0.25">
      <c r="A17" s="292">
        <v>1</v>
      </c>
      <c r="B17" s="321"/>
      <c r="C17" s="321"/>
      <c r="D17" s="322"/>
      <c r="E17" s="330"/>
      <c r="F17" s="323"/>
      <c r="G17" s="155"/>
      <c r="H17" s="324"/>
      <c r="I17" s="331"/>
      <c r="J17" s="169"/>
      <c r="K17" s="326"/>
      <c r="L17" s="327"/>
      <c r="M17" s="327"/>
      <c r="N17" s="327"/>
      <c r="O17" s="327"/>
      <c r="P17" s="327"/>
      <c r="Q17" s="327"/>
      <c r="R17" s="327"/>
      <c r="S17" s="327"/>
      <c r="T17" s="327"/>
      <c r="U17" s="327"/>
    </row>
    <row r="18" ht="15" customHeight="1" spans="1:21" x14ac:dyDescent="0.25">
      <c r="A18" s="292" t="str">
        <f t="shared" si="0"/>
        <v>0</v>
      </c>
      <c r="B18" s="332" t="s">
        <v>176</v>
      </c>
      <c r="C18" s="332"/>
      <c r="D18" s="312">
        <v>8</v>
      </c>
      <c r="E18" s="333"/>
      <c r="F18" s="334">
        <v>800</v>
      </c>
      <c r="G18" s="335"/>
      <c r="H18" s="324">
        <v>1905.81</v>
      </c>
      <c r="I18" s="336"/>
      <c r="J18" s="155"/>
      <c r="K18" s="326"/>
      <c r="L18" s="327"/>
      <c r="M18" s="327"/>
      <c r="N18" s="327"/>
      <c r="O18" s="327"/>
      <c r="P18" s="327"/>
      <c r="Q18" s="327"/>
      <c r="R18" s="327"/>
      <c r="S18" s="327"/>
      <c r="T18" s="327"/>
      <c r="U18" s="327"/>
    </row>
    <row r="19" ht="15" customHeight="1" spans="1:21" x14ac:dyDescent="0.25">
      <c r="A19" s="292">
        <v>1</v>
      </c>
      <c r="B19" s="121" t="s">
        <v>94</v>
      </c>
      <c r="D19" s="317"/>
      <c r="F19" s="70"/>
      <c r="H19" s="337">
        <v>1.21</v>
      </c>
      <c r="I19" s="319"/>
      <c r="K19" s="326"/>
      <c r="L19" s="327"/>
      <c r="M19" s="327"/>
      <c r="N19" s="327"/>
      <c r="O19" s="327"/>
      <c r="P19" s="327"/>
      <c r="Q19" s="327"/>
      <c r="R19" s="327"/>
      <c r="S19" s="327"/>
      <c r="T19" s="327"/>
      <c r="U19" s="327"/>
    </row>
    <row r="20" ht="15" customHeight="1" spans="1:21" x14ac:dyDescent="0.25">
      <c r="A20" s="292" t="str">
        <f t="shared" si="0"/>
        <v>0</v>
      </c>
      <c r="B20" s="321"/>
      <c r="C20" s="321"/>
      <c r="D20" s="322"/>
      <c r="E20" s="328"/>
      <c r="F20" s="323"/>
      <c r="G20" s="155"/>
      <c r="H20" s="324"/>
      <c r="I20" s="319"/>
      <c r="J20" s="155"/>
      <c r="K20" s="326">
        <f>SUM(L20:U20)</f>
        <v>0</v>
      </c>
      <c r="L20" s="327"/>
      <c r="M20" s="327"/>
      <c r="N20" s="327"/>
      <c r="O20" s="327"/>
      <c r="P20" s="327"/>
      <c r="Q20" s="327"/>
      <c r="R20" s="327"/>
      <c r="S20" s="327"/>
      <c r="T20" s="327"/>
      <c r="U20" s="327"/>
    </row>
    <row r="21" ht="15" customHeight="1" spans="1:21" x14ac:dyDescent="0.25">
      <c r="A21" s="292" t="str">
        <f t="shared" si="0"/>
        <v>1</v>
      </c>
      <c r="B21" s="338"/>
      <c r="C21" s="339"/>
      <c r="D21" s="340"/>
      <c r="E21" s="341"/>
      <c r="F21" s="323"/>
      <c r="G21" s="155"/>
      <c r="H21" s="324"/>
      <c r="I21" s="336">
        <f>(D21+D23+D24)*E21*H19</f>
        <v>13234.474944</v>
      </c>
      <c r="J21" s="155"/>
      <c r="K21" s="326">
        <f>SUM(L21:U21)</f>
        <v>0</v>
      </c>
      <c r="L21" s="327"/>
      <c r="M21" s="327"/>
      <c r="N21" s="327"/>
      <c r="O21" s="327"/>
      <c r="P21" s="327"/>
      <c r="Q21" s="327"/>
      <c r="R21" s="327"/>
      <c r="S21" s="327"/>
      <c r="T21" s="327"/>
      <c r="U21" s="327"/>
    </row>
    <row r="22" ht="15" customHeight="1" hidden="1" spans="2:21" x14ac:dyDescent="0.25">
      <c r="B22" s="338"/>
      <c r="C22" s="339"/>
      <c r="D22" s="340"/>
      <c r="E22" s="341"/>
      <c r="F22" s="323"/>
      <c r="G22" s="155"/>
      <c r="H22" s="324"/>
      <c r="I22" s="336"/>
      <c r="J22" s="155"/>
      <c r="K22" s="326"/>
      <c r="L22" s="327"/>
      <c r="M22" s="327"/>
      <c r="N22" s="327"/>
      <c r="O22" s="327"/>
      <c r="P22" s="327"/>
      <c r="Q22" s="327"/>
      <c r="R22" s="327"/>
      <c r="S22" s="327"/>
      <c r="T22" s="327"/>
      <c r="U22" s="327"/>
    </row>
    <row r="23" ht="15" customHeight="1" spans="2:21" x14ac:dyDescent="0.25">
      <c r="B23" s="338"/>
      <c r="C23" s="339"/>
      <c r="D23" s="340"/>
      <c r="E23" s="341"/>
      <c r="F23" s="323"/>
      <c r="G23" s="155"/>
      <c r="H23" s="324"/>
      <c r="I23" s="336">
        <f>(D21+D23+D24)*E21*(1+H19)*0.08</f>
        <v>1936.81239552</v>
      </c>
      <c r="J23" s="155"/>
      <c r="K23" s="326"/>
      <c r="L23" s="327"/>
      <c r="M23" s="327"/>
      <c r="N23" s="327"/>
      <c r="O23" s="327"/>
      <c r="P23" s="327"/>
      <c r="Q23" s="327"/>
      <c r="R23" s="327"/>
      <c r="S23" s="327"/>
      <c r="T23" s="327"/>
      <c r="U23" s="327"/>
    </row>
    <row r="24" ht="15" customHeight="1" spans="2:21" x14ac:dyDescent="0.25">
      <c r="B24" s="338"/>
      <c r="C24" s="339"/>
      <c r="D24" s="340"/>
      <c r="E24" s="341"/>
      <c r="F24" s="323"/>
      <c r="G24" s="155"/>
      <c r="H24" s="324"/>
      <c r="I24" s="319"/>
      <c r="J24" s="155"/>
      <c r="K24" s="326"/>
      <c r="L24" s="327"/>
      <c r="M24" s="327"/>
      <c r="N24" s="327"/>
      <c r="O24" s="327"/>
      <c r="P24" s="327"/>
      <c r="Q24" s="327"/>
      <c r="R24" s="327"/>
      <c r="S24" s="327"/>
      <c r="T24" s="327"/>
      <c r="U24" s="327"/>
    </row>
    <row r="25" ht="15" customHeight="1" spans="1:21" x14ac:dyDescent="0.25">
      <c r="A25" s="292">
        <v>1</v>
      </c>
      <c r="B25" s="321"/>
      <c r="C25" s="321"/>
      <c r="D25" s="322"/>
      <c r="E25" s="328"/>
      <c r="F25" s="323"/>
      <c r="G25" s="155"/>
      <c r="H25" s="324"/>
      <c r="I25" s="319"/>
      <c r="J25" s="155"/>
      <c r="K25" s="326"/>
      <c r="L25" s="327"/>
      <c r="M25" s="327"/>
      <c r="N25" s="327"/>
      <c r="O25" s="327"/>
      <c r="P25" s="327"/>
      <c r="Q25" s="327"/>
      <c r="R25" s="327"/>
      <c r="S25" s="327"/>
      <c r="T25" s="327"/>
      <c r="U25" s="327"/>
    </row>
    <row r="26" ht="15" customHeight="1" spans="1:21" x14ac:dyDescent="0.25">
      <c r="A26" s="292">
        <v>1</v>
      </c>
      <c r="B26" s="332" t="s">
        <v>177</v>
      </c>
      <c r="C26" s="332"/>
      <c r="D26" s="312">
        <v>0</v>
      </c>
      <c r="E26" s="333"/>
      <c r="F26" s="342">
        <v>0</v>
      </c>
      <c r="G26" s="343"/>
      <c r="H26" s="344">
        <v>0</v>
      </c>
      <c r="I26" s="336">
        <f>H26-I23</f>
        <v>24210.154944000005</v>
      </c>
      <c r="J26" s="155"/>
      <c r="K26" s="326"/>
      <c r="L26" s="327"/>
      <c r="M26" s="327"/>
      <c r="N26" s="327"/>
      <c r="O26" s="327"/>
      <c r="P26" s="327"/>
      <c r="Q26" s="327"/>
      <c r="R26" s="327"/>
      <c r="S26" s="327"/>
      <c r="T26" s="327"/>
      <c r="U26" s="327"/>
    </row>
    <row r="27" ht="15" customHeight="1" spans="1:21" x14ac:dyDescent="0.25">
      <c r="A27" s="292">
        <v>1</v>
      </c>
      <c r="D27" s="317"/>
      <c r="F27" s="70"/>
      <c r="H27" s="307"/>
      <c r="I27" s="319"/>
      <c r="K27" s="326"/>
      <c r="L27" s="327"/>
      <c r="M27" s="327"/>
      <c r="N27" s="327"/>
      <c r="O27" s="327"/>
      <c r="P27" s="327"/>
      <c r="Q27" s="327"/>
      <c r="R27" s="327"/>
      <c r="S27" s="327"/>
      <c r="T27" s="327"/>
      <c r="U27" s="327"/>
    </row>
    <row r="28" ht="16" customHeight="1" spans="1:21" x14ac:dyDescent="0.25">
      <c r="A28" s="292">
        <v>1</v>
      </c>
      <c r="D28" s="317"/>
      <c r="F28" s="70"/>
      <c r="H28" s="345"/>
      <c r="I28" s="8"/>
      <c r="K28" s="327"/>
      <c r="L28" s="327"/>
      <c r="M28" s="327"/>
      <c r="N28" s="327"/>
      <c r="O28" s="327"/>
      <c r="P28" s="327"/>
      <c r="Q28" s="327"/>
      <c r="R28" s="327"/>
      <c r="S28" s="327"/>
      <c r="T28" s="327"/>
      <c r="U28" s="327"/>
    </row>
    <row r="29" ht="18" customHeight="1" spans="1:21" x14ac:dyDescent="0.25">
      <c r="A29" s="292">
        <v>1</v>
      </c>
      <c r="B29" s="159" t="s">
        <v>178</v>
      </c>
      <c r="C29" s="332"/>
      <c r="D29" s="312">
        <v>8</v>
      </c>
      <c r="E29" s="333"/>
      <c r="F29" s="342">
        <v>800</v>
      </c>
      <c r="G29" s="343"/>
      <c r="H29" s="346">
        <v>1905.81</v>
      </c>
      <c r="I29" s="8" t="s">
        <v>179</v>
      </c>
      <c r="K29" s="347"/>
      <c r="L29" s="326"/>
      <c r="M29" s="326">
        <f>SUM(M7:M28)</f>
        <v>0</v>
      </c>
      <c r="N29" s="326">
        <f>SUM(N7:N28)</f>
        <v>0</v>
      </c>
      <c r="O29" s="326">
        <f>SUM(O7:O28)</f>
        <v>0</v>
      </c>
      <c r="P29" s="326">
        <f>SUM(P7:P28)</f>
        <v>0</v>
      </c>
      <c r="Q29" s="326">
        <f>SUM(Q7:Q28)</f>
        <v>0</v>
      </c>
      <c r="R29" s="326">
        <f>SUM(R8:R28)</f>
        <v>0</v>
      </c>
      <c r="S29" s="326">
        <f>SUM(S8:S28)</f>
        <v>0</v>
      </c>
      <c r="T29" s="326">
        <f>SUM(T8:T28)</f>
        <v>0</v>
      </c>
      <c r="U29" s="326">
        <f>SUM(U8:U28)</f>
        <v>0</v>
      </c>
    </row>
    <row r="30" spans="1:9" x14ac:dyDescent="0.25">
      <c r="A30" s="292">
        <v>1</v>
      </c>
      <c r="H30" s="348">
        <v>0</v>
      </c>
      <c r="I30" s="8" t="s">
        <v>180</v>
      </c>
    </row>
    <row r="31" ht="15" customHeight="1" spans="1:9" x14ac:dyDescent="0.25">
      <c r="A31" s="292">
        <v>1</v>
      </c>
      <c r="H31" s="349">
        <v>1905.81</v>
      </c>
      <c r="I31" s="8" t="s">
        <v>181</v>
      </c>
    </row>
    <row r="32" ht="15" customHeight="1" spans="8:9" x14ac:dyDescent="0.25">
      <c r="H32" s="348"/>
      <c r="I32" s="8"/>
    </row>
    <row r="33" ht="15" customHeight="1" spans="8:9" x14ac:dyDescent="0.25">
      <c r="H33" s="350"/>
      <c r="I33" s="8"/>
    </row>
    <row r="34" ht="15" customHeight="1" spans="8:8" x14ac:dyDescent="0.25">
      <c r="H34" s="351"/>
    </row>
  </sheetData>
  <autoFilter ref="A4:A31"/>
  <pageMargins left="0.5" right="0.5" top="1" bottom="1" header="0.5" footer="0.5"/>
  <pageSetup orientation="portrait" horizontalDpi="4294967295" verticalDpi="4294967295" scale="78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G22" sqref="G22"/>
    </sheetView>
  </sheetViews>
  <sheetFormatPr defaultRowHeight="16" outlineLevelRow="0" outlineLevelCol="0" x14ac:dyDescent="0" defaultColWidth="8.7109375" customHeight="1"/>
  <sheetData>
    <row r="1" spans="1:14" x14ac:dyDescent="0.25">
      <c r="A1" s="352"/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ht="20" customHeight="1" spans="1:1" x14ac:dyDescent="0.25">
      <c r="A2" s="353" t="s">
        <v>182</v>
      </c>
    </row>
    <row r="3" spans="1:14" x14ac:dyDescent="0.25">
      <c r="A3" s="354" t="s">
        <v>183</v>
      </c>
      <c r="B3" s="352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</row>
    <row r="4" ht="17" customHeight="1" spans="1:14" x14ac:dyDescent="0.25">
      <c r="A4" s="354"/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</row>
    <row r="5" spans="1:14" x14ac:dyDescent="0.25">
      <c r="A5" s="355" t="s">
        <v>184</v>
      </c>
      <c r="C5" s="356" t="s">
        <v>14</v>
      </c>
      <c r="G5" s="357" t="s">
        <v>185</v>
      </c>
      <c r="I5" s="358">
        <f>M6</f>
        <v>46150</v>
      </c>
      <c r="N5" s="359"/>
    </row>
    <row r="6" spans="1:13" x14ac:dyDescent="0.25">
      <c r="A6" s="360"/>
      <c r="C6" s="361"/>
      <c r="G6" s="362">
        <v>46032.5</v>
      </c>
      <c r="H6" s="362">
        <v>46033.5</v>
      </c>
      <c r="I6" s="362">
        <v>46027.5</v>
      </c>
      <c r="J6" s="362">
        <v>46028.5</v>
      </c>
      <c r="K6" s="362">
        <v>46029.5</v>
      </c>
      <c r="L6" s="362">
        <v>46030.5</v>
      </c>
      <c r="M6" s="362">
        <v>46031.5</v>
      </c>
    </row>
    <row r="7" spans="1:14" x14ac:dyDescent="0.25">
      <c r="A7" s="363" t="s">
        <v>186</v>
      </c>
      <c r="C7" s="364" t="s">
        <v>187</v>
      </c>
      <c r="G7" s="365" t="s">
        <v>188</v>
      </c>
      <c r="H7" s="366" t="s">
        <v>189</v>
      </c>
      <c r="I7" s="367" t="s">
        <v>190</v>
      </c>
      <c r="J7" s="367" t="s">
        <v>191</v>
      </c>
      <c r="K7" s="367" t="s">
        <v>192</v>
      </c>
      <c r="L7" s="367" t="s">
        <v>193</v>
      </c>
      <c r="M7" s="367" t="s">
        <v>194</v>
      </c>
      <c r="N7" s="368" t="s">
        <v>195</v>
      </c>
    </row>
    <row r="8" spans="1:14" x14ac:dyDescent="0.25">
      <c r="A8" s="369"/>
      <c r="C8" s="370"/>
      <c r="G8" s="371"/>
      <c r="H8" s="371"/>
      <c r="I8" s="372"/>
      <c r="J8" s="372"/>
      <c r="K8" s="372"/>
      <c r="L8" s="372"/>
      <c r="M8" s="372"/>
      <c r="N8" s="373"/>
    </row>
    <row r="9" spans="1:14" s="374" customFormat="1" x14ac:dyDescent="0.25">
      <c r="A9" s="375" t="s">
        <v>196</v>
      </c>
      <c r="C9" s="376" t="s">
        <v>175</v>
      </c>
      <c r="G9" s="377"/>
      <c r="H9" s="377"/>
      <c r="I9" s="378">
        <v>8</v>
      </c>
      <c r="J9" s="378"/>
      <c r="K9" s="378"/>
      <c r="L9" s="378"/>
      <c r="M9" s="378"/>
      <c r="N9" s="379">
        <f>SUM(I9:M9)</f>
        <v>40</v>
      </c>
    </row>
    <row r="10" spans="1:14" x14ac:dyDescent="0.25">
      <c r="A10" s="375" t="s">
        <v>197</v>
      </c>
      <c r="C10" s="380"/>
      <c r="G10" s="381"/>
      <c r="H10" s="382"/>
      <c r="I10" s="383"/>
      <c r="J10" s="383"/>
      <c r="K10" s="383"/>
      <c r="L10" s="384"/>
      <c r="M10" s="384"/>
      <c r="N10" s="385">
        <f>SUM(G10:M10)</f>
        <v>0</v>
      </c>
    </row>
    <row r="11" spans="1:14" x14ac:dyDescent="0.25">
      <c r="A11" s="375" t="s">
        <v>198</v>
      </c>
      <c r="C11" s="380"/>
      <c r="G11" s="381"/>
      <c r="H11" s="382"/>
      <c r="I11" s="383"/>
      <c r="J11" s="383"/>
      <c r="K11" s="383"/>
      <c r="L11" s="384"/>
      <c r="M11" s="384"/>
      <c r="N11" s="385">
        <f>G11+H11+I11+J11+K11+L11</f>
        <v>0</v>
      </c>
    </row>
    <row r="12" hidden="1" spans="1:14" x14ac:dyDescent="0.25">
      <c r="A12" s="375" t="s">
        <v>199</v>
      </c>
      <c r="C12" s="380"/>
      <c r="G12" s="371"/>
      <c r="H12" s="371"/>
      <c r="I12" s="383"/>
      <c r="J12" s="383"/>
      <c r="K12" s="383"/>
      <c r="L12" s="384"/>
      <c r="M12" s="384"/>
      <c r="N12" s="385">
        <f>SUM(I12:M12)</f>
        <v>0</v>
      </c>
    </row>
    <row r="13" spans="1:14" x14ac:dyDescent="0.25">
      <c r="A13" s="386" t="s">
        <v>200</v>
      </c>
      <c r="C13" s="370"/>
      <c r="G13" s="371"/>
      <c r="H13" s="371"/>
      <c r="I13" s="387"/>
      <c r="J13" s="387"/>
      <c r="K13" s="387"/>
      <c r="L13" s="372"/>
      <c r="M13" s="372"/>
      <c r="N13" s="388">
        <f>SUM(I13:M13)</f>
        <v>0</v>
      </c>
    </row>
    <row r="14" spans="1:14" x14ac:dyDescent="0.25">
      <c r="A14" s="386" t="s">
        <v>201</v>
      </c>
      <c r="C14" s="370"/>
      <c r="G14" s="389"/>
      <c r="H14" s="389"/>
      <c r="I14" s="387"/>
      <c r="J14" s="387"/>
      <c r="K14" s="387"/>
      <c r="L14" s="372"/>
      <c r="M14" s="372"/>
      <c r="N14" s="388">
        <f>SUM(I14:M14)</f>
        <v>0</v>
      </c>
    </row>
    <row r="15" ht="17" customHeight="1" spans="1:14" x14ac:dyDescent="0.25">
      <c r="A15" s="390"/>
      <c r="C15" s="391"/>
      <c r="G15" s="389"/>
      <c r="H15" s="389"/>
      <c r="I15" s="387"/>
      <c r="J15" s="387"/>
      <c r="K15" s="387"/>
      <c r="L15" s="372"/>
      <c r="M15" s="372"/>
      <c r="N15" s="392"/>
    </row>
    <row r="16" ht="17" customHeight="1" spans="1:14" x14ac:dyDescent="0.25">
      <c r="A16" s="393"/>
      <c r="C16" s="394" t="s">
        <v>202</v>
      </c>
      <c r="G16" s="395">
        <f t="shared" ref="G16:M16" si="0">SUM(G8:G15)</f>
        <v>0</v>
      </c>
      <c r="H16" s="395">
        <f t="shared" si="0"/>
        <v>0</v>
      </c>
      <c r="I16" s="395">
        <f t="shared" si="0"/>
        <v>8</v>
      </c>
      <c r="J16" s="395">
        <f t="shared" si="0"/>
        <v>8</v>
      </c>
      <c r="K16" s="395">
        <f t="shared" si="0"/>
        <v>8</v>
      </c>
      <c r="L16" s="395">
        <f t="shared" si="0"/>
        <v>8</v>
      </c>
      <c r="M16" s="395">
        <f t="shared" si="0"/>
        <v>8</v>
      </c>
      <c r="N16" s="396">
        <f>SUM(G16:M16)</f>
        <v>40</v>
      </c>
    </row>
    <row r="17" spans="1:14" x14ac:dyDescent="0.25">
      <c r="A17" s="352"/>
      <c r="B17" s="352"/>
      <c r="C17" s="352"/>
      <c r="D17" s="352"/>
      <c r="E17" s="352"/>
      <c r="F17" s="352"/>
      <c r="G17" s="397"/>
      <c r="H17" s="397"/>
      <c r="I17" s="397"/>
      <c r="J17" s="397"/>
      <c r="K17" s="397"/>
      <c r="L17" s="397"/>
      <c r="M17" s="397"/>
      <c r="N17" s="352"/>
    </row>
    <row r="18" spans="1:5" x14ac:dyDescent="0.25">
      <c r="A18" s="352" t="s">
        <v>203</v>
      </c>
      <c r="B18" s="352"/>
      <c r="C18" s="352"/>
      <c r="D18" s="352"/>
      <c r="E18" s="352" t="s">
        <v>204</v>
      </c>
    </row>
    <row r="19" spans="1:1" x14ac:dyDescent="0.25">
      <c r="A19" s="352"/>
    </row>
    <row r="20" spans="1:1" x14ac:dyDescent="0.25">
      <c r="A20" s="352"/>
    </row>
  </sheetData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Invoice</vt:lpstr>
      <vt:lpstr>Sub Calc</vt:lpstr>
      <vt:lpstr>Progress Report</vt:lpstr>
      <vt:lpstr>Labor Attachment</vt:lpstr>
      <vt:lpstr>Week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2026-07-15T22:45:38Z</dcterms:created>
  <dcterms:modified xsi:type="dcterms:W3CDTF">2026-07-15T22:45:38Z</dcterms:modified>
</cp:coreProperties>
</file>