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<sst xmlns="http://schemas.openxmlformats.org/spreadsheetml/2006/main" count="82" uniqueCount="41">
  <si>
    <t>Fine Structure Energy Levels for Si XIV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</si>
  <si>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</si>
  <si>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</si>
  <si>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</si>
  <si>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</si>
  <si>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</si>
  <si>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</si>
  <si>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</si>
  <si>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</si>
  <si>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</si>
  <si>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</si>
  <si>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</si>
  <si>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</t>
  </si>
  <si>
    <t>2S</t>
  </si>
  <si>
    <t>2s</t>
  </si>
  <si>
    <t>2p</t>
  </si>
  <si>
    <t>2P</t>
  </si>
  <si>
    <t>3s</t>
  </si>
  <si>
    <t>3p</t>
  </si>
  <si>
    <t>3d</t>
  </si>
  <si>
    <t>2D</t>
  </si>
  <si>
    <t>4s</t>
  </si>
  <si>
    <t>4p</t>
  </si>
  <si>
    <t>4d</t>
  </si>
  <si>
    <t>4f</t>
  </si>
  <si>
    <t>2F</t>
  </si>
  <si>
    <t>5s</t>
  </si>
  <si>
    <t>5p</t>
  </si>
  <si>
    <t>5d</t>
  </si>
  <si>
    <t>5f</t>
  </si>
  <si>
    <t>5g</t>
  </si>
  <si>
    <t>2G</t>
  </si>
  <si>
    <t>A-values for fine-structure transitions in Si XIV</t>
  </si>
  <si>
    <t>k</t>
  </si>
  <si>
    <t>WL Vac (A)</t>
  </si>
  <si>
    <t>A (s-1)</t>
  </si>
  <si>
    <t>A2E1(s-1)</t>
  </si>
  <si>
    <t>Effective Collision Strengths for Si XIV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</si>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</sst>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14</v>
      </c>
      <c r="B4" s="3">
        <v>1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HYPERLINK("http://141.218.60.56/~jnz1568/getInfo.php?workbook=14_01.xlsx&amp;sheet=E0&amp;row=4&amp;col=10&amp;number=0&amp;sourceID=14","0")</f>
        <v>0</v>
      </c>
    </row>
    <row r="5" spans="1:10">
      <c r="A5" s="3">
        <v>14</v>
      </c>
      <c r="B5" s="3">
        <v>1</v>
      </c>
      <c r="C5" s="3">
        <v>2</v>
      </c>
      <c r="D5" s="3" t="s">
        <v>14</v>
      </c>
      <c r="E5" s="3" t="s">
        <v>13</v>
      </c>
      <c r="F5" s="3">
        <v>2</v>
      </c>
      <c r="G5" s="3">
        <v>0</v>
      </c>
      <c r="H5" s="3">
        <v>0</v>
      </c>
      <c r="I5" s="3">
        <v>0.5</v>
      </c>
      <c r="J5" s="4" t="str">
        <f>HYPERLINK("http://141.218.60.56/~jnz1568/getInfo.php?workbook=14_01.xlsx&amp;sheet=E0&amp;row=5&amp;col=10&amp;number=16166518&amp;sourceID=14","16166518")</f>
        <v>16166518</v>
      </c>
    </row>
    <row r="6" spans="1:10">
      <c r="A6" s="3">
        <v>14</v>
      </c>
      <c r="B6" s="3">
        <v>1</v>
      </c>
      <c r="C6" s="3">
        <v>3</v>
      </c>
      <c r="D6" s="3" t="s">
        <v>15</v>
      </c>
      <c r="E6" s="3" t="s">
        <v>16</v>
      </c>
      <c r="F6" s="3">
        <v>2</v>
      </c>
      <c r="G6" s="3">
        <v>1</v>
      </c>
      <c r="H6" s="3">
        <v>1</v>
      </c>
      <c r="I6" s="3">
        <v>0.5</v>
      </c>
      <c r="J6" s="4" t="str">
        <f>HYPERLINK("http://141.218.60.56/~jnz1568/getInfo.php?workbook=14_01.xlsx&amp;sheet=E0&amp;row=6&amp;col=10&amp;number=16165987&amp;sourceID=14","16165987")</f>
        <v>16165987</v>
      </c>
    </row>
    <row r="7" spans="1:10">
      <c r="A7" s="3">
        <v>14</v>
      </c>
      <c r="B7" s="3">
        <v>1</v>
      </c>
      <c r="C7" s="3">
        <v>4</v>
      </c>
      <c r="D7" s="3" t="s">
        <v>15</v>
      </c>
      <c r="E7" s="3" t="s">
        <v>16</v>
      </c>
      <c r="F7" s="3">
        <v>2</v>
      </c>
      <c r="G7" s="3">
        <v>1</v>
      </c>
      <c r="H7" s="3">
        <v>1</v>
      </c>
      <c r="I7" s="3">
        <v>1.5</v>
      </c>
      <c r="J7" s="4" t="str">
        <f>HYPERLINK("http://141.218.60.56/~jnz1568/getInfo.php?workbook=14_01.xlsx&amp;sheet=E0&amp;row=7&amp;col=10&amp;number=16180140&amp;sourceID=14","16180140")</f>
        <v>16180140</v>
      </c>
    </row>
    <row r="8" spans="1:10">
      <c r="A8" s="3">
        <v>14</v>
      </c>
      <c r="B8" s="3">
        <v>1</v>
      </c>
      <c r="C8" s="3">
        <v>5</v>
      </c>
      <c r="D8" s="3" t="s">
        <v>17</v>
      </c>
      <c r="E8" s="3" t="s">
        <v>13</v>
      </c>
      <c r="F8" s="3">
        <v>2</v>
      </c>
      <c r="G8" s="3">
        <v>0</v>
      </c>
      <c r="H8" s="3">
        <v>0</v>
      </c>
      <c r="I8" s="3">
        <v>0.5</v>
      </c>
      <c r="J8" s="4" t="str">
        <f>HYPERLINK("http://141.218.60.56/~jnz1568/getInfo.php?workbook=14_01.xlsx&amp;sheet=E0&amp;row=8&amp;col=10&amp;number=19164761&amp;sourceID=14","19164761")</f>
        <v>19164761</v>
      </c>
    </row>
    <row r="9" spans="1:10">
      <c r="A9" s="3">
        <v>14</v>
      </c>
      <c r="B9" s="3">
        <v>1</v>
      </c>
      <c r="C9" s="3">
        <v>6</v>
      </c>
      <c r="D9" s="3" t="s">
        <v>18</v>
      </c>
      <c r="E9" s="3" t="s">
        <v>16</v>
      </c>
      <c r="F9" s="3">
        <v>2</v>
      </c>
      <c r="G9" s="3">
        <v>1</v>
      </c>
      <c r="H9" s="3">
        <v>1</v>
      </c>
      <c r="I9" s="3">
        <v>0.5</v>
      </c>
      <c r="J9" s="4" t="str">
        <f>HYPERLINK("http://141.218.60.56/~jnz1568/getInfo.php?workbook=14_01.xlsx&amp;sheet=E0&amp;row=9&amp;col=10&amp;number=19164600&amp;sourceID=14","19164600")</f>
        <v>19164600</v>
      </c>
    </row>
    <row r="10" spans="1:10">
      <c r="A10" s="3">
        <v>14</v>
      </c>
      <c r="B10" s="3">
        <v>1</v>
      </c>
      <c r="C10" s="3">
        <v>7</v>
      </c>
      <c r="D10" s="3" t="s">
        <v>18</v>
      </c>
      <c r="E10" s="3" t="s">
        <v>16</v>
      </c>
      <c r="F10" s="3">
        <v>2</v>
      </c>
      <c r="G10" s="3">
        <v>1</v>
      </c>
      <c r="H10" s="3">
        <v>1</v>
      </c>
      <c r="I10" s="3">
        <v>1.5</v>
      </c>
      <c r="J10" s="4" t="str">
        <f>HYPERLINK("http://141.218.60.56/~jnz1568/getInfo.php?workbook=14_01.xlsx&amp;sheet=E0&amp;row=10&amp;col=10&amp;number=19168794&amp;sourceID=14","19168794")</f>
        <v>19168794</v>
      </c>
    </row>
    <row r="11" spans="1:10">
      <c r="A11" s="3">
        <v>14</v>
      </c>
      <c r="B11" s="3">
        <v>1</v>
      </c>
      <c r="C11" s="3">
        <v>8</v>
      </c>
      <c r="D11" s="3" t="s">
        <v>19</v>
      </c>
      <c r="E11" s="3" t="s">
        <v>20</v>
      </c>
      <c r="F11" s="3">
        <v>2</v>
      </c>
      <c r="G11" s="3">
        <v>2</v>
      </c>
      <c r="H11" s="3">
        <v>0</v>
      </c>
      <c r="I11" s="3">
        <v>1.5</v>
      </c>
      <c r="J11" s="4" t="str">
        <f>HYPERLINK("http://141.218.60.56/~jnz1568/getInfo.php?workbook=14_01.xlsx&amp;sheet=E0&amp;row=11&amp;col=10&amp;number=19168787&amp;sourceID=14","19168787")</f>
        <v>19168787</v>
      </c>
    </row>
    <row r="12" spans="1:10">
      <c r="A12" s="3">
        <v>14</v>
      </c>
      <c r="B12" s="3">
        <v>1</v>
      </c>
      <c r="C12" s="3">
        <v>9</v>
      </c>
      <c r="D12" s="3" t="s">
        <v>19</v>
      </c>
      <c r="E12" s="3" t="s">
        <v>20</v>
      </c>
      <c r="F12" s="3">
        <v>2</v>
      </c>
      <c r="G12" s="3">
        <v>2</v>
      </c>
      <c r="H12" s="3">
        <v>0</v>
      </c>
      <c r="I12" s="3">
        <v>2.5</v>
      </c>
      <c r="J12" s="4" t="str">
        <f>HYPERLINK("http://141.218.60.56/~jnz1568/getInfo.php?workbook=14_01.xlsx&amp;sheet=E0&amp;row=12&amp;col=10&amp;number=19170178&amp;sourceID=14","19170178")</f>
        <v>19170178</v>
      </c>
    </row>
    <row r="13" spans="1:10">
      <c r="A13" s="3">
        <v>14</v>
      </c>
      <c r="B13" s="3">
        <v>1</v>
      </c>
      <c r="C13" s="3">
        <v>10</v>
      </c>
      <c r="D13" s="3" t="s">
        <v>21</v>
      </c>
      <c r="E13" s="3" t="s">
        <v>13</v>
      </c>
      <c r="F13" s="3">
        <v>2</v>
      </c>
      <c r="G13" s="3">
        <v>0</v>
      </c>
      <c r="H13" s="3">
        <v>0</v>
      </c>
      <c r="I13" s="3">
        <v>0.5</v>
      </c>
      <c r="J13" s="4" t="str">
        <f>HYPERLINK("http://141.218.60.56/~jnz1568/getInfo.php?workbook=14_01.xlsx&amp;sheet=E0&amp;row=13&amp;col=10&amp;number=20213606&amp;sourceID=14","20213606")</f>
        <v>20213606</v>
      </c>
    </row>
    <row r="14" spans="1:10">
      <c r="A14" s="3">
        <v>14</v>
      </c>
      <c r="B14" s="3">
        <v>1</v>
      </c>
      <c r="C14" s="3">
        <v>11</v>
      </c>
      <c r="D14" s="3" t="s">
        <v>22</v>
      </c>
      <c r="E14" s="3" t="s">
        <v>16</v>
      </c>
      <c r="F14" s="3">
        <v>2</v>
      </c>
      <c r="G14" s="3">
        <v>1</v>
      </c>
      <c r="H14" s="3">
        <v>1</v>
      </c>
      <c r="I14" s="3">
        <v>0.5</v>
      </c>
      <c r="J14" s="4" t="str">
        <f>HYPERLINK("http://141.218.60.56/~jnz1568/getInfo.php?workbook=14_01.xlsx&amp;sheet=E0&amp;row=14&amp;col=10&amp;number=20213538&amp;sourceID=14","20213538")</f>
        <v>20213538</v>
      </c>
    </row>
    <row r="15" spans="1:10">
      <c r="A15" s="3">
        <v>14</v>
      </c>
      <c r="B15" s="3">
        <v>1</v>
      </c>
      <c r="C15" s="3">
        <v>12</v>
      </c>
      <c r="D15" s="3" t="s">
        <v>22</v>
      </c>
      <c r="E15" s="3" t="s">
        <v>16</v>
      </c>
      <c r="F15" s="3">
        <v>2</v>
      </c>
      <c r="G15" s="3">
        <v>1</v>
      </c>
      <c r="H15" s="3">
        <v>1</v>
      </c>
      <c r="I15" s="3">
        <v>1.5</v>
      </c>
      <c r="J15" s="4" t="str">
        <f>HYPERLINK("http://141.218.60.56/~jnz1568/getInfo.php?workbook=14_01.xlsx&amp;sheet=E0&amp;row=15&amp;col=10&amp;number=20215307&amp;sourceID=14","20215307")</f>
        <v>20215307</v>
      </c>
    </row>
    <row r="16" spans="1:10">
      <c r="A16" s="3">
        <v>14</v>
      </c>
      <c r="B16" s="3">
        <v>1</v>
      </c>
      <c r="C16" s="3">
        <v>13</v>
      </c>
      <c r="D16" s="3" t="s">
        <v>23</v>
      </c>
      <c r="E16" s="3" t="s">
        <v>20</v>
      </c>
      <c r="F16" s="3">
        <v>2</v>
      </c>
      <c r="G16" s="3">
        <v>2</v>
      </c>
      <c r="H16" s="3">
        <v>0</v>
      </c>
      <c r="I16" s="3">
        <v>1.5</v>
      </c>
      <c r="J16" s="4" t="str">
        <f>HYPERLINK("http://141.218.60.56/~jnz1568/getInfo.php?workbook=14_01.xlsx&amp;sheet=E0&amp;row=16&amp;col=10&amp;number=20215304&amp;sourceID=14","20215304")</f>
        <v>20215304</v>
      </c>
    </row>
    <row r="17" spans="1:10">
      <c r="A17" s="3">
        <v>14</v>
      </c>
      <c r="B17" s="3">
        <v>1</v>
      </c>
      <c r="C17" s="3">
        <v>14</v>
      </c>
      <c r="D17" s="3" t="s">
        <v>23</v>
      </c>
      <c r="E17" s="3" t="s">
        <v>20</v>
      </c>
      <c r="F17" s="3">
        <v>2</v>
      </c>
      <c r="G17" s="3">
        <v>2</v>
      </c>
      <c r="H17" s="3">
        <v>0</v>
      </c>
      <c r="I17" s="3">
        <v>2.5</v>
      </c>
      <c r="J17" s="4" t="str">
        <f>HYPERLINK("http://141.218.60.56/~jnz1568/getInfo.php?workbook=14_01.xlsx&amp;sheet=E0&amp;row=17&amp;col=10&amp;number=20215891&amp;sourceID=14","20215891")</f>
        <v>20215891</v>
      </c>
    </row>
    <row r="18" spans="1:10">
      <c r="A18" s="3">
        <v>14</v>
      </c>
      <c r="B18" s="3">
        <v>1</v>
      </c>
      <c r="C18" s="3">
        <v>15</v>
      </c>
      <c r="D18" s="3" t="s">
        <v>24</v>
      </c>
      <c r="E18" s="3" t="s">
        <v>25</v>
      </c>
      <c r="F18" s="3">
        <v>2</v>
      </c>
      <c r="G18" s="3">
        <v>3</v>
      </c>
      <c r="H18" s="3">
        <v>1</v>
      </c>
      <c r="I18" s="3">
        <v>2.5</v>
      </c>
      <c r="J18" s="4" t="str">
        <f>HYPERLINK("http://141.218.60.56/~jnz1568/getInfo.php?workbook=14_01.xlsx&amp;sheet=E0&amp;row=18&amp;col=10&amp;number=20215890&amp;sourceID=14","20215890")</f>
        <v>20215890</v>
      </c>
    </row>
    <row r="19" spans="1:10">
      <c r="A19" s="3">
        <v>14</v>
      </c>
      <c r="B19" s="3">
        <v>1</v>
      </c>
      <c r="C19" s="3">
        <v>16</v>
      </c>
      <c r="D19" s="3" t="s">
        <v>24</v>
      </c>
      <c r="E19" s="3" t="s">
        <v>25</v>
      </c>
      <c r="F19" s="3">
        <v>2</v>
      </c>
      <c r="G19" s="3">
        <v>3</v>
      </c>
      <c r="H19" s="3">
        <v>1</v>
      </c>
      <c r="I19" s="3">
        <v>3.5</v>
      </c>
      <c r="J19" s="4" t="str">
        <f>HYPERLINK("http://141.218.60.56/~jnz1568/getInfo.php?workbook=14_01.xlsx&amp;sheet=E0&amp;row=19&amp;col=10&amp;number=20216183&amp;sourceID=14","20216183")</f>
        <v>20216183</v>
      </c>
    </row>
    <row r="20" spans="1:10">
      <c r="A20" s="3">
        <v>14</v>
      </c>
      <c r="B20" s="3">
        <v>1</v>
      </c>
      <c r="C20" s="3">
        <v>17</v>
      </c>
      <c r="D20" s="3" t="s">
        <v>26</v>
      </c>
      <c r="E20" s="3" t="s">
        <v>13</v>
      </c>
      <c r="F20" s="3">
        <v>2</v>
      </c>
      <c r="G20" s="3">
        <v>0</v>
      </c>
      <c r="H20" s="3">
        <v>0</v>
      </c>
      <c r="I20" s="3">
        <v>0.5</v>
      </c>
      <c r="J20" s="4" t="str">
        <f>HYPERLINK("http://141.218.60.56/~jnz1568/getInfo.php?workbook=14_01.xlsx&amp;sheet=E0&amp;row=20&amp;col=10&amp;number=20698836&amp;sourceID=14","20698836")</f>
        <v>20698836</v>
      </c>
    </row>
    <row r="21" spans="1:10">
      <c r="A21" s="3">
        <v>14</v>
      </c>
      <c r="B21" s="3">
        <v>1</v>
      </c>
      <c r="C21" s="3">
        <v>18</v>
      </c>
      <c r="D21" s="3" t="s">
        <v>27</v>
      </c>
      <c r="E21" s="3" t="s">
        <v>16</v>
      </c>
      <c r="F21" s="3">
        <v>2</v>
      </c>
      <c r="G21" s="3">
        <v>1</v>
      </c>
      <c r="H21" s="3">
        <v>1</v>
      </c>
      <c r="I21" s="3">
        <v>0.5</v>
      </c>
      <c r="J21" s="4" t="str">
        <f>HYPERLINK("http://141.218.60.56/~jnz1568/getInfo.php?workbook=14_01.xlsx&amp;sheet=E0&amp;row=21&amp;col=10&amp;number=20698801&amp;sourceID=14","20698801")</f>
        <v>20698801</v>
      </c>
    </row>
    <row r="22" spans="1:10">
      <c r="A22" s="3">
        <v>14</v>
      </c>
      <c r="B22" s="3">
        <v>1</v>
      </c>
      <c r="C22" s="3">
        <v>19</v>
      </c>
      <c r="D22" s="3" t="s">
        <v>27</v>
      </c>
      <c r="E22" s="3" t="s">
        <v>16</v>
      </c>
      <c r="F22" s="3">
        <v>2</v>
      </c>
      <c r="G22" s="3">
        <v>1</v>
      </c>
      <c r="H22" s="3">
        <v>1</v>
      </c>
      <c r="I22" s="3">
        <v>1.5</v>
      </c>
      <c r="J22" s="4" t="str">
        <f>HYPERLINK("http://141.218.60.56/~jnz1568/getInfo.php?workbook=14_01.xlsx&amp;sheet=E0&amp;row=22&amp;col=10&amp;number=20699706&amp;sourceID=14","20699706")</f>
        <v>20699706</v>
      </c>
    </row>
    <row r="23" spans="1:10">
      <c r="A23" s="3">
        <v>14</v>
      </c>
      <c r="B23" s="3">
        <v>1</v>
      </c>
      <c r="C23" s="3">
        <v>20</v>
      </c>
      <c r="D23" s="3" t="s">
        <v>28</v>
      </c>
      <c r="E23" s="3" t="s">
        <v>20</v>
      </c>
      <c r="F23" s="3">
        <v>2</v>
      </c>
      <c r="G23" s="3">
        <v>2</v>
      </c>
      <c r="H23" s="3">
        <v>0</v>
      </c>
      <c r="I23" s="3">
        <v>1.5</v>
      </c>
      <c r="J23" s="4" t="str">
        <f>HYPERLINK("http://141.218.60.56/~jnz1568/getInfo.php?workbook=14_01.xlsx&amp;sheet=E0&amp;row=23&amp;col=10&amp;number=20699705&amp;sourceID=14","20699705")</f>
        <v>20699705</v>
      </c>
    </row>
    <row r="24" spans="1:10">
      <c r="A24" s="3">
        <v>14</v>
      </c>
      <c r="B24" s="3">
        <v>1</v>
      </c>
      <c r="C24" s="3">
        <v>21</v>
      </c>
      <c r="D24" s="3" t="s">
        <v>28</v>
      </c>
      <c r="E24" s="3" t="s">
        <v>20</v>
      </c>
      <c r="F24" s="3">
        <v>2</v>
      </c>
      <c r="G24" s="3">
        <v>2</v>
      </c>
      <c r="H24" s="3">
        <v>0</v>
      </c>
      <c r="I24" s="3">
        <v>2.5</v>
      </c>
      <c r="J24" s="4" t="str">
        <f>HYPERLINK("http://141.218.60.56/~jnz1568/getInfo.php?workbook=14_01.xlsx&amp;sheet=E0&amp;row=24&amp;col=10&amp;number=20700005&amp;sourceID=14","20700005")</f>
        <v>20700005</v>
      </c>
    </row>
    <row r="25" spans="1:10">
      <c r="A25" s="3">
        <v>14</v>
      </c>
      <c r="B25" s="3">
        <v>1</v>
      </c>
      <c r="C25" s="3">
        <v>22</v>
      </c>
      <c r="D25" s="3" t="s">
        <v>29</v>
      </c>
      <c r="E25" s="3" t="s">
        <v>25</v>
      </c>
      <c r="F25" s="3">
        <v>2</v>
      </c>
      <c r="G25" s="3">
        <v>3</v>
      </c>
      <c r="H25" s="3">
        <v>1</v>
      </c>
      <c r="I25" s="3">
        <v>2.5</v>
      </c>
      <c r="J25" s="4" t="str">
        <f>HYPERLINK("http://141.218.60.56/~jnz1568/getInfo.php?workbook=14_01.xlsx&amp;sheet=E0&amp;row=25&amp;col=10&amp;number=20700005&amp;sourceID=14","20700005")</f>
        <v>20700005</v>
      </c>
    </row>
    <row r="26" spans="1:10">
      <c r="A26" s="3">
        <v>14</v>
      </c>
      <c r="B26" s="3">
        <v>1</v>
      </c>
      <c r="C26" s="3">
        <v>23</v>
      </c>
      <c r="D26" s="3" t="s">
        <v>29</v>
      </c>
      <c r="E26" s="3" t="s">
        <v>25</v>
      </c>
      <c r="F26" s="3">
        <v>2</v>
      </c>
      <c r="G26" s="3">
        <v>3</v>
      </c>
      <c r="H26" s="3">
        <v>1</v>
      </c>
      <c r="I26" s="3">
        <v>3.5</v>
      </c>
      <c r="J26" s="4" t="str">
        <f>HYPERLINK("http://141.218.60.56/~jnz1568/getInfo.php?workbook=14_01.xlsx&amp;sheet=E0&amp;row=26&amp;col=10&amp;number=20700155&amp;sourceID=14","20700155")</f>
        <v>20700155</v>
      </c>
    </row>
    <row r="27" spans="1:10">
      <c r="A27" s="3">
        <v>14</v>
      </c>
      <c r="B27" s="3">
        <v>1</v>
      </c>
      <c r="C27" s="3">
        <v>24</v>
      </c>
      <c r="D27" s="3" t="s">
        <v>30</v>
      </c>
      <c r="E27" s="3" t="s">
        <v>31</v>
      </c>
      <c r="F27" s="3">
        <v>2</v>
      </c>
      <c r="G27" s="3">
        <v>4</v>
      </c>
      <c r="H27" s="3">
        <v>0</v>
      </c>
      <c r="I27" s="3">
        <v>3.5</v>
      </c>
      <c r="J27" s="4" t="str">
        <f>HYPERLINK("http://141.218.60.56/~jnz1568/getInfo.php?workbook=14_01.xlsx&amp;sheet=E0&amp;row=27&amp;col=10&amp;number=20700155&amp;sourceID=14","20700155")</f>
        <v>20700155</v>
      </c>
    </row>
    <row r="28" spans="1:10">
      <c r="A28" s="3">
        <v>14</v>
      </c>
      <c r="B28" s="3">
        <v>1</v>
      </c>
      <c r="C28" s="3">
        <v>25</v>
      </c>
      <c r="D28" s="3" t="s">
        <v>30</v>
      </c>
      <c r="E28" s="3" t="s">
        <v>31</v>
      </c>
      <c r="F28" s="3">
        <v>2</v>
      </c>
      <c r="G28" s="3">
        <v>4</v>
      </c>
      <c r="H28" s="3">
        <v>0</v>
      </c>
      <c r="I28" s="3">
        <v>4.5</v>
      </c>
      <c r="J28" s="4" t="str">
        <f>HYPERLINK("http://141.218.60.56/~jnz1568/getInfo.php?workbook=14_01.xlsx&amp;sheet=E0&amp;row=28&amp;col=10&amp;number=20700245&amp;sourceID=14","20700245")</f>
        <v>20700245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1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5.7109375" customWidth="1"/>
    <col min="7" max="7" width="10.7109375" customWidth="1"/>
  </cols>
  <sheetData>
    <row r="1" spans="1:7">
      <c r="A1" s="1" t="s">
        <v>32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33</v>
      </c>
      <c r="D3" s="2" t="s">
        <v>4</v>
      </c>
      <c r="E3" s="2" t="s">
        <v>34</v>
      </c>
      <c r="F3" s="2" t="s">
        <v>35</v>
      </c>
      <c r="G3" s="2" t="s">
        <v>36</v>
      </c>
    </row>
    <row r="4" spans="1:7">
      <c r="A4" s="3">
        <v>14</v>
      </c>
      <c r="B4" s="3">
        <v>1</v>
      </c>
      <c r="C4" s="3">
        <v>2</v>
      </c>
      <c r="D4" s="3">
        <v>1</v>
      </c>
      <c r="E4" s="3">
        <v>6.186</v>
      </c>
      <c r="F4" s="4" t="str">
        <f>HYPERLINK("http://141.218.60.56/~jnz1568/getInfo.php?workbook=14_01.xlsx&amp;sheet=A0&amp;row=4&amp;col=6&amp;number=730000&amp;sourceID=14","730000")</f>
        <v>730000</v>
      </c>
      <c r="G4" s="4" t="str">
        <f>HYPERLINK("http://141.218.60.56/~jnz1568/getInfo.php?workbook=14_01.xlsx&amp;sheet=A0&amp;row=4&amp;col=7&amp;number=61550000&amp;sourceID=14","61550000")</f>
        <v>61550000</v>
      </c>
    </row>
    <row r="5" spans="1:7">
      <c r="A5" s="3">
        <v>14</v>
      </c>
      <c r="B5" s="3">
        <v>1</v>
      </c>
      <c r="C5" s="3">
        <v>3</v>
      </c>
      <c r="D5" s="3">
        <v>1</v>
      </c>
      <c r="E5" s="3">
        <v>6.186</v>
      </c>
      <c r="F5" s="4" t="str">
        <f>HYPERLINK("http://141.218.60.56/~jnz1568/getInfo.php?workbook=14_01.xlsx&amp;sheet=A0&amp;row=5&amp;col=6&amp;number=24160000000000&amp;sourceID=14","24160000000000")</f>
        <v>24160000000000</v>
      </c>
      <c r="G5" s="4" t="str">
        <f>HYPERLINK("http://141.218.60.56/~jnz1568/getInfo.php?workbook=14_01.xlsx&amp;sheet=A0&amp;row=5&amp;col=7&amp;number=0&amp;sourceID=14","0")</f>
        <v>0</v>
      </c>
    </row>
    <row r="6" spans="1:7">
      <c r="A6" s="3">
        <v>14</v>
      </c>
      <c r="B6" s="3">
        <v>1</v>
      </c>
      <c r="C6" s="3">
        <v>4</v>
      </c>
      <c r="D6" s="3">
        <v>1</v>
      </c>
      <c r="E6" s="3">
        <v>6.18</v>
      </c>
      <c r="F6" s="4" t="str">
        <f>HYPERLINK("http://141.218.60.56/~jnz1568/getInfo.php?workbook=14_01.xlsx&amp;sheet=A0&amp;row=6&amp;col=6&amp;number=24240000000000&amp;sourceID=14","24240000000000")</f>
        <v>24240000000000</v>
      </c>
      <c r="G6" s="4" t="str">
        <f>HYPERLINK("http://141.218.60.56/~jnz1568/getInfo.php?workbook=14_01.xlsx&amp;sheet=A0&amp;row=6&amp;col=7&amp;number=0&amp;sourceID=14","0")</f>
        <v>0</v>
      </c>
    </row>
    <row r="7" spans="1:7">
      <c r="A7" s="3">
        <v>14</v>
      </c>
      <c r="B7" s="3">
        <v>1</v>
      </c>
      <c r="C7" s="3">
        <v>6</v>
      </c>
      <c r="D7" s="3">
        <v>1</v>
      </c>
      <c r="E7" s="3">
        <v>5.218</v>
      </c>
      <c r="F7" s="4" t="str">
        <f>HYPERLINK("http://141.218.60.56/~jnz1568/getInfo.php?workbook=14_01.xlsx&amp;sheet=A0&amp;row=7&amp;col=6&amp;number=6454000000000&amp;sourceID=14","6454000000000")</f>
        <v>6454000000000</v>
      </c>
      <c r="G7" s="4" t="str">
        <f>HYPERLINK("http://141.218.60.56/~jnz1568/getInfo.php?workbook=14_01.xlsx&amp;sheet=A0&amp;row=7&amp;col=7&amp;number=0&amp;sourceID=14","0")</f>
        <v>0</v>
      </c>
    </row>
    <row r="8" spans="1:7">
      <c r="A8" s="3">
        <v>14</v>
      </c>
      <c r="B8" s="3">
        <v>1</v>
      </c>
      <c r="C8" s="3">
        <v>7</v>
      </c>
      <c r="D8" s="3">
        <v>1</v>
      </c>
      <c r="E8" s="3">
        <v>5.217</v>
      </c>
      <c r="F8" s="4" t="str">
        <f>HYPERLINK("http://141.218.60.56/~jnz1568/getInfo.php?workbook=14_01.xlsx&amp;sheet=A0&amp;row=8&amp;col=6&amp;number=6466000000000&amp;sourceID=14","6466000000000")</f>
        <v>6466000000000</v>
      </c>
      <c r="G8" s="4" t="str">
        <f>HYPERLINK("http://141.218.60.56/~jnz1568/getInfo.php?workbook=14_01.xlsx&amp;sheet=A0&amp;row=8&amp;col=7&amp;number=0&amp;sourceID=14","0")</f>
        <v>0</v>
      </c>
    </row>
    <row r="9" spans="1:7">
      <c r="A9" s="3">
        <v>14</v>
      </c>
      <c r="B9" s="3">
        <v>1</v>
      </c>
      <c r="C9" s="3">
        <v>11</v>
      </c>
      <c r="D9" s="3">
        <v>1</v>
      </c>
      <c r="E9" s="3">
        <v>4.947</v>
      </c>
      <c r="F9" s="4" t="str">
        <f>HYPERLINK("http://141.218.60.56/~jnz1568/getInfo.php?workbook=14_01.xlsx&amp;sheet=A0&amp;row=9&amp;col=6&amp;number=2631000000000&amp;sourceID=14","2631000000000")</f>
        <v>2631000000000</v>
      </c>
      <c r="G9" s="4" t="str">
        <f>HYPERLINK("http://141.218.60.56/~jnz1568/getInfo.php?workbook=14_01.xlsx&amp;sheet=A0&amp;row=9&amp;col=7&amp;number=0&amp;sourceID=14","0")</f>
        <v>0</v>
      </c>
    </row>
    <row r="10" spans="1:7">
      <c r="A10" s="3">
        <v>14</v>
      </c>
      <c r="B10" s="3">
        <v>1</v>
      </c>
      <c r="C10" s="3">
        <v>12</v>
      </c>
      <c r="D10" s="3">
        <v>1</v>
      </c>
      <c r="E10" s="3">
        <v>4.947</v>
      </c>
      <c r="F10" s="4" t="str">
        <f>HYPERLINK("http://141.218.60.56/~jnz1568/getInfo.php?workbook=14_01.xlsx&amp;sheet=A0&amp;row=10&amp;col=6&amp;number=2636000000000&amp;sourceID=14","2636000000000")</f>
        <v>2636000000000</v>
      </c>
      <c r="G10" s="4" t="str">
        <f>HYPERLINK("http://141.218.60.56/~jnz1568/getInfo.php?workbook=14_01.xlsx&amp;sheet=A0&amp;row=10&amp;col=7&amp;number=0&amp;sourceID=14","0")</f>
        <v>0</v>
      </c>
    </row>
    <row r="11" spans="1:7">
      <c r="A11" s="3">
        <v>14</v>
      </c>
      <c r="B11" s="3">
        <v>1</v>
      </c>
      <c r="C11" s="3">
        <v>18</v>
      </c>
      <c r="D11" s="3">
        <v>1</v>
      </c>
      <c r="E11" s="3">
        <v>4.831</v>
      </c>
      <c r="F11" s="4" t="str">
        <f>HYPERLINK("http://141.218.60.56/~jnz1568/getInfo.php?workbook=14_01.xlsx&amp;sheet=A0&amp;row=11&amp;col=6&amp;number=1327000000000&amp;sourceID=14","1327000000000")</f>
        <v>1327000000000</v>
      </c>
      <c r="G11" s="4" t="str">
        <f>HYPERLINK("http://141.218.60.56/~jnz1568/getInfo.php?workbook=14_01.xlsx&amp;sheet=A0&amp;row=11&amp;col=7&amp;number=0&amp;sourceID=14","0")</f>
        <v>0</v>
      </c>
    </row>
    <row r="12" spans="1:7">
      <c r="A12" s="3">
        <v>14</v>
      </c>
      <c r="B12" s="3">
        <v>1</v>
      </c>
      <c r="C12" s="3">
        <v>19</v>
      </c>
      <c r="D12" s="3">
        <v>1</v>
      </c>
      <c r="E12" s="3">
        <v>4.831</v>
      </c>
      <c r="F12" s="4" t="str">
        <f>HYPERLINK("http://141.218.60.56/~jnz1568/getInfo.php?workbook=14_01.xlsx&amp;sheet=A0&amp;row=12&amp;col=6&amp;number=1329000000000&amp;sourceID=14","1329000000000")</f>
        <v>1329000000000</v>
      </c>
      <c r="G12" s="4" t="str">
        <f>HYPERLINK("http://141.218.60.56/~jnz1568/getInfo.php?workbook=14_01.xlsx&amp;sheet=A0&amp;row=12&amp;col=7&amp;number=0&amp;sourceID=14","0")</f>
        <v>0</v>
      </c>
    </row>
    <row r="13" spans="1:7">
      <c r="A13" s="3">
        <v>14</v>
      </c>
      <c r="B13" s="3">
        <v>1</v>
      </c>
      <c r="C13" s="3">
        <v>6</v>
      </c>
      <c r="D13" s="3">
        <v>2</v>
      </c>
      <c r="E13" s="3">
        <v>33.355</v>
      </c>
      <c r="F13" s="4" t="str">
        <f>HYPERLINK("http://141.218.60.56/~jnz1568/getInfo.php?workbook=14_01.xlsx&amp;sheet=A0&amp;row=13&amp;col=6&amp;number=868500000000&amp;sourceID=14","868500000000")</f>
        <v>868500000000</v>
      </c>
      <c r="G13" s="4" t="str">
        <f>HYPERLINK("http://141.218.60.56/~jnz1568/getInfo.php?workbook=14_01.xlsx&amp;sheet=A0&amp;row=13&amp;col=7&amp;number=0&amp;sourceID=14","0")</f>
        <v>0</v>
      </c>
    </row>
    <row r="14" spans="1:7">
      <c r="A14" s="3">
        <v>14</v>
      </c>
      <c r="B14" s="3">
        <v>1</v>
      </c>
      <c r="C14" s="3">
        <v>7</v>
      </c>
      <c r="D14" s="3">
        <v>2</v>
      </c>
      <c r="E14" s="3">
        <v>33.308</v>
      </c>
      <c r="F14" s="4" t="str">
        <f>HYPERLINK("http://141.218.60.56/~jnz1568/getInfo.php?workbook=14_01.xlsx&amp;sheet=A0&amp;row=14&amp;col=6&amp;number=872100000000&amp;sourceID=14","872100000000")</f>
        <v>872100000000</v>
      </c>
      <c r="G14" s="4" t="str">
        <f>HYPERLINK("http://141.218.60.56/~jnz1568/getInfo.php?workbook=14_01.xlsx&amp;sheet=A0&amp;row=14&amp;col=7&amp;number=0&amp;sourceID=14","0")</f>
        <v>0</v>
      </c>
    </row>
    <row r="15" spans="1:7">
      <c r="A15" s="3">
        <v>14</v>
      </c>
      <c r="B15" s="3">
        <v>1</v>
      </c>
      <c r="C15" s="3">
        <v>11</v>
      </c>
      <c r="D15" s="3">
        <v>2</v>
      </c>
      <c r="E15" s="3">
        <v>24.71</v>
      </c>
      <c r="F15" s="4" t="str">
        <f>HYPERLINK("http://141.218.60.56/~jnz1568/getInfo.php?workbook=14_01.xlsx&amp;sheet=A0&amp;row=15&amp;col=6&amp;number=374000000000&amp;sourceID=14","374000000000")</f>
        <v>374000000000</v>
      </c>
      <c r="G15" s="4" t="str">
        <f>HYPERLINK("http://141.218.60.56/~jnz1568/getInfo.php?workbook=14_01.xlsx&amp;sheet=A0&amp;row=15&amp;col=7&amp;number=0&amp;sourceID=14","0")</f>
        <v>0</v>
      </c>
    </row>
    <row r="16" spans="1:7">
      <c r="A16" s="3">
        <v>14</v>
      </c>
      <c r="B16" s="3">
        <v>1</v>
      </c>
      <c r="C16" s="3">
        <v>12</v>
      </c>
      <c r="D16" s="3">
        <v>2</v>
      </c>
      <c r="E16" s="3">
        <v>24.699</v>
      </c>
      <c r="F16" s="4" t="str">
        <f>HYPERLINK("http://141.218.60.56/~jnz1568/getInfo.php?workbook=14_01.xlsx&amp;sheet=A0&amp;row=16&amp;col=6&amp;number=374900000000&amp;sourceID=14","374900000000")</f>
        <v>374900000000</v>
      </c>
      <c r="G16" s="4" t="str">
        <f>HYPERLINK("http://141.218.60.56/~jnz1568/getInfo.php?workbook=14_01.xlsx&amp;sheet=A0&amp;row=16&amp;col=7&amp;number=0&amp;sourceID=14","0")</f>
        <v>0</v>
      </c>
    </row>
    <row r="17" spans="1:7">
      <c r="A17" s="3">
        <v>14</v>
      </c>
      <c r="B17" s="3">
        <v>1</v>
      </c>
      <c r="C17" s="3">
        <v>18</v>
      </c>
      <c r="D17" s="3">
        <v>2</v>
      </c>
      <c r="E17" s="3">
        <v>22.064</v>
      </c>
      <c r="F17" s="4" t="str">
        <f>HYPERLINK("http://141.218.60.56/~jnz1568/getInfo.php?workbook=14_01.xlsx&amp;sheet=A0&amp;row=17&amp;col=6&amp;number=191300000000&amp;sourceID=14","191300000000")</f>
        <v>191300000000</v>
      </c>
      <c r="G17" s="4" t="str">
        <f>HYPERLINK("http://141.218.60.56/~jnz1568/getInfo.php?workbook=14_01.xlsx&amp;sheet=A0&amp;row=17&amp;col=7&amp;number=0&amp;sourceID=14","0")</f>
        <v>0</v>
      </c>
    </row>
    <row r="18" spans="1:7">
      <c r="A18" s="3">
        <v>14</v>
      </c>
      <c r="B18" s="3">
        <v>1</v>
      </c>
      <c r="C18" s="3">
        <v>19</v>
      </c>
      <c r="D18" s="3">
        <v>2</v>
      </c>
      <c r="E18" s="3">
        <v>22.06</v>
      </c>
      <c r="F18" s="4" t="str">
        <f>HYPERLINK("http://141.218.60.56/~jnz1568/getInfo.php?workbook=14_01.xlsx&amp;sheet=A0&amp;row=18&amp;col=6&amp;number=191700000000&amp;sourceID=14","191700000000")</f>
        <v>191700000000</v>
      </c>
      <c r="G18" s="4" t="str">
        <f>HYPERLINK("http://141.218.60.56/~jnz1568/getInfo.php?workbook=14_01.xlsx&amp;sheet=A0&amp;row=18&amp;col=7&amp;number=0&amp;sourceID=14","0")</f>
        <v>0</v>
      </c>
    </row>
    <row r="19" spans="1:7">
      <c r="A19" s="3">
        <v>14</v>
      </c>
      <c r="B19" s="3">
        <v>1</v>
      </c>
      <c r="C19" s="3">
        <v>5</v>
      </c>
      <c r="D19" s="3">
        <v>3</v>
      </c>
      <c r="E19" s="3">
        <v>33.347</v>
      </c>
      <c r="F19" s="4" t="str">
        <f>HYPERLINK("http://141.218.60.56/~jnz1568/getInfo.php?workbook=14_01.xlsx&amp;sheet=A0&amp;row=19&amp;col=6&amp;number=81520000000&amp;sourceID=14","81520000000")</f>
        <v>81520000000</v>
      </c>
      <c r="G19" s="4" t="str">
        <f>HYPERLINK("http://141.218.60.56/~jnz1568/getInfo.php?workbook=14_01.xlsx&amp;sheet=A0&amp;row=19&amp;col=7&amp;number=0&amp;sourceID=14","0")</f>
        <v>0</v>
      </c>
    </row>
    <row r="20" spans="1:7">
      <c r="A20" s="3">
        <v>14</v>
      </c>
      <c r="B20" s="3">
        <v>1</v>
      </c>
      <c r="C20" s="3">
        <v>5</v>
      </c>
      <c r="D20" s="3">
        <v>4</v>
      </c>
      <c r="E20" s="3">
        <v>33.505</v>
      </c>
      <c r="F20" s="4" t="str">
        <f>HYPERLINK("http://141.218.60.56/~jnz1568/getInfo.php?workbook=14_01.xlsx&amp;sheet=A0&amp;row=20&amp;col=6&amp;number=161500000000&amp;sourceID=14","161500000000")</f>
        <v>161500000000</v>
      </c>
      <c r="G20" s="4" t="str">
        <f>HYPERLINK("http://141.218.60.56/~jnz1568/getInfo.php?workbook=14_01.xlsx&amp;sheet=A0&amp;row=20&amp;col=7&amp;number=0&amp;sourceID=14","0")</f>
        <v>0</v>
      </c>
    </row>
    <row r="21" spans="1:7">
      <c r="A21" s="3">
        <v>14</v>
      </c>
      <c r="B21" s="3">
        <v>1</v>
      </c>
      <c r="C21" s="3">
        <v>10</v>
      </c>
      <c r="D21" s="3">
        <v>3</v>
      </c>
      <c r="E21" s="3">
        <v>24.706</v>
      </c>
      <c r="F21" s="4" t="str">
        <f>HYPERLINK("http://141.218.60.56/~jnz1568/getInfo.php?workbook=14_01.xlsx&amp;sheet=A0&amp;row=21&amp;col=6&amp;number=33280000000&amp;sourceID=14","33280000000")</f>
        <v>33280000000</v>
      </c>
      <c r="G21" s="4" t="str">
        <f>HYPERLINK("http://141.218.60.56/~jnz1568/getInfo.php?workbook=14_01.xlsx&amp;sheet=A0&amp;row=21&amp;col=7&amp;number=0&amp;sourceID=14","0")</f>
        <v>0</v>
      </c>
    </row>
    <row r="22" spans="1:7">
      <c r="A22" s="3">
        <v>14</v>
      </c>
      <c r="B22" s="3">
        <v>1</v>
      </c>
      <c r="C22" s="3">
        <v>10</v>
      </c>
      <c r="D22" s="3">
        <v>4</v>
      </c>
      <c r="E22" s="3">
        <v>24.793</v>
      </c>
      <c r="F22" s="4" t="str">
        <f>HYPERLINK("http://141.218.60.56/~jnz1568/getInfo.php?workbook=14_01.xlsx&amp;sheet=A0&amp;row=22&amp;col=6&amp;number=66100000000&amp;sourceID=14","66100000000")</f>
        <v>66100000000</v>
      </c>
      <c r="G22" s="4" t="str">
        <f>HYPERLINK("http://141.218.60.56/~jnz1568/getInfo.php?workbook=14_01.xlsx&amp;sheet=A0&amp;row=22&amp;col=7&amp;number=0&amp;sourceID=14","0")</f>
        <v>0</v>
      </c>
    </row>
    <row r="23" spans="1:7">
      <c r="A23" s="3">
        <v>14</v>
      </c>
      <c r="B23" s="3">
        <v>1</v>
      </c>
      <c r="C23" s="3">
        <v>17</v>
      </c>
      <c r="D23" s="3">
        <v>3</v>
      </c>
      <c r="E23" s="3">
        <v>22.061</v>
      </c>
      <c r="F23" s="4" t="str">
        <f>HYPERLINK("http://141.218.60.56/~jnz1568/getInfo.php?workbook=14_01.xlsx&amp;sheet=A0&amp;row=23&amp;col=6&amp;number=16630000000&amp;sourceID=14","16630000000")</f>
        <v>16630000000</v>
      </c>
      <c r="G23" s="4" t="str">
        <f>HYPERLINK("http://141.218.60.56/~jnz1568/getInfo.php?workbook=14_01.xlsx&amp;sheet=A0&amp;row=23&amp;col=7&amp;number=0&amp;sourceID=14","0")</f>
        <v>0</v>
      </c>
    </row>
    <row r="24" spans="1:7">
      <c r="A24" s="3">
        <v>14</v>
      </c>
      <c r="B24" s="3">
        <v>1</v>
      </c>
      <c r="C24" s="3">
        <v>17</v>
      </c>
      <c r="D24" s="3">
        <v>4</v>
      </c>
      <c r="E24" s="3">
        <v>22.13</v>
      </c>
      <c r="F24" s="4" t="str">
        <f>HYPERLINK("http://141.218.60.56/~jnz1568/getInfo.php?workbook=14_01.xlsx&amp;sheet=A0&amp;row=24&amp;col=6&amp;number=33050000000&amp;sourceID=14","33050000000")</f>
        <v>33050000000</v>
      </c>
      <c r="G24" s="4" t="str">
        <f>HYPERLINK("http://141.218.60.56/~jnz1568/getInfo.php?workbook=14_01.xlsx&amp;sheet=A0&amp;row=24&amp;col=7&amp;number=0&amp;sourceID=14","0")</f>
        <v>0</v>
      </c>
    </row>
    <row r="25" spans="1:7">
      <c r="A25" s="3">
        <v>14</v>
      </c>
      <c r="B25" s="3">
        <v>1</v>
      </c>
      <c r="C25" s="3">
        <v>8</v>
      </c>
      <c r="D25" s="3">
        <v>3</v>
      </c>
      <c r="E25" s="3">
        <v>33.302</v>
      </c>
      <c r="F25" s="4" t="str">
        <f>HYPERLINK("http://141.218.60.56/~jnz1568/getInfo.php?workbook=14_01.xlsx&amp;sheet=A0&amp;row=25&amp;col=6&amp;number=2093000000000&amp;sourceID=14","2093000000000")</f>
        <v>2093000000000</v>
      </c>
      <c r="G25" s="4" t="str">
        <f>HYPERLINK("http://141.218.60.56/~jnz1568/getInfo.php?workbook=14_01.xlsx&amp;sheet=A0&amp;row=25&amp;col=7&amp;number=0&amp;sourceID=14","0")</f>
        <v>0</v>
      </c>
    </row>
    <row r="26" spans="1:7">
      <c r="A26" s="3">
        <v>14</v>
      </c>
      <c r="B26" s="3">
        <v>1</v>
      </c>
      <c r="C26" s="3">
        <v>8</v>
      </c>
      <c r="D26" s="3">
        <v>4</v>
      </c>
      <c r="E26" s="3">
        <v>33.46</v>
      </c>
      <c r="F26" s="4" t="str">
        <f>HYPERLINK("http://141.218.60.56/~jnz1568/getInfo.php?workbook=14_01.xlsx&amp;sheet=A0&amp;row=26&amp;col=6&amp;number=414600000000&amp;sourceID=14","414600000000")</f>
        <v>414600000000</v>
      </c>
      <c r="G26" s="4" t="str">
        <f>HYPERLINK("http://141.218.60.56/~jnz1568/getInfo.php?workbook=14_01.xlsx&amp;sheet=A0&amp;row=26&amp;col=7&amp;number=0&amp;sourceID=14","0")</f>
        <v>0</v>
      </c>
    </row>
    <row r="27" spans="1:7">
      <c r="A27" s="3">
        <v>14</v>
      </c>
      <c r="B27" s="3">
        <v>1</v>
      </c>
      <c r="C27" s="3">
        <v>9</v>
      </c>
      <c r="D27" s="3">
        <v>4</v>
      </c>
      <c r="E27" s="3">
        <v>33.444</v>
      </c>
      <c r="F27" s="4" t="str">
        <f>HYPERLINK("http://141.218.60.56/~jnz1568/getInfo.php?workbook=14_01.xlsx&amp;sheet=A0&amp;row=27&amp;col=6&amp;number=2490000000000&amp;sourceID=14","2490000000000")</f>
        <v>2490000000000</v>
      </c>
      <c r="G27" s="4" t="str">
        <f>HYPERLINK("http://141.218.60.56/~jnz1568/getInfo.php?workbook=14_01.xlsx&amp;sheet=A0&amp;row=27&amp;col=7&amp;number=0&amp;sourceID=14","0")</f>
        <v>0</v>
      </c>
    </row>
    <row r="28" spans="1:7">
      <c r="A28" s="3">
        <v>14</v>
      </c>
      <c r="B28" s="3">
        <v>1</v>
      </c>
      <c r="C28" s="3">
        <v>13</v>
      </c>
      <c r="D28" s="3">
        <v>3</v>
      </c>
      <c r="E28" s="3">
        <v>24.696</v>
      </c>
      <c r="F28" s="4" t="str">
        <f>HYPERLINK("http://141.218.60.56/~jnz1568/getInfo.php?workbook=14_01.xlsx&amp;sheet=A0&amp;row=28&amp;col=6&amp;number=666200000000&amp;sourceID=14","666200000000")</f>
        <v>666200000000</v>
      </c>
      <c r="G28" s="4" t="str">
        <f>HYPERLINK("http://141.218.60.56/~jnz1568/getInfo.php?workbook=14_01.xlsx&amp;sheet=A0&amp;row=28&amp;col=7&amp;number=0&amp;sourceID=14","0")</f>
        <v>0</v>
      </c>
    </row>
    <row r="29" spans="1:7">
      <c r="A29" s="3">
        <v>14</v>
      </c>
      <c r="B29" s="3">
        <v>1</v>
      </c>
      <c r="C29" s="3">
        <v>13</v>
      </c>
      <c r="D29" s="3">
        <v>4</v>
      </c>
      <c r="E29" s="3">
        <v>24.782</v>
      </c>
      <c r="F29" s="4" t="str">
        <f>HYPERLINK("http://141.218.60.56/~jnz1568/getInfo.php?workbook=14_01.xlsx&amp;sheet=A0&amp;row=29&amp;col=6&amp;number=132300000000&amp;sourceID=14","132300000000")</f>
        <v>132300000000</v>
      </c>
      <c r="G29" s="4" t="str">
        <f>HYPERLINK("http://141.218.60.56/~jnz1568/getInfo.php?workbook=14_01.xlsx&amp;sheet=A0&amp;row=29&amp;col=7&amp;number=0&amp;sourceID=14","0")</f>
        <v>0</v>
      </c>
    </row>
    <row r="30" spans="1:7">
      <c r="A30" s="3">
        <v>14</v>
      </c>
      <c r="B30" s="3">
        <v>1</v>
      </c>
      <c r="C30" s="3">
        <v>14</v>
      </c>
      <c r="D30" s="3">
        <v>4</v>
      </c>
      <c r="E30" s="3">
        <v>24.779</v>
      </c>
      <c r="F30" s="4" t="str">
        <f>HYPERLINK("http://141.218.60.56/~jnz1568/getInfo.php?workbook=14_01.xlsx&amp;sheet=A0&amp;row=30&amp;col=6&amp;number=794000000000&amp;sourceID=14","794000000000")</f>
        <v>794000000000</v>
      </c>
      <c r="G30" s="4" t="str">
        <f>HYPERLINK("http://141.218.60.56/~jnz1568/getInfo.php?workbook=14_01.xlsx&amp;sheet=A0&amp;row=30&amp;col=7&amp;number=0&amp;sourceID=14","0")</f>
        <v>0</v>
      </c>
    </row>
    <row r="31" spans="1:7">
      <c r="A31" s="3">
        <v>14</v>
      </c>
      <c r="B31" s="3">
        <v>1</v>
      </c>
      <c r="C31" s="3">
        <v>20</v>
      </c>
      <c r="D31" s="3">
        <v>3</v>
      </c>
      <c r="E31" s="3">
        <v>22.057</v>
      </c>
      <c r="F31" s="4" t="str">
        <f>HYPERLINK("http://141.218.60.56/~jnz1568/getInfo.php?workbook=14_01.xlsx&amp;sheet=A0&amp;row=31&amp;col=6&amp;number=304200000000&amp;sourceID=14","304200000000")</f>
        <v>304200000000</v>
      </c>
      <c r="G31" s="4" t="str">
        <f>HYPERLINK("http://141.218.60.56/~jnz1568/getInfo.php?workbook=14_01.xlsx&amp;sheet=A0&amp;row=31&amp;col=7&amp;number=0&amp;sourceID=14","0")</f>
        <v>0</v>
      </c>
    </row>
    <row r="32" spans="1:7">
      <c r="A32" s="3">
        <v>14</v>
      </c>
      <c r="B32" s="3">
        <v>1</v>
      </c>
      <c r="C32" s="3">
        <v>20</v>
      </c>
      <c r="D32" s="3">
        <v>4</v>
      </c>
      <c r="E32" s="3">
        <v>22.126</v>
      </c>
      <c r="F32" s="4" t="str">
        <f>HYPERLINK("http://141.218.60.56/~jnz1568/getInfo.php?workbook=14_01.xlsx&amp;sheet=A0&amp;row=32&amp;col=6&amp;number=60460000000&amp;sourceID=14","60460000000")</f>
        <v>60460000000</v>
      </c>
      <c r="G32" s="4" t="str">
        <f>HYPERLINK("http://141.218.60.56/~jnz1568/getInfo.php?workbook=14_01.xlsx&amp;sheet=A0&amp;row=32&amp;col=7&amp;number=0&amp;sourceID=14","0")</f>
        <v>0</v>
      </c>
    </row>
    <row r="33" spans="1:7">
      <c r="A33" s="3">
        <v>14</v>
      </c>
      <c r="B33" s="3">
        <v>1</v>
      </c>
      <c r="C33" s="3">
        <v>21</v>
      </c>
      <c r="D33" s="3">
        <v>4</v>
      </c>
      <c r="E33" s="3">
        <v>22.125</v>
      </c>
      <c r="F33" s="4" t="str">
        <f>HYPERLINK("http://141.218.60.56/~jnz1568/getInfo.php?workbook=14_01.xlsx&amp;sheet=A0&amp;row=33&amp;col=6&amp;number=362800000000&amp;sourceID=14","362800000000")</f>
        <v>362800000000</v>
      </c>
      <c r="G33" s="4" t="str">
        <f>HYPERLINK("http://141.218.60.56/~jnz1568/getInfo.php?workbook=14_01.xlsx&amp;sheet=A0&amp;row=33&amp;col=7&amp;number=0&amp;sourceID=14","0")</f>
        <v>0</v>
      </c>
    </row>
    <row r="34" spans="1:7">
      <c r="A34" s="3">
        <v>14</v>
      </c>
      <c r="B34" s="3">
        <v>1</v>
      </c>
      <c r="C34" s="3">
        <v>11</v>
      </c>
      <c r="D34" s="3">
        <v>5</v>
      </c>
      <c r="E34" s="3">
        <v>95.349</v>
      </c>
      <c r="F34" s="4" t="str">
        <f>HYPERLINK("http://141.218.60.56/~jnz1568/getInfo.php?workbook=14_01.xlsx&amp;sheet=A0&amp;row=34&amp;col=6&amp;number=118500000000&amp;sourceID=14","118500000000")</f>
        <v>118500000000</v>
      </c>
      <c r="G34" s="4" t="str">
        <f>HYPERLINK("http://141.218.60.56/~jnz1568/getInfo.php?workbook=14_01.xlsx&amp;sheet=A0&amp;row=34&amp;col=7&amp;number=0&amp;sourceID=14","0")</f>
        <v>0</v>
      </c>
    </row>
    <row r="35" spans="1:7">
      <c r="A35" s="3">
        <v>14</v>
      </c>
      <c r="B35" s="3">
        <v>1</v>
      </c>
      <c r="C35" s="3">
        <v>12</v>
      </c>
      <c r="D35" s="3">
        <v>5</v>
      </c>
      <c r="E35" s="3">
        <v>95.189</v>
      </c>
      <c r="F35" s="4" t="str">
        <f>HYPERLINK("http://141.218.60.56/~jnz1568/getInfo.php?workbook=14_01.xlsx&amp;sheet=A0&amp;row=35&amp;col=6&amp;number=119100000000&amp;sourceID=14","119100000000")</f>
        <v>119100000000</v>
      </c>
      <c r="G35" s="4" t="str">
        <f>HYPERLINK("http://141.218.60.56/~jnz1568/getInfo.php?workbook=14_01.xlsx&amp;sheet=A0&amp;row=35&amp;col=7&amp;number=0&amp;sourceID=14","0")</f>
        <v>0</v>
      </c>
    </row>
    <row r="36" spans="1:7">
      <c r="A36" s="3">
        <v>14</v>
      </c>
      <c r="B36" s="3">
        <v>1</v>
      </c>
      <c r="C36" s="3">
        <v>18</v>
      </c>
      <c r="D36" s="3">
        <v>5</v>
      </c>
      <c r="E36" s="3">
        <v>65.188</v>
      </c>
      <c r="F36" s="4" t="str">
        <f>HYPERLINK("http://141.218.60.56/~jnz1568/getInfo.php?workbook=14_01.xlsx&amp;sheet=A0&amp;row=36&amp;col=6&amp;number=63270000000&amp;sourceID=14","63270000000")</f>
        <v>63270000000</v>
      </c>
      <c r="G36" s="4" t="str">
        <f>HYPERLINK("http://141.218.60.56/~jnz1568/getInfo.php?workbook=14_01.xlsx&amp;sheet=A0&amp;row=36&amp;col=7&amp;number=0&amp;sourceID=14","0")</f>
        <v>0</v>
      </c>
    </row>
    <row r="37" spans="1:7">
      <c r="A37" s="3">
        <v>14</v>
      </c>
      <c r="B37" s="3">
        <v>1</v>
      </c>
      <c r="C37" s="3">
        <v>19</v>
      </c>
      <c r="D37" s="3">
        <v>5</v>
      </c>
      <c r="E37" s="3">
        <v>65.149</v>
      </c>
      <c r="F37" s="4" t="str">
        <f>HYPERLINK("http://141.218.60.56/~jnz1568/getInfo.php?workbook=14_01.xlsx&amp;sheet=A0&amp;row=37&amp;col=6&amp;number=63440000000&amp;sourceID=14","63440000000")</f>
        <v>63440000000</v>
      </c>
      <c r="G37" s="4" t="str">
        <f>HYPERLINK("http://141.218.60.56/~jnz1568/getInfo.php?workbook=14_01.xlsx&amp;sheet=A0&amp;row=37&amp;col=7&amp;number=0&amp;sourceID=14","0")</f>
        <v>0</v>
      </c>
    </row>
    <row r="38" spans="1:7">
      <c r="A38" s="3">
        <v>14</v>
      </c>
      <c r="B38" s="3">
        <v>1</v>
      </c>
      <c r="C38" s="3">
        <v>18</v>
      </c>
      <c r="D38" s="3">
        <v>10</v>
      </c>
      <c r="E38" s="3">
        <v>206.103</v>
      </c>
      <c r="F38" s="4" t="str">
        <f>HYPERLINK("http://141.218.60.56/~jnz1568/getInfo.php?workbook=14_01.xlsx&amp;sheet=A0&amp;row=38&amp;col=6&amp;number=28460000000&amp;sourceID=14","28460000000")</f>
        <v>28460000000</v>
      </c>
      <c r="G38" s="4" t="str">
        <f>HYPERLINK("http://141.218.60.56/~jnz1568/getInfo.php?workbook=14_01.xlsx&amp;sheet=A0&amp;row=38&amp;col=7&amp;number=0&amp;sourceID=14","0")</f>
        <v>0</v>
      </c>
    </row>
    <row r="39" spans="1:7">
      <c r="A39" s="3">
        <v>14</v>
      </c>
      <c r="B39" s="3">
        <v>1</v>
      </c>
      <c r="C39" s="3">
        <v>19</v>
      </c>
      <c r="D39" s="3">
        <v>10</v>
      </c>
      <c r="E39" s="3">
        <v>205.719</v>
      </c>
      <c r="F39" s="4" t="str">
        <f>HYPERLINK("http://141.218.60.56/~jnz1568/getInfo.php?workbook=14_01.xlsx&amp;sheet=A0&amp;row=39&amp;col=6&amp;number=28610000000&amp;sourceID=14","28610000000")</f>
        <v>28610000000</v>
      </c>
      <c r="G39" s="4" t="str">
        <f>HYPERLINK("http://141.218.60.56/~jnz1568/getInfo.php?workbook=14_01.xlsx&amp;sheet=A0&amp;row=39&amp;col=7&amp;number=0&amp;sourceID=14","0")</f>
        <v>0</v>
      </c>
    </row>
    <row r="40" spans="1:7">
      <c r="A40" s="3">
        <v>14</v>
      </c>
      <c r="B40" s="3">
        <v>1</v>
      </c>
      <c r="C40" s="3">
        <v>10</v>
      </c>
      <c r="D40" s="3">
        <v>6</v>
      </c>
      <c r="E40" s="3">
        <v>95.329</v>
      </c>
      <c r="F40" s="4" t="str">
        <f>HYPERLINK("http://141.218.60.56/~jnz1568/getInfo.php?workbook=14_01.xlsx&amp;sheet=A0&amp;row=40&amp;col=6&amp;number=23670000000&amp;sourceID=14","23670000000")</f>
        <v>23670000000</v>
      </c>
      <c r="G40" s="4" t="str">
        <f>HYPERLINK("http://141.218.60.56/~jnz1568/getInfo.php?workbook=14_01.xlsx&amp;sheet=A0&amp;row=40&amp;col=7&amp;number=0&amp;sourceID=14","0")</f>
        <v>0</v>
      </c>
    </row>
    <row r="41" spans="1:7">
      <c r="A41" s="3">
        <v>14</v>
      </c>
      <c r="B41" s="3">
        <v>1</v>
      </c>
      <c r="C41" s="3">
        <v>10</v>
      </c>
      <c r="D41" s="3">
        <v>7</v>
      </c>
      <c r="E41" s="3">
        <v>95.711</v>
      </c>
      <c r="F41" s="4" t="str">
        <f>HYPERLINK("http://141.218.60.56/~jnz1568/getInfo.php?workbook=14_01.xlsx&amp;sheet=A0&amp;row=41&amp;col=6&amp;number=46970000000&amp;sourceID=14","46970000000")</f>
        <v>46970000000</v>
      </c>
      <c r="G41" s="4" t="str">
        <f>HYPERLINK("http://141.218.60.56/~jnz1568/getInfo.php?workbook=14_01.xlsx&amp;sheet=A0&amp;row=41&amp;col=7&amp;number=0&amp;sourceID=14","0")</f>
        <v>0</v>
      </c>
    </row>
    <row r="42" spans="1:7">
      <c r="A42" s="3">
        <v>14</v>
      </c>
      <c r="B42" s="3">
        <v>1</v>
      </c>
      <c r="C42" s="3">
        <v>17</v>
      </c>
      <c r="D42" s="3">
        <v>6</v>
      </c>
      <c r="E42" s="3">
        <v>65.179</v>
      </c>
      <c r="F42" s="4" t="str">
        <f>HYPERLINK("http://141.218.60.56/~jnz1568/getInfo.php?workbook=14_01.xlsx&amp;sheet=A0&amp;row=42&amp;col=6&amp;number=11660000000&amp;sourceID=14","11660000000")</f>
        <v>11660000000</v>
      </c>
      <c r="G42" s="4" t="str">
        <f>HYPERLINK("http://141.218.60.56/~jnz1568/getInfo.php?workbook=14_01.xlsx&amp;sheet=A0&amp;row=42&amp;col=7&amp;number=0&amp;sourceID=14","0")</f>
        <v>0</v>
      </c>
    </row>
    <row r="43" spans="1:7">
      <c r="A43" s="3">
        <v>14</v>
      </c>
      <c r="B43" s="3">
        <v>1</v>
      </c>
      <c r="C43" s="3">
        <v>17</v>
      </c>
      <c r="D43" s="3">
        <v>7</v>
      </c>
      <c r="E43" s="3">
        <v>65.358</v>
      </c>
      <c r="F43" s="4" t="str">
        <f>HYPERLINK("http://141.218.60.56/~jnz1568/getInfo.php?workbook=14_01.xlsx&amp;sheet=A0&amp;row=43&amp;col=6&amp;number=23200000000&amp;sourceID=14","23200000000")</f>
        <v>23200000000</v>
      </c>
      <c r="G43" s="4" t="str">
        <f>HYPERLINK("http://141.218.60.56/~jnz1568/getInfo.php?workbook=14_01.xlsx&amp;sheet=A0&amp;row=43&amp;col=7&amp;number=0&amp;sourceID=14","0")</f>
        <v>0</v>
      </c>
    </row>
    <row r="44" spans="1:7">
      <c r="A44" s="3">
        <v>14</v>
      </c>
      <c r="B44" s="3">
        <v>1</v>
      </c>
      <c r="C44" s="3">
        <v>13</v>
      </c>
      <c r="D44" s="3">
        <v>6</v>
      </c>
      <c r="E44" s="3">
        <v>95.174</v>
      </c>
      <c r="F44" s="4" t="str">
        <f>HYPERLINK("http://141.218.60.56/~jnz1568/getInfo.php?workbook=14_01.xlsx&amp;sheet=A0&amp;row=44&amp;col=6&amp;number=227600000000&amp;sourceID=14","227600000000")</f>
        <v>227600000000</v>
      </c>
      <c r="G44" s="4" t="str">
        <f>HYPERLINK("http://141.218.60.56/~jnz1568/getInfo.php?workbook=14_01.xlsx&amp;sheet=A0&amp;row=44&amp;col=7&amp;number=0&amp;sourceID=14","0")</f>
        <v>0</v>
      </c>
    </row>
    <row r="45" spans="1:7">
      <c r="A45" s="3">
        <v>14</v>
      </c>
      <c r="B45" s="3">
        <v>1</v>
      </c>
      <c r="C45" s="3">
        <v>13</v>
      </c>
      <c r="D45" s="3">
        <v>7</v>
      </c>
      <c r="E45" s="3">
        <v>95.556</v>
      </c>
      <c r="F45" s="4" t="str">
        <f>HYPERLINK("http://141.218.60.56/~jnz1568/getInfo.php?workbook=14_01.xlsx&amp;sheet=A0&amp;row=45&amp;col=6&amp;number=45170000000&amp;sourceID=14","45170000000")</f>
        <v>45170000000</v>
      </c>
      <c r="G45" s="4" t="str">
        <f>HYPERLINK("http://141.218.60.56/~jnz1568/getInfo.php?workbook=14_01.xlsx&amp;sheet=A0&amp;row=45&amp;col=7&amp;number=0&amp;sourceID=14","0")</f>
        <v>0</v>
      </c>
    </row>
    <row r="46" spans="1:7">
      <c r="A46" s="3">
        <v>14</v>
      </c>
      <c r="B46" s="3">
        <v>1</v>
      </c>
      <c r="C46" s="3">
        <v>14</v>
      </c>
      <c r="D46" s="3">
        <v>7</v>
      </c>
      <c r="E46" s="3">
        <v>95.502</v>
      </c>
      <c r="F46" s="4" t="str">
        <f>HYPERLINK("http://141.218.60.56/~jnz1568/getInfo.php?workbook=14_01.xlsx&amp;sheet=A0&amp;row=46&amp;col=6&amp;number=271300000000&amp;sourceID=14","271300000000")</f>
        <v>271300000000</v>
      </c>
      <c r="G46" s="4" t="str">
        <f>HYPERLINK("http://141.218.60.56/~jnz1568/getInfo.php?workbook=14_01.xlsx&amp;sheet=A0&amp;row=46&amp;col=7&amp;number=0&amp;sourceID=14","0")</f>
        <v>0</v>
      </c>
    </row>
    <row r="47" spans="1:7">
      <c r="A47" s="3">
        <v>14</v>
      </c>
      <c r="B47" s="3">
        <v>1</v>
      </c>
      <c r="C47" s="3">
        <v>20</v>
      </c>
      <c r="D47" s="3">
        <v>6</v>
      </c>
      <c r="E47" s="3">
        <v>65.142</v>
      </c>
      <c r="F47" s="4" t="str">
        <f>HYPERLINK("http://141.218.60.56/~jnz1568/getInfo.php?workbook=14_01.xlsx&amp;sheet=A0&amp;row=47&amp;col=6&amp;number=109400000000&amp;sourceID=14","109400000000")</f>
        <v>109400000000</v>
      </c>
      <c r="G47" s="4" t="str">
        <f>HYPERLINK("http://141.218.60.56/~jnz1568/getInfo.php?workbook=14_01.xlsx&amp;sheet=A0&amp;row=47&amp;col=7&amp;number=0&amp;sourceID=14","0")</f>
        <v>0</v>
      </c>
    </row>
    <row r="48" spans="1:7">
      <c r="A48" s="3">
        <v>14</v>
      </c>
      <c r="B48" s="3">
        <v>1</v>
      </c>
      <c r="C48" s="3">
        <v>20</v>
      </c>
      <c r="D48" s="3">
        <v>7</v>
      </c>
      <c r="E48" s="3">
        <v>65.321</v>
      </c>
      <c r="F48" s="4" t="str">
        <f>HYPERLINK("http://141.218.60.56/~jnz1568/getInfo.php?workbook=14_01.xlsx&amp;sheet=A0&amp;row=48&amp;col=6&amp;number=21760000000&amp;sourceID=14","21760000000")</f>
        <v>21760000000</v>
      </c>
      <c r="G48" s="4" t="str">
        <f>HYPERLINK("http://141.218.60.56/~jnz1568/getInfo.php?workbook=14_01.xlsx&amp;sheet=A0&amp;row=48&amp;col=7&amp;number=0&amp;sourceID=14","0")</f>
        <v>0</v>
      </c>
    </row>
    <row r="49" spans="1:7">
      <c r="A49" s="3">
        <v>14</v>
      </c>
      <c r="B49" s="3">
        <v>1</v>
      </c>
      <c r="C49" s="3">
        <v>21</v>
      </c>
      <c r="D49" s="3">
        <v>7</v>
      </c>
      <c r="E49" s="3">
        <v>65.308</v>
      </c>
      <c r="F49" s="4" t="str">
        <f>HYPERLINK("http://141.218.60.56/~jnz1568/getInfo.php?workbook=14_01.xlsx&amp;sheet=A0&amp;row=49&amp;col=6&amp;number=130600000000&amp;sourceID=14","130600000000")</f>
        <v>130600000000</v>
      </c>
      <c r="G49" s="4" t="str">
        <f>HYPERLINK("http://141.218.60.56/~jnz1568/getInfo.php?workbook=14_01.xlsx&amp;sheet=A0&amp;row=49&amp;col=7&amp;number=0&amp;sourceID=14","0")</f>
        <v>0</v>
      </c>
    </row>
    <row r="50" spans="1:7">
      <c r="A50" s="3">
        <v>14</v>
      </c>
      <c r="B50" s="3">
        <v>1</v>
      </c>
      <c r="C50" s="3">
        <v>20</v>
      </c>
      <c r="D50" s="3">
        <v>11</v>
      </c>
      <c r="E50" s="3">
        <v>205.691</v>
      </c>
      <c r="F50" s="4" t="str">
        <f>HYPERLINK("http://141.218.60.56/~jnz1568/getInfo.php?workbook=14_01.xlsx&amp;sheet=A0&amp;row=50&amp;col=6&amp;number=48040000000&amp;sourceID=14","48040000000")</f>
        <v>48040000000</v>
      </c>
      <c r="G50" s="4" t="str">
        <f>HYPERLINK("http://141.218.60.56/~jnz1568/getInfo.php?workbook=14_01.xlsx&amp;sheet=A0&amp;row=50&amp;col=7&amp;number=0&amp;sourceID=14","0")</f>
        <v>0</v>
      </c>
    </row>
    <row r="51" spans="1:7">
      <c r="A51" s="3">
        <v>14</v>
      </c>
      <c r="B51" s="3">
        <v>1</v>
      </c>
      <c r="C51" s="3">
        <v>20</v>
      </c>
      <c r="D51" s="3">
        <v>12</v>
      </c>
      <c r="E51" s="3">
        <v>206.443</v>
      </c>
      <c r="F51" s="4" t="str">
        <f>HYPERLINK("http://141.218.60.56/~jnz1568/getInfo.php?workbook=14_01.xlsx&amp;sheet=A0&amp;row=51&amp;col=6&amp;number=9537000000&amp;sourceID=14","9537000000")</f>
        <v>9537000000</v>
      </c>
      <c r="G51" s="4" t="str">
        <f>HYPERLINK("http://141.218.60.56/~jnz1568/getInfo.php?workbook=14_01.xlsx&amp;sheet=A0&amp;row=51&amp;col=7&amp;number=0&amp;sourceID=14","0")</f>
        <v>0</v>
      </c>
    </row>
    <row r="52" spans="1:7">
      <c r="A52" s="3">
        <v>14</v>
      </c>
      <c r="B52" s="3">
        <v>1</v>
      </c>
      <c r="C52" s="3">
        <v>21</v>
      </c>
      <c r="D52" s="3">
        <v>12</v>
      </c>
      <c r="E52" s="3">
        <v>206.315</v>
      </c>
      <c r="F52" s="4" t="str">
        <f>HYPERLINK("http://141.218.60.56/~jnz1568/getInfo.php?workbook=14_01.xlsx&amp;sheet=A0&amp;row=52&amp;col=6&amp;number=57300000000&amp;sourceID=14","57300000000")</f>
        <v>57300000000</v>
      </c>
      <c r="G52" s="4" t="str">
        <f>HYPERLINK("http://141.218.60.56/~jnz1568/getInfo.php?workbook=14_01.xlsx&amp;sheet=A0&amp;row=52&amp;col=7&amp;number=0&amp;sourceID=14","0")</f>
        <v>0</v>
      </c>
    </row>
    <row r="53" spans="1:7">
      <c r="A53" s="3">
        <v>14</v>
      </c>
      <c r="B53" s="3">
        <v>1</v>
      </c>
      <c r="C53" s="3">
        <v>17</v>
      </c>
      <c r="D53" s="3">
        <v>11</v>
      </c>
      <c r="E53" s="3">
        <v>206.059</v>
      </c>
      <c r="F53" s="4" t="str">
        <f>HYPERLINK("http://141.218.60.56/~jnz1568/getInfo.php?workbook=14_01.xlsx&amp;sheet=A0&amp;row=53&amp;col=6&amp;number=8313000000&amp;sourceID=14","8313000000")</f>
        <v>8313000000</v>
      </c>
      <c r="G53" s="4" t="str">
        <f>HYPERLINK("http://141.218.60.56/~jnz1568/getInfo.php?workbook=14_01.xlsx&amp;sheet=A0&amp;row=53&amp;col=7&amp;number=0&amp;sourceID=14","0")</f>
        <v>0</v>
      </c>
    </row>
    <row r="54" spans="1:7">
      <c r="A54" s="3">
        <v>14</v>
      </c>
      <c r="B54" s="3">
        <v>1</v>
      </c>
      <c r="C54" s="3">
        <v>17</v>
      </c>
      <c r="D54" s="3">
        <v>12</v>
      </c>
      <c r="E54" s="3">
        <v>206.814</v>
      </c>
      <c r="F54" s="4" t="str">
        <f>HYPERLINK("http://141.218.60.56/~jnz1568/getInfo.php?workbook=14_01.xlsx&amp;sheet=A0&amp;row=54&amp;col=6&amp;number=16500000000&amp;sourceID=14","16500000000")</f>
        <v>16500000000</v>
      </c>
      <c r="G54" s="4" t="str">
        <f>HYPERLINK("http://141.218.60.56/~jnz1568/getInfo.php?workbook=14_01.xlsx&amp;sheet=A0&amp;row=54&amp;col=7&amp;number=0&amp;sourceID=14","0")</f>
        <v>0</v>
      </c>
    </row>
    <row r="55" spans="1:7">
      <c r="A55" s="3">
        <v>14</v>
      </c>
      <c r="B55" s="3">
        <v>1</v>
      </c>
      <c r="C55" s="3">
        <v>11</v>
      </c>
      <c r="D55" s="3">
        <v>8</v>
      </c>
      <c r="E55" s="3">
        <v>95.717</v>
      </c>
      <c r="F55" s="4" t="str">
        <f>HYPERLINK("http://141.218.60.56/~jnz1568/getInfo.php?workbook=14_01.xlsx&amp;sheet=A0&amp;row=55&amp;col=6&amp;number=13340000000&amp;sourceID=14","13340000000")</f>
        <v>13340000000</v>
      </c>
      <c r="G55" s="4" t="str">
        <f>HYPERLINK("http://141.218.60.56/~jnz1568/getInfo.php?workbook=14_01.xlsx&amp;sheet=A0&amp;row=55&amp;col=7&amp;number=0&amp;sourceID=14","0")</f>
        <v>0</v>
      </c>
    </row>
    <row r="56" spans="1:7">
      <c r="A56" s="3">
        <v>14</v>
      </c>
      <c r="B56" s="3">
        <v>1</v>
      </c>
      <c r="C56" s="3">
        <v>12</v>
      </c>
      <c r="D56" s="3">
        <v>8</v>
      </c>
      <c r="E56" s="3">
        <v>95.555</v>
      </c>
      <c r="F56" s="4" t="str">
        <f>HYPERLINK("http://141.218.60.56/~jnz1568/getInfo.php?workbook=14_01.xlsx&amp;sheet=A0&amp;row=56&amp;col=6&amp;number=1339000000&amp;sourceID=14","1339000000")</f>
        <v>1339000000</v>
      </c>
      <c r="G56" s="4" t="str">
        <f>HYPERLINK("http://141.218.60.56/~jnz1568/getInfo.php?workbook=14_01.xlsx&amp;sheet=A0&amp;row=56&amp;col=7&amp;number=0&amp;sourceID=14","0")</f>
        <v>0</v>
      </c>
    </row>
    <row r="57" spans="1:7">
      <c r="A57" s="3">
        <v>14</v>
      </c>
      <c r="B57" s="3">
        <v>1</v>
      </c>
      <c r="C57" s="3">
        <v>12</v>
      </c>
      <c r="D57" s="3">
        <v>9</v>
      </c>
      <c r="E57" s="3">
        <v>95.682</v>
      </c>
      <c r="F57" s="4" t="str">
        <f>HYPERLINK("http://141.218.60.56/~jnz1568/getInfo.php?workbook=14_01.xlsx&amp;sheet=A0&amp;row=57&amp;col=6&amp;number=12010000000&amp;sourceID=14","12010000000")</f>
        <v>12010000000</v>
      </c>
      <c r="G57" s="4" t="str">
        <f>HYPERLINK("http://141.218.60.56/~jnz1568/getInfo.php?workbook=14_01.xlsx&amp;sheet=A0&amp;row=57&amp;col=7&amp;number=0&amp;sourceID=14","0")</f>
        <v>0</v>
      </c>
    </row>
    <row r="58" spans="1:7">
      <c r="A58" s="3">
        <v>14</v>
      </c>
      <c r="B58" s="3">
        <v>1</v>
      </c>
      <c r="C58" s="3">
        <v>18</v>
      </c>
      <c r="D58" s="3">
        <v>8</v>
      </c>
      <c r="E58" s="3">
        <v>65.359</v>
      </c>
      <c r="F58" s="4" t="str">
        <f>HYPERLINK("http://141.218.60.56/~jnz1568/getInfo.php?workbook=14_01.xlsx&amp;sheet=A0&amp;row=58&amp;col=6&amp;number=5752000000&amp;sourceID=14","5752000000")</f>
        <v>5752000000</v>
      </c>
      <c r="G58" s="4" t="str">
        <f>HYPERLINK("http://141.218.60.56/~jnz1568/getInfo.php?workbook=14_01.xlsx&amp;sheet=A0&amp;row=58&amp;col=7&amp;number=0&amp;sourceID=14","0")</f>
        <v>0</v>
      </c>
    </row>
    <row r="59" spans="1:7">
      <c r="A59" s="3">
        <v>14</v>
      </c>
      <c r="B59" s="3">
        <v>1</v>
      </c>
      <c r="C59" s="3">
        <v>19</v>
      </c>
      <c r="D59" s="3">
        <v>8</v>
      </c>
      <c r="E59" s="3">
        <v>65.32</v>
      </c>
      <c r="F59" s="4" t="str">
        <f>HYPERLINK("http://141.218.60.56/~jnz1568/getInfo.php?workbook=14_01.xlsx&amp;sheet=A0&amp;row=59&amp;col=6&amp;number=576000000&amp;sourceID=14","576000000")</f>
        <v>576000000</v>
      </c>
      <c r="G59" s="4" t="str">
        <f>HYPERLINK("http://141.218.60.56/~jnz1568/getInfo.php?workbook=14_01.xlsx&amp;sheet=A0&amp;row=59&amp;col=7&amp;number=0&amp;sourceID=14","0")</f>
        <v>0</v>
      </c>
    </row>
    <row r="60" spans="1:7">
      <c r="A60" s="3">
        <v>14</v>
      </c>
      <c r="B60" s="3">
        <v>1</v>
      </c>
      <c r="C60" s="3">
        <v>19</v>
      </c>
      <c r="D60" s="3">
        <v>9</v>
      </c>
      <c r="E60" s="3">
        <v>65.38</v>
      </c>
      <c r="F60" s="4" t="str">
        <f>HYPERLINK("http://141.218.60.56/~jnz1568/getInfo.php?workbook=14_01.xlsx&amp;sheet=A0&amp;row=60&amp;col=6&amp;number=5174000000&amp;sourceID=14","5174000000")</f>
        <v>5174000000</v>
      </c>
      <c r="G60" s="4" t="str">
        <f>HYPERLINK("http://141.218.60.56/~jnz1568/getInfo.php?workbook=14_01.xlsx&amp;sheet=A0&amp;row=60&amp;col=7&amp;number=0&amp;sourceID=14","0")</f>
        <v>0</v>
      </c>
    </row>
    <row r="61" spans="1:7">
      <c r="A61" s="3">
        <v>14</v>
      </c>
      <c r="B61" s="3">
        <v>1</v>
      </c>
      <c r="C61" s="3">
        <v>18</v>
      </c>
      <c r="D61" s="3">
        <v>13</v>
      </c>
      <c r="E61" s="3">
        <v>206.827</v>
      </c>
      <c r="F61" s="4" t="str">
        <f>HYPERLINK("http://141.218.60.56/~jnz1568/getInfo.php?workbook=14_01.xlsx&amp;sheet=A0&amp;row=61&amp;col=6&amp;number=7231000000&amp;sourceID=14","7231000000")</f>
        <v>7231000000</v>
      </c>
      <c r="G61" s="4" t="str">
        <f>HYPERLINK("http://141.218.60.56/~jnz1568/getInfo.php?workbook=14_01.xlsx&amp;sheet=A0&amp;row=61&amp;col=7&amp;number=0&amp;sourceID=14","0")</f>
        <v>0</v>
      </c>
    </row>
    <row r="62" spans="1:7">
      <c r="A62" s="3">
        <v>14</v>
      </c>
      <c r="B62" s="3">
        <v>1</v>
      </c>
      <c r="C62" s="3">
        <v>19</v>
      </c>
      <c r="D62" s="3">
        <v>13</v>
      </c>
      <c r="E62" s="3">
        <v>206.44</v>
      </c>
      <c r="F62" s="4" t="str">
        <f>HYPERLINK("http://141.218.60.56/~jnz1568/getInfo.php?workbook=14_01.xlsx&amp;sheet=A0&amp;row=62&amp;col=6&amp;number=725900000&amp;sourceID=14","725900000")</f>
        <v>725900000</v>
      </c>
      <c r="G62" s="4" t="str">
        <f>HYPERLINK("http://141.218.60.56/~jnz1568/getInfo.php?workbook=14_01.xlsx&amp;sheet=A0&amp;row=62&amp;col=7&amp;number=0&amp;sourceID=14","0")</f>
        <v>0</v>
      </c>
    </row>
    <row r="63" spans="1:7">
      <c r="A63" s="3">
        <v>14</v>
      </c>
      <c r="B63" s="3">
        <v>1</v>
      </c>
      <c r="C63" s="3">
        <v>19</v>
      </c>
      <c r="D63" s="3">
        <v>14</v>
      </c>
      <c r="E63" s="3">
        <v>206.691</v>
      </c>
      <c r="F63" s="4" t="str">
        <f>HYPERLINK("http://141.218.60.56/~jnz1568/getInfo.php?workbook=14_01.xlsx&amp;sheet=A0&amp;row=63&amp;col=6&amp;number=6516000000&amp;sourceID=14","6516000000")</f>
        <v>6516000000</v>
      </c>
      <c r="G63" s="4" t="str">
        <f>HYPERLINK("http://141.218.60.56/~jnz1568/getInfo.php?workbook=14_01.xlsx&amp;sheet=A0&amp;row=63&amp;col=7&amp;number=0&amp;sourceID=14","0")</f>
        <v>0</v>
      </c>
    </row>
    <row r="64" spans="1:7">
      <c r="A64" s="3">
        <v>14</v>
      </c>
      <c r="B64" s="3">
        <v>1</v>
      </c>
      <c r="C64" s="3">
        <v>24</v>
      </c>
      <c r="D64" s="3">
        <v>15</v>
      </c>
      <c r="E64" s="3">
        <v>206.499</v>
      </c>
      <c r="F64" s="4" t="str">
        <f>HYPERLINK("http://141.218.60.56/~jnz1568/getInfo.php?workbook=14_01.xlsx&amp;sheet=A0&amp;row=64&amp;col=6&amp;number=157900000000&amp;sourceID=14","157900000000")</f>
        <v>157900000000</v>
      </c>
      <c r="G64" s="4" t="str">
        <f>HYPERLINK("http://141.218.60.56/~jnz1568/getInfo.php?workbook=14_01.xlsx&amp;sheet=A0&amp;row=64&amp;col=7&amp;number=0&amp;sourceID=14","0")</f>
        <v>0</v>
      </c>
    </row>
    <row r="65" spans="1:7">
      <c r="A65" s="3">
        <v>14</v>
      </c>
      <c r="B65" s="3">
        <v>1</v>
      </c>
      <c r="C65" s="3">
        <v>25</v>
      </c>
      <c r="D65" s="3">
        <v>16</v>
      </c>
      <c r="E65" s="3">
        <v>206.586</v>
      </c>
      <c r="F65" s="4" t="str">
        <f>HYPERLINK("http://141.218.60.56/~jnz1568/getInfo.php?workbook=14_01.xlsx&amp;sheet=A0&amp;row=65&amp;col=6&amp;number=163600000000&amp;sourceID=14","163600000000")</f>
        <v>163600000000</v>
      </c>
      <c r="G65" s="4" t="str">
        <f>HYPERLINK("http://141.218.60.56/~jnz1568/getInfo.php?workbook=14_01.xlsx&amp;sheet=A0&amp;row=65&amp;col=7&amp;number=0&amp;sourceID=14","0")</f>
        <v>0</v>
      </c>
    </row>
    <row r="66" spans="1:7">
      <c r="A66" s="3">
        <v>14</v>
      </c>
      <c r="B66" s="3">
        <v>1</v>
      </c>
      <c r="C66" s="3">
        <v>15</v>
      </c>
      <c r="D66" s="3">
        <v>8</v>
      </c>
      <c r="E66" s="3">
        <v>95.502</v>
      </c>
      <c r="F66" s="4" t="str">
        <f>HYPERLINK("http://141.218.60.56/~jnz1568/getInfo.php?workbook=14_01.xlsx&amp;sheet=A0&amp;row=66&amp;col=6&amp;number=496400000000&amp;sourceID=14","496400000000")</f>
        <v>496400000000</v>
      </c>
      <c r="G66" s="4" t="str">
        <f>HYPERLINK("http://141.218.60.56/~jnz1568/getInfo.php?workbook=14_01.xlsx&amp;sheet=A0&amp;row=66&amp;col=7&amp;number=0&amp;sourceID=14","0")</f>
        <v>0</v>
      </c>
    </row>
    <row r="67" spans="1:7">
      <c r="A67" s="3">
        <v>14</v>
      </c>
      <c r="B67" s="3">
        <v>1</v>
      </c>
      <c r="C67" s="3">
        <v>15</v>
      </c>
      <c r="D67" s="3">
        <v>9</v>
      </c>
      <c r="E67" s="3">
        <v>95.629</v>
      </c>
      <c r="F67" s="4" t="str">
        <f>HYPERLINK("http://141.218.60.56/~jnz1568/getInfo.php?workbook=14_01.xlsx&amp;sheet=A0&amp;row=67&amp;col=6&amp;number=35360000000&amp;sourceID=14","35360000000")</f>
        <v>35360000000</v>
      </c>
      <c r="G67" s="4" t="str">
        <f>HYPERLINK("http://141.218.60.56/~jnz1568/getInfo.php?workbook=14_01.xlsx&amp;sheet=A0&amp;row=67&amp;col=7&amp;number=0&amp;sourceID=14","0")</f>
        <v>0</v>
      </c>
    </row>
    <row r="68" spans="1:7">
      <c r="A68" s="3">
        <v>14</v>
      </c>
      <c r="B68" s="3">
        <v>1</v>
      </c>
      <c r="C68" s="3">
        <v>16</v>
      </c>
      <c r="D68" s="3">
        <v>9</v>
      </c>
      <c r="E68" s="3">
        <v>95.602</v>
      </c>
      <c r="F68" s="4" t="str">
        <f>HYPERLINK("http://141.218.60.56/~jnz1568/getInfo.php?workbook=14_01.xlsx&amp;sheet=A0&amp;row=68&amp;col=6&amp;number=530800000000&amp;sourceID=14","530800000000")</f>
        <v>530800000000</v>
      </c>
      <c r="G68" s="4" t="str">
        <f>HYPERLINK("http://141.218.60.56/~jnz1568/getInfo.php?workbook=14_01.xlsx&amp;sheet=A0&amp;row=68&amp;col=7&amp;number=0&amp;sourceID=14","0")</f>
        <v>0</v>
      </c>
    </row>
    <row r="69" spans="1:7">
      <c r="A69" s="3">
        <v>14</v>
      </c>
      <c r="B69" s="3">
        <v>1</v>
      </c>
      <c r="C69" s="3">
        <v>22</v>
      </c>
      <c r="D69" s="3">
        <v>13</v>
      </c>
      <c r="E69" s="3">
        <v>206.314</v>
      </c>
      <c r="F69" s="4" t="str">
        <f>HYPERLINK("http://141.218.60.56/~jnz1568/getInfo.php?workbook=14_01.xlsx&amp;sheet=A0&amp;row=69&amp;col=6&amp;number=93020000000&amp;sourceID=14","93020000000")</f>
        <v>93020000000</v>
      </c>
      <c r="G69" s="4" t="str">
        <f>HYPERLINK("http://141.218.60.56/~jnz1568/getInfo.php?workbook=14_01.xlsx&amp;sheet=A0&amp;row=69&amp;col=7&amp;number=0&amp;sourceID=14","0")</f>
        <v>0</v>
      </c>
    </row>
    <row r="70" spans="1:7">
      <c r="A70" s="3">
        <v>14</v>
      </c>
      <c r="B70" s="3">
        <v>1</v>
      </c>
      <c r="C70" s="3">
        <v>22</v>
      </c>
      <c r="D70" s="3">
        <v>14</v>
      </c>
      <c r="E70" s="3">
        <v>206.564</v>
      </c>
      <c r="F70" s="4" t="str">
        <f>HYPERLINK("http://141.218.60.56/~jnz1568/getInfo.php?workbook=14_01.xlsx&amp;sheet=A0&amp;row=70&amp;col=6&amp;number=6629000000&amp;sourceID=14","6629000000")</f>
        <v>6629000000</v>
      </c>
      <c r="G70" s="4" t="str">
        <f>HYPERLINK("http://141.218.60.56/~jnz1568/getInfo.php?workbook=14_01.xlsx&amp;sheet=A0&amp;row=70&amp;col=7&amp;number=0&amp;sourceID=14","0")</f>
        <v>0</v>
      </c>
    </row>
    <row r="71" spans="1:7">
      <c r="A71" s="3">
        <v>14</v>
      </c>
      <c r="B71" s="3">
        <v>1</v>
      </c>
      <c r="C71" s="3">
        <v>23</v>
      </c>
      <c r="D71" s="3">
        <v>14</v>
      </c>
      <c r="E71" s="3">
        <v>206.499</v>
      </c>
      <c r="F71" s="4" t="str">
        <f>HYPERLINK("http://141.218.60.56/~jnz1568/getInfo.php?workbook=14_01.xlsx&amp;sheet=A0&amp;row=71&amp;col=6&amp;number=99490000000&amp;sourceID=14","99490000000")</f>
        <v>99490000000</v>
      </c>
      <c r="G71" s="4" t="str">
        <f>HYPERLINK("http://141.218.60.56/~jnz1568/getInfo.php?workbook=14_01.xlsx&amp;sheet=A0&amp;row=71&amp;col=7&amp;number=0&amp;sourceID=14","0")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33</v>
      </c>
      <c r="D3" s="2" t="s">
        <v>4</v>
      </c>
      <c r="E3" s="2" t="s">
        <v>38</v>
      </c>
      <c r="F3" s="2" t="s">
        <v>39</v>
      </c>
      <c r="G3" s="2" t="s">
        <v>40</v>
      </c>
    </row>
    <row r="4" spans="1:7">
      <c r="A4" s="3">
        <v>14</v>
      </c>
      <c r="B4" s="3">
        <v>1</v>
      </c>
      <c r="C4" s="3">
        <v>1</v>
      </c>
      <c r="D4" s="3">
        <v>2</v>
      </c>
      <c r="E4" s="3">
        <v>1</v>
      </c>
      <c r="F4" s="4" t="str">
        <f>HYPERLINK("http://141.218.60.56/~jnz1568/getInfo.php?workbook=14_01.xlsx&amp;sheet=U0&amp;row=4&amp;col=6&amp;number=3&amp;sourceID=14","3")</f>
        <v>3</v>
      </c>
      <c r="G4" s="4" t="str">
        <f>HYPERLINK("http://141.218.60.56/~jnz1568/getInfo.php?workbook=14_01.xlsx&amp;sheet=U0&amp;row=4&amp;col=7&amp;number=0.00334&amp;sourceID=14","0.00334")</f>
        <v>0.00334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HYPERLINK("http://141.218.60.56/~jnz1568/getInfo.php?workbook=14_01.xlsx&amp;sheet=U0&amp;row=5&amp;col=6&amp;number=3.1&amp;sourceID=14","3.1")</f>
        <v>3.1</v>
      </c>
      <c r="G5" s="4" t="str">
        <f>HYPERLINK("http://141.218.60.56/~jnz1568/getInfo.php?workbook=14_01.xlsx&amp;sheet=U0&amp;row=5&amp;col=7&amp;number=0.00334&amp;sourceID=14","0.00334")</f>
        <v>0.00334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HYPERLINK("http://141.218.60.56/~jnz1568/getInfo.php?workbook=14_01.xlsx&amp;sheet=U0&amp;row=6&amp;col=6&amp;number=3.2&amp;sourceID=14","3.2")</f>
        <v>3.2</v>
      </c>
      <c r="G6" s="4" t="str">
        <f>HYPERLINK("http://141.218.60.56/~jnz1568/getInfo.php?workbook=14_01.xlsx&amp;sheet=U0&amp;row=6&amp;col=7&amp;number=0.00334&amp;sourceID=14","0.00334")</f>
        <v>0.00334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HYPERLINK("http://141.218.60.56/~jnz1568/getInfo.php?workbook=14_01.xlsx&amp;sheet=U0&amp;row=7&amp;col=6&amp;number=3.3&amp;sourceID=14","3.3")</f>
        <v>3.3</v>
      </c>
      <c r="G7" s="4" t="str">
        <f>HYPERLINK("http://141.218.60.56/~jnz1568/getInfo.php?workbook=14_01.xlsx&amp;sheet=U0&amp;row=7&amp;col=7&amp;number=0.00334&amp;sourceID=14","0.00334")</f>
        <v>0.00334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HYPERLINK("http://141.218.60.56/~jnz1568/getInfo.php?workbook=14_01.xlsx&amp;sheet=U0&amp;row=8&amp;col=6&amp;number=3.4&amp;sourceID=14","3.4")</f>
        <v>3.4</v>
      </c>
      <c r="G8" s="4" t="str">
        <f>HYPERLINK("http://141.218.60.56/~jnz1568/getInfo.php?workbook=14_01.xlsx&amp;sheet=U0&amp;row=8&amp;col=7&amp;number=0.00334&amp;sourceID=14","0.00334")</f>
        <v>0.00334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HYPERLINK("http://141.218.60.56/~jnz1568/getInfo.php?workbook=14_01.xlsx&amp;sheet=U0&amp;row=9&amp;col=6&amp;number=3.5&amp;sourceID=14","3.5")</f>
        <v>3.5</v>
      </c>
      <c r="G9" s="4" t="str">
        <f>HYPERLINK("http://141.218.60.56/~jnz1568/getInfo.php?workbook=14_01.xlsx&amp;sheet=U0&amp;row=9&amp;col=7&amp;number=0.00335&amp;sourceID=14","0.00335")</f>
        <v>0.00335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HYPERLINK("http://141.218.60.56/~jnz1568/getInfo.php?workbook=14_01.xlsx&amp;sheet=U0&amp;row=10&amp;col=6&amp;number=3.6&amp;sourceID=14","3.6")</f>
        <v>3.6</v>
      </c>
      <c r="G10" s="4" t="str">
        <f>HYPERLINK("http://141.218.60.56/~jnz1568/getInfo.php?workbook=14_01.xlsx&amp;sheet=U0&amp;row=10&amp;col=7&amp;number=0.00335&amp;sourceID=14","0.00335")</f>
        <v>0.00335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HYPERLINK("http://141.218.60.56/~jnz1568/getInfo.php?workbook=14_01.xlsx&amp;sheet=U0&amp;row=11&amp;col=6&amp;number=3.7&amp;sourceID=14","3.7")</f>
        <v>3.7</v>
      </c>
      <c r="G11" s="4" t="str">
        <f>HYPERLINK("http://141.218.60.56/~jnz1568/getInfo.php?workbook=14_01.xlsx&amp;sheet=U0&amp;row=11&amp;col=7&amp;number=0.00335&amp;sourceID=14","0.00335")</f>
        <v>0.00335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HYPERLINK("http://141.218.60.56/~jnz1568/getInfo.php?workbook=14_01.xlsx&amp;sheet=U0&amp;row=12&amp;col=6&amp;number=3.8&amp;sourceID=14","3.8")</f>
        <v>3.8</v>
      </c>
      <c r="G12" s="4" t="str">
        <f>HYPERLINK("http://141.218.60.56/~jnz1568/getInfo.php?workbook=14_01.xlsx&amp;sheet=U0&amp;row=12&amp;col=7&amp;number=0.00335&amp;sourceID=14","0.00335")</f>
        <v>0.00335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HYPERLINK("http://141.218.60.56/~jnz1568/getInfo.php?workbook=14_01.xlsx&amp;sheet=U0&amp;row=13&amp;col=6&amp;number=3.9&amp;sourceID=14","3.9")</f>
        <v>3.9</v>
      </c>
      <c r="G13" s="4" t="str">
        <f>HYPERLINK("http://141.218.60.56/~jnz1568/getInfo.php?workbook=14_01.xlsx&amp;sheet=U0&amp;row=13&amp;col=7&amp;number=0.00335&amp;sourceID=14","0.00335")</f>
        <v>0.00335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HYPERLINK("http://141.218.60.56/~jnz1568/getInfo.php?workbook=14_01.xlsx&amp;sheet=U0&amp;row=14&amp;col=6&amp;number=4&amp;sourceID=14","4")</f>
        <v>4</v>
      </c>
      <c r="G14" s="4" t="str">
        <f>HYPERLINK("http://141.218.60.56/~jnz1568/getInfo.php?workbook=14_01.xlsx&amp;sheet=U0&amp;row=14&amp;col=7&amp;number=0.00335&amp;sourceID=14","0.00335")</f>
        <v>0.00335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HYPERLINK("http://141.218.60.56/~jnz1568/getInfo.php?workbook=14_01.xlsx&amp;sheet=U0&amp;row=15&amp;col=6&amp;number=4.1&amp;sourceID=14","4.1")</f>
        <v>4.1</v>
      </c>
      <c r="G15" s="4" t="str">
        <f>HYPERLINK("http://141.218.60.56/~jnz1568/getInfo.php?workbook=14_01.xlsx&amp;sheet=U0&amp;row=15&amp;col=7&amp;number=0.00335&amp;sourceID=14","0.00335")</f>
        <v>0.00335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HYPERLINK("http://141.218.60.56/~jnz1568/getInfo.php?workbook=14_01.xlsx&amp;sheet=U0&amp;row=16&amp;col=6&amp;number=4.2&amp;sourceID=14","4.2")</f>
        <v>4.2</v>
      </c>
      <c r="G16" s="4" t="str">
        <f>HYPERLINK("http://141.218.60.56/~jnz1568/getInfo.php?workbook=14_01.xlsx&amp;sheet=U0&amp;row=16&amp;col=7&amp;number=0.00336&amp;sourceID=14","0.00336")</f>
        <v>0.00336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HYPERLINK("http://141.218.60.56/~jnz1568/getInfo.php?workbook=14_01.xlsx&amp;sheet=U0&amp;row=17&amp;col=6&amp;number=4.3&amp;sourceID=14","4.3")</f>
        <v>4.3</v>
      </c>
      <c r="G17" s="4" t="str">
        <f>HYPERLINK("http://141.218.60.56/~jnz1568/getInfo.php?workbook=14_01.xlsx&amp;sheet=U0&amp;row=17&amp;col=7&amp;number=0.00336&amp;sourceID=14","0.00336")</f>
        <v>0.00336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HYPERLINK("http://141.218.60.56/~jnz1568/getInfo.php?workbook=14_01.xlsx&amp;sheet=U0&amp;row=18&amp;col=6&amp;number=4.4&amp;sourceID=14","4.4")</f>
        <v>4.4</v>
      </c>
      <c r="G18" s="4" t="str">
        <f>HYPERLINK("http://141.218.60.56/~jnz1568/getInfo.php?workbook=14_01.xlsx&amp;sheet=U0&amp;row=18&amp;col=7&amp;number=0.00336&amp;sourceID=14","0.00336")</f>
        <v>0.00336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HYPERLINK("http://141.218.60.56/~jnz1568/getInfo.php?workbook=14_01.xlsx&amp;sheet=U0&amp;row=19&amp;col=6&amp;number=4.5&amp;sourceID=14","4.5")</f>
        <v>4.5</v>
      </c>
      <c r="G19" s="4" t="str">
        <f>HYPERLINK("http://141.218.60.56/~jnz1568/getInfo.php?workbook=14_01.xlsx&amp;sheet=U0&amp;row=19&amp;col=7&amp;number=0.00337&amp;sourceID=14","0.00337")</f>
        <v>0.00337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HYPERLINK("http://141.218.60.56/~jnz1568/getInfo.php?workbook=14_01.xlsx&amp;sheet=U0&amp;row=20&amp;col=6&amp;number=4.6&amp;sourceID=14","4.6")</f>
        <v>4.6</v>
      </c>
      <c r="G20" s="4" t="str">
        <f>HYPERLINK("http://141.218.60.56/~jnz1568/getInfo.php?workbook=14_01.xlsx&amp;sheet=U0&amp;row=20&amp;col=7&amp;number=0.00337&amp;sourceID=14","0.00337")</f>
        <v>0.00337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HYPERLINK("http://141.218.60.56/~jnz1568/getInfo.php?workbook=14_01.xlsx&amp;sheet=U0&amp;row=21&amp;col=6&amp;number=4.7&amp;sourceID=14","4.7")</f>
        <v>4.7</v>
      </c>
      <c r="G21" s="4" t="str">
        <f>HYPERLINK("http://141.218.60.56/~jnz1568/getInfo.php?workbook=14_01.xlsx&amp;sheet=U0&amp;row=21&amp;col=7&amp;number=0.00337&amp;sourceID=14","0.00337")</f>
        <v>0.00337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HYPERLINK("http://141.218.60.56/~jnz1568/getInfo.php?workbook=14_01.xlsx&amp;sheet=U0&amp;row=22&amp;col=6&amp;number=4.8&amp;sourceID=14","4.8")</f>
        <v>4.8</v>
      </c>
      <c r="G22" s="4" t="str">
        <f>HYPERLINK("http://141.218.60.56/~jnz1568/getInfo.php?workbook=14_01.xlsx&amp;sheet=U0&amp;row=22&amp;col=7&amp;number=0.00337&amp;sourceID=14","0.00337")</f>
        <v>0.00337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HYPERLINK("http://141.218.60.56/~jnz1568/getInfo.php?workbook=14_01.xlsx&amp;sheet=U0&amp;row=23&amp;col=6&amp;number=4.9&amp;sourceID=14","4.9")</f>
        <v>4.9</v>
      </c>
      <c r="G23" s="4" t="str">
        <f>HYPERLINK("http://141.218.60.56/~jnz1568/getInfo.php?workbook=14_01.xlsx&amp;sheet=U0&amp;row=23&amp;col=7&amp;number=0.00336&amp;sourceID=14","0.00336")</f>
        <v>0.00336</v>
      </c>
    </row>
    <row r="24" spans="1:7">
      <c r="A24" s="3">
        <v>14</v>
      </c>
      <c r="B24" s="3">
        <v>1</v>
      </c>
      <c r="C24" s="3">
        <v>1</v>
      </c>
      <c r="D24" s="3">
        <v>3</v>
      </c>
      <c r="E24" s="3">
        <v>1</v>
      </c>
      <c r="F24" s="4" t="str">
        <f>HYPERLINK("http://141.218.60.56/~jnz1568/getInfo.php?workbook=14_01.xlsx&amp;sheet=U0&amp;row=24&amp;col=6&amp;number=3&amp;sourceID=14","3")</f>
        <v>3</v>
      </c>
      <c r="G24" s="4" t="str">
        <f>HYPERLINK("http://141.218.60.56/~jnz1568/getInfo.php?workbook=14_01.xlsx&amp;sheet=U0&amp;row=24&amp;col=7&amp;number=0.00477&amp;sourceID=14","0.00477")</f>
        <v>0.00477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HYPERLINK("http://141.218.60.56/~jnz1568/getInfo.php?workbook=14_01.xlsx&amp;sheet=U0&amp;row=25&amp;col=6&amp;number=3.1&amp;sourceID=14","3.1")</f>
        <v>3.1</v>
      </c>
      <c r="G25" s="4" t="str">
        <f>HYPERLINK("http://141.218.60.56/~jnz1568/getInfo.php?workbook=14_01.xlsx&amp;sheet=U0&amp;row=25&amp;col=7&amp;number=0.00477&amp;sourceID=14","0.00477")</f>
        <v>0.00477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HYPERLINK("http://141.218.60.56/~jnz1568/getInfo.php?workbook=14_01.xlsx&amp;sheet=U0&amp;row=26&amp;col=6&amp;number=3.2&amp;sourceID=14","3.2")</f>
        <v>3.2</v>
      </c>
      <c r="G26" s="4" t="str">
        <f>HYPERLINK("http://141.218.60.56/~jnz1568/getInfo.php?workbook=14_01.xlsx&amp;sheet=U0&amp;row=26&amp;col=7&amp;number=0.00477&amp;sourceID=14","0.00477")</f>
        <v>0.00477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HYPERLINK("http://141.218.60.56/~jnz1568/getInfo.php?workbook=14_01.xlsx&amp;sheet=U0&amp;row=27&amp;col=6&amp;number=3.3&amp;sourceID=14","3.3")</f>
        <v>3.3</v>
      </c>
      <c r="G27" s="4" t="str">
        <f>HYPERLINK("http://141.218.60.56/~jnz1568/getInfo.php?workbook=14_01.xlsx&amp;sheet=U0&amp;row=27&amp;col=7&amp;number=0.00477&amp;sourceID=14","0.00477")</f>
        <v>0.00477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HYPERLINK("http://141.218.60.56/~jnz1568/getInfo.php?workbook=14_01.xlsx&amp;sheet=U0&amp;row=28&amp;col=6&amp;number=3.4&amp;sourceID=14","3.4")</f>
        <v>3.4</v>
      </c>
      <c r="G28" s="4" t="str">
        <f>HYPERLINK("http://141.218.60.56/~jnz1568/getInfo.php?workbook=14_01.xlsx&amp;sheet=U0&amp;row=28&amp;col=7&amp;number=0.00477&amp;sourceID=14","0.00477")</f>
        <v>0.00477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HYPERLINK("http://141.218.60.56/~jnz1568/getInfo.php?workbook=14_01.xlsx&amp;sheet=U0&amp;row=29&amp;col=6&amp;number=3.5&amp;sourceID=14","3.5")</f>
        <v>3.5</v>
      </c>
      <c r="G29" s="4" t="str">
        <f>HYPERLINK("http://141.218.60.56/~jnz1568/getInfo.php?workbook=14_01.xlsx&amp;sheet=U0&amp;row=29&amp;col=7&amp;number=0.00477&amp;sourceID=14","0.00477")</f>
        <v>0.00477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HYPERLINK("http://141.218.60.56/~jnz1568/getInfo.php?workbook=14_01.xlsx&amp;sheet=U0&amp;row=30&amp;col=6&amp;number=3.6&amp;sourceID=14","3.6")</f>
        <v>3.6</v>
      </c>
      <c r="G30" s="4" t="str">
        <f>HYPERLINK("http://141.218.60.56/~jnz1568/getInfo.php?workbook=14_01.xlsx&amp;sheet=U0&amp;row=30&amp;col=7&amp;number=0.00477&amp;sourceID=14","0.00477")</f>
        <v>0.00477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HYPERLINK("http://141.218.60.56/~jnz1568/getInfo.php?workbook=14_01.xlsx&amp;sheet=U0&amp;row=31&amp;col=6&amp;number=3.7&amp;sourceID=14","3.7")</f>
        <v>3.7</v>
      </c>
      <c r="G31" s="4" t="str">
        <f>HYPERLINK("http://141.218.60.56/~jnz1568/getInfo.php?workbook=14_01.xlsx&amp;sheet=U0&amp;row=31&amp;col=7&amp;number=0.00477&amp;sourceID=14","0.00477")</f>
        <v>0.00477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HYPERLINK("http://141.218.60.56/~jnz1568/getInfo.php?workbook=14_01.xlsx&amp;sheet=U0&amp;row=32&amp;col=6&amp;number=3.8&amp;sourceID=14","3.8")</f>
        <v>3.8</v>
      </c>
      <c r="G32" s="4" t="str">
        <f>HYPERLINK("http://141.218.60.56/~jnz1568/getInfo.php?workbook=14_01.xlsx&amp;sheet=U0&amp;row=32&amp;col=7&amp;number=0.00477&amp;sourceID=14","0.00477")</f>
        <v>0.00477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HYPERLINK("http://141.218.60.56/~jnz1568/getInfo.php?workbook=14_01.xlsx&amp;sheet=U0&amp;row=33&amp;col=6&amp;number=3.9&amp;sourceID=14","3.9")</f>
        <v>3.9</v>
      </c>
      <c r="G33" s="4" t="str">
        <f>HYPERLINK("http://141.218.60.56/~jnz1568/getInfo.php?workbook=14_01.xlsx&amp;sheet=U0&amp;row=33&amp;col=7&amp;number=0.00477&amp;sourceID=14","0.00477")</f>
        <v>0.00477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HYPERLINK("http://141.218.60.56/~jnz1568/getInfo.php?workbook=14_01.xlsx&amp;sheet=U0&amp;row=34&amp;col=6&amp;number=4&amp;sourceID=14","4")</f>
        <v>4</v>
      </c>
      <c r="G34" s="4" t="str">
        <f>HYPERLINK("http://141.218.60.56/~jnz1568/getInfo.php?workbook=14_01.xlsx&amp;sheet=U0&amp;row=34&amp;col=7&amp;number=0.00477&amp;sourceID=14","0.00477")</f>
        <v>0.00477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HYPERLINK("http://141.218.60.56/~jnz1568/getInfo.php?workbook=14_01.xlsx&amp;sheet=U0&amp;row=35&amp;col=6&amp;number=4.1&amp;sourceID=14","4.1")</f>
        <v>4.1</v>
      </c>
      <c r="G35" s="4" t="str">
        <f>HYPERLINK("http://141.218.60.56/~jnz1568/getInfo.php?workbook=14_01.xlsx&amp;sheet=U0&amp;row=35&amp;col=7&amp;number=0.00477&amp;sourceID=14","0.00477")</f>
        <v>0.00477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HYPERLINK("http://141.218.60.56/~jnz1568/getInfo.php?workbook=14_01.xlsx&amp;sheet=U0&amp;row=36&amp;col=6&amp;number=4.2&amp;sourceID=14","4.2")</f>
        <v>4.2</v>
      </c>
      <c r="G36" s="4" t="str">
        <f>HYPERLINK("http://141.218.60.56/~jnz1568/getInfo.php?workbook=14_01.xlsx&amp;sheet=U0&amp;row=36&amp;col=7&amp;number=0.00477&amp;sourceID=14","0.00477")</f>
        <v>0.00477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HYPERLINK("http://141.218.60.56/~jnz1568/getInfo.php?workbook=14_01.xlsx&amp;sheet=U0&amp;row=37&amp;col=6&amp;number=4.3&amp;sourceID=14","4.3")</f>
        <v>4.3</v>
      </c>
      <c r="G37" s="4" t="str">
        <f>HYPERLINK("http://141.218.60.56/~jnz1568/getInfo.php?workbook=14_01.xlsx&amp;sheet=U0&amp;row=37&amp;col=7&amp;number=0.00477&amp;sourceID=14","0.00477")</f>
        <v>0.00477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HYPERLINK("http://141.218.60.56/~jnz1568/getInfo.php?workbook=14_01.xlsx&amp;sheet=U0&amp;row=38&amp;col=6&amp;number=4.4&amp;sourceID=14","4.4")</f>
        <v>4.4</v>
      </c>
      <c r="G38" s="4" t="str">
        <f>HYPERLINK("http://141.218.60.56/~jnz1568/getInfo.php?workbook=14_01.xlsx&amp;sheet=U0&amp;row=38&amp;col=7&amp;number=0.00477&amp;sourceID=14","0.00477")</f>
        <v>0.00477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HYPERLINK("http://141.218.60.56/~jnz1568/getInfo.php?workbook=14_01.xlsx&amp;sheet=U0&amp;row=39&amp;col=6&amp;number=4.5&amp;sourceID=14","4.5")</f>
        <v>4.5</v>
      </c>
      <c r="G39" s="4" t="str">
        <f>HYPERLINK("http://141.218.60.56/~jnz1568/getInfo.php?workbook=14_01.xlsx&amp;sheet=U0&amp;row=39&amp;col=7&amp;number=0.00478&amp;sourceID=14","0.00478")</f>
        <v>0.00478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HYPERLINK("http://141.218.60.56/~jnz1568/getInfo.php?workbook=14_01.xlsx&amp;sheet=U0&amp;row=40&amp;col=6&amp;number=4.6&amp;sourceID=14","4.6")</f>
        <v>4.6</v>
      </c>
      <c r="G40" s="4" t="str">
        <f>HYPERLINK("http://141.218.60.56/~jnz1568/getInfo.php?workbook=14_01.xlsx&amp;sheet=U0&amp;row=40&amp;col=7&amp;number=0.00478&amp;sourceID=14","0.00478")</f>
        <v>0.00478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HYPERLINK("http://141.218.60.56/~jnz1568/getInfo.php?workbook=14_01.xlsx&amp;sheet=U0&amp;row=41&amp;col=6&amp;number=4.7&amp;sourceID=14","4.7")</f>
        <v>4.7</v>
      </c>
      <c r="G41" s="4" t="str">
        <f>HYPERLINK("http://141.218.60.56/~jnz1568/getInfo.php?workbook=14_01.xlsx&amp;sheet=U0&amp;row=41&amp;col=7&amp;number=0.00478&amp;sourceID=14","0.00478")</f>
        <v>0.00478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HYPERLINK("http://141.218.60.56/~jnz1568/getInfo.php?workbook=14_01.xlsx&amp;sheet=U0&amp;row=42&amp;col=6&amp;number=4.8&amp;sourceID=14","4.8")</f>
        <v>4.8</v>
      </c>
      <c r="G42" s="4" t="str">
        <f>HYPERLINK("http://141.218.60.56/~jnz1568/getInfo.php?workbook=14_01.xlsx&amp;sheet=U0&amp;row=42&amp;col=7&amp;number=0.00479&amp;sourceID=14","0.00479")</f>
        <v>0.00479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HYPERLINK("http://141.218.60.56/~jnz1568/getInfo.php?workbook=14_01.xlsx&amp;sheet=U0&amp;row=43&amp;col=6&amp;number=4.9&amp;sourceID=14","4.9")</f>
        <v>4.9</v>
      </c>
      <c r="G43" s="4" t="str">
        <f>HYPERLINK("http://141.218.60.56/~jnz1568/getInfo.php?workbook=14_01.xlsx&amp;sheet=U0&amp;row=43&amp;col=7&amp;number=0.00479&amp;sourceID=14","0.00479")</f>
        <v>0.00479</v>
      </c>
    </row>
    <row r="44" spans="1:7">
      <c r="A44" s="3">
        <v>14</v>
      </c>
      <c r="B44" s="3">
        <v>1</v>
      </c>
      <c r="C44" s="3">
        <v>1</v>
      </c>
      <c r="D44" s="3">
        <v>4</v>
      </c>
      <c r="E44" s="3">
        <v>1</v>
      </c>
      <c r="F44" s="4" t="str">
        <f>HYPERLINK("http://141.218.60.56/~jnz1568/getInfo.php?workbook=14_01.xlsx&amp;sheet=U0&amp;row=44&amp;col=6&amp;number=3&amp;sourceID=14","3")</f>
        <v>3</v>
      </c>
      <c r="G44" s="4" t="str">
        <f>HYPERLINK("http://141.218.60.56/~jnz1568/getInfo.php?workbook=14_01.xlsx&amp;sheet=U0&amp;row=44&amp;col=7&amp;number=0.00955&amp;sourceID=14","0.00955")</f>
        <v>0.00955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HYPERLINK("http://141.218.60.56/~jnz1568/getInfo.php?workbook=14_01.xlsx&amp;sheet=U0&amp;row=45&amp;col=6&amp;number=3.1&amp;sourceID=14","3.1")</f>
        <v>3.1</v>
      </c>
      <c r="G45" s="4" t="str">
        <f>HYPERLINK("http://141.218.60.56/~jnz1568/getInfo.php?workbook=14_01.xlsx&amp;sheet=U0&amp;row=45&amp;col=7&amp;number=0.00955&amp;sourceID=14","0.00955")</f>
        <v>0.00955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HYPERLINK("http://141.218.60.56/~jnz1568/getInfo.php?workbook=14_01.xlsx&amp;sheet=U0&amp;row=46&amp;col=6&amp;number=3.2&amp;sourceID=14","3.2")</f>
        <v>3.2</v>
      </c>
      <c r="G46" s="4" t="str">
        <f>HYPERLINK("http://141.218.60.56/~jnz1568/getInfo.php?workbook=14_01.xlsx&amp;sheet=U0&amp;row=46&amp;col=7&amp;number=0.00955&amp;sourceID=14","0.00955")</f>
        <v>0.00955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HYPERLINK("http://141.218.60.56/~jnz1568/getInfo.php?workbook=14_01.xlsx&amp;sheet=U0&amp;row=47&amp;col=6&amp;number=3.3&amp;sourceID=14","3.3")</f>
        <v>3.3</v>
      </c>
      <c r="G47" s="4" t="str">
        <f>HYPERLINK("http://141.218.60.56/~jnz1568/getInfo.php?workbook=14_01.xlsx&amp;sheet=U0&amp;row=47&amp;col=7&amp;number=0.00955&amp;sourceID=14","0.00955")</f>
        <v>0.00955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HYPERLINK("http://141.218.60.56/~jnz1568/getInfo.php?workbook=14_01.xlsx&amp;sheet=U0&amp;row=48&amp;col=6&amp;number=3.4&amp;sourceID=14","3.4")</f>
        <v>3.4</v>
      </c>
      <c r="G48" s="4" t="str">
        <f>HYPERLINK("http://141.218.60.56/~jnz1568/getInfo.php?workbook=14_01.xlsx&amp;sheet=U0&amp;row=48&amp;col=7&amp;number=0.00955&amp;sourceID=14","0.00955")</f>
        <v>0.00955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HYPERLINK("http://141.218.60.56/~jnz1568/getInfo.php?workbook=14_01.xlsx&amp;sheet=U0&amp;row=49&amp;col=6&amp;number=3.5&amp;sourceID=14","3.5")</f>
        <v>3.5</v>
      </c>
      <c r="G49" s="4" t="str">
        <f>HYPERLINK("http://141.218.60.56/~jnz1568/getInfo.php?workbook=14_01.xlsx&amp;sheet=U0&amp;row=49&amp;col=7&amp;number=0.00955&amp;sourceID=14","0.00955")</f>
        <v>0.00955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HYPERLINK("http://141.218.60.56/~jnz1568/getInfo.php?workbook=14_01.xlsx&amp;sheet=U0&amp;row=50&amp;col=6&amp;number=3.6&amp;sourceID=14","3.6")</f>
        <v>3.6</v>
      </c>
      <c r="G50" s="4" t="str">
        <f>HYPERLINK("http://141.218.60.56/~jnz1568/getInfo.php?workbook=14_01.xlsx&amp;sheet=U0&amp;row=50&amp;col=7&amp;number=0.00955&amp;sourceID=14","0.00955")</f>
        <v>0.00955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HYPERLINK("http://141.218.60.56/~jnz1568/getInfo.php?workbook=14_01.xlsx&amp;sheet=U0&amp;row=51&amp;col=6&amp;number=3.7&amp;sourceID=14","3.7")</f>
        <v>3.7</v>
      </c>
      <c r="G51" s="4" t="str">
        <f>HYPERLINK("http://141.218.60.56/~jnz1568/getInfo.php?workbook=14_01.xlsx&amp;sheet=U0&amp;row=51&amp;col=7&amp;number=0.00955&amp;sourceID=14","0.00955")</f>
        <v>0.00955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HYPERLINK("http://141.218.60.56/~jnz1568/getInfo.php?workbook=14_01.xlsx&amp;sheet=U0&amp;row=52&amp;col=6&amp;number=3.8&amp;sourceID=14","3.8")</f>
        <v>3.8</v>
      </c>
      <c r="G52" s="4" t="str">
        <f>HYPERLINK("http://141.218.60.56/~jnz1568/getInfo.php?workbook=14_01.xlsx&amp;sheet=U0&amp;row=52&amp;col=7&amp;number=0.00955&amp;sourceID=14","0.00955")</f>
        <v>0.00955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HYPERLINK("http://141.218.60.56/~jnz1568/getInfo.php?workbook=14_01.xlsx&amp;sheet=U0&amp;row=53&amp;col=6&amp;number=3.9&amp;sourceID=14","3.9")</f>
        <v>3.9</v>
      </c>
      <c r="G53" s="4" t="str">
        <f>HYPERLINK("http://141.218.60.56/~jnz1568/getInfo.php?workbook=14_01.xlsx&amp;sheet=U0&amp;row=53&amp;col=7&amp;number=0.00956&amp;sourceID=14","0.00956")</f>
        <v>0.00956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HYPERLINK("http://141.218.60.56/~jnz1568/getInfo.php?workbook=14_01.xlsx&amp;sheet=U0&amp;row=54&amp;col=6&amp;number=4&amp;sourceID=14","4")</f>
        <v>4</v>
      </c>
      <c r="G54" s="4" t="str">
        <f>HYPERLINK("http://141.218.60.56/~jnz1568/getInfo.php?workbook=14_01.xlsx&amp;sheet=U0&amp;row=54&amp;col=7&amp;number=0.00956&amp;sourceID=14","0.00956")</f>
        <v>0.00956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HYPERLINK("http://141.218.60.56/~jnz1568/getInfo.php?workbook=14_01.xlsx&amp;sheet=U0&amp;row=55&amp;col=6&amp;number=4.1&amp;sourceID=14","4.1")</f>
        <v>4.1</v>
      </c>
      <c r="G55" s="4" t="str">
        <f>HYPERLINK("http://141.218.60.56/~jnz1568/getInfo.php?workbook=14_01.xlsx&amp;sheet=U0&amp;row=55&amp;col=7&amp;number=0.00956&amp;sourceID=14","0.00956")</f>
        <v>0.00956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HYPERLINK("http://141.218.60.56/~jnz1568/getInfo.php?workbook=14_01.xlsx&amp;sheet=U0&amp;row=56&amp;col=6&amp;number=4.2&amp;sourceID=14","4.2")</f>
        <v>4.2</v>
      </c>
      <c r="G56" s="4" t="str">
        <f>HYPERLINK("http://141.218.60.56/~jnz1568/getInfo.php?workbook=14_01.xlsx&amp;sheet=U0&amp;row=56&amp;col=7&amp;number=0.00956&amp;sourceID=14","0.00956")</f>
        <v>0.00956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HYPERLINK("http://141.218.60.56/~jnz1568/getInfo.php?workbook=14_01.xlsx&amp;sheet=U0&amp;row=57&amp;col=6&amp;number=4.3&amp;sourceID=14","4.3")</f>
        <v>4.3</v>
      </c>
      <c r="G57" s="4" t="str">
        <f>HYPERLINK("http://141.218.60.56/~jnz1568/getInfo.php?workbook=14_01.xlsx&amp;sheet=U0&amp;row=57&amp;col=7&amp;number=0.00956&amp;sourceID=14","0.00956")</f>
        <v>0.00956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HYPERLINK("http://141.218.60.56/~jnz1568/getInfo.php?workbook=14_01.xlsx&amp;sheet=U0&amp;row=58&amp;col=6&amp;number=4.4&amp;sourceID=14","4.4")</f>
        <v>4.4</v>
      </c>
      <c r="G58" s="4" t="str">
        <f>HYPERLINK("http://141.218.60.56/~jnz1568/getInfo.php?workbook=14_01.xlsx&amp;sheet=U0&amp;row=58&amp;col=7&amp;number=0.00956&amp;sourceID=14","0.00956")</f>
        <v>0.00956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HYPERLINK("http://141.218.60.56/~jnz1568/getInfo.php?workbook=14_01.xlsx&amp;sheet=U0&amp;row=59&amp;col=6&amp;number=4.5&amp;sourceID=14","4.5")</f>
        <v>4.5</v>
      </c>
      <c r="G59" s="4" t="str">
        <f>HYPERLINK("http://141.218.60.56/~jnz1568/getInfo.php?workbook=14_01.xlsx&amp;sheet=U0&amp;row=59&amp;col=7&amp;number=0.00957&amp;sourceID=14","0.00957")</f>
        <v>0.00957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HYPERLINK("http://141.218.60.56/~jnz1568/getInfo.php?workbook=14_01.xlsx&amp;sheet=U0&amp;row=60&amp;col=6&amp;number=4.6&amp;sourceID=14","4.6")</f>
        <v>4.6</v>
      </c>
      <c r="G60" s="4" t="str">
        <f>HYPERLINK("http://141.218.60.56/~jnz1568/getInfo.php?workbook=14_01.xlsx&amp;sheet=U0&amp;row=60&amp;col=7&amp;number=0.00957&amp;sourceID=14","0.00957")</f>
        <v>0.00957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HYPERLINK("http://141.218.60.56/~jnz1568/getInfo.php?workbook=14_01.xlsx&amp;sheet=U0&amp;row=61&amp;col=6&amp;number=4.7&amp;sourceID=14","4.7")</f>
        <v>4.7</v>
      </c>
      <c r="G61" s="4" t="str">
        <f>HYPERLINK("http://141.218.60.56/~jnz1568/getInfo.php?workbook=14_01.xlsx&amp;sheet=U0&amp;row=61&amp;col=7&amp;number=0.00958&amp;sourceID=14","0.00958")</f>
        <v>0.00958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HYPERLINK("http://141.218.60.56/~jnz1568/getInfo.php?workbook=14_01.xlsx&amp;sheet=U0&amp;row=62&amp;col=6&amp;number=4.8&amp;sourceID=14","4.8")</f>
        <v>4.8</v>
      </c>
      <c r="G62" s="4" t="str">
        <f>HYPERLINK("http://141.218.60.56/~jnz1568/getInfo.php?workbook=14_01.xlsx&amp;sheet=U0&amp;row=62&amp;col=7&amp;number=0.00959&amp;sourceID=14","0.00959")</f>
        <v>0.00959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HYPERLINK("http://141.218.60.56/~jnz1568/getInfo.php?workbook=14_01.xlsx&amp;sheet=U0&amp;row=63&amp;col=6&amp;number=4.9&amp;sourceID=14","4.9")</f>
        <v>4.9</v>
      </c>
      <c r="G63" s="4" t="str">
        <f>HYPERLINK("http://141.218.60.56/~jnz1568/getInfo.php?workbook=14_01.xlsx&amp;sheet=U0&amp;row=63&amp;col=7&amp;number=0.0096&amp;sourceID=14","0.0096")</f>
        <v>0.0096</v>
      </c>
    </row>
    <row r="64" spans="1:7">
      <c r="A64" s="3">
        <v>14</v>
      </c>
      <c r="B64" s="3">
        <v>1</v>
      </c>
      <c r="C64" s="3">
        <v>1</v>
      </c>
      <c r="D64" s="3">
        <v>5</v>
      </c>
      <c r="E64" s="3">
        <v>1</v>
      </c>
      <c r="F64" s="4" t="str">
        <f>HYPERLINK("http://141.218.60.56/~jnz1568/getInfo.php?workbook=14_01.xlsx&amp;sheet=U0&amp;row=64&amp;col=6&amp;number=3&amp;sourceID=14","3")</f>
        <v>3</v>
      </c>
      <c r="G64" s="4" t="str">
        <f>HYPERLINK("http://141.218.60.56/~jnz1568/getInfo.php?workbook=14_01.xlsx&amp;sheet=U0&amp;row=64&amp;col=7&amp;number=0.000768&amp;sourceID=14","0.000768")</f>
        <v>0.000768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HYPERLINK("http://141.218.60.56/~jnz1568/getInfo.php?workbook=14_01.xlsx&amp;sheet=U0&amp;row=65&amp;col=6&amp;number=3.1&amp;sourceID=14","3.1")</f>
        <v>3.1</v>
      </c>
      <c r="G65" s="4" t="str">
        <f>HYPERLINK("http://141.218.60.56/~jnz1568/getInfo.php?workbook=14_01.xlsx&amp;sheet=U0&amp;row=65&amp;col=7&amp;number=0.000768&amp;sourceID=14","0.000768")</f>
        <v>0.000768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HYPERLINK("http://141.218.60.56/~jnz1568/getInfo.php?workbook=14_01.xlsx&amp;sheet=U0&amp;row=66&amp;col=6&amp;number=3.2&amp;sourceID=14","3.2")</f>
        <v>3.2</v>
      </c>
      <c r="G66" s="4" t="str">
        <f>HYPERLINK("http://141.218.60.56/~jnz1568/getInfo.php?workbook=14_01.xlsx&amp;sheet=U0&amp;row=66&amp;col=7&amp;number=0.000768&amp;sourceID=14","0.000768")</f>
        <v>0.000768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HYPERLINK("http://141.218.60.56/~jnz1568/getInfo.php?workbook=14_01.xlsx&amp;sheet=U0&amp;row=67&amp;col=6&amp;number=3.3&amp;sourceID=14","3.3")</f>
        <v>3.3</v>
      </c>
      <c r="G67" s="4" t="str">
        <f>HYPERLINK("http://141.218.60.56/~jnz1568/getInfo.php?workbook=14_01.xlsx&amp;sheet=U0&amp;row=67&amp;col=7&amp;number=0.000767&amp;sourceID=14","0.000767")</f>
        <v>0.000767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HYPERLINK("http://141.218.60.56/~jnz1568/getInfo.php?workbook=14_01.xlsx&amp;sheet=U0&amp;row=68&amp;col=6&amp;number=3.4&amp;sourceID=14","3.4")</f>
        <v>3.4</v>
      </c>
      <c r="G68" s="4" t="str">
        <f>HYPERLINK("http://141.218.60.56/~jnz1568/getInfo.php?workbook=14_01.xlsx&amp;sheet=U0&amp;row=68&amp;col=7&amp;number=0.000767&amp;sourceID=14","0.000767")</f>
        <v>0.000767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HYPERLINK("http://141.218.60.56/~jnz1568/getInfo.php?workbook=14_01.xlsx&amp;sheet=U0&amp;row=69&amp;col=6&amp;number=3.5&amp;sourceID=14","3.5")</f>
        <v>3.5</v>
      </c>
      <c r="G69" s="4" t="str">
        <f>HYPERLINK("http://141.218.60.56/~jnz1568/getInfo.php?workbook=14_01.xlsx&amp;sheet=U0&amp;row=69&amp;col=7&amp;number=0.000767&amp;sourceID=14","0.000767")</f>
        <v>0.000767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HYPERLINK("http://141.218.60.56/~jnz1568/getInfo.php?workbook=14_01.xlsx&amp;sheet=U0&amp;row=70&amp;col=6&amp;number=3.6&amp;sourceID=14","3.6")</f>
        <v>3.6</v>
      </c>
      <c r="G70" s="4" t="str">
        <f>HYPERLINK("http://141.218.60.56/~jnz1568/getInfo.php?workbook=14_01.xlsx&amp;sheet=U0&amp;row=70&amp;col=7&amp;number=0.000766&amp;sourceID=14","0.000766")</f>
        <v>0.000766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HYPERLINK("http://141.218.60.56/~jnz1568/getInfo.php?workbook=14_01.xlsx&amp;sheet=U0&amp;row=71&amp;col=6&amp;number=3.7&amp;sourceID=14","3.7")</f>
        <v>3.7</v>
      </c>
      <c r="G71" s="4" t="str">
        <f>HYPERLINK("http://141.218.60.56/~jnz1568/getInfo.php?workbook=14_01.xlsx&amp;sheet=U0&amp;row=71&amp;col=7&amp;number=0.000766&amp;sourceID=14","0.000766")</f>
        <v>0.000766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HYPERLINK("http://141.218.60.56/~jnz1568/getInfo.php?workbook=14_01.xlsx&amp;sheet=U0&amp;row=72&amp;col=6&amp;number=3.8&amp;sourceID=14","3.8")</f>
        <v>3.8</v>
      </c>
      <c r="G72" s="4" t="str">
        <f>HYPERLINK("http://141.218.60.56/~jnz1568/getInfo.php?workbook=14_01.xlsx&amp;sheet=U0&amp;row=72&amp;col=7&amp;number=0.000765&amp;sourceID=14","0.000765")</f>
        <v>0.000765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HYPERLINK("http://141.218.60.56/~jnz1568/getInfo.php?workbook=14_01.xlsx&amp;sheet=U0&amp;row=73&amp;col=6&amp;number=3.9&amp;sourceID=14","3.9")</f>
        <v>3.9</v>
      </c>
      <c r="G73" s="4" t="str">
        <f>HYPERLINK("http://141.218.60.56/~jnz1568/getInfo.php?workbook=14_01.xlsx&amp;sheet=U0&amp;row=73&amp;col=7&amp;number=0.000764&amp;sourceID=14","0.000764")</f>
        <v>0.000764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HYPERLINK("http://141.218.60.56/~jnz1568/getInfo.php?workbook=14_01.xlsx&amp;sheet=U0&amp;row=74&amp;col=6&amp;number=4&amp;sourceID=14","4")</f>
        <v>4</v>
      </c>
      <c r="G74" s="4" t="str">
        <f>HYPERLINK("http://141.218.60.56/~jnz1568/getInfo.php?workbook=14_01.xlsx&amp;sheet=U0&amp;row=74&amp;col=7&amp;number=0.000763&amp;sourceID=14","0.000763")</f>
        <v>0.000763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HYPERLINK("http://141.218.60.56/~jnz1568/getInfo.php?workbook=14_01.xlsx&amp;sheet=U0&amp;row=75&amp;col=6&amp;number=4.1&amp;sourceID=14","4.1")</f>
        <v>4.1</v>
      </c>
      <c r="G75" s="4" t="str">
        <f>HYPERLINK("http://141.218.60.56/~jnz1568/getInfo.php?workbook=14_01.xlsx&amp;sheet=U0&amp;row=75&amp;col=7&amp;number=0.000762&amp;sourceID=14","0.000762")</f>
        <v>0.000762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HYPERLINK("http://141.218.60.56/~jnz1568/getInfo.php?workbook=14_01.xlsx&amp;sheet=U0&amp;row=76&amp;col=6&amp;number=4.2&amp;sourceID=14","4.2")</f>
        <v>4.2</v>
      </c>
      <c r="G76" s="4" t="str">
        <f>HYPERLINK("http://141.218.60.56/~jnz1568/getInfo.php?workbook=14_01.xlsx&amp;sheet=U0&amp;row=76&amp;col=7&amp;number=0.00076&amp;sourceID=14","0.00076")</f>
        <v>0.00076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HYPERLINK("http://141.218.60.56/~jnz1568/getInfo.php?workbook=14_01.xlsx&amp;sheet=U0&amp;row=77&amp;col=6&amp;number=4.3&amp;sourceID=14","4.3")</f>
        <v>4.3</v>
      </c>
      <c r="G77" s="4" t="str">
        <f>HYPERLINK("http://141.218.60.56/~jnz1568/getInfo.php?workbook=14_01.xlsx&amp;sheet=U0&amp;row=77&amp;col=7&amp;number=0.000758&amp;sourceID=14","0.000758")</f>
        <v>0.000758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HYPERLINK("http://141.218.60.56/~jnz1568/getInfo.php?workbook=14_01.xlsx&amp;sheet=U0&amp;row=78&amp;col=6&amp;number=4.4&amp;sourceID=14","4.4")</f>
        <v>4.4</v>
      </c>
      <c r="G78" s="4" t="str">
        <f>HYPERLINK("http://141.218.60.56/~jnz1568/getInfo.php?workbook=14_01.xlsx&amp;sheet=U0&amp;row=78&amp;col=7&amp;number=0.000756&amp;sourceID=14","0.000756")</f>
        <v>0.000756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HYPERLINK("http://141.218.60.56/~jnz1568/getInfo.php?workbook=14_01.xlsx&amp;sheet=U0&amp;row=79&amp;col=6&amp;number=4.5&amp;sourceID=14","4.5")</f>
        <v>4.5</v>
      </c>
      <c r="G79" s="4" t="str">
        <f>HYPERLINK("http://141.218.60.56/~jnz1568/getInfo.php?workbook=14_01.xlsx&amp;sheet=U0&amp;row=79&amp;col=7&amp;number=0.000754&amp;sourceID=14","0.000754")</f>
        <v>0.000754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HYPERLINK("http://141.218.60.56/~jnz1568/getInfo.php?workbook=14_01.xlsx&amp;sheet=U0&amp;row=80&amp;col=6&amp;number=4.6&amp;sourceID=14","4.6")</f>
        <v>4.6</v>
      </c>
      <c r="G80" s="4" t="str">
        <f>HYPERLINK("http://141.218.60.56/~jnz1568/getInfo.php?workbook=14_01.xlsx&amp;sheet=U0&amp;row=80&amp;col=7&amp;number=0.000752&amp;sourceID=14","0.000752")</f>
        <v>0.000752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HYPERLINK("http://141.218.60.56/~jnz1568/getInfo.php?workbook=14_01.xlsx&amp;sheet=U0&amp;row=81&amp;col=6&amp;number=4.7&amp;sourceID=14","4.7")</f>
        <v>4.7</v>
      </c>
      <c r="G81" s="4" t="str">
        <f>HYPERLINK("http://141.218.60.56/~jnz1568/getInfo.php?workbook=14_01.xlsx&amp;sheet=U0&amp;row=81&amp;col=7&amp;number=0.000751&amp;sourceID=14","0.000751")</f>
        <v>0.000751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HYPERLINK("http://141.218.60.56/~jnz1568/getInfo.php?workbook=14_01.xlsx&amp;sheet=U0&amp;row=82&amp;col=6&amp;number=4.8&amp;sourceID=14","4.8")</f>
        <v>4.8</v>
      </c>
      <c r="G82" s="4" t="str">
        <f>HYPERLINK("http://141.218.60.56/~jnz1568/getInfo.php?workbook=14_01.xlsx&amp;sheet=U0&amp;row=82&amp;col=7&amp;number=0.000751&amp;sourceID=14","0.000751")</f>
        <v>0.000751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HYPERLINK("http://141.218.60.56/~jnz1568/getInfo.php?workbook=14_01.xlsx&amp;sheet=U0&amp;row=83&amp;col=6&amp;number=4.9&amp;sourceID=14","4.9")</f>
        <v>4.9</v>
      </c>
      <c r="G83" s="4" t="str">
        <f>HYPERLINK("http://141.218.60.56/~jnz1568/getInfo.php?workbook=14_01.xlsx&amp;sheet=U0&amp;row=83&amp;col=7&amp;number=0.000753&amp;sourceID=14","0.000753")</f>
        <v>0.000753</v>
      </c>
    </row>
    <row r="84" spans="1:7">
      <c r="A84" s="3">
        <v>14</v>
      </c>
      <c r="B84" s="3">
        <v>1</v>
      </c>
      <c r="C84" s="3">
        <v>1</v>
      </c>
      <c r="D84" s="3">
        <v>6</v>
      </c>
      <c r="E84" s="3">
        <v>1</v>
      </c>
      <c r="F84" s="4" t="str">
        <f>HYPERLINK("http://141.218.60.56/~jnz1568/getInfo.php?workbook=14_01.xlsx&amp;sheet=U0&amp;row=84&amp;col=6&amp;number=3&amp;sourceID=14","3")</f>
        <v>3</v>
      </c>
      <c r="G84" s="4" t="str">
        <f>HYPERLINK("http://141.218.60.56/~jnz1568/getInfo.php?workbook=14_01.xlsx&amp;sheet=U0&amp;row=84&amp;col=7&amp;number=0.00102&amp;sourceID=14","0.00102")</f>
        <v>0.00102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HYPERLINK("http://141.218.60.56/~jnz1568/getInfo.php?workbook=14_01.xlsx&amp;sheet=U0&amp;row=85&amp;col=6&amp;number=3.1&amp;sourceID=14","3.1")</f>
        <v>3.1</v>
      </c>
      <c r="G85" s="4" t="str">
        <f>HYPERLINK("http://141.218.60.56/~jnz1568/getInfo.php?workbook=14_01.xlsx&amp;sheet=U0&amp;row=85&amp;col=7&amp;number=0.00102&amp;sourceID=14","0.00102")</f>
        <v>0.00102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HYPERLINK("http://141.218.60.56/~jnz1568/getInfo.php?workbook=14_01.xlsx&amp;sheet=U0&amp;row=86&amp;col=6&amp;number=3.2&amp;sourceID=14","3.2")</f>
        <v>3.2</v>
      </c>
      <c r="G86" s="4" t="str">
        <f>HYPERLINK("http://141.218.60.56/~jnz1568/getInfo.php?workbook=14_01.xlsx&amp;sheet=U0&amp;row=86&amp;col=7&amp;number=0.00102&amp;sourceID=14","0.00102")</f>
        <v>0.00102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HYPERLINK("http://141.218.60.56/~jnz1568/getInfo.php?workbook=14_01.xlsx&amp;sheet=U0&amp;row=87&amp;col=6&amp;number=3.3&amp;sourceID=14","3.3")</f>
        <v>3.3</v>
      </c>
      <c r="G87" s="4" t="str">
        <f>HYPERLINK("http://141.218.60.56/~jnz1568/getInfo.php?workbook=14_01.xlsx&amp;sheet=U0&amp;row=87&amp;col=7&amp;number=0.00102&amp;sourceID=14","0.00102")</f>
        <v>0.00102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HYPERLINK("http://141.218.60.56/~jnz1568/getInfo.php?workbook=14_01.xlsx&amp;sheet=U0&amp;row=88&amp;col=6&amp;number=3.4&amp;sourceID=14","3.4")</f>
        <v>3.4</v>
      </c>
      <c r="G88" s="4" t="str">
        <f>HYPERLINK("http://141.218.60.56/~jnz1568/getInfo.php?workbook=14_01.xlsx&amp;sheet=U0&amp;row=88&amp;col=7&amp;number=0.00102&amp;sourceID=14","0.00102")</f>
        <v>0.00102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HYPERLINK("http://141.218.60.56/~jnz1568/getInfo.php?workbook=14_01.xlsx&amp;sheet=U0&amp;row=89&amp;col=6&amp;number=3.5&amp;sourceID=14","3.5")</f>
        <v>3.5</v>
      </c>
      <c r="G89" s="4" t="str">
        <f>HYPERLINK("http://141.218.60.56/~jnz1568/getInfo.php?workbook=14_01.xlsx&amp;sheet=U0&amp;row=89&amp;col=7&amp;number=0.00102&amp;sourceID=14","0.00102")</f>
        <v>0.00102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HYPERLINK("http://141.218.60.56/~jnz1568/getInfo.php?workbook=14_01.xlsx&amp;sheet=U0&amp;row=90&amp;col=6&amp;number=3.6&amp;sourceID=14","3.6")</f>
        <v>3.6</v>
      </c>
      <c r="G90" s="4" t="str">
        <f>HYPERLINK("http://141.218.60.56/~jnz1568/getInfo.php?workbook=14_01.xlsx&amp;sheet=U0&amp;row=90&amp;col=7&amp;number=0.00102&amp;sourceID=14","0.00102")</f>
        <v>0.00102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HYPERLINK("http://141.218.60.56/~jnz1568/getInfo.php?workbook=14_01.xlsx&amp;sheet=U0&amp;row=91&amp;col=6&amp;number=3.7&amp;sourceID=14","3.7")</f>
        <v>3.7</v>
      </c>
      <c r="G91" s="4" t="str">
        <f>HYPERLINK("http://141.218.60.56/~jnz1568/getInfo.php?workbook=14_01.xlsx&amp;sheet=U0&amp;row=91&amp;col=7&amp;number=0.00102&amp;sourceID=14","0.00102")</f>
        <v>0.00102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HYPERLINK("http://141.218.60.56/~jnz1568/getInfo.php?workbook=14_01.xlsx&amp;sheet=U0&amp;row=92&amp;col=6&amp;number=3.8&amp;sourceID=14","3.8")</f>
        <v>3.8</v>
      </c>
      <c r="G92" s="4" t="str">
        <f>HYPERLINK("http://141.218.60.56/~jnz1568/getInfo.php?workbook=14_01.xlsx&amp;sheet=U0&amp;row=92&amp;col=7&amp;number=0.00103&amp;sourceID=14","0.00103")</f>
        <v>0.00103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HYPERLINK("http://141.218.60.56/~jnz1568/getInfo.php?workbook=14_01.xlsx&amp;sheet=U0&amp;row=93&amp;col=6&amp;number=3.9&amp;sourceID=14","3.9")</f>
        <v>3.9</v>
      </c>
      <c r="G93" s="4" t="str">
        <f>HYPERLINK("http://141.218.60.56/~jnz1568/getInfo.php?workbook=14_01.xlsx&amp;sheet=U0&amp;row=93&amp;col=7&amp;number=0.00103&amp;sourceID=14","0.00103")</f>
        <v>0.00103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HYPERLINK("http://141.218.60.56/~jnz1568/getInfo.php?workbook=14_01.xlsx&amp;sheet=U0&amp;row=94&amp;col=6&amp;number=4&amp;sourceID=14","4")</f>
        <v>4</v>
      </c>
      <c r="G94" s="4" t="str">
        <f>HYPERLINK("http://141.218.60.56/~jnz1568/getInfo.php?workbook=14_01.xlsx&amp;sheet=U0&amp;row=94&amp;col=7&amp;number=0.00103&amp;sourceID=14","0.00103")</f>
        <v>0.00103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HYPERLINK("http://141.218.60.56/~jnz1568/getInfo.php?workbook=14_01.xlsx&amp;sheet=U0&amp;row=95&amp;col=6&amp;number=4.1&amp;sourceID=14","4.1")</f>
        <v>4.1</v>
      </c>
      <c r="G95" s="4" t="str">
        <f>HYPERLINK("http://141.218.60.56/~jnz1568/getInfo.php?workbook=14_01.xlsx&amp;sheet=U0&amp;row=95&amp;col=7&amp;number=0.00103&amp;sourceID=14","0.00103")</f>
        <v>0.00103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HYPERLINK("http://141.218.60.56/~jnz1568/getInfo.php?workbook=14_01.xlsx&amp;sheet=U0&amp;row=96&amp;col=6&amp;number=4.2&amp;sourceID=14","4.2")</f>
        <v>4.2</v>
      </c>
      <c r="G96" s="4" t="str">
        <f>HYPERLINK("http://141.218.60.56/~jnz1568/getInfo.php?workbook=14_01.xlsx&amp;sheet=U0&amp;row=96&amp;col=7&amp;number=0.00103&amp;sourceID=14","0.00103")</f>
        <v>0.00103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HYPERLINK("http://141.218.60.56/~jnz1568/getInfo.php?workbook=14_01.xlsx&amp;sheet=U0&amp;row=97&amp;col=6&amp;number=4.3&amp;sourceID=14","4.3")</f>
        <v>4.3</v>
      </c>
      <c r="G97" s="4" t="str">
        <f>HYPERLINK("http://141.218.60.56/~jnz1568/getInfo.php?workbook=14_01.xlsx&amp;sheet=U0&amp;row=97&amp;col=7&amp;number=0.00103&amp;sourceID=14","0.00103")</f>
        <v>0.00103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HYPERLINK("http://141.218.60.56/~jnz1568/getInfo.php?workbook=14_01.xlsx&amp;sheet=U0&amp;row=98&amp;col=6&amp;number=4.4&amp;sourceID=14","4.4")</f>
        <v>4.4</v>
      </c>
      <c r="G98" s="4" t="str">
        <f>HYPERLINK("http://141.218.60.56/~jnz1568/getInfo.php?workbook=14_01.xlsx&amp;sheet=U0&amp;row=98&amp;col=7&amp;number=0.00103&amp;sourceID=14","0.00103")</f>
        <v>0.00103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HYPERLINK("http://141.218.60.56/~jnz1568/getInfo.php?workbook=14_01.xlsx&amp;sheet=U0&amp;row=99&amp;col=6&amp;number=4.5&amp;sourceID=14","4.5")</f>
        <v>4.5</v>
      </c>
      <c r="G99" s="4" t="str">
        <f>HYPERLINK("http://141.218.60.56/~jnz1568/getInfo.php?workbook=14_01.xlsx&amp;sheet=U0&amp;row=99&amp;col=7&amp;number=0.00103&amp;sourceID=14","0.00103")</f>
        <v>0.00103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HYPERLINK("http://141.218.60.56/~jnz1568/getInfo.php?workbook=14_01.xlsx&amp;sheet=U0&amp;row=100&amp;col=6&amp;number=4.6&amp;sourceID=14","4.6")</f>
        <v>4.6</v>
      </c>
      <c r="G100" s="4" t="str">
        <f>HYPERLINK("http://141.218.60.56/~jnz1568/getInfo.php?workbook=14_01.xlsx&amp;sheet=U0&amp;row=100&amp;col=7&amp;number=0.00104&amp;sourceID=14","0.00104")</f>
        <v>0.00104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HYPERLINK("http://141.218.60.56/~jnz1568/getInfo.php?workbook=14_01.xlsx&amp;sheet=U0&amp;row=101&amp;col=6&amp;number=4.7&amp;sourceID=14","4.7")</f>
        <v>4.7</v>
      </c>
      <c r="G101" s="4" t="str">
        <f>HYPERLINK("http://141.218.60.56/~jnz1568/getInfo.php?workbook=14_01.xlsx&amp;sheet=U0&amp;row=101&amp;col=7&amp;number=0.00104&amp;sourceID=14","0.00104")</f>
        <v>0.00104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HYPERLINK("http://141.218.60.56/~jnz1568/getInfo.php?workbook=14_01.xlsx&amp;sheet=U0&amp;row=102&amp;col=6&amp;number=4.8&amp;sourceID=14","4.8")</f>
        <v>4.8</v>
      </c>
      <c r="G102" s="4" t="str">
        <f>HYPERLINK("http://141.218.60.56/~jnz1568/getInfo.php?workbook=14_01.xlsx&amp;sheet=U0&amp;row=102&amp;col=7&amp;number=0.00105&amp;sourceID=14","0.00105")</f>
        <v>0.00105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HYPERLINK("http://141.218.60.56/~jnz1568/getInfo.php?workbook=14_01.xlsx&amp;sheet=U0&amp;row=103&amp;col=6&amp;number=4.9&amp;sourceID=14","4.9")</f>
        <v>4.9</v>
      </c>
      <c r="G103" s="4" t="str">
        <f>HYPERLINK("http://141.218.60.56/~jnz1568/getInfo.php?workbook=14_01.xlsx&amp;sheet=U0&amp;row=103&amp;col=7&amp;number=0.00105&amp;sourceID=14","0.00105")</f>
        <v>0.00105</v>
      </c>
    </row>
    <row r="104" spans="1:7">
      <c r="A104" s="3">
        <v>14</v>
      </c>
      <c r="B104" s="3">
        <v>1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HYPERLINK("http://141.218.60.56/~jnz1568/getInfo.php?workbook=14_01.xlsx&amp;sheet=U0&amp;row=104&amp;col=6&amp;number=3&amp;sourceID=14","3")</f>
        <v>3</v>
      </c>
      <c r="G104" s="4" t="str">
        <f>HYPERLINK("http://141.218.60.56/~jnz1568/getInfo.php?workbook=14_01.xlsx&amp;sheet=U0&amp;row=104&amp;col=7&amp;number=0.00205&amp;sourceID=14","0.00205")</f>
        <v>0.00205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HYPERLINK("http://141.218.60.56/~jnz1568/getInfo.php?workbook=14_01.xlsx&amp;sheet=U0&amp;row=105&amp;col=6&amp;number=3.1&amp;sourceID=14","3.1")</f>
        <v>3.1</v>
      </c>
      <c r="G105" s="4" t="str">
        <f>HYPERLINK("http://141.218.60.56/~jnz1568/getInfo.php?workbook=14_01.xlsx&amp;sheet=U0&amp;row=105&amp;col=7&amp;number=0.00205&amp;sourceID=14","0.00205")</f>
        <v>0.00205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HYPERLINK("http://141.218.60.56/~jnz1568/getInfo.php?workbook=14_01.xlsx&amp;sheet=U0&amp;row=106&amp;col=6&amp;number=3.2&amp;sourceID=14","3.2")</f>
        <v>3.2</v>
      </c>
      <c r="G106" s="4" t="str">
        <f>HYPERLINK("http://141.218.60.56/~jnz1568/getInfo.php?workbook=14_01.xlsx&amp;sheet=U0&amp;row=106&amp;col=7&amp;number=0.00205&amp;sourceID=14","0.00205")</f>
        <v>0.00205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HYPERLINK("http://141.218.60.56/~jnz1568/getInfo.php?workbook=14_01.xlsx&amp;sheet=U0&amp;row=107&amp;col=6&amp;number=3.3&amp;sourceID=14","3.3")</f>
        <v>3.3</v>
      </c>
      <c r="G107" s="4" t="str">
        <f>HYPERLINK("http://141.218.60.56/~jnz1568/getInfo.php?workbook=14_01.xlsx&amp;sheet=U0&amp;row=107&amp;col=7&amp;number=0.00205&amp;sourceID=14","0.00205")</f>
        <v>0.00205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HYPERLINK("http://141.218.60.56/~jnz1568/getInfo.php?workbook=14_01.xlsx&amp;sheet=U0&amp;row=108&amp;col=6&amp;number=3.4&amp;sourceID=14","3.4")</f>
        <v>3.4</v>
      </c>
      <c r="G108" s="4" t="str">
        <f>HYPERLINK("http://141.218.60.56/~jnz1568/getInfo.php?workbook=14_01.xlsx&amp;sheet=U0&amp;row=108&amp;col=7&amp;number=0.00205&amp;sourceID=14","0.00205")</f>
        <v>0.00205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HYPERLINK("http://141.218.60.56/~jnz1568/getInfo.php?workbook=14_01.xlsx&amp;sheet=U0&amp;row=109&amp;col=6&amp;number=3.5&amp;sourceID=14","3.5")</f>
        <v>3.5</v>
      </c>
      <c r="G109" s="4" t="str">
        <f>HYPERLINK("http://141.218.60.56/~jnz1568/getInfo.php?workbook=14_01.xlsx&amp;sheet=U0&amp;row=109&amp;col=7&amp;number=0.00205&amp;sourceID=14","0.00205")</f>
        <v>0.00205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HYPERLINK("http://141.218.60.56/~jnz1568/getInfo.php?workbook=14_01.xlsx&amp;sheet=U0&amp;row=110&amp;col=6&amp;number=3.6&amp;sourceID=14","3.6")</f>
        <v>3.6</v>
      </c>
      <c r="G110" s="4" t="str">
        <f>HYPERLINK("http://141.218.60.56/~jnz1568/getInfo.php?workbook=14_01.xlsx&amp;sheet=U0&amp;row=110&amp;col=7&amp;number=0.00205&amp;sourceID=14","0.00205")</f>
        <v>0.00205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HYPERLINK("http://141.218.60.56/~jnz1568/getInfo.php?workbook=14_01.xlsx&amp;sheet=U0&amp;row=111&amp;col=6&amp;number=3.7&amp;sourceID=14","3.7")</f>
        <v>3.7</v>
      </c>
      <c r="G111" s="4" t="str">
        <f>HYPERLINK("http://141.218.60.56/~jnz1568/getInfo.php?workbook=14_01.xlsx&amp;sheet=U0&amp;row=111&amp;col=7&amp;number=0.00205&amp;sourceID=14","0.00205")</f>
        <v>0.00205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HYPERLINK("http://141.218.60.56/~jnz1568/getInfo.php?workbook=14_01.xlsx&amp;sheet=U0&amp;row=112&amp;col=6&amp;number=3.8&amp;sourceID=14","3.8")</f>
        <v>3.8</v>
      </c>
      <c r="G112" s="4" t="str">
        <f>HYPERLINK("http://141.218.60.56/~jnz1568/getInfo.php?workbook=14_01.xlsx&amp;sheet=U0&amp;row=112&amp;col=7&amp;number=0.00206&amp;sourceID=14","0.00206")</f>
        <v>0.00206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HYPERLINK("http://141.218.60.56/~jnz1568/getInfo.php?workbook=14_01.xlsx&amp;sheet=U0&amp;row=113&amp;col=6&amp;number=3.9&amp;sourceID=14","3.9")</f>
        <v>3.9</v>
      </c>
      <c r="G113" s="4" t="str">
        <f>HYPERLINK("http://141.218.60.56/~jnz1568/getInfo.php?workbook=14_01.xlsx&amp;sheet=U0&amp;row=113&amp;col=7&amp;number=0.00206&amp;sourceID=14","0.00206")</f>
        <v>0.00206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HYPERLINK("http://141.218.60.56/~jnz1568/getInfo.php?workbook=14_01.xlsx&amp;sheet=U0&amp;row=114&amp;col=6&amp;number=4&amp;sourceID=14","4")</f>
        <v>4</v>
      </c>
      <c r="G114" s="4" t="str">
        <f>HYPERLINK("http://141.218.60.56/~jnz1568/getInfo.php?workbook=14_01.xlsx&amp;sheet=U0&amp;row=114&amp;col=7&amp;number=0.00206&amp;sourceID=14","0.00206")</f>
        <v>0.00206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HYPERLINK("http://141.218.60.56/~jnz1568/getInfo.php?workbook=14_01.xlsx&amp;sheet=U0&amp;row=115&amp;col=6&amp;number=4.1&amp;sourceID=14","4.1")</f>
        <v>4.1</v>
      </c>
      <c r="G115" s="4" t="str">
        <f>HYPERLINK("http://141.218.60.56/~jnz1568/getInfo.php?workbook=14_01.xlsx&amp;sheet=U0&amp;row=115&amp;col=7&amp;number=0.00206&amp;sourceID=14","0.00206")</f>
        <v>0.00206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HYPERLINK("http://141.218.60.56/~jnz1568/getInfo.php?workbook=14_01.xlsx&amp;sheet=U0&amp;row=116&amp;col=6&amp;number=4.2&amp;sourceID=14","4.2")</f>
        <v>4.2</v>
      </c>
      <c r="G116" s="4" t="str">
        <f>HYPERLINK("http://141.218.60.56/~jnz1568/getInfo.php?workbook=14_01.xlsx&amp;sheet=U0&amp;row=116&amp;col=7&amp;number=0.00206&amp;sourceID=14","0.00206")</f>
        <v>0.00206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HYPERLINK("http://141.218.60.56/~jnz1568/getInfo.php?workbook=14_01.xlsx&amp;sheet=U0&amp;row=117&amp;col=6&amp;number=4.3&amp;sourceID=14","4.3")</f>
        <v>4.3</v>
      </c>
      <c r="G117" s="4" t="str">
        <f>HYPERLINK("http://141.218.60.56/~jnz1568/getInfo.php?workbook=14_01.xlsx&amp;sheet=U0&amp;row=117&amp;col=7&amp;number=0.00207&amp;sourceID=14","0.00207")</f>
        <v>0.00207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HYPERLINK("http://141.218.60.56/~jnz1568/getInfo.php?workbook=14_01.xlsx&amp;sheet=U0&amp;row=118&amp;col=6&amp;number=4.4&amp;sourceID=14","4.4")</f>
        <v>4.4</v>
      </c>
      <c r="G118" s="4" t="str">
        <f>HYPERLINK("http://141.218.60.56/~jnz1568/getInfo.php?workbook=14_01.xlsx&amp;sheet=U0&amp;row=118&amp;col=7&amp;number=0.00207&amp;sourceID=14","0.00207")</f>
        <v>0.00207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HYPERLINK("http://141.218.60.56/~jnz1568/getInfo.php?workbook=14_01.xlsx&amp;sheet=U0&amp;row=119&amp;col=6&amp;number=4.5&amp;sourceID=14","4.5")</f>
        <v>4.5</v>
      </c>
      <c r="G119" s="4" t="str">
        <f>HYPERLINK("http://141.218.60.56/~jnz1568/getInfo.php?workbook=14_01.xlsx&amp;sheet=U0&amp;row=119&amp;col=7&amp;number=0.00207&amp;sourceID=14","0.00207")</f>
        <v>0.00207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HYPERLINK("http://141.218.60.56/~jnz1568/getInfo.php?workbook=14_01.xlsx&amp;sheet=U0&amp;row=120&amp;col=6&amp;number=4.6&amp;sourceID=14","4.6")</f>
        <v>4.6</v>
      </c>
      <c r="G120" s="4" t="str">
        <f>HYPERLINK("http://141.218.60.56/~jnz1568/getInfo.php?workbook=14_01.xlsx&amp;sheet=U0&amp;row=120&amp;col=7&amp;number=0.00208&amp;sourceID=14","0.00208")</f>
        <v>0.00208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HYPERLINK("http://141.218.60.56/~jnz1568/getInfo.php?workbook=14_01.xlsx&amp;sheet=U0&amp;row=121&amp;col=6&amp;number=4.7&amp;sourceID=14","4.7")</f>
        <v>4.7</v>
      </c>
      <c r="G121" s="4" t="str">
        <f>HYPERLINK("http://141.218.60.56/~jnz1568/getInfo.php?workbook=14_01.xlsx&amp;sheet=U0&amp;row=121&amp;col=7&amp;number=0.00209&amp;sourceID=14","0.00209")</f>
        <v>0.00209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HYPERLINK("http://141.218.60.56/~jnz1568/getInfo.php?workbook=14_01.xlsx&amp;sheet=U0&amp;row=122&amp;col=6&amp;number=4.8&amp;sourceID=14","4.8")</f>
        <v>4.8</v>
      </c>
      <c r="G122" s="4" t="str">
        <f>HYPERLINK("http://141.218.60.56/~jnz1568/getInfo.php?workbook=14_01.xlsx&amp;sheet=U0&amp;row=122&amp;col=7&amp;number=0.00209&amp;sourceID=14","0.00209")</f>
        <v>0.00209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HYPERLINK("http://141.218.60.56/~jnz1568/getInfo.php?workbook=14_01.xlsx&amp;sheet=U0&amp;row=123&amp;col=6&amp;number=4.9&amp;sourceID=14","4.9")</f>
        <v>4.9</v>
      </c>
      <c r="G123" s="4" t="str">
        <f>HYPERLINK("http://141.218.60.56/~jnz1568/getInfo.php?workbook=14_01.xlsx&amp;sheet=U0&amp;row=123&amp;col=7&amp;number=0.00211&amp;sourceID=14","0.00211")</f>
        <v>0.00211</v>
      </c>
    </row>
    <row r="124" spans="1:7">
      <c r="A124" s="3">
        <v>14</v>
      </c>
      <c r="B124" s="3">
        <v>1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HYPERLINK("http://141.218.60.56/~jnz1568/getInfo.php?workbook=14_01.xlsx&amp;sheet=U0&amp;row=124&amp;col=6&amp;number=3&amp;sourceID=14","3")</f>
        <v>3</v>
      </c>
      <c r="G124" s="4" t="str">
        <f>HYPERLINK("http://141.218.60.56/~jnz1568/getInfo.php?workbook=14_01.xlsx&amp;sheet=U0&amp;row=124&amp;col=7&amp;number=0.000241&amp;sourceID=14","0.000241")</f>
        <v>0.000241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HYPERLINK("http://141.218.60.56/~jnz1568/getInfo.php?workbook=14_01.xlsx&amp;sheet=U0&amp;row=125&amp;col=6&amp;number=3.1&amp;sourceID=14","3.1")</f>
        <v>3.1</v>
      </c>
      <c r="G125" s="4" t="str">
        <f>HYPERLINK("http://141.218.60.56/~jnz1568/getInfo.php?workbook=14_01.xlsx&amp;sheet=U0&amp;row=125&amp;col=7&amp;number=0.000241&amp;sourceID=14","0.000241")</f>
        <v>0.000241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HYPERLINK("http://141.218.60.56/~jnz1568/getInfo.php?workbook=14_01.xlsx&amp;sheet=U0&amp;row=126&amp;col=6&amp;number=3.2&amp;sourceID=14","3.2")</f>
        <v>3.2</v>
      </c>
      <c r="G126" s="4" t="str">
        <f>HYPERLINK("http://141.218.60.56/~jnz1568/getInfo.php?workbook=14_01.xlsx&amp;sheet=U0&amp;row=126&amp;col=7&amp;number=0.000241&amp;sourceID=14","0.000241")</f>
        <v>0.000241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HYPERLINK("http://141.218.60.56/~jnz1568/getInfo.php?workbook=14_01.xlsx&amp;sheet=U0&amp;row=127&amp;col=6&amp;number=3.3&amp;sourceID=14","3.3")</f>
        <v>3.3</v>
      </c>
      <c r="G127" s="4" t="str">
        <f>HYPERLINK("http://141.218.60.56/~jnz1568/getInfo.php?workbook=14_01.xlsx&amp;sheet=U0&amp;row=127&amp;col=7&amp;number=0.00024&amp;sourceID=14","0.00024")</f>
        <v>0.00024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HYPERLINK("http://141.218.60.56/~jnz1568/getInfo.php?workbook=14_01.xlsx&amp;sheet=U0&amp;row=128&amp;col=6&amp;number=3.4&amp;sourceID=14","3.4")</f>
        <v>3.4</v>
      </c>
      <c r="G128" s="4" t="str">
        <f>HYPERLINK("http://141.218.60.56/~jnz1568/getInfo.php?workbook=14_01.xlsx&amp;sheet=U0&amp;row=128&amp;col=7&amp;number=0.00024&amp;sourceID=14","0.00024")</f>
        <v>0.00024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HYPERLINK("http://141.218.60.56/~jnz1568/getInfo.php?workbook=14_01.xlsx&amp;sheet=U0&amp;row=129&amp;col=6&amp;number=3.5&amp;sourceID=14","3.5")</f>
        <v>3.5</v>
      </c>
      <c r="G129" s="4" t="str">
        <f>HYPERLINK("http://141.218.60.56/~jnz1568/getInfo.php?workbook=14_01.xlsx&amp;sheet=U0&amp;row=129&amp;col=7&amp;number=0.00024&amp;sourceID=14","0.00024")</f>
        <v>0.00024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HYPERLINK("http://141.218.60.56/~jnz1568/getInfo.php?workbook=14_01.xlsx&amp;sheet=U0&amp;row=130&amp;col=6&amp;number=3.6&amp;sourceID=14","3.6")</f>
        <v>3.6</v>
      </c>
      <c r="G130" s="4" t="str">
        <f>HYPERLINK("http://141.218.60.56/~jnz1568/getInfo.php?workbook=14_01.xlsx&amp;sheet=U0&amp;row=130&amp;col=7&amp;number=0.00024&amp;sourceID=14","0.00024")</f>
        <v>0.00024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HYPERLINK("http://141.218.60.56/~jnz1568/getInfo.php?workbook=14_01.xlsx&amp;sheet=U0&amp;row=131&amp;col=6&amp;number=3.7&amp;sourceID=14","3.7")</f>
        <v>3.7</v>
      </c>
      <c r="G131" s="4" t="str">
        <f>HYPERLINK("http://141.218.60.56/~jnz1568/getInfo.php?workbook=14_01.xlsx&amp;sheet=U0&amp;row=131&amp;col=7&amp;number=0.00024&amp;sourceID=14","0.00024")</f>
        <v>0.00024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HYPERLINK("http://141.218.60.56/~jnz1568/getInfo.php?workbook=14_01.xlsx&amp;sheet=U0&amp;row=132&amp;col=6&amp;number=3.8&amp;sourceID=14","3.8")</f>
        <v>3.8</v>
      </c>
      <c r="G132" s="4" t="str">
        <f>HYPERLINK("http://141.218.60.56/~jnz1568/getInfo.php?workbook=14_01.xlsx&amp;sheet=U0&amp;row=132&amp;col=7&amp;number=0.000239&amp;sourceID=14","0.000239")</f>
        <v>0.000239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HYPERLINK("http://141.218.60.56/~jnz1568/getInfo.php?workbook=14_01.xlsx&amp;sheet=U0&amp;row=133&amp;col=6&amp;number=3.9&amp;sourceID=14","3.9")</f>
        <v>3.9</v>
      </c>
      <c r="G133" s="4" t="str">
        <f>HYPERLINK("http://141.218.60.56/~jnz1568/getInfo.php?workbook=14_01.xlsx&amp;sheet=U0&amp;row=133&amp;col=7&amp;number=0.000239&amp;sourceID=14","0.000239")</f>
        <v>0.000239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HYPERLINK("http://141.218.60.56/~jnz1568/getInfo.php?workbook=14_01.xlsx&amp;sheet=U0&amp;row=134&amp;col=6&amp;number=4&amp;sourceID=14","4")</f>
        <v>4</v>
      </c>
      <c r="G134" s="4" t="str">
        <f>HYPERLINK("http://141.218.60.56/~jnz1568/getInfo.php?workbook=14_01.xlsx&amp;sheet=U0&amp;row=134&amp;col=7&amp;number=0.000238&amp;sourceID=14","0.000238")</f>
        <v>0.000238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HYPERLINK("http://141.218.60.56/~jnz1568/getInfo.php?workbook=14_01.xlsx&amp;sheet=U0&amp;row=135&amp;col=6&amp;number=4.1&amp;sourceID=14","4.1")</f>
        <v>4.1</v>
      </c>
      <c r="G135" s="4" t="str">
        <f>HYPERLINK("http://141.218.60.56/~jnz1568/getInfo.php?workbook=14_01.xlsx&amp;sheet=U0&amp;row=135&amp;col=7&amp;number=0.000238&amp;sourceID=14","0.000238")</f>
        <v>0.000238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HYPERLINK("http://141.218.60.56/~jnz1568/getInfo.php?workbook=14_01.xlsx&amp;sheet=U0&amp;row=136&amp;col=6&amp;number=4.2&amp;sourceID=14","4.2")</f>
        <v>4.2</v>
      </c>
      <c r="G136" s="4" t="str">
        <f>HYPERLINK("http://141.218.60.56/~jnz1568/getInfo.php?workbook=14_01.xlsx&amp;sheet=U0&amp;row=136&amp;col=7&amp;number=0.000237&amp;sourceID=14","0.000237")</f>
        <v>0.000237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HYPERLINK("http://141.218.60.56/~jnz1568/getInfo.php?workbook=14_01.xlsx&amp;sheet=U0&amp;row=137&amp;col=6&amp;number=4.3&amp;sourceID=14","4.3")</f>
        <v>4.3</v>
      </c>
      <c r="G137" s="4" t="str">
        <f>HYPERLINK("http://141.218.60.56/~jnz1568/getInfo.php?workbook=14_01.xlsx&amp;sheet=U0&amp;row=137&amp;col=7&amp;number=0.000236&amp;sourceID=14","0.000236")</f>
        <v>0.000236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HYPERLINK("http://141.218.60.56/~jnz1568/getInfo.php?workbook=14_01.xlsx&amp;sheet=U0&amp;row=138&amp;col=6&amp;number=4.4&amp;sourceID=14","4.4")</f>
        <v>4.4</v>
      </c>
      <c r="G138" s="4" t="str">
        <f>HYPERLINK("http://141.218.60.56/~jnz1568/getInfo.php?workbook=14_01.xlsx&amp;sheet=U0&amp;row=138&amp;col=7&amp;number=0.000235&amp;sourceID=14","0.000235")</f>
        <v>0.000235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HYPERLINK("http://141.218.60.56/~jnz1568/getInfo.php?workbook=14_01.xlsx&amp;sheet=U0&amp;row=139&amp;col=6&amp;number=4.5&amp;sourceID=14","4.5")</f>
        <v>4.5</v>
      </c>
      <c r="G139" s="4" t="str">
        <f>HYPERLINK("http://141.218.60.56/~jnz1568/getInfo.php?workbook=14_01.xlsx&amp;sheet=U0&amp;row=139&amp;col=7&amp;number=0.000234&amp;sourceID=14","0.000234")</f>
        <v>0.000234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HYPERLINK("http://141.218.60.56/~jnz1568/getInfo.php?workbook=14_01.xlsx&amp;sheet=U0&amp;row=140&amp;col=6&amp;number=4.6&amp;sourceID=14","4.6")</f>
        <v>4.6</v>
      </c>
      <c r="G140" s="4" t="str">
        <f>HYPERLINK("http://141.218.60.56/~jnz1568/getInfo.php?workbook=14_01.xlsx&amp;sheet=U0&amp;row=140&amp;col=7&amp;number=0.000234&amp;sourceID=14","0.000234")</f>
        <v>0.000234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HYPERLINK("http://141.218.60.56/~jnz1568/getInfo.php?workbook=14_01.xlsx&amp;sheet=U0&amp;row=141&amp;col=6&amp;number=4.7&amp;sourceID=14","4.7")</f>
        <v>4.7</v>
      </c>
      <c r="G141" s="4" t="str">
        <f>HYPERLINK("http://141.218.60.56/~jnz1568/getInfo.php?workbook=14_01.xlsx&amp;sheet=U0&amp;row=141&amp;col=7&amp;number=0.000234&amp;sourceID=14","0.000234")</f>
        <v>0.000234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HYPERLINK("http://141.218.60.56/~jnz1568/getInfo.php?workbook=14_01.xlsx&amp;sheet=U0&amp;row=142&amp;col=6&amp;number=4.8&amp;sourceID=14","4.8")</f>
        <v>4.8</v>
      </c>
      <c r="G142" s="4" t="str">
        <f>HYPERLINK("http://141.218.60.56/~jnz1568/getInfo.php?workbook=14_01.xlsx&amp;sheet=U0&amp;row=142&amp;col=7&amp;number=0.000236&amp;sourceID=14","0.000236")</f>
        <v>0.000236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HYPERLINK("http://141.218.60.56/~jnz1568/getInfo.php?workbook=14_01.xlsx&amp;sheet=U0&amp;row=143&amp;col=6&amp;number=4.9&amp;sourceID=14","4.9")</f>
        <v>4.9</v>
      </c>
      <c r="G143" s="4" t="str">
        <f>HYPERLINK("http://141.218.60.56/~jnz1568/getInfo.php?workbook=14_01.xlsx&amp;sheet=U0&amp;row=143&amp;col=7&amp;number=0.00024&amp;sourceID=14","0.00024")</f>
        <v>0.00024</v>
      </c>
    </row>
    <row r="144" spans="1:7">
      <c r="A144" s="3">
        <v>14</v>
      </c>
      <c r="B144" s="3">
        <v>1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HYPERLINK("http://141.218.60.56/~jnz1568/getInfo.php?workbook=14_01.xlsx&amp;sheet=U0&amp;row=144&amp;col=6&amp;number=3&amp;sourceID=14","3")</f>
        <v>3</v>
      </c>
      <c r="G144" s="4" t="str">
        <f>HYPERLINK("http://141.218.60.56/~jnz1568/getInfo.php?workbook=14_01.xlsx&amp;sheet=U0&amp;row=144&amp;col=7&amp;number=0.000361&amp;sourceID=14","0.000361")</f>
        <v>0.000361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HYPERLINK("http://141.218.60.56/~jnz1568/getInfo.php?workbook=14_01.xlsx&amp;sheet=U0&amp;row=145&amp;col=6&amp;number=3.1&amp;sourceID=14","3.1")</f>
        <v>3.1</v>
      </c>
      <c r="G145" s="4" t="str">
        <f>HYPERLINK("http://141.218.60.56/~jnz1568/getInfo.php?workbook=14_01.xlsx&amp;sheet=U0&amp;row=145&amp;col=7&amp;number=0.000361&amp;sourceID=14","0.000361")</f>
        <v>0.000361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HYPERLINK("http://141.218.60.56/~jnz1568/getInfo.php?workbook=14_01.xlsx&amp;sheet=U0&amp;row=146&amp;col=6&amp;number=3.2&amp;sourceID=14","3.2")</f>
        <v>3.2</v>
      </c>
      <c r="G146" s="4" t="str">
        <f>HYPERLINK("http://141.218.60.56/~jnz1568/getInfo.php?workbook=14_01.xlsx&amp;sheet=U0&amp;row=146&amp;col=7&amp;number=0.000361&amp;sourceID=14","0.000361")</f>
        <v>0.000361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HYPERLINK("http://141.218.60.56/~jnz1568/getInfo.php?workbook=14_01.xlsx&amp;sheet=U0&amp;row=147&amp;col=6&amp;number=3.3&amp;sourceID=14","3.3")</f>
        <v>3.3</v>
      </c>
      <c r="G147" s="4" t="str">
        <f>HYPERLINK("http://141.218.60.56/~jnz1568/getInfo.php?workbook=14_01.xlsx&amp;sheet=U0&amp;row=147&amp;col=7&amp;number=0.000361&amp;sourceID=14","0.000361")</f>
        <v>0.000361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HYPERLINK("http://141.218.60.56/~jnz1568/getInfo.php?workbook=14_01.xlsx&amp;sheet=U0&amp;row=148&amp;col=6&amp;number=3.4&amp;sourceID=14","3.4")</f>
        <v>3.4</v>
      </c>
      <c r="G148" s="4" t="str">
        <f>HYPERLINK("http://141.218.60.56/~jnz1568/getInfo.php?workbook=14_01.xlsx&amp;sheet=U0&amp;row=148&amp;col=7&amp;number=0.000361&amp;sourceID=14","0.000361")</f>
        <v>0.000361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HYPERLINK("http://141.218.60.56/~jnz1568/getInfo.php?workbook=14_01.xlsx&amp;sheet=U0&amp;row=149&amp;col=6&amp;number=3.5&amp;sourceID=14","3.5")</f>
        <v>3.5</v>
      </c>
      <c r="G149" s="4" t="str">
        <f>HYPERLINK("http://141.218.60.56/~jnz1568/getInfo.php?workbook=14_01.xlsx&amp;sheet=U0&amp;row=149&amp;col=7&amp;number=0.00036&amp;sourceID=14","0.00036")</f>
        <v>0.00036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HYPERLINK("http://141.218.60.56/~jnz1568/getInfo.php?workbook=14_01.xlsx&amp;sheet=U0&amp;row=150&amp;col=6&amp;number=3.6&amp;sourceID=14","3.6")</f>
        <v>3.6</v>
      </c>
      <c r="G150" s="4" t="str">
        <f>HYPERLINK("http://141.218.60.56/~jnz1568/getInfo.php?workbook=14_01.xlsx&amp;sheet=U0&amp;row=150&amp;col=7&amp;number=0.00036&amp;sourceID=14","0.00036")</f>
        <v>0.00036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HYPERLINK("http://141.218.60.56/~jnz1568/getInfo.php?workbook=14_01.xlsx&amp;sheet=U0&amp;row=151&amp;col=6&amp;number=3.7&amp;sourceID=14","3.7")</f>
        <v>3.7</v>
      </c>
      <c r="G151" s="4" t="str">
        <f>HYPERLINK("http://141.218.60.56/~jnz1568/getInfo.php?workbook=14_01.xlsx&amp;sheet=U0&amp;row=151&amp;col=7&amp;number=0.000359&amp;sourceID=14","0.000359")</f>
        <v>0.000359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HYPERLINK("http://141.218.60.56/~jnz1568/getInfo.php?workbook=14_01.xlsx&amp;sheet=U0&amp;row=152&amp;col=6&amp;number=3.8&amp;sourceID=14","3.8")</f>
        <v>3.8</v>
      </c>
      <c r="G152" s="4" t="str">
        <f>HYPERLINK("http://141.218.60.56/~jnz1568/getInfo.php?workbook=14_01.xlsx&amp;sheet=U0&amp;row=152&amp;col=7&amp;number=0.000359&amp;sourceID=14","0.000359")</f>
        <v>0.000359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HYPERLINK("http://141.218.60.56/~jnz1568/getInfo.php?workbook=14_01.xlsx&amp;sheet=U0&amp;row=153&amp;col=6&amp;number=3.9&amp;sourceID=14","3.9")</f>
        <v>3.9</v>
      </c>
      <c r="G153" s="4" t="str">
        <f>HYPERLINK("http://141.218.60.56/~jnz1568/getInfo.php?workbook=14_01.xlsx&amp;sheet=U0&amp;row=153&amp;col=7&amp;number=0.000358&amp;sourceID=14","0.000358")</f>
        <v>0.000358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HYPERLINK("http://141.218.60.56/~jnz1568/getInfo.php?workbook=14_01.xlsx&amp;sheet=U0&amp;row=154&amp;col=6&amp;number=4&amp;sourceID=14","4")</f>
        <v>4</v>
      </c>
      <c r="G154" s="4" t="str">
        <f>HYPERLINK("http://141.218.60.56/~jnz1568/getInfo.php?workbook=14_01.xlsx&amp;sheet=U0&amp;row=154&amp;col=7&amp;number=0.000357&amp;sourceID=14","0.000357")</f>
        <v>0.000357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HYPERLINK("http://141.218.60.56/~jnz1568/getInfo.php?workbook=14_01.xlsx&amp;sheet=U0&amp;row=155&amp;col=6&amp;number=4.1&amp;sourceID=14","4.1")</f>
        <v>4.1</v>
      </c>
      <c r="G155" s="4" t="str">
        <f>HYPERLINK("http://141.218.60.56/~jnz1568/getInfo.php?workbook=14_01.xlsx&amp;sheet=U0&amp;row=155&amp;col=7&amp;number=0.000356&amp;sourceID=14","0.000356")</f>
        <v>0.000356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HYPERLINK("http://141.218.60.56/~jnz1568/getInfo.php?workbook=14_01.xlsx&amp;sheet=U0&amp;row=156&amp;col=6&amp;number=4.2&amp;sourceID=14","4.2")</f>
        <v>4.2</v>
      </c>
      <c r="G156" s="4" t="str">
        <f>HYPERLINK("http://141.218.60.56/~jnz1568/getInfo.php?workbook=14_01.xlsx&amp;sheet=U0&amp;row=156&amp;col=7&amp;number=0.000355&amp;sourceID=14","0.000355")</f>
        <v>0.000355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HYPERLINK("http://141.218.60.56/~jnz1568/getInfo.php?workbook=14_01.xlsx&amp;sheet=U0&amp;row=157&amp;col=6&amp;number=4.3&amp;sourceID=14","4.3")</f>
        <v>4.3</v>
      </c>
      <c r="G157" s="4" t="str">
        <f>HYPERLINK("http://141.218.60.56/~jnz1568/getInfo.php?workbook=14_01.xlsx&amp;sheet=U0&amp;row=157&amp;col=7&amp;number=0.000354&amp;sourceID=14","0.000354")</f>
        <v>0.000354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HYPERLINK("http://141.218.60.56/~jnz1568/getInfo.php?workbook=14_01.xlsx&amp;sheet=U0&amp;row=158&amp;col=6&amp;number=4.4&amp;sourceID=14","4.4")</f>
        <v>4.4</v>
      </c>
      <c r="G158" s="4" t="str">
        <f>HYPERLINK("http://141.218.60.56/~jnz1568/getInfo.php?workbook=14_01.xlsx&amp;sheet=U0&amp;row=158&amp;col=7&amp;number=0.000352&amp;sourceID=14","0.000352")</f>
        <v>0.000352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HYPERLINK("http://141.218.60.56/~jnz1568/getInfo.php?workbook=14_01.xlsx&amp;sheet=U0&amp;row=159&amp;col=6&amp;number=4.5&amp;sourceID=14","4.5")</f>
        <v>4.5</v>
      </c>
      <c r="G159" s="4" t="str">
        <f>HYPERLINK("http://141.218.60.56/~jnz1568/getInfo.php?workbook=14_01.xlsx&amp;sheet=U0&amp;row=159&amp;col=7&amp;number=0.000351&amp;sourceID=14","0.000351")</f>
        <v>0.000351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HYPERLINK("http://141.218.60.56/~jnz1568/getInfo.php?workbook=14_01.xlsx&amp;sheet=U0&amp;row=160&amp;col=6&amp;number=4.6&amp;sourceID=14","4.6")</f>
        <v>4.6</v>
      </c>
      <c r="G160" s="4" t="str">
        <f>HYPERLINK("http://141.218.60.56/~jnz1568/getInfo.php?workbook=14_01.xlsx&amp;sheet=U0&amp;row=160&amp;col=7&amp;number=0.00035&amp;sourceID=14","0.00035")</f>
        <v>0.00035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HYPERLINK("http://141.218.60.56/~jnz1568/getInfo.php?workbook=14_01.xlsx&amp;sheet=U0&amp;row=161&amp;col=6&amp;number=4.7&amp;sourceID=14","4.7")</f>
        <v>4.7</v>
      </c>
      <c r="G161" s="4" t="str">
        <f>HYPERLINK("http://141.218.60.56/~jnz1568/getInfo.php?workbook=14_01.xlsx&amp;sheet=U0&amp;row=161&amp;col=7&amp;number=0.000351&amp;sourceID=14","0.000351")</f>
        <v>0.000351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HYPERLINK("http://141.218.60.56/~jnz1568/getInfo.php?workbook=14_01.xlsx&amp;sheet=U0&amp;row=162&amp;col=6&amp;number=4.8&amp;sourceID=14","4.8")</f>
        <v>4.8</v>
      </c>
      <c r="G162" s="4" t="str">
        <f>HYPERLINK("http://141.218.60.56/~jnz1568/getInfo.php?workbook=14_01.xlsx&amp;sheet=U0&amp;row=162&amp;col=7&amp;number=0.000353&amp;sourceID=14","0.000353")</f>
        <v>0.000353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HYPERLINK("http://141.218.60.56/~jnz1568/getInfo.php?workbook=14_01.xlsx&amp;sheet=U0&amp;row=163&amp;col=6&amp;number=4.9&amp;sourceID=14","4.9")</f>
        <v>4.9</v>
      </c>
      <c r="G163" s="4" t="str">
        <f>HYPERLINK("http://141.218.60.56/~jnz1568/getInfo.php?workbook=14_01.xlsx&amp;sheet=U0&amp;row=163&amp;col=7&amp;number=0.00036&amp;sourceID=14","0.00036")</f>
        <v>0.00036</v>
      </c>
    </row>
    <row r="164" spans="1:7">
      <c r="A164" s="3">
        <v>14</v>
      </c>
      <c r="B164" s="3">
        <v>1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HYPERLINK("http://141.218.60.56/~jnz1568/getInfo.php?workbook=14_01.xlsx&amp;sheet=U0&amp;row=164&amp;col=6&amp;number=3&amp;sourceID=14","3")</f>
        <v>3</v>
      </c>
      <c r="G164" s="4" t="str">
        <f>HYPERLINK("http://141.218.60.56/~jnz1568/getInfo.php?workbook=14_01.xlsx&amp;sheet=U0&amp;row=164&amp;col=7&amp;number=0.00032&amp;sourceID=14","0.00032")</f>
        <v>0.00032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HYPERLINK("http://141.218.60.56/~jnz1568/getInfo.php?workbook=14_01.xlsx&amp;sheet=U0&amp;row=165&amp;col=6&amp;number=3.1&amp;sourceID=14","3.1")</f>
        <v>3.1</v>
      </c>
      <c r="G165" s="4" t="str">
        <f>HYPERLINK("http://141.218.60.56/~jnz1568/getInfo.php?workbook=14_01.xlsx&amp;sheet=U0&amp;row=165&amp;col=7&amp;number=0.00032&amp;sourceID=14","0.00032")</f>
        <v>0.00032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HYPERLINK("http://141.218.60.56/~jnz1568/getInfo.php?workbook=14_01.xlsx&amp;sheet=U0&amp;row=166&amp;col=6&amp;number=3.2&amp;sourceID=14","3.2")</f>
        <v>3.2</v>
      </c>
      <c r="G166" s="4" t="str">
        <f>HYPERLINK("http://141.218.60.56/~jnz1568/getInfo.php?workbook=14_01.xlsx&amp;sheet=U0&amp;row=166&amp;col=7&amp;number=0.000321&amp;sourceID=14","0.000321")</f>
        <v>0.000321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HYPERLINK("http://141.218.60.56/~jnz1568/getInfo.php?workbook=14_01.xlsx&amp;sheet=U0&amp;row=167&amp;col=6&amp;number=3.3&amp;sourceID=14","3.3")</f>
        <v>3.3</v>
      </c>
      <c r="G167" s="4" t="str">
        <f>HYPERLINK("http://141.218.60.56/~jnz1568/getInfo.php?workbook=14_01.xlsx&amp;sheet=U0&amp;row=167&amp;col=7&amp;number=0.000321&amp;sourceID=14","0.000321")</f>
        <v>0.000321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HYPERLINK("http://141.218.60.56/~jnz1568/getInfo.php?workbook=14_01.xlsx&amp;sheet=U0&amp;row=168&amp;col=6&amp;number=3.4&amp;sourceID=14","3.4")</f>
        <v>3.4</v>
      </c>
      <c r="G168" s="4" t="str">
        <f>HYPERLINK("http://141.218.60.56/~jnz1568/getInfo.php?workbook=14_01.xlsx&amp;sheet=U0&amp;row=168&amp;col=7&amp;number=0.000321&amp;sourceID=14","0.000321")</f>
        <v>0.000321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HYPERLINK("http://141.218.60.56/~jnz1568/getInfo.php?workbook=14_01.xlsx&amp;sheet=U0&amp;row=169&amp;col=6&amp;number=3.5&amp;sourceID=14","3.5")</f>
        <v>3.5</v>
      </c>
      <c r="G169" s="4" t="str">
        <f>HYPERLINK("http://141.218.60.56/~jnz1568/getInfo.php?workbook=14_01.xlsx&amp;sheet=U0&amp;row=169&amp;col=7&amp;number=0.000321&amp;sourceID=14","0.000321")</f>
        <v>0.000321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HYPERLINK("http://141.218.60.56/~jnz1568/getInfo.php?workbook=14_01.xlsx&amp;sheet=U0&amp;row=170&amp;col=6&amp;number=3.6&amp;sourceID=14","3.6")</f>
        <v>3.6</v>
      </c>
      <c r="G170" s="4" t="str">
        <f>HYPERLINK("http://141.218.60.56/~jnz1568/getInfo.php?workbook=14_01.xlsx&amp;sheet=U0&amp;row=170&amp;col=7&amp;number=0.000322&amp;sourceID=14","0.000322")</f>
        <v>0.000322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HYPERLINK("http://141.218.60.56/~jnz1568/getInfo.php?workbook=14_01.xlsx&amp;sheet=U0&amp;row=171&amp;col=6&amp;number=3.7&amp;sourceID=14","3.7")</f>
        <v>3.7</v>
      </c>
      <c r="G171" s="4" t="str">
        <f>HYPERLINK("http://141.218.60.56/~jnz1568/getInfo.php?workbook=14_01.xlsx&amp;sheet=U0&amp;row=171&amp;col=7&amp;number=0.000322&amp;sourceID=14","0.000322")</f>
        <v>0.000322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HYPERLINK("http://141.218.60.56/~jnz1568/getInfo.php?workbook=14_01.xlsx&amp;sheet=U0&amp;row=172&amp;col=6&amp;number=3.8&amp;sourceID=14","3.8")</f>
        <v>3.8</v>
      </c>
      <c r="G172" s="4" t="str">
        <f>HYPERLINK("http://141.218.60.56/~jnz1568/getInfo.php?workbook=14_01.xlsx&amp;sheet=U0&amp;row=172&amp;col=7&amp;number=0.000323&amp;sourceID=14","0.000323")</f>
        <v>0.000323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HYPERLINK("http://141.218.60.56/~jnz1568/getInfo.php?workbook=14_01.xlsx&amp;sheet=U0&amp;row=173&amp;col=6&amp;number=3.9&amp;sourceID=14","3.9")</f>
        <v>3.9</v>
      </c>
      <c r="G173" s="4" t="str">
        <f>HYPERLINK("http://141.218.60.56/~jnz1568/getInfo.php?workbook=14_01.xlsx&amp;sheet=U0&amp;row=173&amp;col=7&amp;number=0.000323&amp;sourceID=14","0.000323")</f>
        <v>0.000323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HYPERLINK("http://141.218.60.56/~jnz1568/getInfo.php?workbook=14_01.xlsx&amp;sheet=U0&amp;row=174&amp;col=6&amp;number=4&amp;sourceID=14","4")</f>
        <v>4</v>
      </c>
      <c r="G174" s="4" t="str">
        <f>HYPERLINK("http://141.218.60.56/~jnz1568/getInfo.php?workbook=14_01.xlsx&amp;sheet=U0&amp;row=174&amp;col=7&amp;number=0.000324&amp;sourceID=14","0.000324")</f>
        <v>0.000324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HYPERLINK("http://141.218.60.56/~jnz1568/getInfo.php?workbook=14_01.xlsx&amp;sheet=U0&amp;row=175&amp;col=6&amp;number=4.1&amp;sourceID=14","4.1")</f>
        <v>4.1</v>
      </c>
      <c r="G175" s="4" t="str">
        <f>HYPERLINK("http://141.218.60.56/~jnz1568/getInfo.php?workbook=14_01.xlsx&amp;sheet=U0&amp;row=175&amp;col=7&amp;number=0.000325&amp;sourceID=14","0.000325")</f>
        <v>0.000325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HYPERLINK("http://141.218.60.56/~jnz1568/getInfo.php?workbook=14_01.xlsx&amp;sheet=U0&amp;row=176&amp;col=6&amp;number=4.2&amp;sourceID=14","4.2")</f>
        <v>4.2</v>
      </c>
      <c r="G176" s="4" t="str">
        <f>HYPERLINK("http://141.218.60.56/~jnz1568/getInfo.php?workbook=14_01.xlsx&amp;sheet=U0&amp;row=176&amp;col=7&amp;number=0.000327&amp;sourceID=14","0.000327")</f>
        <v>0.000327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HYPERLINK("http://141.218.60.56/~jnz1568/getInfo.php?workbook=14_01.xlsx&amp;sheet=U0&amp;row=177&amp;col=6&amp;number=4.3&amp;sourceID=14","4.3")</f>
        <v>4.3</v>
      </c>
      <c r="G177" s="4" t="str">
        <f>HYPERLINK("http://141.218.60.56/~jnz1568/getInfo.php?workbook=14_01.xlsx&amp;sheet=U0&amp;row=177&amp;col=7&amp;number=0.000328&amp;sourceID=14","0.000328")</f>
        <v>0.000328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HYPERLINK("http://141.218.60.56/~jnz1568/getInfo.php?workbook=14_01.xlsx&amp;sheet=U0&amp;row=178&amp;col=6&amp;number=4.4&amp;sourceID=14","4.4")</f>
        <v>4.4</v>
      </c>
      <c r="G178" s="4" t="str">
        <f>HYPERLINK("http://141.218.60.56/~jnz1568/getInfo.php?workbook=14_01.xlsx&amp;sheet=U0&amp;row=178&amp;col=7&amp;number=0.00033&amp;sourceID=14","0.00033")</f>
        <v>0.00033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HYPERLINK("http://141.218.60.56/~jnz1568/getInfo.php?workbook=14_01.xlsx&amp;sheet=U0&amp;row=179&amp;col=6&amp;number=4.5&amp;sourceID=14","4.5")</f>
        <v>4.5</v>
      </c>
      <c r="G179" s="4" t="str">
        <f>HYPERLINK("http://141.218.60.56/~jnz1568/getInfo.php?workbook=14_01.xlsx&amp;sheet=U0&amp;row=179&amp;col=7&amp;number=0.000333&amp;sourceID=14","0.000333")</f>
        <v>0.000333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HYPERLINK("http://141.218.60.56/~jnz1568/getInfo.php?workbook=14_01.xlsx&amp;sheet=U0&amp;row=180&amp;col=6&amp;number=4.6&amp;sourceID=14","4.6")</f>
        <v>4.6</v>
      </c>
      <c r="G180" s="4" t="str">
        <f>HYPERLINK("http://141.218.60.56/~jnz1568/getInfo.php?workbook=14_01.xlsx&amp;sheet=U0&amp;row=180&amp;col=7&amp;number=0.000336&amp;sourceID=14","0.000336")</f>
        <v>0.000336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HYPERLINK("http://141.218.60.56/~jnz1568/getInfo.php?workbook=14_01.xlsx&amp;sheet=U0&amp;row=181&amp;col=6&amp;number=4.7&amp;sourceID=14","4.7")</f>
        <v>4.7</v>
      </c>
      <c r="G181" s="4" t="str">
        <f>HYPERLINK("http://141.218.60.56/~jnz1568/getInfo.php?workbook=14_01.xlsx&amp;sheet=U0&amp;row=181&amp;col=7&amp;number=0.000339&amp;sourceID=14","0.000339")</f>
        <v>0.000339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HYPERLINK("http://141.218.60.56/~jnz1568/getInfo.php?workbook=14_01.xlsx&amp;sheet=U0&amp;row=182&amp;col=6&amp;number=4.8&amp;sourceID=14","4.8")</f>
        <v>4.8</v>
      </c>
      <c r="G182" s="4" t="str">
        <f>HYPERLINK("http://141.218.60.56/~jnz1568/getInfo.php?workbook=14_01.xlsx&amp;sheet=U0&amp;row=182&amp;col=7&amp;number=0.000342&amp;sourceID=14","0.000342")</f>
        <v>0.000342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HYPERLINK("http://141.218.60.56/~jnz1568/getInfo.php?workbook=14_01.xlsx&amp;sheet=U0&amp;row=183&amp;col=6&amp;number=4.9&amp;sourceID=14","4.9")</f>
        <v>4.9</v>
      </c>
      <c r="G183" s="4" t="str">
        <f>HYPERLINK("http://141.218.60.56/~jnz1568/getInfo.php?workbook=14_01.xlsx&amp;sheet=U0&amp;row=183&amp;col=7&amp;number=0.000346&amp;sourceID=14","0.000346")</f>
        <v>0.000346</v>
      </c>
    </row>
    <row r="184" spans="1:7">
      <c r="A184" s="3">
        <v>14</v>
      </c>
      <c r="B184" s="3">
        <v>1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HYPERLINK("http://141.218.60.56/~jnz1568/getInfo.php?workbook=14_01.xlsx&amp;sheet=U0&amp;row=184&amp;col=6&amp;number=3&amp;sourceID=14","3")</f>
        <v>3</v>
      </c>
      <c r="G184" s="4" t="str">
        <f>HYPERLINK("http://141.218.60.56/~jnz1568/getInfo.php?workbook=14_01.xlsx&amp;sheet=U0&amp;row=184&amp;col=7&amp;number=0.00043&amp;sourceID=14","0.00043")</f>
        <v>0.00043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HYPERLINK("http://141.218.60.56/~jnz1568/getInfo.php?workbook=14_01.xlsx&amp;sheet=U0&amp;row=185&amp;col=6&amp;number=3.1&amp;sourceID=14","3.1")</f>
        <v>3.1</v>
      </c>
      <c r="G185" s="4" t="str">
        <f>HYPERLINK("http://141.218.60.56/~jnz1568/getInfo.php?workbook=14_01.xlsx&amp;sheet=U0&amp;row=185&amp;col=7&amp;number=0.00043&amp;sourceID=14","0.00043")</f>
        <v>0.00043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HYPERLINK("http://141.218.60.56/~jnz1568/getInfo.php?workbook=14_01.xlsx&amp;sheet=U0&amp;row=186&amp;col=6&amp;number=3.2&amp;sourceID=14","3.2")</f>
        <v>3.2</v>
      </c>
      <c r="G186" s="4" t="str">
        <f>HYPERLINK("http://141.218.60.56/~jnz1568/getInfo.php?workbook=14_01.xlsx&amp;sheet=U0&amp;row=186&amp;col=7&amp;number=0.00043&amp;sourceID=14","0.00043")</f>
        <v>0.00043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HYPERLINK("http://141.218.60.56/~jnz1568/getInfo.php?workbook=14_01.xlsx&amp;sheet=U0&amp;row=187&amp;col=6&amp;number=3.3&amp;sourceID=14","3.3")</f>
        <v>3.3</v>
      </c>
      <c r="G187" s="4" t="str">
        <f>HYPERLINK("http://141.218.60.56/~jnz1568/getInfo.php?workbook=14_01.xlsx&amp;sheet=U0&amp;row=187&amp;col=7&amp;number=0.00043&amp;sourceID=14","0.00043")</f>
        <v>0.00043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HYPERLINK("http://141.218.60.56/~jnz1568/getInfo.php?workbook=14_01.xlsx&amp;sheet=U0&amp;row=188&amp;col=6&amp;number=3.4&amp;sourceID=14","3.4")</f>
        <v>3.4</v>
      </c>
      <c r="G188" s="4" t="str">
        <f>HYPERLINK("http://141.218.60.56/~jnz1568/getInfo.php?workbook=14_01.xlsx&amp;sheet=U0&amp;row=188&amp;col=7&amp;number=0.00043&amp;sourceID=14","0.00043")</f>
        <v>0.00043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HYPERLINK("http://141.218.60.56/~jnz1568/getInfo.php?workbook=14_01.xlsx&amp;sheet=U0&amp;row=189&amp;col=6&amp;number=3.5&amp;sourceID=14","3.5")</f>
        <v>3.5</v>
      </c>
      <c r="G189" s="4" t="str">
        <f>HYPERLINK("http://141.218.60.56/~jnz1568/getInfo.php?workbook=14_01.xlsx&amp;sheet=U0&amp;row=189&amp;col=7&amp;number=0.00043&amp;sourceID=14","0.00043")</f>
        <v>0.00043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HYPERLINK("http://141.218.60.56/~jnz1568/getInfo.php?workbook=14_01.xlsx&amp;sheet=U0&amp;row=190&amp;col=6&amp;number=3.6&amp;sourceID=14","3.6")</f>
        <v>3.6</v>
      </c>
      <c r="G190" s="4" t="str">
        <f>HYPERLINK("http://141.218.60.56/~jnz1568/getInfo.php?workbook=14_01.xlsx&amp;sheet=U0&amp;row=190&amp;col=7&amp;number=0.00043&amp;sourceID=14","0.00043")</f>
        <v>0.00043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HYPERLINK("http://141.218.60.56/~jnz1568/getInfo.php?workbook=14_01.xlsx&amp;sheet=U0&amp;row=191&amp;col=6&amp;number=3.7&amp;sourceID=14","3.7")</f>
        <v>3.7</v>
      </c>
      <c r="G191" s="4" t="str">
        <f>HYPERLINK("http://141.218.60.56/~jnz1568/getInfo.php?workbook=14_01.xlsx&amp;sheet=U0&amp;row=191&amp;col=7&amp;number=0.00043&amp;sourceID=14","0.00043")</f>
        <v>0.00043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HYPERLINK("http://141.218.60.56/~jnz1568/getInfo.php?workbook=14_01.xlsx&amp;sheet=U0&amp;row=192&amp;col=6&amp;number=3.8&amp;sourceID=14","3.8")</f>
        <v>3.8</v>
      </c>
      <c r="G192" s="4" t="str">
        <f>HYPERLINK("http://141.218.60.56/~jnz1568/getInfo.php?workbook=14_01.xlsx&amp;sheet=U0&amp;row=192&amp;col=7&amp;number=0.00043&amp;sourceID=14","0.00043")</f>
        <v>0.00043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HYPERLINK("http://141.218.60.56/~jnz1568/getInfo.php?workbook=14_01.xlsx&amp;sheet=U0&amp;row=193&amp;col=6&amp;number=3.9&amp;sourceID=14","3.9")</f>
        <v>3.9</v>
      </c>
      <c r="G193" s="4" t="str">
        <f>HYPERLINK("http://141.218.60.56/~jnz1568/getInfo.php?workbook=14_01.xlsx&amp;sheet=U0&amp;row=193&amp;col=7&amp;number=0.00043&amp;sourceID=14","0.00043")</f>
        <v>0.00043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HYPERLINK("http://141.218.60.56/~jnz1568/getInfo.php?workbook=14_01.xlsx&amp;sheet=U0&amp;row=194&amp;col=6&amp;number=4&amp;sourceID=14","4")</f>
        <v>4</v>
      </c>
      <c r="G194" s="4" t="str">
        <f>HYPERLINK("http://141.218.60.56/~jnz1568/getInfo.php?workbook=14_01.xlsx&amp;sheet=U0&amp;row=194&amp;col=7&amp;number=0.000429&amp;sourceID=14","0.000429")</f>
        <v>0.000429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HYPERLINK("http://141.218.60.56/~jnz1568/getInfo.php?workbook=14_01.xlsx&amp;sheet=U0&amp;row=195&amp;col=6&amp;number=4.1&amp;sourceID=14","4.1")</f>
        <v>4.1</v>
      </c>
      <c r="G195" s="4" t="str">
        <f>HYPERLINK("http://141.218.60.56/~jnz1568/getInfo.php?workbook=14_01.xlsx&amp;sheet=U0&amp;row=195&amp;col=7&amp;number=0.000429&amp;sourceID=14","0.000429")</f>
        <v>0.000429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HYPERLINK("http://141.218.60.56/~jnz1568/getInfo.php?workbook=14_01.xlsx&amp;sheet=U0&amp;row=196&amp;col=6&amp;number=4.2&amp;sourceID=14","4.2")</f>
        <v>4.2</v>
      </c>
      <c r="G196" s="4" t="str">
        <f>HYPERLINK("http://141.218.60.56/~jnz1568/getInfo.php?workbook=14_01.xlsx&amp;sheet=U0&amp;row=196&amp;col=7&amp;number=0.000429&amp;sourceID=14","0.000429")</f>
        <v>0.000429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HYPERLINK("http://141.218.60.56/~jnz1568/getInfo.php?workbook=14_01.xlsx&amp;sheet=U0&amp;row=197&amp;col=6&amp;number=4.3&amp;sourceID=14","4.3")</f>
        <v>4.3</v>
      </c>
      <c r="G197" s="4" t="str">
        <f>HYPERLINK("http://141.218.60.56/~jnz1568/getInfo.php?workbook=14_01.xlsx&amp;sheet=U0&amp;row=197&amp;col=7&amp;number=0.000429&amp;sourceID=14","0.000429")</f>
        <v>0.000429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HYPERLINK("http://141.218.60.56/~jnz1568/getInfo.php?workbook=14_01.xlsx&amp;sheet=U0&amp;row=198&amp;col=6&amp;number=4.4&amp;sourceID=14","4.4")</f>
        <v>4.4</v>
      </c>
      <c r="G198" s="4" t="str">
        <f>HYPERLINK("http://141.218.60.56/~jnz1568/getInfo.php?workbook=14_01.xlsx&amp;sheet=U0&amp;row=198&amp;col=7&amp;number=0.000428&amp;sourceID=14","0.000428")</f>
        <v>0.000428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HYPERLINK("http://141.218.60.56/~jnz1568/getInfo.php?workbook=14_01.xlsx&amp;sheet=U0&amp;row=199&amp;col=6&amp;number=4.5&amp;sourceID=14","4.5")</f>
        <v>4.5</v>
      </c>
      <c r="G199" s="4" t="str">
        <f>HYPERLINK("http://141.218.60.56/~jnz1568/getInfo.php?workbook=14_01.xlsx&amp;sheet=U0&amp;row=199&amp;col=7&amp;number=0.000428&amp;sourceID=14","0.000428")</f>
        <v>0.000428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HYPERLINK("http://141.218.60.56/~jnz1568/getInfo.php?workbook=14_01.xlsx&amp;sheet=U0&amp;row=200&amp;col=6&amp;number=4.6&amp;sourceID=14","4.6")</f>
        <v>4.6</v>
      </c>
      <c r="G200" s="4" t="str">
        <f>HYPERLINK("http://141.218.60.56/~jnz1568/getInfo.php?workbook=14_01.xlsx&amp;sheet=U0&amp;row=200&amp;col=7&amp;number=0.000428&amp;sourceID=14","0.000428")</f>
        <v>0.000428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HYPERLINK("http://141.218.60.56/~jnz1568/getInfo.php?workbook=14_01.xlsx&amp;sheet=U0&amp;row=201&amp;col=6&amp;number=4.7&amp;sourceID=14","4.7")</f>
        <v>4.7</v>
      </c>
      <c r="G201" s="4" t="str">
        <f>HYPERLINK("http://141.218.60.56/~jnz1568/getInfo.php?workbook=14_01.xlsx&amp;sheet=U0&amp;row=201&amp;col=7&amp;number=0.000428&amp;sourceID=14","0.000428")</f>
        <v>0.000428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HYPERLINK("http://141.218.60.56/~jnz1568/getInfo.php?workbook=14_01.xlsx&amp;sheet=U0&amp;row=202&amp;col=6&amp;number=4.8&amp;sourceID=14","4.8")</f>
        <v>4.8</v>
      </c>
      <c r="G202" s="4" t="str">
        <f>HYPERLINK("http://141.218.60.56/~jnz1568/getInfo.php?workbook=14_01.xlsx&amp;sheet=U0&amp;row=202&amp;col=7&amp;number=0.000428&amp;sourceID=14","0.000428")</f>
        <v>0.000428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HYPERLINK("http://141.218.60.56/~jnz1568/getInfo.php?workbook=14_01.xlsx&amp;sheet=U0&amp;row=203&amp;col=6&amp;number=4.9&amp;sourceID=14","4.9")</f>
        <v>4.9</v>
      </c>
      <c r="G203" s="4" t="str">
        <f>HYPERLINK("http://141.218.60.56/~jnz1568/getInfo.php?workbook=14_01.xlsx&amp;sheet=U0&amp;row=203&amp;col=7&amp;number=0.000429&amp;sourceID=14","0.000429")</f>
        <v>0.000429</v>
      </c>
    </row>
    <row r="204" spans="1:7">
      <c r="A204" s="3">
        <v>14</v>
      </c>
      <c r="B204" s="3">
        <v>1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HYPERLINK("http://141.218.60.56/~jnz1568/getInfo.php?workbook=14_01.xlsx&amp;sheet=U0&amp;row=204&amp;col=6&amp;number=3&amp;sourceID=14","3")</f>
        <v>3</v>
      </c>
      <c r="G204" s="4" t="str">
        <f>HYPERLINK("http://141.218.60.56/~jnz1568/getInfo.php?workbook=14_01.xlsx&amp;sheet=U0&amp;row=204&amp;col=7&amp;number=0.000838&amp;sourceID=14","0.000838")</f>
        <v>0.000838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HYPERLINK("http://141.218.60.56/~jnz1568/getInfo.php?workbook=14_01.xlsx&amp;sheet=U0&amp;row=205&amp;col=6&amp;number=3.1&amp;sourceID=14","3.1")</f>
        <v>3.1</v>
      </c>
      <c r="G205" s="4" t="str">
        <f>HYPERLINK("http://141.218.60.56/~jnz1568/getInfo.php?workbook=14_01.xlsx&amp;sheet=U0&amp;row=205&amp;col=7&amp;number=0.000838&amp;sourceID=14","0.000838")</f>
        <v>0.000838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HYPERLINK("http://141.218.60.56/~jnz1568/getInfo.php?workbook=14_01.xlsx&amp;sheet=U0&amp;row=206&amp;col=6&amp;number=3.2&amp;sourceID=14","3.2")</f>
        <v>3.2</v>
      </c>
      <c r="G206" s="4" t="str">
        <f>HYPERLINK("http://141.218.60.56/~jnz1568/getInfo.php?workbook=14_01.xlsx&amp;sheet=U0&amp;row=206&amp;col=7&amp;number=0.000838&amp;sourceID=14","0.000838")</f>
        <v>0.000838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HYPERLINK("http://141.218.60.56/~jnz1568/getInfo.php?workbook=14_01.xlsx&amp;sheet=U0&amp;row=207&amp;col=6&amp;number=3.3&amp;sourceID=14","3.3")</f>
        <v>3.3</v>
      </c>
      <c r="G207" s="4" t="str">
        <f>HYPERLINK("http://141.218.60.56/~jnz1568/getInfo.php?workbook=14_01.xlsx&amp;sheet=U0&amp;row=207&amp;col=7&amp;number=0.000838&amp;sourceID=14","0.000838")</f>
        <v>0.000838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HYPERLINK("http://141.218.60.56/~jnz1568/getInfo.php?workbook=14_01.xlsx&amp;sheet=U0&amp;row=208&amp;col=6&amp;number=3.4&amp;sourceID=14","3.4")</f>
        <v>3.4</v>
      </c>
      <c r="G208" s="4" t="str">
        <f>HYPERLINK("http://141.218.60.56/~jnz1568/getInfo.php?workbook=14_01.xlsx&amp;sheet=U0&amp;row=208&amp;col=7&amp;number=0.000838&amp;sourceID=14","0.000838")</f>
        <v>0.000838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HYPERLINK("http://141.218.60.56/~jnz1568/getInfo.php?workbook=14_01.xlsx&amp;sheet=U0&amp;row=209&amp;col=6&amp;number=3.5&amp;sourceID=14","3.5")</f>
        <v>3.5</v>
      </c>
      <c r="G209" s="4" t="str">
        <f>HYPERLINK("http://141.218.60.56/~jnz1568/getInfo.php?workbook=14_01.xlsx&amp;sheet=U0&amp;row=209&amp;col=7&amp;number=0.000839&amp;sourceID=14","0.000839")</f>
        <v>0.000839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HYPERLINK("http://141.218.60.56/~jnz1568/getInfo.php?workbook=14_01.xlsx&amp;sheet=U0&amp;row=210&amp;col=6&amp;number=3.6&amp;sourceID=14","3.6")</f>
        <v>3.6</v>
      </c>
      <c r="G210" s="4" t="str">
        <f>HYPERLINK("http://141.218.60.56/~jnz1568/getInfo.php?workbook=14_01.xlsx&amp;sheet=U0&amp;row=210&amp;col=7&amp;number=0.000839&amp;sourceID=14","0.000839")</f>
        <v>0.000839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HYPERLINK("http://141.218.60.56/~jnz1568/getInfo.php?workbook=14_01.xlsx&amp;sheet=U0&amp;row=211&amp;col=6&amp;number=3.7&amp;sourceID=14","3.7")</f>
        <v>3.7</v>
      </c>
      <c r="G211" s="4" t="str">
        <f>HYPERLINK("http://141.218.60.56/~jnz1568/getInfo.php?workbook=14_01.xlsx&amp;sheet=U0&amp;row=211&amp;col=7&amp;number=0.000839&amp;sourceID=14","0.000839")</f>
        <v>0.000839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HYPERLINK("http://141.218.60.56/~jnz1568/getInfo.php?workbook=14_01.xlsx&amp;sheet=U0&amp;row=212&amp;col=6&amp;number=3.8&amp;sourceID=14","3.8")</f>
        <v>3.8</v>
      </c>
      <c r="G212" s="4" t="str">
        <f>HYPERLINK("http://141.218.60.56/~jnz1568/getInfo.php?workbook=14_01.xlsx&amp;sheet=U0&amp;row=212&amp;col=7&amp;number=0.00084&amp;sourceID=14","0.00084")</f>
        <v>0.00084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HYPERLINK("http://141.218.60.56/~jnz1568/getInfo.php?workbook=14_01.xlsx&amp;sheet=U0&amp;row=213&amp;col=6&amp;number=3.9&amp;sourceID=14","3.9")</f>
        <v>3.9</v>
      </c>
      <c r="G213" s="4" t="str">
        <f>HYPERLINK("http://141.218.60.56/~jnz1568/getInfo.php?workbook=14_01.xlsx&amp;sheet=U0&amp;row=213&amp;col=7&amp;number=0.00084&amp;sourceID=14","0.00084")</f>
        <v>0.00084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HYPERLINK("http://141.218.60.56/~jnz1568/getInfo.php?workbook=14_01.xlsx&amp;sheet=U0&amp;row=214&amp;col=6&amp;number=4&amp;sourceID=14","4")</f>
        <v>4</v>
      </c>
      <c r="G214" s="4" t="str">
        <f>HYPERLINK("http://141.218.60.56/~jnz1568/getInfo.php?workbook=14_01.xlsx&amp;sheet=U0&amp;row=214&amp;col=7&amp;number=0.000841&amp;sourceID=14","0.000841")</f>
        <v>0.000841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HYPERLINK("http://141.218.60.56/~jnz1568/getInfo.php?workbook=14_01.xlsx&amp;sheet=U0&amp;row=215&amp;col=6&amp;number=4.1&amp;sourceID=14","4.1")</f>
        <v>4.1</v>
      </c>
      <c r="G215" s="4" t="str">
        <f>HYPERLINK("http://141.218.60.56/~jnz1568/getInfo.php?workbook=14_01.xlsx&amp;sheet=U0&amp;row=215&amp;col=7&amp;number=0.000841&amp;sourceID=14","0.000841")</f>
        <v>0.000841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HYPERLINK("http://141.218.60.56/~jnz1568/getInfo.php?workbook=14_01.xlsx&amp;sheet=U0&amp;row=216&amp;col=6&amp;number=4.2&amp;sourceID=14","4.2")</f>
        <v>4.2</v>
      </c>
      <c r="G216" s="4" t="str">
        <f>HYPERLINK("http://141.218.60.56/~jnz1568/getInfo.php?workbook=14_01.xlsx&amp;sheet=U0&amp;row=216&amp;col=7&amp;number=0.000842&amp;sourceID=14","0.000842")</f>
        <v>0.000842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HYPERLINK("http://141.218.60.56/~jnz1568/getInfo.php?workbook=14_01.xlsx&amp;sheet=U0&amp;row=217&amp;col=6&amp;number=4.3&amp;sourceID=14","4.3")</f>
        <v>4.3</v>
      </c>
      <c r="G217" s="4" t="str">
        <f>HYPERLINK("http://141.218.60.56/~jnz1568/getInfo.php?workbook=14_01.xlsx&amp;sheet=U0&amp;row=217&amp;col=7&amp;number=0.000844&amp;sourceID=14","0.000844")</f>
        <v>0.000844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HYPERLINK("http://141.218.60.56/~jnz1568/getInfo.php?workbook=14_01.xlsx&amp;sheet=U0&amp;row=218&amp;col=6&amp;number=4.4&amp;sourceID=14","4.4")</f>
        <v>4.4</v>
      </c>
      <c r="G218" s="4" t="str">
        <f>HYPERLINK("http://141.218.60.56/~jnz1568/getInfo.php?workbook=14_01.xlsx&amp;sheet=U0&amp;row=218&amp;col=7&amp;number=0.000845&amp;sourceID=14","0.000845")</f>
        <v>0.000845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HYPERLINK("http://141.218.60.56/~jnz1568/getInfo.php?workbook=14_01.xlsx&amp;sheet=U0&amp;row=219&amp;col=6&amp;number=4.5&amp;sourceID=14","4.5")</f>
        <v>4.5</v>
      </c>
      <c r="G219" s="4" t="str">
        <f>HYPERLINK("http://141.218.60.56/~jnz1568/getInfo.php?workbook=14_01.xlsx&amp;sheet=U0&amp;row=219&amp;col=7&amp;number=0.000847&amp;sourceID=14","0.000847")</f>
        <v>0.000847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HYPERLINK("http://141.218.60.56/~jnz1568/getInfo.php?workbook=14_01.xlsx&amp;sheet=U0&amp;row=220&amp;col=6&amp;number=4.6&amp;sourceID=14","4.6")</f>
        <v>4.6</v>
      </c>
      <c r="G220" s="4" t="str">
        <f>HYPERLINK("http://141.218.60.56/~jnz1568/getInfo.php?workbook=14_01.xlsx&amp;sheet=U0&amp;row=220&amp;col=7&amp;number=0.000849&amp;sourceID=14","0.000849")</f>
        <v>0.000849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HYPERLINK("http://141.218.60.56/~jnz1568/getInfo.php?workbook=14_01.xlsx&amp;sheet=U0&amp;row=221&amp;col=6&amp;number=4.7&amp;sourceID=14","4.7")</f>
        <v>4.7</v>
      </c>
      <c r="G221" s="4" t="str">
        <f>HYPERLINK("http://141.218.60.56/~jnz1568/getInfo.php?workbook=14_01.xlsx&amp;sheet=U0&amp;row=221&amp;col=7&amp;number=0.000852&amp;sourceID=14","0.000852")</f>
        <v>0.000852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HYPERLINK("http://141.218.60.56/~jnz1568/getInfo.php?workbook=14_01.xlsx&amp;sheet=U0&amp;row=222&amp;col=6&amp;number=4.8&amp;sourceID=14","4.8")</f>
        <v>4.8</v>
      </c>
      <c r="G222" s="4" t="str">
        <f>HYPERLINK("http://141.218.60.56/~jnz1568/getInfo.php?workbook=14_01.xlsx&amp;sheet=U0&amp;row=222&amp;col=7&amp;number=0.000855&amp;sourceID=14","0.000855")</f>
        <v>0.000855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HYPERLINK("http://141.218.60.56/~jnz1568/getInfo.php?workbook=14_01.xlsx&amp;sheet=U0&amp;row=223&amp;col=6&amp;number=4.9&amp;sourceID=14","4.9")</f>
        <v>4.9</v>
      </c>
      <c r="G223" s="4" t="str">
        <f>HYPERLINK("http://141.218.60.56/~jnz1568/getInfo.php?workbook=14_01.xlsx&amp;sheet=U0&amp;row=223&amp;col=7&amp;number=0.000859&amp;sourceID=14","0.000859")</f>
        <v>0.000859</v>
      </c>
    </row>
    <row r="224" spans="1:7">
      <c r="A224" s="3">
        <v>14</v>
      </c>
      <c r="B224" s="3">
        <v>1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HYPERLINK("http://141.218.60.56/~jnz1568/getInfo.php?workbook=14_01.xlsx&amp;sheet=U0&amp;row=224&amp;col=6&amp;number=3&amp;sourceID=14","3")</f>
        <v>3</v>
      </c>
      <c r="G224" s="4" t="str">
        <f>HYPERLINK("http://141.218.60.56/~jnz1568/getInfo.php?workbook=14_01.xlsx&amp;sheet=U0&amp;row=224&amp;col=7&amp;number=0.000139&amp;sourceID=14","0.000139")</f>
        <v>0.000139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HYPERLINK("http://141.218.60.56/~jnz1568/getInfo.php?workbook=14_01.xlsx&amp;sheet=U0&amp;row=225&amp;col=6&amp;number=3.1&amp;sourceID=14","3.1")</f>
        <v>3.1</v>
      </c>
      <c r="G225" s="4" t="str">
        <f>HYPERLINK("http://141.218.60.56/~jnz1568/getInfo.php?workbook=14_01.xlsx&amp;sheet=U0&amp;row=225&amp;col=7&amp;number=0.000139&amp;sourceID=14","0.000139")</f>
        <v>0.000139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HYPERLINK("http://141.218.60.56/~jnz1568/getInfo.php?workbook=14_01.xlsx&amp;sheet=U0&amp;row=226&amp;col=6&amp;number=3.2&amp;sourceID=14","3.2")</f>
        <v>3.2</v>
      </c>
      <c r="G226" s="4" t="str">
        <f>HYPERLINK("http://141.218.60.56/~jnz1568/getInfo.php?workbook=14_01.xlsx&amp;sheet=U0&amp;row=226&amp;col=7&amp;number=0.00014&amp;sourceID=14","0.00014")</f>
        <v>0.00014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HYPERLINK("http://141.218.60.56/~jnz1568/getInfo.php?workbook=14_01.xlsx&amp;sheet=U0&amp;row=227&amp;col=6&amp;number=3.3&amp;sourceID=14","3.3")</f>
        <v>3.3</v>
      </c>
      <c r="G227" s="4" t="str">
        <f>HYPERLINK("http://141.218.60.56/~jnz1568/getInfo.php?workbook=14_01.xlsx&amp;sheet=U0&amp;row=227&amp;col=7&amp;number=0.00014&amp;sourceID=14","0.00014")</f>
        <v>0.00014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HYPERLINK("http://141.218.60.56/~jnz1568/getInfo.php?workbook=14_01.xlsx&amp;sheet=U0&amp;row=228&amp;col=6&amp;number=3.4&amp;sourceID=14","3.4")</f>
        <v>3.4</v>
      </c>
      <c r="G228" s="4" t="str">
        <f>HYPERLINK("http://141.218.60.56/~jnz1568/getInfo.php?workbook=14_01.xlsx&amp;sheet=U0&amp;row=228&amp;col=7&amp;number=0.00014&amp;sourceID=14","0.00014")</f>
        <v>0.00014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HYPERLINK("http://141.218.60.56/~jnz1568/getInfo.php?workbook=14_01.xlsx&amp;sheet=U0&amp;row=229&amp;col=6&amp;number=3.5&amp;sourceID=14","3.5")</f>
        <v>3.5</v>
      </c>
      <c r="G229" s="4" t="str">
        <f>HYPERLINK("http://141.218.60.56/~jnz1568/getInfo.php?workbook=14_01.xlsx&amp;sheet=U0&amp;row=229&amp;col=7&amp;number=0.000141&amp;sourceID=14","0.000141")</f>
        <v>0.000141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HYPERLINK("http://141.218.60.56/~jnz1568/getInfo.php?workbook=14_01.xlsx&amp;sheet=U0&amp;row=230&amp;col=6&amp;number=3.6&amp;sourceID=14","3.6")</f>
        <v>3.6</v>
      </c>
      <c r="G230" s="4" t="str">
        <f>HYPERLINK("http://141.218.60.56/~jnz1568/getInfo.php?workbook=14_01.xlsx&amp;sheet=U0&amp;row=230&amp;col=7&amp;number=0.000141&amp;sourceID=14","0.000141")</f>
        <v>0.000141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HYPERLINK("http://141.218.60.56/~jnz1568/getInfo.php?workbook=14_01.xlsx&amp;sheet=U0&amp;row=231&amp;col=6&amp;number=3.7&amp;sourceID=14","3.7")</f>
        <v>3.7</v>
      </c>
      <c r="G231" s="4" t="str">
        <f>HYPERLINK("http://141.218.60.56/~jnz1568/getInfo.php?workbook=14_01.xlsx&amp;sheet=U0&amp;row=231&amp;col=7&amp;number=0.000142&amp;sourceID=14","0.000142")</f>
        <v>0.000142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HYPERLINK("http://141.218.60.56/~jnz1568/getInfo.php?workbook=14_01.xlsx&amp;sheet=U0&amp;row=232&amp;col=6&amp;number=3.8&amp;sourceID=14","3.8")</f>
        <v>3.8</v>
      </c>
      <c r="G232" s="4" t="str">
        <f>HYPERLINK("http://141.218.60.56/~jnz1568/getInfo.php?workbook=14_01.xlsx&amp;sheet=U0&amp;row=232&amp;col=7&amp;number=0.000143&amp;sourceID=14","0.000143")</f>
        <v>0.000143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HYPERLINK("http://141.218.60.56/~jnz1568/getInfo.php?workbook=14_01.xlsx&amp;sheet=U0&amp;row=233&amp;col=6&amp;number=3.9&amp;sourceID=14","3.9")</f>
        <v>3.9</v>
      </c>
      <c r="G233" s="4" t="str">
        <f>HYPERLINK("http://141.218.60.56/~jnz1568/getInfo.php?workbook=14_01.xlsx&amp;sheet=U0&amp;row=233&amp;col=7&amp;number=0.000144&amp;sourceID=14","0.000144")</f>
        <v>0.000144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HYPERLINK("http://141.218.60.56/~jnz1568/getInfo.php?workbook=14_01.xlsx&amp;sheet=U0&amp;row=234&amp;col=6&amp;number=4&amp;sourceID=14","4")</f>
        <v>4</v>
      </c>
      <c r="G234" s="4" t="str">
        <f>HYPERLINK("http://141.218.60.56/~jnz1568/getInfo.php?workbook=14_01.xlsx&amp;sheet=U0&amp;row=234&amp;col=7&amp;number=0.000145&amp;sourceID=14","0.000145")</f>
        <v>0.000145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HYPERLINK("http://141.218.60.56/~jnz1568/getInfo.php?workbook=14_01.xlsx&amp;sheet=U0&amp;row=235&amp;col=6&amp;number=4.1&amp;sourceID=14","4.1")</f>
        <v>4.1</v>
      </c>
      <c r="G235" s="4" t="str">
        <f>HYPERLINK("http://141.218.60.56/~jnz1568/getInfo.php?workbook=14_01.xlsx&amp;sheet=U0&amp;row=235&amp;col=7&amp;number=0.000147&amp;sourceID=14","0.000147")</f>
        <v>0.000147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HYPERLINK("http://141.218.60.56/~jnz1568/getInfo.php?workbook=14_01.xlsx&amp;sheet=U0&amp;row=236&amp;col=6&amp;number=4.2&amp;sourceID=14","4.2")</f>
        <v>4.2</v>
      </c>
      <c r="G236" s="4" t="str">
        <f>HYPERLINK("http://141.218.60.56/~jnz1568/getInfo.php?workbook=14_01.xlsx&amp;sheet=U0&amp;row=236&amp;col=7&amp;number=0.000148&amp;sourceID=14","0.000148")</f>
        <v>0.000148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HYPERLINK("http://141.218.60.56/~jnz1568/getInfo.php?workbook=14_01.xlsx&amp;sheet=U0&amp;row=237&amp;col=6&amp;number=4.3&amp;sourceID=14","4.3")</f>
        <v>4.3</v>
      </c>
      <c r="G237" s="4" t="str">
        <f>HYPERLINK("http://141.218.60.56/~jnz1568/getInfo.php?workbook=14_01.xlsx&amp;sheet=U0&amp;row=237&amp;col=7&amp;number=0.000151&amp;sourceID=14","0.000151")</f>
        <v>0.000151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HYPERLINK("http://141.218.60.56/~jnz1568/getInfo.php?workbook=14_01.xlsx&amp;sheet=U0&amp;row=238&amp;col=6&amp;number=4.4&amp;sourceID=14","4.4")</f>
        <v>4.4</v>
      </c>
      <c r="G238" s="4" t="str">
        <f>HYPERLINK("http://141.218.60.56/~jnz1568/getInfo.php?workbook=14_01.xlsx&amp;sheet=U0&amp;row=238&amp;col=7&amp;number=0.000154&amp;sourceID=14","0.000154")</f>
        <v>0.000154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HYPERLINK("http://141.218.60.56/~jnz1568/getInfo.php?workbook=14_01.xlsx&amp;sheet=U0&amp;row=239&amp;col=6&amp;number=4.5&amp;sourceID=14","4.5")</f>
        <v>4.5</v>
      </c>
      <c r="G239" s="4" t="str">
        <f>HYPERLINK("http://141.218.60.56/~jnz1568/getInfo.php?workbook=14_01.xlsx&amp;sheet=U0&amp;row=239&amp;col=7&amp;number=0.000157&amp;sourceID=14","0.000157")</f>
        <v>0.000157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HYPERLINK("http://141.218.60.56/~jnz1568/getInfo.php?workbook=14_01.xlsx&amp;sheet=U0&amp;row=240&amp;col=6&amp;number=4.6&amp;sourceID=14","4.6")</f>
        <v>4.6</v>
      </c>
      <c r="G240" s="4" t="str">
        <f>HYPERLINK("http://141.218.60.56/~jnz1568/getInfo.php?workbook=14_01.xlsx&amp;sheet=U0&amp;row=240&amp;col=7&amp;number=0.000161&amp;sourceID=14","0.000161")</f>
        <v>0.000161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HYPERLINK("http://141.218.60.56/~jnz1568/getInfo.php?workbook=14_01.xlsx&amp;sheet=U0&amp;row=241&amp;col=6&amp;number=4.7&amp;sourceID=14","4.7")</f>
        <v>4.7</v>
      </c>
      <c r="G241" s="4" t="str">
        <f>HYPERLINK("http://141.218.60.56/~jnz1568/getInfo.php?workbook=14_01.xlsx&amp;sheet=U0&amp;row=241&amp;col=7&amp;number=0.000166&amp;sourceID=14","0.000166")</f>
        <v>0.000166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HYPERLINK("http://141.218.60.56/~jnz1568/getInfo.php?workbook=14_01.xlsx&amp;sheet=U0&amp;row=242&amp;col=6&amp;number=4.8&amp;sourceID=14","4.8")</f>
        <v>4.8</v>
      </c>
      <c r="G242" s="4" t="str">
        <f>HYPERLINK("http://141.218.60.56/~jnz1568/getInfo.php?workbook=14_01.xlsx&amp;sheet=U0&amp;row=242&amp;col=7&amp;number=0.000171&amp;sourceID=14","0.000171")</f>
        <v>0.000171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HYPERLINK("http://141.218.60.56/~jnz1568/getInfo.php?workbook=14_01.xlsx&amp;sheet=U0&amp;row=243&amp;col=6&amp;number=4.9&amp;sourceID=14","4.9")</f>
        <v>4.9</v>
      </c>
      <c r="G243" s="4" t="str">
        <f>HYPERLINK("http://141.218.60.56/~jnz1568/getInfo.php?workbook=14_01.xlsx&amp;sheet=U0&amp;row=243&amp;col=7&amp;number=0.000176&amp;sourceID=14","0.000176")</f>
        <v>0.000176</v>
      </c>
    </row>
    <row r="244" spans="1:7">
      <c r="A244" s="3">
        <v>14</v>
      </c>
      <c r="B244" s="3">
        <v>1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HYPERLINK("http://141.218.60.56/~jnz1568/getInfo.php?workbook=14_01.xlsx&amp;sheet=U0&amp;row=244&amp;col=6&amp;number=3&amp;sourceID=14","3")</f>
        <v>3</v>
      </c>
      <c r="G244" s="4" t="str">
        <f>HYPERLINK("http://141.218.60.56/~jnz1568/getInfo.php?workbook=14_01.xlsx&amp;sheet=U0&amp;row=244&amp;col=7&amp;number=0.000209&amp;sourceID=14","0.000209")</f>
        <v>0.000209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HYPERLINK("http://141.218.60.56/~jnz1568/getInfo.php?workbook=14_01.xlsx&amp;sheet=U0&amp;row=245&amp;col=6&amp;number=3.1&amp;sourceID=14","3.1")</f>
        <v>3.1</v>
      </c>
      <c r="G245" s="4" t="str">
        <f>HYPERLINK("http://141.218.60.56/~jnz1568/getInfo.php?workbook=14_01.xlsx&amp;sheet=U0&amp;row=245&amp;col=7&amp;number=0.000209&amp;sourceID=14","0.000209")</f>
        <v>0.000209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HYPERLINK("http://141.218.60.56/~jnz1568/getInfo.php?workbook=14_01.xlsx&amp;sheet=U0&amp;row=246&amp;col=6&amp;number=3.2&amp;sourceID=14","3.2")</f>
        <v>3.2</v>
      </c>
      <c r="G246" s="4" t="str">
        <f>HYPERLINK("http://141.218.60.56/~jnz1568/getInfo.php?workbook=14_01.xlsx&amp;sheet=U0&amp;row=246&amp;col=7&amp;number=0.000209&amp;sourceID=14","0.000209")</f>
        <v>0.000209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HYPERLINK("http://141.218.60.56/~jnz1568/getInfo.php?workbook=14_01.xlsx&amp;sheet=U0&amp;row=247&amp;col=6&amp;number=3.3&amp;sourceID=14","3.3")</f>
        <v>3.3</v>
      </c>
      <c r="G247" s="4" t="str">
        <f>HYPERLINK("http://141.218.60.56/~jnz1568/getInfo.php?workbook=14_01.xlsx&amp;sheet=U0&amp;row=247&amp;col=7&amp;number=0.00021&amp;sourceID=14","0.00021")</f>
        <v>0.00021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HYPERLINK("http://141.218.60.56/~jnz1568/getInfo.php?workbook=14_01.xlsx&amp;sheet=U0&amp;row=248&amp;col=6&amp;number=3.4&amp;sourceID=14","3.4")</f>
        <v>3.4</v>
      </c>
      <c r="G248" s="4" t="str">
        <f>HYPERLINK("http://141.218.60.56/~jnz1568/getInfo.php?workbook=14_01.xlsx&amp;sheet=U0&amp;row=248&amp;col=7&amp;number=0.00021&amp;sourceID=14","0.00021")</f>
        <v>0.00021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HYPERLINK("http://141.218.60.56/~jnz1568/getInfo.php?workbook=14_01.xlsx&amp;sheet=U0&amp;row=249&amp;col=6&amp;number=3.5&amp;sourceID=14","3.5")</f>
        <v>3.5</v>
      </c>
      <c r="G249" s="4" t="str">
        <f>HYPERLINK("http://141.218.60.56/~jnz1568/getInfo.php?workbook=14_01.xlsx&amp;sheet=U0&amp;row=249&amp;col=7&amp;number=0.000211&amp;sourceID=14","0.000211")</f>
        <v>0.000211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HYPERLINK("http://141.218.60.56/~jnz1568/getInfo.php?workbook=14_01.xlsx&amp;sheet=U0&amp;row=250&amp;col=6&amp;number=3.6&amp;sourceID=14","3.6")</f>
        <v>3.6</v>
      </c>
      <c r="G250" s="4" t="str">
        <f>HYPERLINK("http://141.218.60.56/~jnz1568/getInfo.php?workbook=14_01.xlsx&amp;sheet=U0&amp;row=250&amp;col=7&amp;number=0.000212&amp;sourceID=14","0.000212")</f>
        <v>0.000212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HYPERLINK("http://141.218.60.56/~jnz1568/getInfo.php?workbook=14_01.xlsx&amp;sheet=U0&amp;row=251&amp;col=6&amp;number=3.7&amp;sourceID=14","3.7")</f>
        <v>3.7</v>
      </c>
      <c r="G251" s="4" t="str">
        <f>HYPERLINK("http://141.218.60.56/~jnz1568/getInfo.php?workbook=14_01.xlsx&amp;sheet=U0&amp;row=251&amp;col=7&amp;number=0.000213&amp;sourceID=14","0.000213")</f>
        <v>0.000213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HYPERLINK("http://141.218.60.56/~jnz1568/getInfo.php?workbook=14_01.xlsx&amp;sheet=U0&amp;row=252&amp;col=6&amp;number=3.8&amp;sourceID=14","3.8")</f>
        <v>3.8</v>
      </c>
      <c r="G252" s="4" t="str">
        <f>HYPERLINK("http://141.218.60.56/~jnz1568/getInfo.php?workbook=14_01.xlsx&amp;sheet=U0&amp;row=252&amp;col=7&amp;number=0.000214&amp;sourceID=14","0.000214")</f>
        <v>0.000214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HYPERLINK("http://141.218.60.56/~jnz1568/getInfo.php?workbook=14_01.xlsx&amp;sheet=U0&amp;row=253&amp;col=6&amp;number=3.9&amp;sourceID=14","3.9")</f>
        <v>3.9</v>
      </c>
      <c r="G253" s="4" t="str">
        <f>HYPERLINK("http://141.218.60.56/~jnz1568/getInfo.php?workbook=14_01.xlsx&amp;sheet=U0&amp;row=253&amp;col=7&amp;number=0.000215&amp;sourceID=14","0.000215")</f>
        <v>0.000215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HYPERLINK("http://141.218.60.56/~jnz1568/getInfo.php?workbook=14_01.xlsx&amp;sheet=U0&amp;row=254&amp;col=6&amp;number=4&amp;sourceID=14","4")</f>
        <v>4</v>
      </c>
      <c r="G254" s="4" t="str">
        <f>HYPERLINK("http://141.218.60.56/~jnz1568/getInfo.php?workbook=14_01.xlsx&amp;sheet=U0&amp;row=254&amp;col=7&amp;number=0.000217&amp;sourceID=14","0.000217")</f>
        <v>0.000217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HYPERLINK("http://141.218.60.56/~jnz1568/getInfo.php?workbook=14_01.xlsx&amp;sheet=U0&amp;row=255&amp;col=6&amp;number=4.1&amp;sourceID=14","4.1")</f>
        <v>4.1</v>
      </c>
      <c r="G255" s="4" t="str">
        <f>HYPERLINK("http://141.218.60.56/~jnz1568/getInfo.php?workbook=14_01.xlsx&amp;sheet=U0&amp;row=255&amp;col=7&amp;number=0.00022&amp;sourceID=14","0.00022")</f>
        <v>0.00022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HYPERLINK("http://141.218.60.56/~jnz1568/getInfo.php?workbook=14_01.xlsx&amp;sheet=U0&amp;row=256&amp;col=6&amp;number=4.2&amp;sourceID=14","4.2")</f>
        <v>4.2</v>
      </c>
      <c r="G256" s="4" t="str">
        <f>HYPERLINK("http://141.218.60.56/~jnz1568/getInfo.php?workbook=14_01.xlsx&amp;sheet=U0&amp;row=256&amp;col=7&amp;number=0.000223&amp;sourceID=14","0.000223")</f>
        <v>0.000223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HYPERLINK("http://141.218.60.56/~jnz1568/getInfo.php?workbook=14_01.xlsx&amp;sheet=U0&amp;row=257&amp;col=6&amp;number=4.3&amp;sourceID=14","4.3")</f>
        <v>4.3</v>
      </c>
      <c r="G257" s="4" t="str">
        <f>HYPERLINK("http://141.218.60.56/~jnz1568/getInfo.php?workbook=14_01.xlsx&amp;sheet=U0&amp;row=257&amp;col=7&amp;number=0.000226&amp;sourceID=14","0.000226")</f>
        <v>0.000226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HYPERLINK("http://141.218.60.56/~jnz1568/getInfo.php?workbook=14_01.xlsx&amp;sheet=U0&amp;row=258&amp;col=6&amp;number=4.4&amp;sourceID=14","4.4")</f>
        <v>4.4</v>
      </c>
      <c r="G258" s="4" t="str">
        <f>HYPERLINK("http://141.218.60.56/~jnz1568/getInfo.php?workbook=14_01.xlsx&amp;sheet=U0&amp;row=258&amp;col=7&amp;number=0.00023&amp;sourceID=14","0.00023")</f>
        <v>0.00023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HYPERLINK("http://141.218.60.56/~jnz1568/getInfo.php?workbook=14_01.xlsx&amp;sheet=U0&amp;row=259&amp;col=6&amp;number=4.5&amp;sourceID=14","4.5")</f>
        <v>4.5</v>
      </c>
      <c r="G259" s="4" t="str">
        <f>HYPERLINK("http://141.218.60.56/~jnz1568/getInfo.php?workbook=14_01.xlsx&amp;sheet=U0&amp;row=259&amp;col=7&amp;number=0.000236&amp;sourceID=14","0.000236")</f>
        <v>0.000236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HYPERLINK("http://141.218.60.56/~jnz1568/getInfo.php?workbook=14_01.xlsx&amp;sheet=U0&amp;row=260&amp;col=6&amp;number=4.6&amp;sourceID=14","4.6")</f>
        <v>4.6</v>
      </c>
      <c r="G260" s="4" t="str">
        <f>HYPERLINK("http://141.218.60.56/~jnz1568/getInfo.php?workbook=14_01.xlsx&amp;sheet=U0&amp;row=260&amp;col=7&amp;number=0.000242&amp;sourceID=14","0.000242")</f>
        <v>0.000242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HYPERLINK("http://141.218.60.56/~jnz1568/getInfo.php?workbook=14_01.xlsx&amp;sheet=U0&amp;row=261&amp;col=6&amp;number=4.7&amp;sourceID=14","4.7")</f>
        <v>4.7</v>
      </c>
      <c r="G261" s="4" t="str">
        <f>HYPERLINK("http://141.218.60.56/~jnz1568/getInfo.php?workbook=14_01.xlsx&amp;sheet=U0&amp;row=261&amp;col=7&amp;number=0.000248&amp;sourceID=14","0.000248")</f>
        <v>0.000248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HYPERLINK("http://141.218.60.56/~jnz1568/getInfo.php?workbook=14_01.xlsx&amp;sheet=U0&amp;row=262&amp;col=6&amp;number=4.8&amp;sourceID=14","4.8")</f>
        <v>4.8</v>
      </c>
      <c r="G262" s="4" t="str">
        <f>HYPERLINK("http://141.218.60.56/~jnz1568/getInfo.php?workbook=14_01.xlsx&amp;sheet=U0&amp;row=262&amp;col=7&amp;number=0.000256&amp;sourceID=14","0.000256")</f>
        <v>0.000256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HYPERLINK("http://141.218.60.56/~jnz1568/getInfo.php?workbook=14_01.xlsx&amp;sheet=U0&amp;row=263&amp;col=6&amp;number=4.9&amp;sourceID=14","4.9")</f>
        <v>4.9</v>
      </c>
      <c r="G263" s="4" t="str">
        <f>HYPERLINK("http://141.218.60.56/~jnz1568/getInfo.php?workbook=14_01.xlsx&amp;sheet=U0&amp;row=263&amp;col=7&amp;number=0.000264&amp;sourceID=14","0.000264")</f>
        <v>0.000264</v>
      </c>
    </row>
    <row r="264" spans="1:7">
      <c r="A264" s="3">
        <v>14</v>
      </c>
      <c r="B264" s="3">
        <v>1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HYPERLINK("http://141.218.60.56/~jnz1568/getInfo.php?workbook=14_01.xlsx&amp;sheet=U0&amp;row=264&amp;col=6&amp;number=3&amp;sourceID=14","3")</f>
        <v>3</v>
      </c>
      <c r="G264" s="4" t="str">
        <f>HYPERLINK("http://141.218.60.56/~jnz1568/getInfo.php?workbook=14_01.xlsx&amp;sheet=U0&amp;row=264&amp;col=7&amp;number=7.31e-06&amp;sourceID=14","7.31e-06")</f>
        <v>7.31e-06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HYPERLINK("http://141.218.60.56/~jnz1568/getInfo.php?workbook=14_01.xlsx&amp;sheet=U0&amp;row=265&amp;col=6&amp;number=3.1&amp;sourceID=14","3.1")</f>
        <v>3.1</v>
      </c>
      <c r="G265" s="4" t="str">
        <f>HYPERLINK("http://141.218.60.56/~jnz1568/getInfo.php?workbook=14_01.xlsx&amp;sheet=U0&amp;row=265&amp;col=7&amp;number=7.55e-06&amp;sourceID=14","7.55e-06")</f>
        <v>7.55e-06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HYPERLINK("http://141.218.60.56/~jnz1568/getInfo.php?workbook=14_01.xlsx&amp;sheet=U0&amp;row=266&amp;col=6&amp;number=3.2&amp;sourceID=14","3.2")</f>
        <v>3.2</v>
      </c>
      <c r="G266" s="4" t="str">
        <f>HYPERLINK("http://141.218.60.56/~jnz1568/getInfo.php?workbook=14_01.xlsx&amp;sheet=U0&amp;row=266&amp;col=7&amp;number=7.86e-06&amp;sourceID=14","7.86e-06")</f>
        <v>7.86e-06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HYPERLINK("http://141.218.60.56/~jnz1568/getInfo.php?workbook=14_01.xlsx&amp;sheet=U0&amp;row=267&amp;col=6&amp;number=3.3&amp;sourceID=14","3.3")</f>
        <v>3.3</v>
      </c>
      <c r="G267" s="4" t="str">
        <f>HYPERLINK("http://141.218.60.56/~jnz1568/getInfo.php?workbook=14_01.xlsx&amp;sheet=U0&amp;row=267&amp;col=7&amp;number=8.24e-06&amp;sourceID=14","8.24e-06")</f>
        <v>8.24e-06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HYPERLINK("http://141.218.60.56/~jnz1568/getInfo.php?workbook=14_01.xlsx&amp;sheet=U0&amp;row=268&amp;col=6&amp;number=3.4&amp;sourceID=14","3.4")</f>
        <v>3.4</v>
      </c>
      <c r="G268" s="4" t="str">
        <f>HYPERLINK("http://141.218.60.56/~jnz1568/getInfo.php?workbook=14_01.xlsx&amp;sheet=U0&amp;row=268&amp;col=7&amp;number=8.73e-06&amp;sourceID=14","8.73e-06")</f>
        <v>8.73e-06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HYPERLINK("http://141.218.60.56/~jnz1568/getInfo.php?workbook=14_01.xlsx&amp;sheet=U0&amp;row=269&amp;col=6&amp;number=3.5&amp;sourceID=14","3.5")</f>
        <v>3.5</v>
      </c>
      <c r="G269" s="4" t="str">
        <f>HYPERLINK("http://141.218.60.56/~jnz1568/getInfo.php?workbook=14_01.xlsx&amp;sheet=U0&amp;row=269&amp;col=7&amp;number=9.33e-06&amp;sourceID=14","9.33e-06")</f>
        <v>9.33e-06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HYPERLINK("http://141.218.60.56/~jnz1568/getInfo.php?workbook=14_01.xlsx&amp;sheet=U0&amp;row=270&amp;col=6&amp;number=3.6&amp;sourceID=14","3.6")</f>
        <v>3.6</v>
      </c>
      <c r="G270" s="4" t="str">
        <f>HYPERLINK("http://141.218.60.56/~jnz1568/getInfo.php?workbook=14_01.xlsx&amp;sheet=U0&amp;row=270&amp;col=7&amp;number=1.01e-05&amp;sourceID=14","1.01e-05")</f>
        <v>1.01e-05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HYPERLINK("http://141.218.60.56/~jnz1568/getInfo.php?workbook=14_01.xlsx&amp;sheet=U0&amp;row=271&amp;col=6&amp;number=3.7&amp;sourceID=14","3.7")</f>
        <v>3.7</v>
      </c>
      <c r="G271" s="4" t="str">
        <f>HYPERLINK("http://141.218.60.56/~jnz1568/getInfo.php?workbook=14_01.xlsx&amp;sheet=U0&amp;row=271&amp;col=7&amp;number=1.1e-05&amp;sourceID=14","1.1e-05")</f>
        <v>1.1e-05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HYPERLINK("http://141.218.60.56/~jnz1568/getInfo.php?workbook=14_01.xlsx&amp;sheet=U0&amp;row=272&amp;col=6&amp;number=3.8&amp;sourceID=14","3.8")</f>
        <v>3.8</v>
      </c>
      <c r="G272" s="4" t="str">
        <f>HYPERLINK("http://141.218.60.56/~jnz1568/getInfo.php?workbook=14_01.xlsx&amp;sheet=U0&amp;row=272&amp;col=7&amp;number=1.22e-05&amp;sourceID=14","1.22e-05")</f>
        <v>1.22e-05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HYPERLINK("http://141.218.60.56/~jnz1568/getInfo.php?workbook=14_01.xlsx&amp;sheet=U0&amp;row=273&amp;col=6&amp;number=3.9&amp;sourceID=14","3.9")</f>
        <v>3.9</v>
      </c>
      <c r="G273" s="4" t="str">
        <f>HYPERLINK("http://141.218.60.56/~jnz1568/getInfo.php?workbook=14_01.xlsx&amp;sheet=U0&amp;row=273&amp;col=7&amp;number=1.37e-05&amp;sourceID=14","1.37e-05")</f>
        <v>1.37e-05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HYPERLINK("http://141.218.60.56/~jnz1568/getInfo.php?workbook=14_01.xlsx&amp;sheet=U0&amp;row=274&amp;col=6&amp;number=4&amp;sourceID=14","4")</f>
        <v>4</v>
      </c>
      <c r="G274" s="4" t="str">
        <f>HYPERLINK("http://141.218.60.56/~jnz1568/getInfo.php?workbook=14_01.xlsx&amp;sheet=U0&amp;row=274&amp;col=7&amp;number=1.55e-05&amp;sourceID=14","1.55e-05")</f>
        <v>1.55e-05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HYPERLINK("http://141.218.60.56/~jnz1568/getInfo.php?workbook=14_01.xlsx&amp;sheet=U0&amp;row=275&amp;col=6&amp;number=4.1&amp;sourceID=14","4.1")</f>
        <v>4.1</v>
      </c>
      <c r="G275" s="4" t="str">
        <f>HYPERLINK("http://141.218.60.56/~jnz1568/getInfo.php?workbook=14_01.xlsx&amp;sheet=U0&amp;row=275&amp;col=7&amp;number=1.78e-05&amp;sourceID=14","1.78e-05")</f>
        <v>1.78e-05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HYPERLINK("http://141.218.60.56/~jnz1568/getInfo.php?workbook=14_01.xlsx&amp;sheet=U0&amp;row=276&amp;col=6&amp;number=4.2&amp;sourceID=14","4.2")</f>
        <v>4.2</v>
      </c>
      <c r="G276" s="4" t="str">
        <f>HYPERLINK("http://141.218.60.56/~jnz1568/getInfo.php?workbook=14_01.xlsx&amp;sheet=U0&amp;row=276&amp;col=7&amp;number=2.06e-05&amp;sourceID=14","2.06e-05")</f>
        <v>2.06e-05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HYPERLINK("http://141.218.60.56/~jnz1568/getInfo.php?workbook=14_01.xlsx&amp;sheet=U0&amp;row=277&amp;col=6&amp;number=4.3&amp;sourceID=14","4.3")</f>
        <v>4.3</v>
      </c>
      <c r="G277" s="4" t="str">
        <f>HYPERLINK("http://141.218.60.56/~jnz1568/getInfo.php?workbook=14_01.xlsx&amp;sheet=U0&amp;row=277&amp;col=7&amp;number=2.39e-05&amp;sourceID=14","2.39e-05")</f>
        <v>2.39e-05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HYPERLINK("http://141.218.60.56/~jnz1568/getInfo.php?workbook=14_01.xlsx&amp;sheet=U0&amp;row=278&amp;col=6&amp;number=4.4&amp;sourceID=14","4.4")</f>
        <v>4.4</v>
      </c>
      <c r="G278" s="4" t="str">
        <f>HYPERLINK("http://141.218.60.56/~jnz1568/getInfo.php?workbook=14_01.xlsx&amp;sheet=U0&amp;row=278&amp;col=7&amp;number=2.8e-05&amp;sourceID=14","2.8e-05")</f>
        <v>2.8e-05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HYPERLINK("http://141.218.60.56/~jnz1568/getInfo.php?workbook=14_01.xlsx&amp;sheet=U0&amp;row=279&amp;col=6&amp;number=4.5&amp;sourceID=14","4.5")</f>
        <v>4.5</v>
      </c>
      <c r="G279" s="4" t="str">
        <f>HYPERLINK("http://141.218.60.56/~jnz1568/getInfo.php?workbook=14_01.xlsx&amp;sheet=U0&amp;row=279&amp;col=7&amp;number=3.29e-05&amp;sourceID=14","3.29e-05")</f>
        <v>3.29e-05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HYPERLINK("http://141.218.60.56/~jnz1568/getInfo.php?workbook=14_01.xlsx&amp;sheet=U0&amp;row=280&amp;col=6&amp;number=4.6&amp;sourceID=14","4.6")</f>
        <v>4.6</v>
      </c>
      <c r="G280" s="4" t="str">
        <f>HYPERLINK("http://141.218.60.56/~jnz1568/getInfo.php?workbook=14_01.xlsx&amp;sheet=U0&amp;row=280&amp;col=7&amp;number=3.86e-05&amp;sourceID=14","3.86e-05")</f>
        <v>3.86e-05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HYPERLINK("http://141.218.60.56/~jnz1568/getInfo.php?workbook=14_01.xlsx&amp;sheet=U0&amp;row=281&amp;col=6&amp;number=4.7&amp;sourceID=14","4.7")</f>
        <v>4.7</v>
      </c>
      <c r="G281" s="4" t="str">
        <f>HYPERLINK("http://141.218.60.56/~jnz1568/getInfo.php?workbook=14_01.xlsx&amp;sheet=U0&amp;row=281&amp;col=7&amp;number=4.51e-05&amp;sourceID=14","4.51e-05")</f>
        <v>4.51e-05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HYPERLINK("http://141.218.60.56/~jnz1568/getInfo.php?workbook=14_01.xlsx&amp;sheet=U0&amp;row=282&amp;col=6&amp;number=4.8&amp;sourceID=14","4.8")</f>
        <v>4.8</v>
      </c>
      <c r="G282" s="4" t="str">
        <f>HYPERLINK("http://141.218.60.56/~jnz1568/getInfo.php?workbook=14_01.xlsx&amp;sheet=U0&amp;row=282&amp;col=7&amp;number=5.23e-05&amp;sourceID=14","5.23e-05")</f>
        <v>5.23e-05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HYPERLINK("http://141.218.60.56/~jnz1568/getInfo.php?workbook=14_01.xlsx&amp;sheet=U0&amp;row=283&amp;col=6&amp;number=4.9&amp;sourceID=14","4.9")</f>
        <v>4.9</v>
      </c>
      <c r="G283" s="4" t="str">
        <f>HYPERLINK("http://141.218.60.56/~jnz1568/getInfo.php?workbook=14_01.xlsx&amp;sheet=U0&amp;row=283&amp;col=7&amp;number=5.98e-05&amp;sourceID=14","5.98e-05")</f>
        <v>5.98e-05</v>
      </c>
    </row>
    <row r="284" spans="1:7">
      <c r="A284" s="3">
        <v>14</v>
      </c>
      <c r="B284" s="3">
        <v>1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HYPERLINK("http://141.218.60.56/~jnz1568/getInfo.php?workbook=14_01.xlsx&amp;sheet=U0&amp;row=284&amp;col=6&amp;number=3&amp;sourceID=14","3")</f>
        <v>3</v>
      </c>
      <c r="G284" s="4" t="str">
        <f>HYPERLINK("http://141.218.60.56/~jnz1568/getInfo.php?workbook=14_01.xlsx&amp;sheet=U0&amp;row=284&amp;col=7&amp;number=9.71e-06&amp;sourceID=14","9.71e-06")</f>
        <v>9.71e-06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HYPERLINK("http://141.218.60.56/~jnz1568/getInfo.php?workbook=14_01.xlsx&amp;sheet=U0&amp;row=285&amp;col=6&amp;number=3.1&amp;sourceID=14","3.1")</f>
        <v>3.1</v>
      </c>
      <c r="G285" s="4" t="str">
        <f>HYPERLINK("http://141.218.60.56/~jnz1568/getInfo.php?workbook=14_01.xlsx&amp;sheet=U0&amp;row=285&amp;col=7&amp;number=1e-05&amp;sourceID=14","1e-05")</f>
        <v>1e-05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HYPERLINK("http://141.218.60.56/~jnz1568/getInfo.php?workbook=14_01.xlsx&amp;sheet=U0&amp;row=286&amp;col=6&amp;number=3.2&amp;sourceID=14","3.2")</f>
        <v>3.2</v>
      </c>
      <c r="G286" s="4" t="str">
        <f>HYPERLINK("http://141.218.60.56/~jnz1568/getInfo.php?workbook=14_01.xlsx&amp;sheet=U0&amp;row=286&amp;col=7&amp;number=1.04e-05&amp;sourceID=14","1.04e-05")</f>
        <v>1.04e-05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HYPERLINK("http://141.218.60.56/~jnz1568/getInfo.php?workbook=14_01.xlsx&amp;sheet=U0&amp;row=287&amp;col=6&amp;number=3.3&amp;sourceID=14","3.3")</f>
        <v>3.3</v>
      </c>
      <c r="G287" s="4" t="str">
        <f>HYPERLINK("http://141.218.60.56/~jnz1568/getInfo.php?workbook=14_01.xlsx&amp;sheet=U0&amp;row=287&amp;col=7&amp;number=1.1e-05&amp;sourceID=14","1.1e-05")</f>
        <v>1.1e-05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HYPERLINK("http://141.218.60.56/~jnz1568/getInfo.php?workbook=14_01.xlsx&amp;sheet=U0&amp;row=288&amp;col=6&amp;number=3.4&amp;sourceID=14","3.4")</f>
        <v>3.4</v>
      </c>
      <c r="G288" s="4" t="str">
        <f>HYPERLINK("http://141.218.60.56/~jnz1568/getInfo.php?workbook=14_01.xlsx&amp;sheet=U0&amp;row=288&amp;col=7&amp;number=1.16e-05&amp;sourceID=14","1.16e-05")</f>
        <v>1.16e-05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HYPERLINK("http://141.218.60.56/~jnz1568/getInfo.php?workbook=14_01.xlsx&amp;sheet=U0&amp;row=289&amp;col=6&amp;number=3.5&amp;sourceID=14","3.5")</f>
        <v>3.5</v>
      </c>
      <c r="G289" s="4" t="str">
        <f>HYPERLINK("http://141.218.60.56/~jnz1568/getInfo.php?workbook=14_01.xlsx&amp;sheet=U0&amp;row=289&amp;col=7&amp;number=1.24e-05&amp;sourceID=14","1.24e-05")</f>
        <v>1.24e-05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HYPERLINK("http://141.218.60.56/~jnz1568/getInfo.php?workbook=14_01.xlsx&amp;sheet=U0&amp;row=290&amp;col=6&amp;number=3.6&amp;sourceID=14","3.6")</f>
        <v>3.6</v>
      </c>
      <c r="G290" s="4" t="str">
        <f>HYPERLINK("http://141.218.60.56/~jnz1568/getInfo.php?workbook=14_01.xlsx&amp;sheet=U0&amp;row=290&amp;col=7&amp;number=1.34e-05&amp;sourceID=14","1.34e-05")</f>
        <v>1.34e-05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HYPERLINK("http://141.218.60.56/~jnz1568/getInfo.php?workbook=14_01.xlsx&amp;sheet=U0&amp;row=291&amp;col=6&amp;number=3.7&amp;sourceID=14","3.7")</f>
        <v>3.7</v>
      </c>
      <c r="G291" s="4" t="str">
        <f>HYPERLINK("http://141.218.60.56/~jnz1568/getInfo.php?workbook=14_01.xlsx&amp;sheet=U0&amp;row=291&amp;col=7&amp;number=1.47e-05&amp;sourceID=14","1.47e-05")</f>
        <v>1.47e-05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HYPERLINK("http://141.218.60.56/~jnz1568/getInfo.php?workbook=14_01.xlsx&amp;sheet=U0&amp;row=292&amp;col=6&amp;number=3.8&amp;sourceID=14","3.8")</f>
        <v>3.8</v>
      </c>
      <c r="G292" s="4" t="str">
        <f>HYPERLINK("http://141.218.60.56/~jnz1568/getInfo.php?workbook=14_01.xlsx&amp;sheet=U0&amp;row=292&amp;col=7&amp;number=1.63e-05&amp;sourceID=14","1.63e-05")</f>
        <v>1.63e-05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HYPERLINK("http://141.218.60.56/~jnz1568/getInfo.php?workbook=14_01.xlsx&amp;sheet=U0&amp;row=293&amp;col=6&amp;number=3.9&amp;sourceID=14","3.9")</f>
        <v>3.9</v>
      </c>
      <c r="G293" s="4" t="str">
        <f>HYPERLINK("http://141.218.60.56/~jnz1568/getInfo.php?workbook=14_01.xlsx&amp;sheet=U0&amp;row=293&amp;col=7&amp;number=1.82e-05&amp;sourceID=14","1.82e-05")</f>
        <v>1.82e-05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HYPERLINK("http://141.218.60.56/~jnz1568/getInfo.php?workbook=14_01.xlsx&amp;sheet=U0&amp;row=294&amp;col=6&amp;number=4&amp;sourceID=14","4")</f>
        <v>4</v>
      </c>
      <c r="G294" s="4" t="str">
        <f>HYPERLINK("http://141.218.60.56/~jnz1568/getInfo.php?workbook=14_01.xlsx&amp;sheet=U0&amp;row=294&amp;col=7&amp;number=2.06e-05&amp;sourceID=14","2.06e-05")</f>
        <v>2.06e-05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HYPERLINK("http://141.218.60.56/~jnz1568/getInfo.php?workbook=14_01.xlsx&amp;sheet=U0&amp;row=295&amp;col=6&amp;number=4.1&amp;sourceID=14","4.1")</f>
        <v>4.1</v>
      </c>
      <c r="G295" s="4" t="str">
        <f>HYPERLINK("http://141.218.60.56/~jnz1568/getInfo.php?workbook=14_01.xlsx&amp;sheet=U0&amp;row=295&amp;col=7&amp;number=2.37e-05&amp;sourceID=14","2.37e-05")</f>
        <v>2.37e-05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HYPERLINK("http://141.218.60.56/~jnz1568/getInfo.php?workbook=14_01.xlsx&amp;sheet=U0&amp;row=296&amp;col=6&amp;number=4.2&amp;sourceID=14","4.2")</f>
        <v>4.2</v>
      </c>
      <c r="G296" s="4" t="str">
        <f>HYPERLINK("http://141.218.60.56/~jnz1568/getInfo.php?workbook=14_01.xlsx&amp;sheet=U0&amp;row=296&amp;col=7&amp;number=2.73e-05&amp;sourceID=14","2.73e-05")</f>
        <v>2.73e-05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HYPERLINK("http://141.218.60.56/~jnz1568/getInfo.php?workbook=14_01.xlsx&amp;sheet=U0&amp;row=297&amp;col=6&amp;number=4.3&amp;sourceID=14","4.3")</f>
        <v>4.3</v>
      </c>
      <c r="G297" s="4" t="str">
        <f>HYPERLINK("http://141.218.60.56/~jnz1568/getInfo.php?workbook=14_01.xlsx&amp;sheet=U0&amp;row=297&amp;col=7&amp;number=3.18e-05&amp;sourceID=14","3.18e-05")</f>
        <v>3.18e-05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HYPERLINK("http://141.218.60.56/~jnz1568/getInfo.php?workbook=14_01.xlsx&amp;sheet=U0&amp;row=298&amp;col=6&amp;number=4.4&amp;sourceID=14","4.4")</f>
        <v>4.4</v>
      </c>
      <c r="G298" s="4" t="str">
        <f>HYPERLINK("http://141.218.60.56/~jnz1568/getInfo.php?workbook=14_01.xlsx&amp;sheet=U0&amp;row=298&amp;col=7&amp;number=3.73e-05&amp;sourceID=14","3.73e-05")</f>
        <v>3.73e-05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HYPERLINK("http://141.218.60.56/~jnz1568/getInfo.php?workbook=14_01.xlsx&amp;sheet=U0&amp;row=299&amp;col=6&amp;number=4.5&amp;sourceID=14","4.5")</f>
        <v>4.5</v>
      </c>
      <c r="G299" s="4" t="str">
        <f>HYPERLINK("http://141.218.60.56/~jnz1568/getInfo.php?workbook=14_01.xlsx&amp;sheet=U0&amp;row=299&amp;col=7&amp;number=4.38e-05&amp;sourceID=14","4.38e-05")</f>
        <v>4.38e-05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HYPERLINK("http://141.218.60.56/~jnz1568/getInfo.php?workbook=14_01.xlsx&amp;sheet=U0&amp;row=300&amp;col=6&amp;number=4.6&amp;sourceID=14","4.6")</f>
        <v>4.6</v>
      </c>
      <c r="G300" s="4" t="str">
        <f>HYPERLINK("http://141.218.60.56/~jnz1568/getInfo.php?workbook=14_01.xlsx&amp;sheet=U0&amp;row=300&amp;col=7&amp;number=5.13e-05&amp;sourceID=14","5.13e-05")</f>
        <v>5.13e-05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HYPERLINK("http://141.218.60.56/~jnz1568/getInfo.php?workbook=14_01.xlsx&amp;sheet=U0&amp;row=301&amp;col=6&amp;number=4.7&amp;sourceID=14","4.7")</f>
        <v>4.7</v>
      </c>
      <c r="G301" s="4" t="str">
        <f>HYPERLINK("http://141.218.60.56/~jnz1568/getInfo.php?workbook=14_01.xlsx&amp;sheet=U0&amp;row=301&amp;col=7&amp;number=6e-05&amp;sourceID=14","6e-05")</f>
        <v>6e-05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HYPERLINK("http://141.218.60.56/~jnz1568/getInfo.php?workbook=14_01.xlsx&amp;sheet=U0&amp;row=302&amp;col=6&amp;number=4.8&amp;sourceID=14","4.8")</f>
        <v>4.8</v>
      </c>
      <c r="G302" s="4" t="str">
        <f>HYPERLINK("http://141.218.60.56/~jnz1568/getInfo.php?workbook=14_01.xlsx&amp;sheet=U0&amp;row=302&amp;col=7&amp;number=6.95e-05&amp;sourceID=14","6.95e-05")</f>
        <v>6.95e-05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HYPERLINK("http://141.218.60.56/~jnz1568/getInfo.php?workbook=14_01.xlsx&amp;sheet=U0&amp;row=303&amp;col=6&amp;number=4.9&amp;sourceID=14","4.9")</f>
        <v>4.9</v>
      </c>
      <c r="G303" s="4" t="str">
        <f>HYPERLINK("http://141.218.60.56/~jnz1568/getInfo.php?workbook=14_01.xlsx&amp;sheet=U0&amp;row=303&amp;col=7&amp;number=7.96e-05&amp;sourceID=14","7.96e-05")</f>
        <v>7.96e-05</v>
      </c>
    </row>
    <row r="304" spans="1:7">
      <c r="A304" s="3">
        <v>14</v>
      </c>
      <c r="B304" s="3">
        <v>1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HYPERLINK("http://141.218.60.56/~jnz1568/getInfo.php?workbook=14_01.xlsx&amp;sheet=U0&amp;row=304&amp;col=6&amp;number=3&amp;sourceID=14","3")</f>
        <v>3</v>
      </c>
      <c r="G304" s="4" t="str">
        <f>HYPERLINK("http://141.218.60.56/~jnz1568/getInfo.php?workbook=14_01.xlsx&amp;sheet=U0&amp;row=304&amp;col=7&amp;number=0.000189&amp;sourceID=14","0.000189")</f>
        <v>0.000189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HYPERLINK("http://141.218.60.56/~jnz1568/getInfo.php?workbook=14_01.xlsx&amp;sheet=U0&amp;row=305&amp;col=6&amp;number=3.1&amp;sourceID=14","3.1")</f>
        <v>3.1</v>
      </c>
      <c r="G305" s="4" t="str">
        <f>HYPERLINK("http://141.218.60.56/~jnz1568/getInfo.php?workbook=14_01.xlsx&amp;sheet=U0&amp;row=305&amp;col=7&amp;number=0.000189&amp;sourceID=14","0.000189")</f>
        <v>0.000189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HYPERLINK("http://141.218.60.56/~jnz1568/getInfo.php?workbook=14_01.xlsx&amp;sheet=U0&amp;row=306&amp;col=6&amp;number=3.2&amp;sourceID=14","3.2")</f>
        <v>3.2</v>
      </c>
      <c r="G306" s="4" t="str">
        <f>HYPERLINK("http://141.218.60.56/~jnz1568/getInfo.php?workbook=14_01.xlsx&amp;sheet=U0&amp;row=306&amp;col=7&amp;number=0.000189&amp;sourceID=14","0.000189")</f>
        <v>0.000189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HYPERLINK("http://141.218.60.56/~jnz1568/getInfo.php?workbook=14_01.xlsx&amp;sheet=U0&amp;row=307&amp;col=6&amp;number=3.3&amp;sourceID=14","3.3")</f>
        <v>3.3</v>
      </c>
      <c r="G307" s="4" t="str">
        <f>HYPERLINK("http://141.218.60.56/~jnz1568/getInfo.php?workbook=14_01.xlsx&amp;sheet=U0&amp;row=307&amp;col=7&amp;number=0.000189&amp;sourceID=14","0.000189")</f>
        <v>0.000189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HYPERLINK("http://141.218.60.56/~jnz1568/getInfo.php?workbook=14_01.xlsx&amp;sheet=U0&amp;row=308&amp;col=6&amp;number=3.4&amp;sourceID=14","3.4")</f>
        <v>3.4</v>
      </c>
      <c r="G308" s="4" t="str">
        <f>HYPERLINK("http://141.218.60.56/~jnz1568/getInfo.php?workbook=14_01.xlsx&amp;sheet=U0&amp;row=308&amp;col=7&amp;number=0.000189&amp;sourceID=14","0.000189")</f>
        <v>0.000189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HYPERLINK("http://141.218.60.56/~jnz1568/getInfo.php?workbook=14_01.xlsx&amp;sheet=U0&amp;row=309&amp;col=6&amp;number=3.5&amp;sourceID=14","3.5")</f>
        <v>3.5</v>
      </c>
      <c r="G309" s="4" t="str">
        <f>HYPERLINK("http://141.218.60.56/~jnz1568/getInfo.php?workbook=14_01.xlsx&amp;sheet=U0&amp;row=309&amp;col=7&amp;number=0.000189&amp;sourceID=14","0.000189")</f>
        <v>0.000189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HYPERLINK("http://141.218.60.56/~jnz1568/getInfo.php?workbook=14_01.xlsx&amp;sheet=U0&amp;row=310&amp;col=6&amp;number=3.6&amp;sourceID=14","3.6")</f>
        <v>3.6</v>
      </c>
      <c r="G310" s="4" t="str">
        <f>HYPERLINK("http://141.218.60.56/~jnz1568/getInfo.php?workbook=14_01.xlsx&amp;sheet=U0&amp;row=310&amp;col=7&amp;number=0.000188&amp;sourceID=14","0.000188")</f>
        <v>0.000188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HYPERLINK("http://141.218.60.56/~jnz1568/getInfo.php?workbook=14_01.xlsx&amp;sheet=U0&amp;row=311&amp;col=6&amp;number=3.7&amp;sourceID=14","3.7")</f>
        <v>3.7</v>
      </c>
      <c r="G311" s="4" t="str">
        <f>HYPERLINK("http://141.218.60.56/~jnz1568/getInfo.php?workbook=14_01.xlsx&amp;sheet=U0&amp;row=311&amp;col=7&amp;number=0.000188&amp;sourceID=14","0.000188")</f>
        <v>0.000188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HYPERLINK("http://141.218.60.56/~jnz1568/getInfo.php?workbook=14_01.xlsx&amp;sheet=U0&amp;row=312&amp;col=6&amp;number=3.8&amp;sourceID=14","3.8")</f>
        <v>3.8</v>
      </c>
      <c r="G312" s="4" t="str">
        <f>HYPERLINK("http://141.218.60.56/~jnz1568/getInfo.php?workbook=14_01.xlsx&amp;sheet=U0&amp;row=312&amp;col=7&amp;number=0.000188&amp;sourceID=14","0.000188")</f>
        <v>0.000188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HYPERLINK("http://141.218.60.56/~jnz1568/getInfo.php?workbook=14_01.xlsx&amp;sheet=U0&amp;row=313&amp;col=6&amp;number=3.9&amp;sourceID=14","3.9")</f>
        <v>3.9</v>
      </c>
      <c r="G313" s="4" t="str">
        <f>HYPERLINK("http://141.218.60.56/~jnz1568/getInfo.php?workbook=14_01.xlsx&amp;sheet=U0&amp;row=313&amp;col=7&amp;number=0.000188&amp;sourceID=14","0.000188")</f>
        <v>0.000188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HYPERLINK("http://141.218.60.56/~jnz1568/getInfo.php?workbook=14_01.xlsx&amp;sheet=U0&amp;row=314&amp;col=6&amp;number=4&amp;sourceID=14","4")</f>
        <v>4</v>
      </c>
      <c r="G314" s="4" t="str">
        <f>HYPERLINK("http://141.218.60.56/~jnz1568/getInfo.php?workbook=14_01.xlsx&amp;sheet=U0&amp;row=314&amp;col=7&amp;number=0.000188&amp;sourceID=14","0.000188")</f>
        <v>0.000188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HYPERLINK("http://141.218.60.56/~jnz1568/getInfo.php?workbook=14_01.xlsx&amp;sheet=U0&amp;row=315&amp;col=6&amp;number=4.1&amp;sourceID=14","4.1")</f>
        <v>4.1</v>
      </c>
      <c r="G315" s="4" t="str">
        <f>HYPERLINK("http://141.218.60.56/~jnz1568/getInfo.php?workbook=14_01.xlsx&amp;sheet=U0&amp;row=315&amp;col=7&amp;number=0.000188&amp;sourceID=14","0.000188")</f>
        <v>0.000188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HYPERLINK("http://141.218.60.56/~jnz1568/getInfo.php?workbook=14_01.xlsx&amp;sheet=U0&amp;row=316&amp;col=6&amp;number=4.2&amp;sourceID=14","4.2")</f>
        <v>4.2</v>
      </c>
      <c r="G316" s="4" t="str">
        <f>HYPERLINK("http://141.218.60.56/~jnz1568/getInfo.php?workbook=14_01.xlsx&amp;sheet=U0&amp;row=316&amp;col=7&amp;number=0.000187&amp;sourceID=14","0.000187")</f>
        <v>0.000187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HYPERLINK("http://141.218.60.56/~jnz1568/getInfo.php?workbook=14_01.xlsx&amp;sheet=U0&amp;row=317&amp;col=6&amp;number=4.3&amp;sourceID=14","4.3")</f>
        <v>4.3</v>
      </c>
      <c r="G317" s="4" t="str">
        <f>HYPERLINK("http://141.218.60.56/~jnz1568/getInfo.php?workbook=14_01.xlsx&amp;sheet=U0&amp;row=317&amp;col=7&amp;number=0.000187&amp;sourceID=14","0.000187")</f>
        <v>0.000187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HYPERLINK("http://141.218.60.56/~jnz1568/getInfo.php?workbook=14_01.xlsx&amp;sheet=U0&amp;row=318&amp;col=6&amp;number=4.4&amp;sourceID=14","4.4")</f>
        <v>4.4</v>
      </c>
      <c r="G318" s="4" t="str">
        <f>HYPERLINK("http://141.218.60.56/~jnz1568/getInfo.php?workbook=14_01.xlsx&amp;sheet=U0&amp;row=318&amp;col=7&amp;number=0.000186&amp;sourceID=14","0.000186")</f>
        <v>0.000186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HYPERLINK("http://141.218.60.56/~jnz1568/getInfo.php?workbook=14_01.xlsx&amp;sheet=U0&amp;row=319&amp;col=6&amp;number=4.5&amp;sourceID=14","4.5")</f>
        <v>4.5</v>
      </c>
      <c r="G319" s="4" t="str">
        <f>HYPERLINK("http://141.218.60.56/~jnz1568/getInfo.php?workbook=14_01.xlsx&amp;sheet=U0&amp;row=319&amp;col=7&amp;number=0.000186&amp;sourceID=14","0.000186")</f>
        <v>0.000186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HYPERLINK("http://141.218.60.56/~jnz1568/getInfo.php?workbook=14_01.xlsx&amp;sheet=U0&amp;row=320&amp;col=6&amp;number=4.6&amp;sourceID=14","4.6")</f>
        <v>4.6</v>
      </c>
      <c r="G320" s="4" t="str">
        <f>HYPERLINK("http://141.218.60.56/~jnz1568/getInfo.php?workbook=14_01.xlsx&amp;sheet=U0&amp;row=320&amp;col=7&amp;number=0.000185&amp;sourceID=14","0.000185")</f>
        <v>0.000185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HYPERLINK("http://141.218.60.56/~jnz1568/getInfo.php?workbook=14_01.xlsx&amp;sheet=U0&amp;row=321&amp;col=6&amp;number=4.7&amp;sourceID=14","4.7")</f>
        <v>4.7</v>
      </c>
      <c r="G321" s="4" t="str">
        <f>HYPERLINK("http://141.218.60.56/~jnz1568/getInfo.php?workbook=14_01.xlsx&amp;sheet=U0&amp;row=321&amp;col=7&amp;number=0.000184&amp;sourceID=14","0.000184")</f>
        <v>0.000184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HYPERLINK("http://141.218.60.56/~jnz1568/getInfo.php?workbook=14_01.xlsx&amp;sheet=U0&amp;row=322&amp;col=6&amp;number=4.8&amp;sourceID=14","4.8")</f>
        <v>4.8</v>
      </c>
      <c r="G322" s="4" t="str">
        <f>HYPERLINK("http://141.218.60.56/~jnz1568/getInfo.php?workbook=14_01.xlsx&amp;sheet=U0&amp;row=322&amp;col=7&amp;number=0.000183&amp;sourceID=14","0.000183")</f>
        <v>0.000183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HYPERLINK("http://141.218.60.56/~jnz1568/getInfo.php?workbook=14_01.xlsx&amp;sheet=U0&amp;row=323&amp;col=6&amp;number=4.9&amp;sourceID=14","4.9")</f>
        <v>4.9</v>
      </c>
      <c r="G323" s="4" t="str">
        <f>HYPERLINK("http://141.218.60.56/~jnz1568/getInfo.php?workbook=14_01.xlsx&amp;sheet=U0&amp;row=323&amp;col=7&amp;number=0.000182&amp;sourceID=14","0.000182")</f>
        <v>0.000182</v>
      </c>
    </row>
    <row r="324" spans="1:7">
      <c r="A324" s="3">
        <v>14</v>
      </c>
      <c r="B324" s="3">
        <v>1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HYPERLINK("http://141.218.60.56/~jnz1568/getInfo.php?workbook=14_01.xlsx&amp;sheet=U0&amp;row=324&amp;col=6&amp;number=3&amp;sourceID=14","3")</f>
        <v>3</v>
      </c>
      <c r="G324" s="4" t="str">
        <f>HYPERLINK("http://141.218.60.56/~jnz1568/getInfo.php?workbook=14_01.xlsx&amp;sheet=U0&amp;row=324&amp;col=7&amp;number=0.000207&amp;sourceID=14","0.000207")</f>
        <v>0.000207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HYPERLINK("http://141.218.60.56/~jnz1568/getInfo.php?workbook=14_01.xlsx&amp;sheet=U0&amp;row=325&amp;col=6&amp;number=3.1&amp;sourceID=14","3.1")</f>
        <v>3.1</v>
      </c>
      <c r="G325" s="4" t="str">
        <f>HYPERLINK("http://141.218.60.56/~jnz1568/getInfo.php?workbook=14_01.xlsx&amp;sheet=U0&amp;row=325&amp;col=7&amp;number=0.000207&amp;sourceID=14","0.000207")</f>
        <v>0.000207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HYPERLINK("http://141.218.60.56/~jnz1568/getInfo.php?workbook=14_01.xlsx&amp;sheet=U0&amp;row=326&amp;col=6&amp;number=3.2&amp;sourceID=14","3.2")</f>
        <v>3.2</v>
      </c>
      <c r="G326" s="4" t="str">
        <f>HYPERLINK("http://141.218.60.56/~jnz1568/getInfo.php?workbook=14_01.xlsx&amp;sheet=U0&amp;row=326&amp;col=7&amp;number=0.000207&amp;sourceID=14","0.000207")</f>
        <v>0.000207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HYPERLINK("http://141.218.60.56/~jnz1568/getInfo.php?workbook=14_01.xlsx&amp;sheet=U0&amp;row=327&amp;col=6&amp;number=3.3&amp;sourceID=14","3.3")</f>
        <v>3.3</v>
      </c>
      <c r="G327" s="4" t="str">
        <f>HYPERLINK("http://141.218.60.56/~jnz1568/getInfo.php?workbook=14_01.xlsx&amp;sheet=U0&amp;row=327&amp;col=7&amp;number=0.000207&amp;sourceID=14","0.000207")</f>
        <v>0.000207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HYPERLINK("http://141.218.60.56/~jnz1568/getInfo.php?workbook=14_01.xlsx&amp;sheet=U0&amp;row=328&amp;col=6&amp;number=3.4&amp;sourceID=14","3.4")</f>
        <v>3.4</v>
      </c>
      <c r="G328" s="4" t="str">
        <f>HYPERLINK("http://141.218.60.56/~jnz1568/getInfo.php?workbook=14_01.xlsx&amp;sheet=U0&amp;row=328&amp;col=7&amp;number=0.000207&amp;sourceID=14","0.000207")</f>
        <v>0.000207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HYPERLINK("http://141.218.60.56/~jnz1568/getInfo.php?workbook=14_01.xlsx&amp;sheet=U0&amp;row=329&amp;col=6&amp;number=3.5&amp;sourceID=14","3.5")</f>
        <v>3.5</v>
      </c>
      <c r="G329" s="4" t="str">
        <f>HYPERLINK("http://141.218.60.56/~jnz1568/getInfo.php?workbook=14_01.xlsx&amp;sheet=U0&amp;row=329&amp;col=7&amp;number=0.000207&amp;sourceID=14","0.000207")</f>
        <v>0.000207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HYPERLINK("http://141.218.60.56/~jnz1568/getInfo.php?workbook=14_01.xlsx&amp;sheet=U0&amp;row=330&amp;col=6&amp;number=3.6&amp;sourceID=14","3.6")</f>
        <v>3.6</v>
      </c>
      <c r="G330" s="4" t="str">
        <f>HYPERLINK("http://141.218.60.56/~jnz1568/getInfo.php?workbook=14_01.xlsx&amp;sheet=U0&amp;row=330&amp;col=7&amp;number=0.000207&amp;sourceID=14","0.000207")</f>
        <v>0.000207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HYPERLINK("http://141.218.60.56/~jnz1568/getInfo.php?workbook=14_01.xlsx&amp;sheet=U0&amp;row=331&amp;col=6&amp;number=3.7&amp;sourceID=14","3.7")</f>
        <v>3.7</v>
      </c>
      <c r="G331" s="4" t="str">
        <f>HYPERLINK("http://141.218.60.56/~jnz1568/getInfo.php?workbook=14_01.xlsx&amp;sheet=U0&amp;row=331&amp;col=7&amp;number=0.000207&amp;sourceID=14","0.000207")</f>
        <v>0.000207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HYPERLINK("http://141.218.60.56/~jnz1568/getInfo.php?workbook=14_01.xlsx&amp;sheet=U0&amp;row=332&amp;col=6&amp;number=3.8&amp;sourceID=14","3.8")</f>
        <v>3.8</v>
      </c>
      <c r="G332" s="4" t="str">
        <f>HYPERLINK("http://141.218.60.56/~jnz1568/getInfo.php?workbook=14_01.xlsx&amp;sheet=U0&amp;row=332&amp;col=7&amp;number=0.000207&amp;sourceID=14","0.000207")</f>
        <v>0.000207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HYPERLINK("http://141.218.60.56/~jnz1568/getInfo.php?workbook=14_01.xlsx&amp;sheet=U0&amp;row=333&amp;col=6&amp;number=3.9&amp;sourceID=14","3.9")</f>
        <v>3.9</v>
      </c>
      <c r="G333" s="4" t="str">
        <f>HYPERLINK("http://141.218.60.56/~jnz1568/getInfo.php?workbook=14_01.xlsx&amp;sheet=U0&amp;row=333&amp;col=7&amp;number=0.000207&amp;sourceID=14","0.000207")</f>
        <v>0.000207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HYPERLINK("http://141.218.60.56/~jnz1568/getInfo.php?workbook=14_01.xlsx&amp;sheet=U0&amp;row=334&amp;col=6&amp;number=4&amp;sourceID=14","4")</f>
        <v>4</v>
      </c>
      <c r="G334" s="4" t="str">
        <f>HYPERLINK("http://141.218.60.56/~jnz1568/getInfo.php?workbook=14_01.xlsx&amp;sheet=U0&amp;row=334&amp;col=7&amp;number=0.000207&amp;sourceID=14","0.000207")</f>
        <v>0.000207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HYPERLINK("http://141.218.60.56/~jnz1568/getInfo.php?workbook=14_01.xlsx&amp;sheet=U0&amp;row=335&amp;col=6&amp;number=4.1&amp;sourceID=14","4.1")</f>
        <v>4.1</v>
      </c>
      <c r="G335" s="4" t="str">
        <f>HYPERLINK("http://141.218.60.56/~jnz1568/getInfo.php?workbook=14_01.xlsx&amp;sheet=U0&amp;row=335&amp;col=7&amp;number=0.000207&amp;sourceID=14","0.000207")</f>
        <v>0.000207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HYPERLINK("http://141.218.60.56/~jnz1568/getInfo.php?workbook=14_01.xlsx&amp;sheet=U0&amp;row=336&amp;col=6&amp;number=4.2&amp;sourceID=14","4.2")</f>
        <v>4.2</v>
      </c>
      <c r="G336" s="4" t="str">
        <f>HYPERLINK("http://141.218.60.56/~jnz1568/getInfo.php?workbook=14_01.xlsx&amp;sheet=U0&amp;row=336&amp;col=7&amp;number=0.000207&amp;sourceID=14","0.000207")</f>
        <v>0.000207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HYPERLINK("http://141.218.60.56/~jnz1568/getInfo.php?workbook=14_01.xlsx&amp;sheet=U0&amp;row=337&amp;col=6&amp;number=4.3&amp;sourceID=14","4.3")</f>
        <v>4.3</v>
      </c>
      <c r="G337" s="4" t="str">
        <f>HYPERLINK("http://141.218.60.56/~jnz1568/getInfo.php?workbook=14_01.xlsx&amp;sheet=U0&amp;row=337&amp;col=7&amp;number=0.000208&amp;sourceID=14","0.000208")</f>
        <v>0.000208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HYPERLINK("http://141.218.60.56/~jnz1568/getInfo.php?workbook=14_01.xlsx&amp;sheet=U0&amp;row=338&amp;col=6&amp;number=4.4&amp;sourceID=14","4.4")</f>
        <v>4.4</v>
      </c>
      <c r="G338" s="4" t="str">
        <f>HYPERLINK("http://141.218.60.56/~jnz1568/getInfo.php?workbook=14_01.xlsx&amp;sheet=U0&amp;row=338&amp;col=7&amp;number=0.000208&amp;sourceID=14","0.000208")</f>
        <v>0.000208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HYPERLINK("http://141.218.60.56/~jnz1568/getInfo.php?workbook=14_01.xlsx&amp;sheet=U0&amp;row=339&amp;col=6&amp;number=4.5&amp;sourceID=14","4.5")</f>
        <v>4.5</v>
      </c>
      <c r="G339" s="4" t="str">
        <f>HYPERLINK("http://141.218.60.56/~jnz1568/getInfo.php?workbook=14_01.xlsx&amp;sheet=U0&amp;row=339&amp;col=7&amp;number=0.000208&amp;sourceID=14","0.000208")</f>
        <v>0.000208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HYPERLINK("http://141.218.60.56/~jnz1568/getInfo.php?workbook=14_01.xlsx&amp;sheet=U0&amp;row=340&amp;col=6&amp;number=4.6&amp;sourceID=14","4.6")</f>
        <v>4.6</v>
      </c>
      <c r="G340" s="4" t="str">
        <f>HYPERLINK("http://141.218.60.56/~jnz1568/getInfo.php?workbook=14_01.xlsx&amp;sheet=U0&amp;row=340&amp;col=7&amp;number=0.000208&amp;sourceID=14","0.000208")</f>
        <v>0.000208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HYPERLINK("http://141.218.60.56/~jnz1568/getInfo.php?workbook=14_01.xlsx&amp;sheet=U0&amp;row=341&amp;col=6&amp;number=4.7&amp;sourceID=14","4.7")</f>
        <v>4.7</v>
      </c>
      <c r="G341" s="4" t="str">
        <f>HYPERLINK("http://141.218.60.56/~jnz1568/getInfo.php?workbook=14_01.xlsx&amp;sheet=U0&amp;row=341&amp;col=7&amp;number=0.000208&amp;sourceID=14","0.000208")</f>
        <v>0.000208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HYPERLINK("http://141.218.60.56/~jnz1568/getInfo.php?workbook=14_01.xlsx&amp;sheet=U0&amp;row=342&amp;col=6&amp;number=4.8&amp;sourceID=14","4.8")</f>
        <v>4.8</v>
      </c>
      <c r="G342" s="4" t="str">
        <f>HYPERLINK("http://141.218.60.56/~jnz1568/getInfo.php?workbook=14_01.xlsx&amp;sheet=U0&amp;row=342&amp;col=7&amp;number=0.000209&amp;sourceID=14","0.000209")</f>
        <v>0.000209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HYPERLINK("http://141.218.60.56/~jnz1568/getInfo.php?workbook=14_01.xlsx&amp;sheet=U0&amp;row=343&amp;col=6&amp;number=4.9&amp;sourceID=14","4.9")</f>
        <v>4.9</v>
      </c>
      <c r="G343" s="4" t="str">
        <f>HYPERLINK("http://141.218.60.56/~jnz1568/getInfo.php?workbook=14_01.xlsx&amp;sheet=U0&amp;row=343&amp;col=7&amp;number=0.000209&amp;sourceID=14","0.000209")</f>
        <v>0.000209</v>
      </c>
    </row>
    <row r="344" spans="1:7">
      <c r="A344" s="3">
        <v>14</v>
      </c>
      <c r="B344" s="3">
        <v>1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HYPERLINK("http://141.218.60.56/~jnz1568/getInfo.php?workbook=14_01.xlsx&amp;sheet=U0&amp;row=344&amp;col=6&amp;number=3&amp;sourceID=14","3")</f>
        <v>3</v>
      </c>
      <c r="G344" s="4" t="str">
        <f>HYPERLINK("http://141.218.60.56/~jnz1568/getInfo.php?workbook=14_01.xlsx&amp;sheet=U0&amp;row=344&amp;col=7&amp;number=0.000414&amp;sourceID=14","0.000414")</f>
        <v>0.000414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HYPERLINK("http://141.218.60.56/~jnz1568/getInfo.php?workbook=14_01.xlsx&amp;sheet=U0&amp;row=345&amp;col=6&amp;number=3.1&amp;sourceID=14","3.1")</f>
        <v>3.1</v>
      </c>
      <c r="G345" s="4" t="str">
        <f>HYPERLINK("http://141.218.60.56/~jnz1568/getInfo.php?workbook=14_01.xlsx&amp;sheet=U0&amp;row=345&amp;col=7&amp;number=0.000414&amp;sourceID=14","0.000414")</f>
        <v>0.000414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HYPERLINK("http://141.218.60.56/~jnz1568/getInfo.php?workbook=14_01.xlsx&amp;sheet=U0&amp;row=346&amp;col=6&amp;number=3.2&amp;sourceID=14","3.2")</f>
        <v>3.2</v>
      </c>
      <c r="G346" s="4" t="str">
        <f>HYPERLINK("http://141.218.60.56/~jnz1568/getInfo.php?workbook=14_01.xlsx&amp;sheet=U0&amp;row=346&amp;col=7&amp;number=0.000415&amp;sourceID=14","0.000415")</f>
        <v>0.000415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HYPERLINK("http://141.218.60.56/~jnz1568/getInfo.php?workbook=14_01.xlsx&amp;sheet=U0&amp;row=347&amp;col=6&amp;number=3.3&amp;sourceID=14","3.3")</f>
        <v>3.3</v>
      </c>
      <c r="G347" s="4" t="str">
        <f>HYPERLINK("http://141.218.60.56/~jnz1568/getInfo.php?workbook=14_01.xlsx&amp;sheet=U0&amp;row=347&amp;col=7&amp;number=0.000415&amp;sourceID=14","0.000415")</f>
        <v>0.000415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HYPERLINK("http://141.218.60.56/~jnz1568/getInfo.php?workbook=14_01.xlsx&amp;sheet=U0&amp;row=348&amp;col=6&amp;number=3.4&amp;sourceID=14","3.4")</f>
        <v>3.4</v>
      </c>
      <c r="G348" s="4" t="str">
        <f>HYPERLINK("http://141.218.60.56/~jnz1568/getInfo.php?workbook=14_01.xlsx&amp;sheet=U0&amp;row=348&amp;col=7&amp;number=0.000415&amp;sourceID=14","0.000415")</f>
        <v>0.000415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HYPERLINK("http://141.218.60.56/~jnz1568/getInfo.php?workbook=14_01.xlsx&amp;sheet=U0&amp;row=349&amp;col=6&amp;number=3.5&amp;sourceID=14","3.5")</f>
        <v>3.5</v>
      </c>
      <c r="G349" s="4" t="str">
        <f>HYPERLINK("http://141.218.60.56/~jnz1568/getInfo.php?workbook=14_01.xlsx&amp;sheet=U0&amp;row=349&amp;col=7&amp;number=0.000415&amp;sourceID=14","0.000415")</f>
        <v>0.000415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HYPERLINK("http://141.218.60.56/~jnz1568/getInfo.php?workbook=14_01.xlsx&amp;sheet=U0&amp;row=350&amp;col=6&amp;number=3.6&amp;sourceID=14","3.6")</f>
        <v>3.6</v>
      </c>
      <c r="G350" s="4" t="str">
        <f>HYPERLINK("http://141.218.60.56/~jnz1568/getInfo.php?workbook=14_01.xlsx&amp;sheet=U0&amp;row=350&amp;col=7&amp;number=0.000415&amp;sourceID=14","0.000415")</f>
        <v>0.000415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HYPERLINK("http://141.218.60.56/~jnz1568/getInfo.php?workbook=14_01.xlsx&amp;sheet=U0&amp;row=351&amp;col=6&amp;number=3.7&amp;sourceID=14","3.7")</f>
        <v>3.7</v>
      </c>
      <c r="G351" s="4" t="str">
        <f>HYPERLINK("http://141.218.60.56/~jnz1568/getInfo.php?workbook=14_01.xlsx&amp;sheet=U0&amp;row=351&amp;col=7&amp;number=0.000415&amp;sourceID=14","0.000415")</f>
        <v>0.000415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HYPERLINK("http://141.218.60.56/~jnz1568/getInfo.php?workbook=14_01.xlsx&amp;sheet=U0&amp;row=352&amp;col=6&amp;number=3.8&amp;sourceID=14","3.8")</f>
        <v>3.8</v>
      </c>
      <c r="G352" s="4" t="str">
        <f>HYPERLINK("http://141.218.60.56/~jnz1568/getInfo.php?workbook=14_01.xlsx&amp;sheet=U0&amp;row=352&amp;col=7&amp;number=0.000415&amp;sourceID=14","0.000415")</f>
        <v>0.000415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HYPERLINK("http://141.218.60.56/~jnz1568/getInfo.php?workbook=14_01.xlsx&amp;sheet=U0&amp;row=353&amp;col=6&amp;number=3.9&amp;sourceID=14","3.9")</f>
        <v>3.9</v>
      </c>
      <c r="G353" s="4" t="str">
        <f>HYPERLINK("http://141.218.60.56/~jnz1568/getInfo.php?workbook=14_01.xlsx&amp;sheet=U0&amp;row=353&amp;col=7&amp;number=0.000415&amp;sourceID=14","0.000415")</f>
        <v>0.000415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HYPERLINK("http://141.218.60.56/~jnz1568/getInfo.php?workbook=14_01.xlsx&amp;sheet=U0&amp;row=354&amp;col=6&amp;number=4&amp;sourceID=14","4")</f>
        <v>4</v>
      </c>
      <c r="G354" s="4" t="str">
        <f>HYPERLINK("http://141.218.60.56/~jnz1568/getInfo.php?workbook=14_01.xlsx&amp;sheet=U0&amp;row=354&amp;col=7&amp;number=0.000415&amp;sourceID=14","0.000415")</f>
        <v>0.000415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HYPERLINK("http://141.218.60.56/~jnz1568/getInfo.php?workbook=14_01.xlsx&amp;sheet=U0&amp;row=355&amp;col=6&amp;number=4.1&amp;sourceID=14","4.1")</f>
        <v>4.1</v>
      </c>
      <c r="G355" s="4" t="str">
        <f>HYPERLINK("http://141.218.60.56/~jnz1568/getInfo.php?workbook=14_01.xlsx&amp;sheet=U0&amp;row=355&amp;col=7&amp;number=0.000415&amp;sourceID=14","0.000415")</f>
        <v>0.000415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HYPERLINK("http://141.218.60.56/~jnz1568/getInfo.php?workbook=14_01.xlsx&amp;sheet=U0&amp;row=356&amp;col=6&amp;number=4.2&amp;sourceID=14","4.2")</f>
        <v>4.2</v>
      </c>
      <c r="G356" s="4" t="str">
        <f>HYPERLINK("http://141.218.60.56/~jnz1568/getInfo.php?workbook=14_01.xlsx&amp;sheet=U0&amp;row=356&amp;col=7&amp;number=0.000415&amp;sourceID=14","0.000415")</f>
        <v>0.000415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HYPERLINK("http://141.218.60.56/~jnz1568/getInfo.php?workbook=14_01.xlsx&amp;sheet=U0&amp;row=357&amp;col=6&amp;number=4.3&amp;sourceID=14","4.3")</f>
        <v>4.3</v>
      </c>
      <c r="G357" s="4" t="str">
        <f>HYPERLINK("http://141.218.60.56/~jnz1568/getInfo.php?workbook=14_01.xlsx&amp;sheet=U0&amp;row=357&amp;col=7&amp;number=0.000416&amp;sourceID=14","0.000416")</f>
        <v>0.000416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HYPERLINK("http://141.218.60.56/~jnz1568/getInfo.php?workbook=14_01.xlsx&amp;sheet=U0&amp;row=358&amp;col=6&amp;number=4.4&amp;sourceID=14","4.4")</f>
        <v>4.4</v>
      </c>
      <c r="G358" s="4" t="str">
        <f>HYPERLINK("http://141.218.60.56/~jnz1568/getInfo.php?workbook=14_01.xlsx&amp;sheet=U0&amp;row=358&amp;col=7&amp;number=0.000416&amp;sourceID=14","0.000416")</f>
        <v>0.000416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HYPERLINK("http://141.218.60.56/~jnz1568/getInfo.php?workbook=14_01.xlsx&amp;sheet=U0&amp;row=359&amp;col=6&amp;number=4.5&amp;sourceID=14","4.5")</f>
        <v>4.5</v>
      </c>
      <c r="G359" s="4" t="str">
        <f>HYPERLINK("http://141.218.60.56/~jnz1568/getInfo.php?workbook=14_01.xlsx&amp;sheet=U0&amp;row=359&amp;col=7&amp;number=0.000416&amp;sourceID=14","0.000416")</f>
        <v>0.000416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HYPERLINK("http://141.218.60.56/~jnz1568/getInfo.php?workbook=14_01.xlsx&amp;sheet=U0&amp;row=360&amp;col=6&amp;number=4.6&amp;sourceID=14","4.6")</f>
        <v>4.6</v>
      </c>
      <c r="G360" s="4" t="str">
        <f>HYPERLINK("http://141.218.60.56/~jnz1568/getInfo.php?workbook=14_01.xlsx&amp;sheet=U0&amp;row=360&amp;col=7&amp;number=0.000417&amp;sourceID=14","0.000417")</f>
        <v>0.000417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HYPERLINK("http://141.218.60.56/~jnz1568/getInfo.php?workbook=14_01.xlsx&amp;sheet=U0&amp;row=361&amp;col=6&amp;number=4.7&amp;sourceID=14","4.7")</f>
        <v>4.7</v>
      </c>
      <c r="G361" s="4" t="str">
        <f>HYPERLINK("http://141.218.60.56/~jnz1568/getInfo.php?workbook=14_01.xlsx&amp;sheet=U0&amp;row=361&amp;col=7&amp;number=0.000417&amp;sourceID=14","0.000417")</f>
        <v>0.000417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HYPERLINK("http://141.218.60.56/~jnz1568/getInfo.php?workbook=14_01.xlsx&amp;sheet=U0&amp;row=362&amp;col=6&amp;number=4.8&amp;sourceID=14","4.8")</f>
        <v>4.8</v>
      </c>
      <c r="G362" s="4" t="str">
        <f>HYPERLINK("http://141.218.60.56/~jnz1568/getInfo.php?workbook=14_01.xlsx&amp;sheet=U0&amp;row=362&amp;col=7&amp;number=0.000418&amp;sourceID=14","0.000418")</f>
        <v>0.000418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HYPERLINK("http://141.218.60.56/~jnz1568/getInfo.php?workbook=14_01.xlsx&amp;sheet=U0&amp;row=363&amp;col=6&amp;number=4.9&amp;sourceID=14","4.9")</f>
        <v>4.9</v>
      </c>
      <c r="G363" s="4" t="str">
        <f>HYPERLINK("http://141.218.60.56/~jnz1568/getInfo.php?workbook=14_01.xlsx&amp;sheet=U0&amp;row=363&amp;col=7&amp;number=0.000419&amp;sourceID=14","0.000419")</f>
        <v>0.000419</v>
      </c>
    </row>
    <row r="364" spans="1:7">
      <c r="A364" s="3">
        <v>14</v>
      </c>
      <c r="B364" s="3">
        <v>1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HYPERLINK("http://141.218.60.56/~jnz1568/getInfo.php?workbook=14_01.xlsx&amp;sheet=U0&amp;row=364&amp;col=6&amp;number=3&amp;sourceID=14","3")</f>
        <v>3</v>
      </c>
      <c r="G364" s="4" t="str">
        <f>HYPERLINK("http://141.218.60.56/~jnz1568/getInfo.php?workbook=14_01.xlsx&amp;sheet=U0&amp;row=364&amp;col=7&amp;number=8.26e-05&amp;sourceID=14","8.26e-05")</f>
        <v>8.26e-05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HYPERLINK("http://141.218.60.56/~jnz1568/getInfo.php?workbook=14_01.xlsx&amp;sheet=U0&amp;row=365&amp;col=6&amp;number=3.1&amp;sourceID=14","3.1")</f>
        <v>3.1</v>
      </c>
      <c r="G365" s="4" t="str">
        <f>HYPERLINK("http://141.218.60.56/~jnz1568/getInfo.php?workbook=14_01.xlsx&amp;sheet=U0&amp;row=365&amp;col=7&amp;number=8.26e-05&amp;sourceID=14","8.26e-05")</f>
        <v>8.26e-05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HYPERLINK("http://141.218.60.56/~jnz1568/getInfo.php?workbook=14_01.xlsx&amp;sheet=U0&amp;row=366&amp;col=6&amp;number=3.2&amp;sourceID=14","3.2")</f>
        <v>3.2</v>
      </c>
      <c r="G366" s="4" t="str">
        <f>HYPERLINK("http://141.218.60.56/~jnz1568/getInfo.php?workbook=14_01.xlsx&amp;sheet=U0&amp;row=366&amp;col=7&amp;number=8.26e-05&amp;sourceID=14","8.26e-05")</f>
        <v>8.26e-05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HYPERLINK("http://141.218.60.56/~jnz1568/getInfo.php?workbook=14_01.xlsx&amp;sheet=U0&amp;row=367&amp;col=6&amp;number=3.3&amp;sourceID=14","3.3")</f>
        <v>3.3</v>
      </c>
      <c r="G367" s="4" t="str">
        <f>HYPERLINK("http://141.218.60.56/~jnz1568/getInfo.php?workbook=14_01.xlsx&amp;sheet=U0&amp;row=367&amp;col=7&amp;number=8.26e-05&amp;sourceID=14","8.26e-05")</f>
        <v>8.26e-05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HYPERLINK("http://141.218.60.56/~jnz1568/getInfo.php?workbook=14_01.xlsx&amp;sheet=U0&amp;row=368&amp;col=6&amp;number=3.4&amp;sourceID=14","3.4")</f>
        <v>3.4</v>
      </c>
      <c r="G368" s="4" t="str">
        <f>HYPERLINK("http://141.218.60.56/~jnz1568/getInfo.php?workbook=14_01.xlsx&amp;sheet=U0&amp;row=368&amp;col=7&amp;number=8.25e-05&amp;sourceID=14","8.25e-05")</f>
        <v>8.25e-05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HYPERLINK("http://141.218.60.56/~jnz1568/getInfo.php?workbook=14_01.xlsx&amp;sheet=U0&amp;row=369&amp;col=6&amp;number=3.5&amp;sourceID=14","3.5")</f>
        <v>3.5</v>
      </c>
      <c r="G369" s="4" t="str">
        <f>HYPERLINK("http://141.218.60.56/~jnz1568/getInfo.php?workbook=14_01.xlsx&amp;sheet=U0&amp;row=369&amp;col=7&amp;number=8.25e-05&amp;sourceID=14","8.25e-05")</f>
        <v>8.25e-05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HYPERLINK("http://141.218.60.56/~jnz1568/getInfo.php?workbook=14_01.xlsx&amp;sheet=U0&amp;row=370&amp;col=6&amp;number=3.6&amp;sourceID=14","3.6")</f>
        <v>3.6</v>
      </c>
      <c r="G370" s="4" t="str">
        <f>HYPERLINK("http://141.218.60.56/~jnz1568/getInfo.php?workbook=14_01.xlsx&amp;sheet=U0&amp;row=370&amp;col=7&amp;number=8.25e-05&amp;sourceID=14","8.25e-05")</f>
        <v>8.25e-05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HYPERLINK("http://141.218.60.56/~jnz1568/getInfo.php?workbook=14_01.xlsx&amp;sheet=U0&amp;row=371&amp;col=6&amp;number=3.7&amp;sourceID=14","3.7")</f>
        <v>3.7</v>
      </c>
      <c r="G371" s="4" t="str">
        <f>HYPERLINK("http://141.218.60.56/~jnz1568/getInfo.php?workbook=14_01.xlsx&amp;sheet=U0&amp;row=371&amp;col=7&amp;number=8.24e-05&amp;sourceID=14","8.24e-05")</f>
        <v>8.24e-05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HYPERLINK("http://141.218.60.56/~jnz1568/getInfo.php?workbook=14_01.xlsx&amp;sheet=U0&amp;row=372&amp;col=6&amp;number=3.8&amp;sourceID=14","3.8")</f>
        <v>3.8</v>
      </c>
      <c r="G372" s="4" t="str">
        <f>HYPERLINK("http://141.218.60.56/~jnz1568/getInfo.php?workbook=14_01.xlsx&amp;sheet=U0&amp;row=372&amp;col=7&amp;number=8.23e-05&amp;sourceID=14","8.23e-05")</f>
        <v>8.23e-05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HYPERLINK("http://141.218.60.56/~jnz1568/getInfo.php?workbook=14_01.xlsx&amp;sheet=U0&amp;row=373&amp;col=6&amp;number=3.9&amp;sourceID=14","3.9")</f>
        <v>3.9</v>
      </c>
      <c r="G373" s="4" t="str">
        <f>HYPERLINK("http://141.218.60.56/~jnz1568/getInfo.php?workbook=14_01.xlsx&amp;sheet=U0&amp;row=373&amp;col=7&amp;number=8.22e-05&amp;sourceID=14","8.22e-05")</f>
        <v>8.22e-05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HYPERLINK("http://141.218.60.56/~jnz1568/getInfo.php?workbook=14_01.xlsx&amp;sheet=U0&amp;row=374&amp;col=6&amp;number=4&amp;sourceID=14","4")</f>
        <v>4</v>
      </c>
      <c r="G374" s="4" t="str">
        <f>HYPERLINK("http://141.218.60.56/~jnz1568/getInfo.php?workbook=14_01.xlsx&amp;sheet=U0&amp;row=374&amp;col=7&amp;number=8.21e-05&amp;sourceID=14","8.21e-05")</f>
        <v>8.21e-05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HYPERLINK("http://141.218.60.56/~jnz1568/getInfo.php?workbook=14_01.xlsx&amp;sheet=U0&amp;row=375&amp;col=6&amp;number=4.1&amp;sourceID=14","4.1")</f>
        <v>4.1</v>
      </c>
      <c r="G375" s="4" t="str">
        <f>HYPERLINK("http://141.218.60.56/~jnz1568/getInfo.php?workbook=14_01.xlsx&amp;sheet=U0&amp;row=375&amp;col=7&amp;number=8.2e-05&amp;sourceID=14","8.2e-05")</f>
        <v>8.2e-05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HYPERLINK("http://141.218.60.56/~jnz1568/getInfo.php?workbook=14_01.xlsx&amp;sheet=U0&amp;row=376&amp;col=6&amp;number=4.2&amp;sourceID=14","4.2")</f>
        <v>4.2</v>
      </c>
      <c r="G376" s="4" t="str">
        <f>HYPERLINK("http://141.218.60.56/~jnz1568/getInfo.php?workbook=14_01.xlsx&amp;sheet=U0&amp;row=376&amp;col=7&amp;number=8.18e-05&amp;sourceID=14","8.18e-05")</f>
        <v>8.18e-05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HYPERLINK("http://141.218.60.56/~jnz1568/getInfo.php?workbook=14_01.xlsx&amp;sheet=U0&amp;row=377&amp;col=6&amp;number=4.3&amp;sourceID=14","4.3")</f>
        <v>4.3</v>
      </c>
      <c r="G377" s="4" t="str">
        <f>HYPERLINK("http://141.218.60.56/~jnz1568/getInfo.php?workbook=14_01.xlsx&amp;sheet=U0&amp;row=377&amp;col=7&amp;number=8.16e-05&amp;sourceID=14","8.16e-05")</f>
        <v>8.16e-05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HYPERLINK("http://141.218.60.56/~jnz1568/getInfo.php?workbook=14_01.xlsx&amp;sheet=U0&amp;row=378&amp;col=6&amp;number=4.4&amp;sourceID=14","4.4")</f>
        <v>4.4</v>
      </c>
      <c r="G378" s="4" t="str">
        <f>HYPERLINK("http://141.218.60.56/~jnz1568/getInfo.php?workbook=14_01.xlsx&amp;sheet=U0&amp;row=378&amp;col=7&amp;number=8.14e-05&amp;sourceID=14","8.14e-05")</f>
        <v>8.14e-05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HYPERLINK("http://141.218.60.56/~jnz1568/getInfo.php?workbook=14_01.xlsx&amp;sheet=U0&amp;row=379&amp;col=6&amp;number=4.5&amp;sourceID=14","4.5")</f>
        <v>4.5</v>
      </c>
      <c r="G379" s="4" t="str">
        <f>HYPERLINK("http://141.218.60.56/~jnz1568/getInfo.php?workbook=14_01.xlsx&amp;sheet=U0&amp;row=379&amp;col=7&amp;number=8.11e-05&amp;sourceID=14","8.11e-05")</f>
        <v>8.11e-05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HYPERLINK("http://141.218.60.56/~jnz1568/getInfo.php?workbook=14_01.xlsx&amp;sheet=U0&amp;row=380&amp;col=6&amp;number=4.6&amp;sourceID=14","4.6")</f>
        <v>4.6</v>
      </c>
      <c r="G380" s="4" t="str">
        <f>HYPERLINK("http://141.218.60.56/~jnz1568/getInfo.php?workbook=14_01.xlsx&amp;sheet=U0&amp;row=380&amp;col=7&amp;number=8.07e-05&amp;sourceID=14","8.07e-05")</f>
        <v>8.07e-05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HYPERLINK("http://141.218.60.56/~jnz1568/getInfo.php?workbook=14_01.xlsx&amp;sheet=U0&amp;row=381&amp;col=6&amp;number=4.7&amp;sourceID=14","4.7")</f>
        <v>4.7</v>
      </c>
      <c r="G381" s="4" t="str">
        <f>HYPERLINK("http://141.218.60.56/~jnz1568/getInfo.php?workbook=14_01.xlsx&amp;sheet=U0&amp;row=381&amp;col=7&amp;number=8.03e-05&amp;sourceID=14","8.03e-05")</f>
        <v>8.03e-05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HYPERLINK("http://141.218.60.56/~jnz1568/getInfo.php?workbook=14_01.xlsx&amp;sheet=U0&amp;row=382&amp;col=6&amp;number=4.8&amp;sourceID=14","4.8")</f>
        <v>4.8</v>
      </c>
      <c r="G382" s="4" t="str">
        <f>HYPERLINK("http://141.218.60.56/~jnz1568/getInfo.php?workbook=14_01.xlsx&amp;sheet=U0&amp;row=382&amp;col=7&amp;number=7.97e-05&amp;sourceID=14","7.97e-05")</f>
        <v>7.97e-05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HYPERLINK("http://141.218.60.56/~jnz1568/getInfo.php?workbook=14_01.xlsx&amp;sheet=U0&amp;row=383&amp;col=6&amp;number=4.9&amp;sourceID=14","4.9")</f>
        <v>4.9</v>
      </c>
      <c r="G383" s="4" t="str">
        <f>HYPERLINK("http://141.218.60.56/~jnz1568/getInfo.php?workbook=14_01.xlsx&amp;sheet=U0&amp;row=383&amp;col=7&amp;number=7.92e-05&amp;sourceID=14","7.92e-05")</f>
        <v>7.92e-05</v>
      </c>
    </row>
    <row r="384" spans="1:7">
      <c r="A384" s="3">
        <v>14</v>
      </c>
      <c r="B384" s="3">
        <v>1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HYPERLINK("http://141.218.60.56/~jnz1568/getInfo.php?workbook=14_01.xlsx&amp;sheet=U0&amp;row=384&amp;col=6&amp;number=3&amp;sourceID=14","3")</f>
        <v>3</v>
      </c>
      <c r="G384" s="4" t="str">
        <f>HYPERLINK("http://141.218.60.56/~jnz1568/getInfo.php?workbook=14_01.xlsx&amp;sheet=U0&amp;row=384&amp;col=7&amp;number=0.000124&amp;sourceID=14","0.000124")</f>
        <v>0.000124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HYPERLINK("http://141.218.60.56/~jnz1568/getInfo.php?workbook=14_01.xlsx&amp;sheet=U0&amp;row=385&amp;col=6&amp;number=3.1&amp;sourceID=14","3.1")</f>
        <v>3.1</v>
      </c>
      <c r="G385" s="4" t="str">
        <f>HYPERLINK("http://141.218.60.56/~jnz1568/getInfo.php?workbook=14_01.xlsx&amp;sheet=U0&amp;row=385&amp;col=7&amp;number=0.000124&amp;sourceID=14","0.000124")</f>
        <v>0.000124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HYPERLINK("http://141.218.60.56/~jnz1568/getInfo.php?workbook=14_01.xlsx&amp;sheet=U0&amp;row=386&amp;col=6&amp;number=3.2&amp;sourceID=14","3.2")</f>
        <v>3.2</v>
      </c>
      <c r="G386" s="4" t="str">
        <f>HYPERLINK("http://141.218.60.56/~jnz1568/getInfo.php?workbook=14_01.xlsx&amp;sheet=U0&amp;row=386&amp;col=7&amp;number=0.000124&amp;sourceID=14","0.000124")</f>
        <v>0.000124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HYPERLINK("http://141.218.60.56/~jnz1568/getInfo.php?workbook=14_01.xlsx&amp;sheet=U0&amp;row=387&amp;col=6&amp;number=3.3&amp;sourceID=14","3.3")</f>
        <v>3.3</v>
      </c>
      <c r="G387" s="4" t="str">
        <f>HYPERLINK("http://141.218.60.56/~jnz1568/getInfo.php?workbook=14_01.xlsx&amp;sheet=U0&amp;row=387&amp;col=7&amp;number=0.000124&amp;sourceID=14","0.000124")</f>
        <v>0.000124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HYPERLINK("http://141.218.60.56/~jnz1568/getInfo.php?workbook=14_01.xlsx&amp;sheet=U0&amp;row=388&amp;col=6&amp;number=3.4&amp;sourceID=14","3.4")</f>
        <v>3.4</v>
      </c>
      <c r="G388" s="4" t="str">
        <f>HYPERLINK("http://141.218.60.56/~jnz1568/getInfo.php?workbook=14_01.xlsx&amp;sheet=U0&amp;row=388&amp;col=7&amp;number=0.000124&amp;sourceID=14","0.000124")</f>
        <v>0.000124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HYPERLINK("http://141.218.60.56/~jnz1568/getInfo.php?workbook=14_01.xlsx&amp;sheet=U0&amp;row=389&amp;col=6&amp;number=3.5&amp;sourceID=14","3.5")</f>
        <v>3.5</v>
      </c>
      <c r="G389" s="4" t="str">
        <f>HYPERLINK("http://141.218.60.56/~jnz1568/getInfo.php?workbook=14_01.xlsx&amp;sheet=U0&amp;row=389&amp;col=7&amp;number=0.000124&amp;sourceID=14","0.000124")</f>
        <v>0.000124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HYPERLINK("http://141.218.60.56/~jnz1568/getInfo.php?workbook=14_01.xlsx&amp;sheet=U0&amp;row=390&amp;col=6&amp;number=3.6&amp;sourceID=14","3.6")</f>
        <v>3.6</v>
      </c>
      <c r="G390" s="4" t="str">
        <f>HYPERLINK("http://141.218.60.56/~jnz1568/getInfo.php?workbook=14_01.xlsx&amp;sheet=U0&amp;row=390&amp;col=7&amp;number=0.000124&amp;sourceID=14","0.000124")</f>
        <v>0.000124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HYPERLINK("http://141.218.60.56/~jnz1568/getInfo.php?workbook=14_01.xlsx&amp;sheet=U0&amp;row=391&amp;col=6&amp;number=3.7&amp;sourceID=14","3.7")</f>
        <v>3.7</v>
      </c>
      <c r="G391" s="4" t="str">
        <f>HYPERLINK("http://141.218.60.56/~jnz1568/getInfo.php?workbook=14_01.xlsx&amp;sheet=U0&amp;row=391&amp;col=7&amp;number=0.000124&amp;sourceID=14","0.000124")</f>
        <v>0.000124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HYPERLINK("http://141.218.60.56/~jnz1568/getInfo.php?workbook=14_01.xlsx&amp;sheet=U0&amp;row=392&amp;col=6&amp;number=3.8&amp;sourceID=14","3.8")</f>
        <v>3.8</v>
      </c>
      <c r="G392" s="4" t="str">
        <f>HYPERLINK("http://141.218.60.56/~jnz1568/getInfo.php?workbook=14_01.xlsx&amp;sheet=U0&amp;row=392&amp;col=7&amp;number=0.000124&amp;sourceID=14","0.000124")</f>
        <v>0.000124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HYPERLINK("http://141.218.60.56/~jnz1568/getInfo.php?workbook=14_01.xlsx&amp;sheet=U0&amp;row=393&amp;col=6&amp;number=3.9&amp;sourceID=14","3.9")</f>
        <v>3.9</v>
      </c>
      <c r="G393" s="4" t="str">
        <f>HYPERLINK("http://141.218.60.56/~jnz1568/getInfo.php?workbook=14_01.xlsx&amp;sheet=U0&amp;row=393&amp;col=7&amp;number=0.000123&amp;sourceID=14","0.000123")</f>
        <v>0.000123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HYPERLINK("http://141.218.60.56/~jnz1568/getInfo.php?workbook=14_01.xlsx&amp;sheet=U0&amp;row=394&amp;col=6&amp;number=4&amp;sourceID=14","4")</f>
        <v>4</v>
      </c>
      <c r="G394" s="4" t="str">
        <f>HYPERLINK("http://141.218.60.56/~jnz1568/getInfo.php?workbook=14_01.xlsx&amp;sheet=U0&amp;row=394&amp;col=7&amp;number=0.000123&amp;sourceID=14","0.000123")</f>
        <v>0.000123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HYPERLINK("http://141.218.60.56/~jnz1568/getInfo.php?workbook=14_01.xlsx&amp;sheet=U0&amp;row=395&amp;col=6&amp;number=4.1&amp;sourceID=14","4.1")</f>
        <v>4.1</v>
      </c>
      <c r="G395" s="4" t="str">
        <f>HYPERLINK("http://141.218.60.56/~jnz1568/getInfo.php?workbook=14_01.xlsx&amp;sheet=U0&amp;row=395&amp;col=7&amp;number=0.000123&amp;sourceID=14","0.000123")</f>
        <v>0.000123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HYPERLINK("http://141.218.60.56/~jnz1568/getInfo.php?workbook=14_01.xlsx&amp;sheet=U0&amp;row=396&amp;col=6&amp;number=4.2&amp;sourceID=14","4.2")</f>
        <v>4.2</v>
      </c>
      <c r="G396" s="4" t="str">
        <f>HYPERLINK("http://141.218.60.56/~jnz1568/getInfo.php?workbook=14_01.xlsx&amp;sheet=U0&amp;row=396&amp;col=7&amp;number=0.000123&amp;sourceID=14","0.000123")</f>
        <v>0.000123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HYPERLINK("http://141.218.60.56/~jnz1568/getInfo.php?workbook=14_01.xlsx&amp;sheet=U0&amp;row=397&amp;col=6&amp;number=4.3&amp;sourceID=14","4.3")</f>
        <v>4.3</v>
      </c>
      <c r="G397" s="4" t="str">
        <f>HYPERLINK("http://141.218.60.56/~jnz1568/getInfo.php?workbook=14_01.xlsx&amp;sheet=U0&amp;row=397&amp;col=7&amp;number=0.000122&amp;sourceID=14","0.000122")</f>
        <v>0.000122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HYPERLINK("http://141.218.60.56/~jnz1568/getInfo.php?workbook=14_01.xlsx&amp;sheet=U0&amp;row=398&amp;col=6&amp;number=4.4&amp;sourceID=14","4.4")</f>
        <v>4.4</v>
      </c>
      <c r="G398" s="4" t="str">
        <f>HYPERLINK("http://141.218.60.56/~jnz1568/getInfo.php?workbook=14_01.xlsx&amp;sheet=U0&amp;row=398&amp;col=7&amp;number=0.000122&amp;sourceID=14","0.000122")</f>
        <v>0.000122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HYPERLINK("http://141.218.60.56/~jnz1568/getInfo.php?workbook=14_01.xlsx&amp;sheet=U0&amp;row=399&amp;col=6&amp;number=4.5&amp;sourceID=14","4.5")</f>
        <v>4.5</v>
      </c>
      <c r="G399" s="4" t="str">
        <f>HYPERLINK("http://141.218.60.56/~jnz1568/getInfo.php?workbook=14_01.xlsx&amp;sheet=U0&amp;row=399&amp;col=7&amp;number=0.000122&amp;sourceID=14","0.000122")</f>
        <v>0.000122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HYPERLINK("http://141.218.60.56/~jnz1568/getInfo.php?workbook=14_01.xlsx&amp;sheet=U0&amp;row=400&amp;col=6&amp;number=4.6&amp;sourceID=14","4.6")</f>
        <v>4.6</v>
      </c>
      <c r="G400" s="4" t="str">
        <f>HYPERLINK("http://141.218.60.56/~jnz1568/getInfo.php?workbook=14_01.xlsx&amp;sheet=U0&amp;row=400&amp;col=7&amp;number=0.000121&amp;sourceID=14","0.000121")</f>
        <v>0.000121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HYPERLINK("http://141.218.60.56/~jnz1568/getInfo.php?workbook=14_01.xlsx&amp;sheet=U0&amp;row=401&amp;col=6&amp;number=4.7&amp;sourceID=14","4.7")</f>
        <v>4.7</v>
      </c>
      <c r="G401" s="4" t="str">
        <f>HYPERLINK("http://141.218.60.56/~jnz1568/getInfo.php?workbook=14_01.xlsx&amp;sheet=U0&amp;row=401&amp;col=7&amp;number=0.00012&amp;sourceID=14","0.00012")</f>
        <v>0.00012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HYPERLINK("http://141.218.60.56/~jnz1568/getInfo.php?workbook=14_01.xlsx&amp;sheet=U0&amp;row=402&amp;col=6&amp;number=4.8&amp;sourceID=14","4.8")</f>
        <v>4.8</v>
      </c>
      <c r="G402" s="4" t="str">
        <f>HYPERLINK("http://141.218.60.56/~jnz1568/getInfo.php?workbook=14_01.xlsx&amp;sheet=U0&amp;row=402&amp;col=7&amp;number=0.00012&amp;sourceID=14","0.00012")</f>
        <v>0.00012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HYPERLINK("http://141.218.60.56/~jnz1568/getInfo.php?workbook=14_01.xlsx&amp;sheet=U0&amp;row=403&amp;col=6&amp;number=4.9&amp;sourceID=14","4.9")</f>
        <v>4.9</v>
      </c>
      <c r="G403" s="4" t="str">
        <f>HYPERLINK("http://141.218.60.56/~jnz1568/getInfo.php?workbook=14_01.xlsx&amp;sheet=U0&amp;row=403&amp;col=7&amp;number=0.000119&amp;sourceID=14","0.000119")</f>
        <v>0.000119</v>
      </c>
    </row>
    <row r="404" spans="1:7">
      <c r="A404" s="3">
        <v>14</v>
      </c>
      <c r="B404" s="3">
        <v>1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HYPERLINK("http://141.218.60.56/~jnz1568/getInfo.php?workbook=14_01.xlsx&amp;sheet=U0&amp;row=404&amp;col=6&amp;number=3&amp;sourceID=14","3")</f>
        <v>3</v>
      </c>
      <c r="G404" s="4" t="str">
        <f>HYPERLINK("http://141.218.60.56/~jnz1568/getInfo.php?workbook=14_01.xlsx&amp;sheet=U0&amp;row=404&amp;col=7&amp;number=1.14e-05&amp;sourceID=14","1.14e-05")</f>
        <v>1.14e-05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HYPERLINK("http://141.218.60.56/~jnz1568/getInfo.php?workbook=14_01.xlsx&amp;sheet=U0&amp;row=405&amp;col=6&amp;number=3.1&amp;sourceID=14","3.1")</f>
        <v>3.1</v>
      </c>
      <c r="G405" s="4" t="str">
        <f>HYPERLINK("http://141.218.60.56/~jnz1568/getInfo.php?workbook=14_01.xlsx&amp;sheet=U0&amp;row=405&amp;col=7&amp;number=1.14e-05&amp;sourceID=14","1.14e-05")</f>
        <v>1.14e-05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HYPERLINK("http://141.218.60.56/~jnz1568/getInfo.php?workbook=14_01.xlsx&amp;sheet=U0&amp;row=406&amp;col=6&amp;number=3.2&amp;sourceID=14","3.2")</f>
        <v>3.2</v>
      </c>
      <c r="G406" s="4" t="str">
        <f>HYPERLINK("http://141.218.60.56/~jnz1568/getInfo.php?workbook=14_01.xlsx&amp;sheet=U0&amp;row=406&amp;col=7&amp;number=1.14e-05&amp;sourceID=14","1.14e-05")</f>
        <v>1.14e-05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HYPERLINK("http://141.218.60.56/~jnz1568/getInfo.php?workbook=14_01.xlsx&amp;sheet=U0&amp;row=407&amp;col=6&amp;number=3.3&amp;sourceID=14","3.3")</f>
        <v>3.3</v>
      </c>
      <c r="G407" s="4" t="str">
        <f>HYPERLINK("http://141.218.60.56/~jnz1568/getInfo.php?workbook=14_01.xlsx&amp;sheet=U0&amp;row=407&amp;col=7&amp;number=1.14e-05&amp;sourceID=14","1.14e-05")</f>
        <v>1.14e-05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HYPERLINK("http://141.218.60.56/~jnz1568/getInfo.php?workbook=14_01.xlsx&amp;sheet=U0&amp;row=408&amp;col=6&amp;number=3.4&amp;sourceID=14","3.4")</f>
        <v>3.4</v>
      </c>
      <c r="G408" s="4" t="str">
        <f>HYPERLINK("http://141.218.60.56/~jnz1568/getInfo.php?workbook=14_01.xlsx&amp;sheet=U0&amp;row=408&amp;col=7&amp;number=1.14e-05&amp;sourceID=14","1.14e-05")</f>
        <v>1.14e-05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HYPERLINK("http://141.218.60.56/~jnz1568/getInfo.php?workbook=14_01.xlsx&amp;sheet=U0&amp;row=409&amp;col=6&amp;number=3.5&amp;sourceID=14","3.5")</f>
        <v>3.5</v>
      </c>
      <c r="G409" s="4" t="str">
        <f>HYPERLINK("http://141.218.60.56/~jnz1568/getInfo.php?workbook=14_01.xlsx&amp;sheet=U0&amp;row=409&amp;col=7&amp;number=1.14e-05&amp;sourceID=14","1.14e-05")</f>
        <v>1.14e-05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HYPERLINK("http://141.218.60.56/~jnz1568/getInfo.php?workbook=14_01.xlsx&amp;sheet=U0&amp;row=410&amp;col=6&amp;number=3.6&amp;sourceID=14","3.6")</f>
        <v>3.6</v>
      </c>
      <c r="G410" s="4" t="str">
        <f>HYPERLINK("http://141.218.60.56/~jnz1568/getInfo.php?workbook=14_01.xlsx&amp;sheet=U0&amp;row=410&amp;col=7&amp;number=1.14e-05&amp;sourceID=14","1.14e-05")</f>
        <v>1.14e-05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HYPERLINK("http://141.218.60.56/~jnz1568/getInfo.php?workbook=14_01.xlsx&amp;sheet=U0&amp;row=411&amp;col=6&amp;number=3.7&amp;sourceID=14","3.7")</f>
        <v>3.7</v>
      </c>
      <c r="G411" s="4" t="str">
        <f>HYPERLINK("http://141.218.60.56/~jnz1568/getInfo.php?workbook=14_01.xlsx&amp;sheet=U0&amp;row=411&amp;col=7&amp;number=1.14e-05&amp;sourceID=14","1.14e-05")</f>
        <v>1.14e-05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HYPERLINK("http://141.218.60.56/~jnz1568/getInfo.php?workbook=14_01.xlsx&amp;sheet=U0&amp;row=412&amp;col=6&amp;number=3.8&amp;sourceID=14","3.8")</f>
        <v>3.8</v>
      </c>
      <c r="G412" s="4" t="str">
        <f>HYPERLINK("http://141.218.60.56/~jnz1568/getInfo.php?workbook=14_01.xlsx&amp;sheet=U0&amp;row=412&amp;col=7&amp;number=1.14e-05&amp;sourceID=14","1.14e-05")</f>
        <v>1.14e-05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HYPERLINK("http://141.218.60.56/~jnz1568/getInfo.php?workbook=14_01.xlsx&amp;sheet=U0&amp;row=413&amp;col=6&amp;number=3.9&amp;sourceID=14","3.9")</f>
        <v>3.9</v>
      </c>
      <c r="G413" s="4" t="str">
        <f>HYPERLINK("http://141.218.60.56/~jnz1568/getInfo.php?workbook=14_01.xlsx&amp;sheet=U0&amp;row=413&amp;col=7&amp;number=1.13e-05&amp;sourceID=14","1.13e-05")</f>
        <v>1.13e-05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HYPERLINK("http://141.218.60.56/~jnz1568/getInfo.php?workbook=14_01.xlsx&amp;sheet=U0&amp;row=414&amp;col=6&amp;number=4&amp;sourceID=14","4")</f>
        <v>4</v>
      </c>
      <c r="G414" s="4" t="str">
        <f>HYPERLINK("http://141.218.60.56/~jnz1568/getInfo.php?workbook=14_01.xlsx&amp;sheet=U0&amp;row=414&amp;col=7&amp;number=1.13e-05&amp;sourceID=14","1.13e-05")</f>
        <v>1.13e-05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HYPERLINK("http://141.218.60.56/~jnz1568/getInfo.php?workbook=14_01.xlsx&amp;sheet=U0&amp;row=415&amp;col=6&amp;number=4.1&amp;sourceID=14","4.1")</f>
        <v>4.1</v>
      </c>
      <c r="G415" s="4" t="str">
        <f>HYPERLINK("http://141.218.60.56/~jnz1568/getInfo.php?workbook=14_01.xlsx&amp;sheet=U0&amp;row=415&amp;col=7&amp;number=1.13e-05&amp;sourceID=14","1.13e-05")</f>
        <v>1.13e-05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HYPERLINK("http://141.218.60.56/~jnz1568/getInfo.php?workbook=14_01.xlsx&amp;sheet=U0&amp;row=416&amp;col=6&amp;number=4.2&amp;sourceID=14","4.2")</f>
        <v>4.2</v>
      </c>
      <c r="G416" s="4" t="str">
        <f>HYPERLINK("http://141.218.60.56/~jnz1568/getInfo.php?workbook=14_01.xlsx&amp;sheet=U0&amp;row=416&amp;col=7&amp;number=1.12e-05&amp;sourceID=14","1.12e-05")</f>
        <v>1.12e-05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HYPERLINK("http://141.218.60.56/~jnz1568/getInfo.php?workbook=14_01.xlsx&amp;sheet=U0&amp;row=417&amp;col=6&amp;number=4.3&amp;sourceID=14","4.3")</f>
        <v>4.3</v>
      </c>
      <c r="G417" s="4" t="str">
        <f>HYPERLINK("http://141.218.60.56/~jnz1568/getInfo.php?workbook=14_01.xlsx&amp;sheet=U0&amp;row=417&amp;col=7&amp;number=1.12e-05&amp;sourceID=14","1.12e-05")</f>
        <v>1.12e-05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HYPERLINK("http://141.218.60.56/~jnz1568/getInfo.php?workbook=14_01.xlsx&amp;sheet=U0&amp;row=418&amp;col=6&amp;number=4.4&amp;sourceID=14","4.4")</f>
        <v>4.4</v>
      </c>
      <c r="G418" s="4" t="str">
        <f>HYPERLINK("http://141.218.60.56/~jnz1568/getInfo.php?workbook=14_01.xlsx&amp;sheet=U0&amp;row=418&amp;col=7&amp;number=1.11e-05&amp;sourceID=14","1.11e-05")</f>
        <v>1.11e-05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HYPERLINK("http://141.218.60.56/~jnz1568/getInfo.php?workbook=14_01.xlsx&amp;sheet=U0&amp;row=419&amp;col=6&amp;number=4.5&amp;sourceID=14","4.5")</f>
        <v>4.5</v>
      </c>
      <c r="G419" s="4" t="str">
        <f>HYPERLINK("http://141.218.60.56/~jnz1568/getInfo.php?workbook=14_01.xlsx&amp;sheet=U0&amp;row=419&amp;col=7&amp;number=1.1e-05&amp;sourceID=14","1.1e-05")</f>
        <v>1.1e-05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HYPERLINK("http://141.218.60.56/~jnz1568/getInfo.php?workbook=14_01.xlsx&amp;sheet=U0&amp;row=420&amp;col=6&amp;number=4.6&amp;sourceID=14","4.6")</f>
        <v>4.6</v>
      </c>
      <c r="G420" s="4" t="str">
        <f>HYPERLINK("http://141.218.60.56/~jnz1568/getInfo.php?workbook=14_01.xlsx&amp;sheet=U0&amp;row=420&amp;col=7&amp;number=1.09e-05&amp;sourceID=14","1.09e-05")</f>
        <v>1.09e-05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HYPERLINK("http://141.218.60.56/~jnz1568/getInfo.php?workbook=14_01.xlsx&amp;sheet=U0&amp;row=421&amp;col=6&amp;number=4.7&amp;sourceID=14","4.7")</f>
        <v>4.7</v>
      </c>
      <c r="G421" s="4" t="str">
        <f>HYPERLINK("http://141.218.60.56/~jnz1568/getInfo.php?workbook=14_01.xlsx&amp;sheet=U0&amp;row=421&amp;col=7&amp;number=1.08e-05&amp;sourceID=14","1.08e-05")</f>
        <v>1.08e-05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HYPERLINK("http://141.218.60.56/~jnz1568/getInfo.php?workbook=14_01.xlsx&amp;sheet=U0&amp;row=422&amp;col=6&amp;number=4.8&amp;sourceID=14","4.8")</f>
        <v>4.8</v>
      </c>
      <c r="G422" s="4" t="str">
        <f>HYPERLINK("http://141.218.60.56/~jnz1568/getInfo.php?workbook=14_01.xlsx&amp;sheet=U0&amp;row=422&amp;col=7&amp;number=1.07e-05&amp;sourceID=14","1.07e-05")</f>
        <v>1.07e-05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HYPERLINK("http://141.218.60.56/~jnz1568/getInfo.php?workbook=14_01.xlsx&amp;sheet=U0&amp;row=423&amp;col=6&amp;number=4.9&amp;sourceID=14","4.9")</f>
        <v>4.9</v>
      </c>
      <c r="G423" s="4" t="str">
        <f>HYPERLINK("http://141.218.60.56/~jnz1568/getInfo.php?workbook=14_01.xlsx&amp;sheet=U0&amp;row=423&amp;col=7&amp;number=1.05e-05&amp;sourceID=14","1.05e-05")</f>
        <v>1.05e-05</v>
      </c>
    </row>
    <row r="424" spans="1:7">
      <c r="A424" s="3">
        <v>14</v>
      </c>
      <c r="B424" s="3">
        <v>1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HYPERLINK("http://141.218.60.56/~jnz1568/getInfo.php?workbook=14_01.xlsx&amp;sheet=U0&amp;row=424&amp;col=6&amp;number=3&amp;sourceID=14","3")</f>
        <v>3</v>
      </c>
      <c r="G424" s="4" t="str">
        <f>HYPERLINK("http://141.218.60.56/~jnz1568/getInfo.php?workbook=14_01.xlsx&amp;sheet=U0&amp;row=424&amp;col=7&amp;number=1.52e-05&amp;sourceID=14","1.52e-05")</f>
        <v>1.52e-05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HYPERLINK("http://141.218.60.56/~jnz1568/getInfo.php?workbook=14_01.xlsx&amp;sheet=U0&amp;row=425&amp;col=6&amp;number=3.1&amp;sourceID=14","3.1")</f>
        <v>3.1</v>
      </c>
      <c r="G425" s="4" t="str">
        <f>HYPERLINK("http://141.218.60.56/~jnz1568/getInfo.php?workbook=14_01.xlsx&amp;sheet=U0&amp;row=425&amp;col=7&amp;number=1.52e-05&amp;sourceID=14","1.52e-05")</f>
        <v>1.52e-05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HYPERLINK("http://141.218.60.56/~jnz1568/getInfo.php?workbook=14_01.xlsx&amp;sheet=U0&amp;row=426&amp;col=6&amp;number=3.2&amp;sourceID=14","3.2")</f>
        <v>3.2</v>
      </c>
      <c r="G426" s="4" t="str">
        <f>HYPERLINK("http://141.218.60.56/~jnz1568/getInfo.php?workbook=14_01.xlsx&amp;sheet=U0&amp;row=426&amp;col=7&amp;number=1.52e-05&amp;sourceID=14","1.52e-05")</f>
        <v>1.52e-05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HYPERLINK("http://141.218.60.56/~jnz1568/getInfo.php?workbook=14_01.xlsx&amp;sheet=U0&amp;row=427&amp;col=6&amp;number=3.3&amp;sourceID=14","3.3")</f>
        <v>3.3</v>
      </c>
      <c r="G427" s="4" t="str">
        <f>HYPERLINK("http://141.218.60.56/~jnz1568/getInfo.php?workbook=14_01.xlsx&amp;sheet=U0&amp;row=427&amp;col=7&amp;number=1.52e-05&amp;sourceID=14","1.52e-05")</f>
        <v>1.52e-05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HYPERLINK("http://141.218.60.56/~jnz1568/getInfo.php?workbook=14_01.xlsx&amp;sheet=U0&amp;row=428&amp;col=6&amp;number=3.4&amp;sourceID=14","3.4")</f>
        <v>3.4</v>
      </c>
      <c r="G428" s="4" t="str">
        <f>HYPERLINK("http://141.218.60.56/~jnz1568/getInfo.php?workbook=14_01.xlsx&amp;sheet=U0&amp;row=428&amp;col=7&amp;number=1.52e-05&amp;sourceID=14","1.52e-05")</f>
        <v>1.52e-05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HYPERLINK("http://141.218.60.56/~jnz1568/getInfo.php?workbook=14_01.xlsx&amp;sheet=U0&amp;row=429&amp;col=6&amp;number=3.5&amp;sourceID=14","3.5")</f>
        <v>3.5</v>
      </c>
      <c r="G429" s="4" t="str">
        <f>HYPERLINK("http://141.218.60.56/~jnz1568/getInfo.php?workbook=14_01.xlsx&amp;sheet=U0&amp;row=429&amp;col=7&amp;number=1.52e-05&amp;sourceID=14","1.52e-05")</f>
        <v>1.52e-05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HYPERLINK("http://141.218.60.56/~jnz1568/getInfo.php?workbook=14_01.xlsx&amp;sheet=U0&amp;row=430&amp;col=6&amp;number=3.6&amp;sourceID=14","3.6")</f>
        <v>3.6</v>
      </c>
      <c r="G430" s="4" t="str">
        <f>HYPERLINK("http://141.218.60.56/~jnz1568/getInfo.php?workbook=14_01.xlsx&amp;sheet=U0&amp;row=430&amp;col=7&amp;number=1.51e-05&amp;sourceID=14","1.51e-05")</f>
        <v>1.51e-05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HYPERLINK("http://141.218.60.56/~jnz1568/getInfo.php?workbook=14_01.xlsx&amp;sheet=U0&amp;row=431&amp;col=6&amp;number=3.7&amp;sourceID=14","3.7")</f>
        <v>3.7</v>
      </c>
      <c r="G431" s="4" t="str">
        <f>HYPERLINK("http://141.218.60.56/~jnz1568/getInfo.php?workbook=14_01.xlsx&amp;sheet=U0&amp;row=431&amp;col=7&amp;number=1.51e-05&amp;sourceID=14","1.51e-05")</f>
        <v>1.51e-05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HYPERLINK("http://141.218.60.56/~jnz1568/getInfo.php?workbook=14_01.xlsx&amp;sheet=U0&amp;row=432&amp;col=6&amp;number=3.8&amp;sourceID=14","3.8")</f>
        <v>3.8</v>
      </c>
      <c r="G432" s="4" t="str">
        <f>HYPERLINK("http://141.218.60.56/~jnz1568/getInfo.php?workbook=14_01.xlsx&amp;sheet=U0&amp;row=432&amp;col=7&amp;number=1.51e-05&amp;sourceID=14","1.51e-05")</f>
        <v>1.51e-05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HYPERLINK("http://141.218.60.56/~jnz1568/getInfo.php?workbook=14_01.xlsx&amp;sheet=U0&amp;row=433&amp;col=6&amp;number=3.9&amp;sourceID=14","3.9")</f>
        <v>3.9</v>
      </c>
      <c r="G433" s="4" t="str">
        <f>HYPERLINK("http://141.218.60.56/~jnz1568/getInfo.php?workbook=14_01.xlsx&amp;sheet=U0&amp;row=433&amp;col=7&amp;number=1.51e-05&amp;sourceID=14","1.51e-05")</f>
        <v>1.51e-05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HYPERLINK("http://141.218.60.56/~jnz1568/getInfo.php?workbook=14_01.xlsx&amp;sheet=U0&amp;row=434&amp;col=6&amp;number=4&amp;sourceID=14","4")</f>
        <v>4</v>
      </c>
      <c r="G434" s="4" t="str">
        <f>HYPERLINK("http://141.218.60.56/~jnz1568/getInfo.php?workbook=14_01.xlsx&amp;sheet=U0&amp;row=434&amp;col=7&amp;number=1.5e-05&amp;sourceID=14","1.5e-05")</f>
        <v>1.5e-05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HYPERLINK("http://141.218.60.56/~jnz1568/getInfo.php?workbook=14_01.xlsx&amp;sheet=U0&amp;row=435&amp;col=6&amp;number=4.1&amp;sourceID=14","4.1")</f>
        <v>4.1</v>
      </c>
      <c r="G435" s="4" t="str">
        <f>HYPERLINK("http://141.218.60.56/~jnz1568/getInfo.php?workbook=14_01.xlsx&amp;sheet=U0&amp;row=435&amp;col=7&amp;number=1.5e-05&amp;sourceID=14","1.5e-05")</f>
        <v>1.5e-05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HYPERLINK("http://141.218.60.56/~jnz1568/getInfo.php?workbook=14_01.xlsx&amp;sheet=U0&amp;row=436&amp;col=6&amp;number=4.2&amp;sourceID=14","4.2")</f>
        <v>4.2</v>
      </c>
      <c r="G436" s="4" t="str">
        <f>HYPERLINK("http://141.218.60.56/~jnz1568/getInfo.php?workbook=14_01.xlsx&amp;sheet=U0&amp;row=436&amp;col=7&amp;number=1.49e-05&amp;sourceID=14","1.49e-05")</f>
        <v>1.49e-05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HYPERLINK("http://141.218.60.56/~jnz1568/getInfo.php?workbook=14_01.xlsx&amp;sheet=U0&amp;row=437&amp;col=6&amp;number=4.3&amp;sourceID=14","4.3")</f>
        <v>4.3</v>
      </c>
      <c r="G437" s="4" t="str">
        <f>HYPERLINK("http://141.218.60.56/~jnz1568/getInfo.php?workbook=14_01.xlsx&amp;sheet=U0&amp;row=437&amp;col=7&amp;number=1.49e-05&amp;sourceID=14","1.49e-05")</f>
        <v>1.49e-05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HYPERLINK("http://141.218.60.56/~jnz1568/getInfo.php?workbook=14_01.xlsx&amp;sheet=U0&amp;row=438&amp;col=6&amp;number=4.4&amp;sourceID=14","4.4")</f>
        <v>4.4</v>
      </c>
      <c r="G438" s="4" t="str">
        <f>HYPERLINK("http://141.218.60.56/~jnz1568/getInfo.php?workbook=14_01.xlsx&amp;sheet=U0&amp;row=438&amp;col=7&amp;number=1.48e-05&amp;sourceID=14","1.48e-05")</f>
        <v>1.48e-05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HYPERLINK("http://141.218.60.56/~jnz1568/getInfo.php?workbook=14_01.xlsx&amp;sheet=U0&amp;row=439&amp;col=6&amp;number=4.5&amp;sourceID=14","4.5")</f>
        <v>4.5</v>
      </c>
      <c r="G439" s="4" t="str">
        <f>HYPERLINK("http://141.218.60.56/~jnz1568/getInfo.php?workbook=14_01.xlsx&amp;sheet=U0&amp;row=439&amp;col=7&amp;number=1.47e-05&amp;sourceID=14","1.47e-05")</f>
        <v>1.47e-05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HYPERLINK("http://141.218.60.56/~jnz1568/getInfo.php?workbook=14_01.xlsx&amp;sheet=U0&amp;row=440&amp;col=6&amp;number=4.6&amp;sourceID=14","4.6")</f>
        <v>4.6</v>
      </c>
      <c r="G440" s="4" t="str">
        <f>HYPERLINK("http://141.218.60.56/~jnz1568/getInfo.php?workbook=14_01.xlsx&amp;sheet=U0&amp;row=440&amp;col=7&amp;number=1.45e-05&amp;sourceID=14","1.45e-05")</f>
        <v>1.45e-05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HYPERLINK("http://141.218.60.56/~jnz1568/getInfo.php?workbook=14_01.xlsx&amp;sheet=U0&amp;row=441&amp;col=6&amp;number=4.7&amp;sourceID=14","4.7")</f>
        <v>4.7</v>
      </c>
      <c r="G441" s="4" t="str">
        <f>HYPERLINK("http://141.218.60.56/~jnz1568/getInfo.php?workbook=14_01.xlsx&amp;sheet=U0&amp;row=441&amp;col=7&amp;number=1.44e-05&amp;sourceID=14","1.44e-05")</f>
        <v>1.44e-05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HYPERLINK("http://141.218.60.56/~jnz1568/getInfo.php?workbook=14_01.xlsx&amp;sheet=U0&amp;row=442&amp;col=6&amp;number=4.8&amp;sourceID=14","4.8")</f>
        <v>4.8</v>
      </c>
      <c r="G442" s="4" t="str">
        <f>HYPERLINK("http://141.218.60.56/~jnz1568/getInfo.php?workbook=14_01.xlsx&amp;sheet=U0&amp;row=442&amp;col=7&amp;number=1.42e-05&amp;sourceID=14","1.42e-05")</f>
        <v>1.42e-05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HYPERLINK("http://141.218.60.56/~jnz1568/getInfo.php?workbook=14_01.xlsx&amp;sheet=U0&amp;row=443&amp;col=6&amp;number=4.9&amp;sourceID=14","4.9")</f>
        <v>4.9</v>
      </c>
      <c r="G443" s="4" t="str">
        <f>HYPERLINK("http://141.218.60.56/~jnz1568/getInfo.php?workbook=14_01.xlsx&amp;sheet=U0&amp;row=443&amp;col=7&amp;number=1.4e-05&amp;sourceID=14","1.4e-05")</f>
        <v>1.4e-05</v>
      </c>
    </row>
    <row r="444" spans="1:7">
      <c r="A444" s="3">
        <v>14</v>
      </c>
      <c r="B444" s="3">
        <v>1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HYPERLINK("http://141.218.60.56/~jnz1568/getInfo.php?workbook=14_01.xlsx&amp;sheet=U0&amp;row=444&amp;col=6&amp;number=3&amp;sourceID=14","3")</f>
        <v>3</v>
      </c>
      <c r="G444" s="4" t="str">
        <f>HYPERLINK("http://141.218.60.56/~jnz1568/getInfo.php?workbook=14_01.xlsx&amp;sheet=U0&amp;row=444&amp;col=7&amp;number=6.23e-07&amp;sourceID=14","6.23e-07")</f>
        <v>6.23e-07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HYPERLINK("http://141.218.60.56/~jnz1568/getInfo.php?workbook=14_01.xlsx&amp;sheet=U0&amp;row=445&amp;col=6&amp;number=3.1&amp;sourceID=14","3.1")</f>
        <v>3.1</v>
      </c>
      <c r="G445" s="4" t="str">
        <f>HYPERLINK("http://141.218.60.56/~jnz1568/getInfo.php?workbook=14_01.xlsx&amp;sheet=U0&amp;row=445&amp;col=7&amp;number=6.23e-07&amp;sourceID=14","6.23e-07")</f>
        <v>6.23e-07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HYPERLINK("http://141.218.60.56/~jnz1568/getInfo.php?workbook=14_01.xlsx&amp;sheet=U0&amp;row=446&amp;col=6&amp;number=3.2&amp;sourceID=14","3.2")</f>
        <v>3.2</v>
      </c>
      <c r="G446" s="4" t="str">
        <f>HYPERLINK("http://141.218.60.56/~jnz1568/getInfo.php?workbook=14_01.xlsx&amp;sheet=U0&amp;row=446&amp;col=7&amp;number=6.22e-07&amp;sourceID=14","6.22e-07")</f>
        <v>6.22e-07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HYPERLINK("http://141.218.60.56/~jnz1568/getInfo.php?workbook=14_01.xlsx&amp;sheet=U0&amp;row=447&amp;col=6&amp;number=3.3&amp;sourceID=14","3.3")</f>
        <v>3.3</v>
      </c>
      <c r="G447" s="4" t="str">
        <f>HYPERLINK("http://141.218.60.56/~jnz1568/getInfo.php?workbook=14_01.xlsx&amp;sheet=U0&amp;row=447&amp;col=7&amp;number=6.22e-07&amp;sourceID=14","6.22e-07")</f>
        <v>6.22e-07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HYPERLINK("http://141.218.60.56/~jnz1568/getInfo.php?workbook=14_01.xlsx&amp;sheet=U0&amp;row=448&amp;col=6&amp;number=3.4&amp;sourceID=14","3.4")</f>
        <v>3.4</v>
      </c>
      <c r="G448" s="4" t="str">
        <f>HYPERLINK("http://141.218.60.56/~jnz1568/getInfo.php?workbook=14_01.xlsx&amp;sheet=U0&amp;row=448&amp;col=7&amp;number=6.21e-07&amp;sourceID=14","6.21e-07")</f>
        <v>6.21e-07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HYPERLINK("http://141.218.60.56/~jnz1568/getInfo.php?workbook=14_01.xlsx&amp;sheet=U0&amp;row=449&amp;col=6&amp;number=3.5&amp;sourceID=14","3.5")</f>
        <v>3.5</v>
      </c>
      <c r="G449" s="4" t="str">
        <f>HYPERLINK("http://141.218.60.56/~jnz1568/getInfo.php?workbook=14_01.xlsx&amp;sheet=U0&amp;row=449&amp;col=7&amp;number=6.19e-07&amp;sourceID=14","6.19e-07")</f>
        <v>6.19e-07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HYPERLINK("http://141.218.60.56/~jnz1568/getInfo.php?workbook=14_01.xlsx&amp;sheet=U0&amp;row=450&amp;col=6&amp;number=3.6&amp;sourceID=14","3.6")</f>
        <v>3.6</v>
      </c>
      <c r="G450" s="4" t="str">
        <f>HYPERLINK("http://141.218.60.56/~jnz1568/getInfo.php?workbook=14_01.xlsx&amp;sheet=U0&amp;row=450&amp;col=7&amp;number=6.18e-07&amp;sourceID=14","6.18e-07")</f>
        <v>6.18e-07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HYPERLINK("http://141.218.60.56/~jnz1568/getInfo.php?workbook=14_01.xlsx&amp;sheet=U0&amp;row=451&amp;col=6&amp;number=3.7&amp;sourceID=14","3.7")</f>
        <v>3.7</v>
      </c>
      <c r="G451" s="4" t="str">
        <f>HYPERLINK("http://141.218.60.56/~jnz1568/getInfo.php?workbook=14_01.xlsx&amp;sheet=U0&amp;row=451&amp;col=7&amp;number=6.16e-07&amp;sourceID=14","6.16e-07")</f>
        <v>6.16e-07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HYPERLINK("http://141.218.60.56/~jnz1568/getInfo.php?workbook=14_01.xlsx&amp;sheet=U0&amp;row=452&amp;col=6&amp;number=3.8&amp;sourceID=14","3.8")</f>
        <v>3.8</v>
      </c>
      <c r="G452" s="4" t="str">
        <f>HYPERLINK("http://141.218.60.56/~jnz1568/getInfo.php?workbook=14_01.xlsx&amp;sheet=U0&amp;row=452&amp;col=7&amp;number=6.13e-07&amp;sourceID=14","6.13e-07")</f>
        <v>6.13e-07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HYPERLINK("http://141.218.60.56/~jnz1568/getInfo.php?workbook=14_01.xlsx&amp;sheet=U0&amp;row=453&amp;col=6&amp;number=3.9&amp;sourceID=14","3.9")</f>
        <v>3.9</v>
      </c>
      <c r="G453" s="4" t="str">
        <f>HYPERLINK("http://141.218.60.56/~jnz1568/getInfo.php?workbook=14_01.xlsx&amp;sheet=U0&amp;row=453&amp;col=7&amp;number=6.1e-07&amp;sourceID=14","6.1e-07")</f>
        <v>6.1e-07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HYPERLINK("http://141.218.60.56/~jnz1568/getInfo.php?workbook=14_01.xlsx&amp;sheet=U0&amp;row=454&amp;col=6&amp;number=4&amp;sourceID=14","4")</f>
        <v>4</v>
      </c>
      <c r="G454" s="4" t="str">
        <f>HYPERLINK("http://141.218.60.56/~jnz1568/getInfo.php?workbook=14_01.xlsx&amp;sheet=U0&amp;row=454&amp;col=7&amp;number=6.07e-07&amp;sourceID=14","6.07e-07")</f>
        <v>6.07e-07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HYPERLINK("http://141.218.60.56/~jnz1568/getInfo.php?workbook=14_01.xlsx&amp;sheet=U0&amp;row=455&amp;col=6&amp;number=4.1&amp;sourceID=14","4.1")</f>
        <v>4.1</v>
      </c>
      <c r="G455" s="4" t="str">
        <f>HYPERLINK("http://141.218.60.56/~jnz1568/getInfo.php?workbook=14_01.xlsx&amp;sheet=U0&amp;row=455&amp;col=7&amp;number=6.02e-07&amp;sourceID=14","6.02e-07")</f>
        <v>6.02e-07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HYPERLINK("http://141.218.60.56/~jnz1568/getInfo.php?workbook=14_01.xlsx&amp;sheet=U0&amp;row=456&amp;col=6&amp;number=4.2&amp;sourceID=14","4.2")</f>
        <v>4.2</v>
      </c>
      <c r="G456" s="4" t="str">
        <f>HYPERLINK("http://141.218.60.56/~jnz1568/getInfo.php?workbook=14_01.xlsx&amp;sheet=U0&amp;row=456&amp;col=7&amp;number=5.96e-07&amp;sourceID=14","5.96e-07")</f>
        <v>5.96e-07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HYPERLINK("http://141.218.60.56/~jnz1568/getInfo.php?workbook=14_01.xlsx&amp;sheet=U0&amp;row=457&amp;col=6&amp;number=4.3&amp;sourceID=14","4.3")</f>
        <v>4.3</v>
      </c>
      <c r="G457" s="4" t="str">
        <f>HYPERLINK("http://141.218.60.56/~jnz1568/getInfo.php?workbook=14_01.xlsx&amp;sheet=U0&amp;row=457&amp;col=7&amp;number=5.89e-07&amp;sourceID=14","5.89e-07")</f>
        <v>5.89e-07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HYPERLINK("http://141.218.60.56/~jnz1568/getInfo.php?workbook=14_01.xlsx&amp;sheet=U0&amp;row=458&amp;col=6&amp;number=4.4&amp;sourceID=14","4.4")</f>
        <v>4.4</v>
      </c>
      <c r="G458" s="4" t="str">
        <f>HYPERLINK("http://141.218.60.56/~jnz1568/getInfo.php?workbook=14_01.xlsx&amp;sheet=U0&amp;row=458&amp;col=7&amp;number=5.81e-07&amp;sourceID=14","5.81e-07")</f>
        <v>5.81e-07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HYPERLINK("http://141.218.60.56/~jnz1568/getInfo.php?workbook=14_01.xlsx&amp;sheet=U0&amp;row=459&amp;col=6&amp;number=4.5&amp;sourceID=14","4.5")</f>
        <v>4.5</v>
      </c>
      <c r="G459" s="4" t="str">
        <f>HYPERLINK("http://141.218.60.56/~jnz1568/getInfo.php?workbook=14_01.xlsx&amp;sheet=U0&amp;row=459&amp;col=7&amp;number=5.71e-07&amp;sourceID=14","5.71e-07")</f>
        <v>5.71e-07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HYPERLINK("http://141.218.60.56/~jnz1568/getInfo.php?workbook=14_01.xlsx&amp;sheet=U0&amp;row=460&amp;col=6&amp;number=4.6&amp;sourceID=14","4.6")</f>
        <v>4.6</v>
      </c>
      <c r="G460" s="4" t="str">
        <f>HYPERLINK("http://141.218.60.56/~jnz1568/getInfo.php?workbook=14_01.xlsx&amp;sheet=U0&amp;row=460&amp;col=7&amp;number=5.59e-07&amp;sourceID=14","5.59e-07")</f>
        <v>5.59e-07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HYPERLINK("http://141.218.60.56/~jnz1568/getInfo.php?workbook=14_01.xlsx&amp;sheet=U0&amp;row=461&amp;col=6&amp;number=4.7&amp;sourceID=14","4.7")</f>
        <v>4.7</v>
      </c>
      <c r="G461" s="4" t="str">
        <f>HYPERLINK("http://141.218.60.56/~jnz1568/getInfo.php?workbook=14_01.xlsx&amp;sheet=U0&amp;row=461&amp;col=7&amp;number=5.45e-07&amp;sourceID=14","5.45e-07")</f>
        <v>5.45e-07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HYPERLINK("http://141.218.60.56/~jnz1568/getInfo.php?workbook=14_01.xlsx&amp;sheet=U0&amp;row=462&amp;col=6&amp;number=4.8&amp;sourceID=14","4.8")</f>
        <v>4.8</v>
      </c>
      <c r="G462" s="4" t="str">
        <f>HYPERLINK("http://141.218.60.56/~jnz1568/getInfo.php?workbook=14_01.xlsx&amp;sheet=U0&amp;row=462&amp;col=7&amp;number=5.29e-07&amp;sourceID=14","5.29e-07")</f>
        <v>5.29e-07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HYPERLINK("http://141.218.60.56/~jnz1568/getInfo.php?workbook=14_01.xlsx&amp;sheet=U0&amp;row=463&amp;col=6&amp;number=4.9&amp;sourceID=14","4.9")</f>
        <v>4.9</v>
      </c>
      <c r="G463" s="4" t="str">
        <f>HYPERLINK("http://141.218.60.56/~jnz1568/getInfo.php?workbook=14_01.xlsx&amp;sheet=U0&amp;row=463&amp;col=7&amp;number=5.11e-07&amp;sourceID=14","5.11e-07")</f>
        <v>5.11e-07</v>
      </c>
    </row>
    <row r="464" spans="1:7">
      <c r="A464" s="3">
        <v>14</v>
      </c>
      <c r="B464" s="3">
        <v>1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HYPERLINK("http://141.218.60.56/~jnz1568/getInfo.php?workbook=14_01.xlsx&amp;sheet=U0&amp;row=464&amp;col=6&amp;number=3&amp;sourceID=14","3")</f>
        <v>3</v>
      </c>
      <c r="G464" s="4" t="str">
        <f>HYPERLINK("http://141.218.60.56/~jnz1568/getInfo.php?workbook=14_01.xlsx&amp;sheet=U0&amp;row=464&amp;col=7&amp;number=7.81e-07&amp;sourceID=14","7.81e-07")</f>
        <v>7.81e-07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HYPERLINK("http://141.218.60.56/~jnz1568/getInfo.php?workbook=14_01.xlsx&amp;sheet=U0&amp;row=465&amp;col=6&amp;number=3.1&amp;sourceID=14","3.1")</f>
        <v>3.1</v>
      </c>
      <c r="G465" s="4" t="str">
        <f>HYPERLINK("http://141.218.60.56/~jnz1568/getInfo.php?workbook=14_01.xlsx&amp;sheet=U0&amp;row=465&amp;col=7&amp;number=7.8e-07&amp;sourceID=14","7.8e-07")</f>
        <v>7.8e-07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HYPERLINK("http://141.218.60.56/~jnz1568/getInfo.php?workbook=14_01.xlsx&amp;sheet=U0&amp;row=466&amp;col=6&amp;number=3.2&amp;sourceID=14","3.2")</f>
        <v>3.2</v>
      </c>
      <c r="G466" s="4" t="str">
        <f>HYPERLINK("http://141.218.60.56/~jnz1568/getInfo.php?workbook=14_01.xlsx&amp;sheet=U0&amp;row=466&amp;col=7&amp;number=7.8e-07&amp;sourceID=14","7.8e-07")</f>
        <v>7.8e-07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HYPERLINK("http://141.218.60.56/~jnz1568/getInfo.php?workbook=14_01.xlsx&amp;sheet=U0&amp;row=467&amp;col=6&amp;number=3.3&amp;sourceID=14","3.3")</f>
        <v>3.3</v>
      </c>
      <c r="G467" s="4" t="str">
        <f>HYPERLINK("http://141.218.60.56/~jnz1568/getInfo.php?workbook=14_01.xlsx&amp;sheet=U0&amp;row=467&amp;col=7&amp;number=7.79e-07&amp;sourceID=14","7.79e-07")</f>
        <v>7.79e-07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HYPERLINK("http://141.218.60.56/~jnz1568/getInfo.php?workbook=14_01.xlsx&amp;sheet=U0&amp;row=468&amp;col=6&amp;number=3.4&amp;sourceID=14","3.4")</f>
        <v>3.4</v>
      </c>
      <c r="G468" s="4" t="str">
        <f>HYPERLINK("http://141.218.60.56/~jnz1568/getInfo.php?workbook=14_01.xlsx&amp;sheet=U0&amp;row=468&amp;col=7&amp;number=7.77e-07&amp;sourceID=14","7.77e-07")</f>
        <v>7.77e-07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HYPERLINK("http://141.218.60.56/~jnz1568/getInfo.php?workbook=14_01.xlsx&amp;sheet=U0&amp;row=469&amp;col=6&amp;number=3.5&amp;sourceID=14","3.5")</f>
        <v>3.5</v>
      </c>
      <c r="G469" s="4" t="str">
        <f>HYPERLINK("http://141.218.60.56/~jnz1568/getInfo.php?workbook=14_01.xlsx&amp;sheet=U0&amp;row=469&amp;col=7&amp;number=7.76e-07&amp;sourceID=14","7.76e-07")</f>
        <v>7.76e-07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HYPERLINK("http://141.218.60.56/~jnz1568/getInfo.php?workbook=14_01.xlsx&amp;sheet=U0&amp;row=470&amp;col=6&amp;number=3.6&amp;sourceID=14","3.6")</f>
        <v>3.6</v>
      </c>
      <c r="G470" s="4" t="str">
        <f>HYPERLINK("http://141.218.60.56/~jnz1568/getInfo.php?workbook=14_01.xlsx&amp;sheet=U0&amp;row=470&amp;col=7&amp;number=7.74e-07&amp;sourceID=14","7.74e-07")</f>
        <v>7.74e-07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HYPERLINK("http://141.218.60.56/~jnz1568/getInfo.php?workbook=14_01.xlsx&amp;sheet=U0&amp;row=471&amp;col=6&amp;number=3.7&amp;sourceID=14","3.7")</f>
        <v>3.7</v>
      </c>
      <c r="G471" s="4" t="str">
        <f>HYPERLINK("http://141.218.60.56/~jnz1568/getInfo.php?workbook=14_01.xlsx&amp;sheet=U0&amp;row=471&amp;col=7&amp;number=7.71e-07&amp;sourceID=14","7.71e-07")</f>
        <v>7.71e-07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HYPERLINK("http://141.218.60.56/~jnz1568/getInfo.php?workbook=14_01.xlsx&amp;sheet=U0&amp;row=472&amp;col=6&amp;number=3.8&amp;sourceID=14","3.8")</f>
        <v>3.8</v>
      </c>
      <c r="G472" s="4" t="str">
        <f>HYPERLINK("http://141.218.60.56/~jnz1568/getInfo.php?workbook=14_01.xlsx&amp;sheet=U0&amp;row=472&amp;col=7&amp;number=7.68e-07&amp;sourceID=14","7.68e-07")</f>
        <v>7.68e-07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HYPERLINK("http://141.218.60.56/~jnz1568/getInfo.php?workbook=14_01.xlsx&amp;sheet=U0&amp;row=473&amp;col=6&amp;number=3.9&amp;sourceID=14","3.9")</f>
        <v>3.9</v>
      </c>
      <c r="G473" s="4" t="str">
        <f>HYPERLINK("http://141.218.60.56/~jnz1568/getInfo.php?workbook=14_01.xlsx&amp;sheet=U0&amp;row=473&amp;col=7&amp;number=7.65e-07&amp;sourceID=14","7.65e-07")</f>
        <v>7.65e-07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HYPERLINK("http://141.218.60.56/~jnz1568/getInfo.php?workbook=14_01.xlsx&amp;sheet=U0&amp;row=474&amp;col=6&amp;number=4&amp;sourceID=14","4")</f>
        <v>4</v>
      </c>
      <c r="G474" s="4" t="str">
        <f>HYPERLINK("http://141.218.60.56/~jnz1568/getInfo.php?workbook=14_01.xlsx&amp;sheet=U0&amp;row=474&amp;col=7&amp;number=7.6e-07&amp;sourceID=14","7.6e-07")</f>
        <v>7.6e-07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HYPERLINK("http://141.218.60.56/~jnz1568/getInfo.php?workbook=14_01.xlsx&amp;sheet=U0&amp;row=475&amp;col=6&amp;number=4.1&amp;sourceID=14","4.1")</f>
        <v>4.1</v>
      </c>
      <c r="G475" s="4" t="str">
        <f>HYPERLINK("http://141.218.60.56/~jnz1568/getInfo.php?workbook=14_01.xlsx&amp;sheet=U0&amp;row=475&amp;col=7&amp;number=7.54e-07&amp;sourceID=14","7.54e-07")</f>
        <v>7.54e-07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HYPERLINK("http://141.218.60.56/~jnz1568/getInfo.php?workbook=14_01.xlsx&amp;sheet=U0&amp;row=476&amp;col=6&amp;number=4.2&amp;sourceID=14","4.2")</f>
        <v>4.2</v>
      </c>
      <c r="G476" s="4" t="str">
        <f>HYPERLINK("http://141.218.60.56/~jnz1568/getInfo.php?workbook=14_01.xlsx&amp;sheet=U0&amp;row=476&amp;col=7&amp;number=7.47e-07&amp;sourceID=14","7.47e-07")</f>
        <v>7.47e-07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HYPERLINK("http://141.218.60.56/~jnz1568/getInfo.php?workbook=14_01.xlsx&amp;sheet=U0&amp;row=477&amp;col=6&amp;number=4.3&amp;sourceID=14","4.3")</f>
        <v>4.3</v>
      </c>
      <c r="G477" s="4" t="str">
        <f>HYPERLINK("http://141.218.60.56/~jnz1568/getInfo.php?workbook=14_01.xlsx&amp;sheet=U0&amp;row=477&amp;col=7&amp;number=7.38e-07&amp;sourceID=14","7.38e-07")</f>
        <v>7.38e-07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HYPERLINK("http://141.218.60.56/~jnz1568/getInfo.php?workbook=14_01.xlsx&amp;sheet=U0&amp;row=478&amp;col=6&amp;number=4.4&amp;sourceID=14","4.4")</f>
        <v>4.4</v>
      </c>
      <c r="G478" s="4" t="str">
        <f>HYPERLINK("http://141.218.60.56/~jnz1568/getInfo.php?workbook=14_01.xlsx&amp;sheet=U0&amp;row=478&amp;col=7&amp;number=7.28e-07&amp;sourceID=14","7.28e-07")</f>
        <v>7.28e-07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HYPERLINK("http://141.218.60.56/~jnz1568/getInfo.php?workbook=14_01.xlsx&amp;sheet=U0&amp;row=479&amp;col=6&amp;number=4.5&amp;sourceID=14","4.5")</f>
        <v>4.5</v>
      </c>
      <c r="G479" s="4" t="str">
        <f>HYPERLINK("http://141.218.60.56/~jnz1568/getInfo.php?workbook=14_01.xlsx&amp;sheet=U0&amp;row=479&amp;col=7&amp;number=7.15e-07&amp;sourceID=14","7.15e-07")</f>
        <v>7.15e-07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HYPERLINK("http://141.218.60.56/~jnz1568/getInfo.php?workbook=14_01.xlsx&amp;sheet=U0&amp;row=480&amp;col=6&amp;number=4.6&amp;sourceID=14","4.6")</f>
        <v>4.6</v>
      </c>
      <c r="G480" s="4" t="str">
        <f>HYPERLINK("http://141.218.60.56/~jnz1568/getInfo.php?workbook=14_01.xlsx&amp;sheet=U0&amp;row=480&amp;col=7&amp;number=7e-07&amp;sourceID=14","7e-07")</f>
        <v>7e-07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HYPERLINK("http://141.218.60.56/~jnz1568/getInfo.php?workbook=14_01.xlsx&amp;sheet=U0&amp;row=481&amp;col=6&amp;number=4.7&amp;sourceID=14","4.7")</f>
        <v>4.7</v>
      </c>
      <c r="G481" s="4" t="str">
        <f>HYPERLINK("http://141.218.60.56/~jnz1568/getInfo.php?workbook=14_01.xlsx&amp;sheet=U0&amp;row=481&amp;col=7&amp;number=6.82e-07&amp;sourceID=14","6.82e-07")</f>
        <v>6.82e-07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HYPERLINK("http://141.218.60.56/~jnz1568/getInfo.php?workbook=14_01.xlsx&amp;sheet=U0&amp;row=482&amp;col=6&amp;number=4.8&amp;sourceID=14","4.8")</f>
        <v>4.8</v>
      </c>
      <c r="G482" s="4" t="str">
        <f>HYPERLINK("http://141.218.60.56/~jnz1568/getInfo.php?workbook=14_01.xlsx&amp;sheet=U0&amp;row=482&amp;col=7&amp;number=6.62e-07&amp;sourceID=14","6.62e-07")</f>
        <v>6.62e-07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HYPERLINK("http://141.218.60.56/~jnz1568/getInfo.php?workbook=14_01.xlsx&amp;sheet=U0&amp;row=483&amp;col=6&amp;number=4.9&amp;sourceID=14","4.9")</f>
        <v>4.9</v>
      </c>
      <c r="G483" s="4" t="str">
        <f>HYPERLINK("http://141.218.60.56/~jnz1568/getInfo.php?workbook=14_01.xlsx&amp;sheet=U0&amp;row=483&amp;col=7&amp;number=6.4e-07&amp;sourceID=14","6.4e-07")</f>
        <v>6.4e-07</v>
      </c>
    </row>
    <row r="484" spans="1:7">
      <c r="A484" s="3">
        <v>14</v>
      </c>
      <c r="B484" s="3">
        <v>1</v>
      </c>
      <c r="C484" s="3">
        <v>2</v>
      </c>
      <c r="D484" s="3">
        <v>5</v>
      </c>
      <c r="E484" s="3">
        <v>1</v>
      </c>
      <c r="F484" s="4" t="str">
        <f>HYPERLINK("http://141.218.60.56/~jnz1568/getInfo.php?workbook=14_01.xlsx&amp;sheet=U0&amp;row=484&amp;col=6&amp;number=3&amp;sourceID=14","3")</f>
        <v>3</v>
      </c>
      <c r="G484" s="4" t="str">
        <f>HYPERLINK("http://141.218.60.56/~jnz1568/getInfo.php?workbook=14_01.xlsx&amp;sheet=U0&amp;row=484&amp;col=7&amp;number=0.0376&amp;sourceID=14","0.0376")</f>
        <v>0.0376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HYPERLINK("http://141.218.60.56/~jnz1568/getInfo.php?workbook=14_01.xlsx&amp;sheet=U0&amp;row=485&amp;col=6&amp;number=3.1&amp;sourceID=14","3.1")</f>
        <v>3.1</v>
      </c>
      <c r="G485" s="4" t="str">
        <f>HYPERLINK("http://141.218.60.56/~jnz1568/getInfo.php?workbook=14_01.xlsx&amp;sheet=U0&amp;row=485&amp;col=7&amp;number=0.0376&amp;sourceID=14","0.0376")</f>
        <v>0.0376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HYPERLINK("http://141.218.60.56/~jnz1568/getInfo.php?workbook=14_01.xlsx&amp;sheet=U0&amp;row=486&amp;col=6&amp;number=3.2&amp;sourceID=14","3.2")</f>
        <v>3.2</v>
      </c>
      <c r="G486" s="4" t="str">
        <f>HYPERLINK("http://141.218.60.56/~jnz1568/getInfo.php?workbook=14_01.xlsx&amp;sheet=U0&amp;row=486&amp;col=7&amp;number=0.0376&amp;sourceID=14","0.0376")</f>
        <v>0.0376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HYPERLINK("http://141.218.60.56/~jnz1568/getInfo.php?workbook=14_01.xlsx&amp;sheet=U0&amp;row=487&amp;col=6&amp;number=3.3&amp;sourceID=14","3.3")</f>
        <v>3.3</v>
      </c>
      <c r="G487" s="4" t="str">
        <f>HYPERLINK("http://141.218.60.56/~jnz1568/getInfo.php?workbook=14_01.xlsx&amp;sheet=U0&amp;row=487&amp;col=7&amp;number=0.0376&amp;sourceID=14","0.0376")</f>
        <v>0.0376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HYPERLINK("http://141.218.60.56/~jnz1568/getInfo.php?workbook=14_01.xlsx&amp;sheet=U0&amp;row=488&amp;col=6&amp;number=3.4&amp;sourceID=14","3.4")</f>
        <v>3.4</v>
      </c>
      <c r="G488" s="4" t="str">
        <f>HYPERLINK("http://141.218.60.56/~jnz1568/getInfo.php?workbook=14_01.xlsx&amp;sheet=U0&amp;row=488&amp;col=7&amp;number=0.0376&amp;sourceID=14","0.0376")</f>
        <v>0.0376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HYPERLINK("http://141.218.60.56/~jnz1568/getInfo.php?workbook=14_01.xlsx&amp;sheet=U0&amp;row=489&amp;col=6&amp;number=3.5&amp;sourceID=14","3.5")</f>
        <v>3.5</v>
      </c>
      <c r="G489" s="4" t="str">
        <f>HYPERLINK("http://141.218.60.56/~jnz1568/getInfo.php?workbook=14_01.xlsx&amp;sheet=U0&amp;row=489&amp;col=7&amp;number=0.0376&amp;sourceID=14","0.0376")</f>
        <v>0.0376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HYPERLINK("http://141.218.60.56/~jnz1568/getInfo.php?workbook=14_01.xlsx&amp;sheet=U0&amp;row=490&amp;col=6&amp;number=3.6&amp;sourceID=14","3.6")</f>
        <v>3.6</v>
      </c>
      <c r="G490" s="4" t="str">
        <f>HYPERLINK("http://141.218.60.56/~jnz1568/getInfo.php?workbook=14_01.xlsx&amp;sheet=U0&amp;row=490&amp;col=7&amp;number=0.0376&amp;sourceID=14","0.0376")</f>
        <v>0.0376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HYPERLINK("http://141.218.60.56/~jnz1568/getInfo.php?workbook=14_01.xlsx&amp;sheet=U0&amp;row=491&amp;col=6&amp;number=3.7&amp;sourceID=14","3.7")</f>
        <v>3.7</v>
      </c>
      <c r="G491" s="4" t="str">
        <f>HYPERLINK("http://141.218.60.56/~jnz1568/getInfo.php?workbook=14_01.xlsx&amp;sheet=U0&amp;row=491&amp;col=7&amp;number=0.0376&amp;sourceID=14","0.0376")</f>
        <v>0.0376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HYPERLINK("http://141.218.60.56/~jnz1568/getInfo.php?workbook=14_01.xlsx&amp;sheet=U0&amp;row=492&amp;col=6&amp;number=3.8&amp;sourceID=14","3.8")</f>
        <v>3.8</v>
      </c>
      <c r="G492" s="4" t="str">
        <f>HYPERLINK("http://141.218.60.56/~jnz1568/getInfo.php?workbook=14_01.xlsx&amp;sheet=U0&amp;row=492&amp;col=7&amp;number=0.0376&amp;sourceID=14","0.0376")</f>
        <v>0.0376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HYPERLINK("http://141.218.60.56/~jnz1568/getInfo.php?workbook=14_01.xlsx&amp;sheet=U0&amp;row=493&amp;col=6&amp;number=3.9&amp;sourceID=14","3.9")</f>
        <v>3.9</v>
      </c>
      <c r="G493" s="4" t="str">
        <f>HYPERLINK("http://141.218.60.56/~jnz1568/getInfo.php?workbook=14_01.xlsx&amp;sheet=U0&amp;row=493&amp;col=7&amp;number=0.0375&amp;sourceID=14","0.0375")</f>
        <v>0.0375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HYPERLINK("http://141.218.60.56/~jnz1568/getInfo.php?workbook=14_01.xlsx&amp;sheet=U0&amp;row=494&amp;col=6&amp;number=4&amp;sourceID=14","4")</f>
        <v>4</v>
      </c>
      <c r="G494" s="4" t="str">
        <f>HYPERLINK("http://141.218.60.56/~jnz1568/getInfo.php?workbook=14_01.xlsx&amp;sheet=U0&amp;row=494&amp;col=7&amp;number=0.0375&amp;sourceID=14","0.0375")</f>
        <v>0.0375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HYPERLINK("http://141.218.60.56/~jnz1568/getInfo.php?workbook=14_01.xlsx&amp;sheet=U0&amp;row=495&amp;col=6&amp;number=4.1&amp;sourceID=14","4.1")</f>
        <v>4.1</v>
      </c>
      <c r="G495" s="4" t="str">
        <f>HYPERLINK("http://141.218.60.56/~jnz1568/getInfo.php?workbook=14_01.xlsx&amp;sheet=U0&amp;row=495&amp;col=7&amp;number=0.0375&amp;sourceID=14","0.0375")</f>
        <v>0.0375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HYPERLINK("http://141.218.60.56/~jnz1568/getInfo.php?workbook=14_01.xlsx&amp;sheet=U0&amp;row=496&amp;col=6&amp;number=4.2&amp;sourceID=14","4.2")</f>
        <v>4.2</v>
      </c>
      <c r="G496" s="4" t="str">
        <f>HYPERLINK("http://141.218.60.56/~jnz1568/getInfo.php?workbook=14_01.xlsx&amp;sheet=U0&amp;row=496&amp;col=7&amp;number=0.0374&amp;sourceID=14","0.0374")</f>
        <v>0.0374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HYPERLINK("http://141.218.60.56/~jnz1568/getInfo.php?workbook=14_01.xlsx&amp;sheet=U0&amp;row=497&amp;col=6&amp;number=4.3&amp;sourceID=14","4.3")</f>
        <v>4.3</v>
      </c>
      <c r="G497" s="4" t="str">
        <f>HYPERLINK("http://141.218.60.56/~jnz1568/getInfo.php?workbook=14_01.xlsx&amp;sheet=U0&amp;row=497&amp;col=7&amp;number=0.0374&amp;sourceID=14","0.0374")</f>
        <v>0.0374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HYPERLINK("http://141.218.60.56/~jnz1568/getInfo.php?workbook=14_01.xlsx&amp;sheet=U0&amp;row=498&amp;col=6&amp;number=4.4&amp;sourceID=14","4.4")</f>
        <v>4.4</v>
      </c>
      <c r="G498" s="4" t="str">
        <f>HYPERLINK("http://141.218.60.56/~jnz1568/getInfo.php?workbook=14_01.xlsx&amp;sheet=U0&amp;row=498&amp;col=7&amp;number=0.0374&amp;sourceID=14","0.0374")</f>
        <v>0.0374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HYPERLINK("http://141.218.60.56/~jnz1568/getInfo.php?workbook=14_01.xlsx&amp;sheet=U0&amp;row=499&amp;col=6&amp;number=4.5&amp;sourceID=14","4.5")</f>
        <v>4.5</v>
      </c>
      <c r="G499" s="4" t="str">
        <f>HYPERLINK("http://141.218.60.56/~jnz1568/getInfo.php?workbook=14_01.xlsx&amp;sheet=U0&amp;row=499&amp;col=7&amp;number=0.0373&amp;sourceID=14","0.0373")</f>
        <v>0.0373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HYPERLINK("http://141.218.60.56/~jnz1568/getInfo.php?workbook=14_01.xlsx&amp;sheet=U0&amp;row=500&amp;col=6&amp;number=4.6&amp;sourceID=14","4.6")</f>
        <v>4.6</v>
      </c>
      <c r="G500" s="4" t="str">
        <f>HYPERLINK("http://141.218.60.56/~jnz1568/getInfo.php?workbook=14_01.xlsx&amp;sheet=U0&amp;row=500&amp;col=7&amp;number=0.0373&amp;sourceID=14","0.0373")</f>
        <v>0.0373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HYPERLINK("http://141.218.60.56/~jnz1568/getInfo.php?workbook=14_01.xlsx&amp;sheet=U0&amp;row=501&amp;col=6&amp;number=4.7&amp;sourceID=14","4.7")</f>
        <v>4.7</v>
      </c>
      <c r="G501" s="4" t="str">
        <f>HYPERLINK("http://141.218.60.56/~jnz1568/getInfo.php?workbook=14_01.xlsx&amp;sheet=U0&amp;row=501&amp;col=7&amp;number=0.0373&amp;sourceID=14","0.0373")</f>
        <v>0.0373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HYPERLINK("http://141.218.60.56/~jnz1568/getInfo.php?workbook=14_01.xlsx&amp;sheet=U0&amp;row=502&amp;col=6&amp;number=4.8&amp;sourceID=14","4.8")</f>
        <v>4.8</v>
      </c>
      <c r="G502" s="4" t="str">
        <f>HYPERLINK("http://141.218.60.56/~jnz1568/getInfo.php?workbook=14_01.xlsx&amp;sheet=U0&amp;row=502&amp;col=7&amp;number=0.0373&amp;sourceID=14","0.0373")</f>
        <v>0.0373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HYPERLINK("http://141.218.60.56/~jnz1568/getInfo.php?workbook=14_01.xlsx&amp;sheet=U0&amp;row=503&amp;col=6&amp;number=4.9&amp;sourceID=14","4.9")</f>
        <v>4.9</v>
      </c>
      <c r="G503" s="4" t="str">
        <f>HYPERLINK("http://141.218.60.56/~jnz1568/getInfo.php?workbook=14_01.xlsx&amp;sheet=U0&amp;row=503&amp;col=7&amp;number=0.0374&amp;sourceID=14","0.0374")</f>
        <v>0.0374</v>
      </c>
    </row>
    <row r="504" spans="1:7">
      <c r="A504" s="3">
        <v>14</v>
      </c>
      <c r="B504" s="3">
        <v>1</v>
      </c>
      <c r="C504" s="3">
        <v>2</v>
      </c>
      <c r="D504" s="3">
        <v>6</v>
      </c>
      <c r="E504" s="3">
        <v>1</v>
      </c>
      <c r="F504" s="4" t="str">
        <f>HYPERLINK("http://141.218.60.56/~jnz1568/getInfo.php?workbook=14_01.xlsx&amp;sheet=U0&amp;row=504&amp;col=6&amp;number=3&amp;sourceID=14","3")</f>
        <v>3</v>
      </c>
      <c r="G504" s="4" t="str">
        <f>HYPERLINK("http://141.218.60.56/~jnz1568/getInfo.php?workbook=14_01.xlsx&amp;sheet=U0&amp;row=504&amp;col=7&amp;number=0.0145&amp;sourceID=14","0.0145")</f>
        <v>0.0145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HYPERLINK("http://141.218.60.56/~jnz1568/getInfo.php?workbook=14_01.xlsx&amp;sheet=U0&amp;row=505&amp;col=6&amp;number=3.1&amp;sourceID=14","3.1")</f>
        <v>3.1</v>
      </c>
      <c r="G505" s="4" t="str">
        <f>HYPERLINK("http://141.218.60.56/~jnz1568/getInfo.php?workbook=14_01.xlsx&amp;sheet=U0&amp;row=505&amp;col=7&amp;number=0.0145&amp;sourceID=14","0.0145")</f>
        <v>0.0145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HYPERLINK("http://141.218.60.56/~jnz1568/getInfo.php?workbook=14_01.xlsx&amp;sheet=U0&amp;row=506&amp;col=6&amp;number=3.2&amp;sourceID=14","3.2")</f>
        <v>3.2</v>
      </c>
      <c r="G506" s="4" t="str">
        <f>HYPERLINK("http://141.218.60.56/~jnz1568/getInfo.php?workbook=14_01.xlsx&amp;sheet=U0&amp;row=506&amp;col=7&amp;number=0.0145&amp;sourceID=14","0.0145")</f>
        <v>0.0145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HYPERLINK("http://141.218.60.56/~jnz1568/getInfo.php?workbook=14_01.xlsx&amp;sheet=U0&amp;row=507&amp;col=6&amp;number=3.3&amp;sourceID=14","3.3")</f>
        <v>3.3</v>
      </c>
      <c r="G507" s="4" t="str">
        <f>HYPERLINK("http://141.218.60.56/~jnz1568/getInfo.php?workbook=14_01.xlsx&amp;sheet=U0&amp;row=507&amp;col=7&amp;number=0.0145&amp;sourceID=14","0.0145")</f>
        <v>0.0145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HYPERLINK("http://141.218.60.56/~jnz1568/getInfo.php?workbook=14_01.xlsx&amp;sheet=U0&amp;row=508&amp;col=6&amp;number=3.4&amp;sourceID=14","3.4")</f>
        <v>3.4</v>
      </c>
      <c r="G508" s="4" t="str">
        <f>HYPERLINK("http://141.218.60.56/~jnz1568/getInfo.php?workbook=14_01.xlsx&amp;sheet=U0&amp;row=508&amp;col=7&amp;number=0.0145&amp;sourceID=14","0.0145")</f>
        <v>0.0145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HYPERLINK("http://141.218.60.56/~jnz1568/getInfo.php?workbook=14_01.xlsx&amp;sheet=U0&amp;row=509&amp;col=6&amp;number=3.5&amp;sourceID=14","3.5")</f>
        <v>3.5</v>
      </c>
      <c r="G509" s="4" t="str">
        <f>HYPERLINK("http://141.218.60.56/~jnz1568/getInfo.php?workbook=14_01.xlsx&amp;sheet=U0&amp;row=509&amp;col=7&amp;number=0.0145&amp;sourceID=14","0.0145")</f>
        <v>0.0145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HYPERLINK("http://141.218.60.56/~jnz1568/getInfo.php?workbook=14_01.xlsx&amp;sheet=U0&amp;row=510&amp;col=6&amp;number=3.6&amp;sourceID=14","3.6")</f>
        <v>3.6</v>
      </c>
      <c r="G510" s="4" t="str">
        <f>HYPERLINK("http://141.218.60.56/~jnz1568/getInfo.php?workbook=14_01.xlsx&amp;sheet=U0&amp;row=510&amp;col=7&amp;number=0.0145&amp;sourceID=14","0.0145")</f>
        <v>0.0145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HYPERLINK("http://141.218.60.56/~jnz1568/getInfo.php?workbook=14_01.xlsx&amp;sheet=U0&amp;row=511&amp;col=6&amp;number=3.7&amp;sourceID=14","3.7")</f>
        <v>3.7</v>
      </c>
      <c r="G511" s="4" t="str">
        <f>HYPERLINK("http://141.218.60.56/~jnz1568/getInfo.php?workbook=14_01.xlsx&amp;sheet=U0&amp;row=511&amp;col=7&amp;number=0.0145&amp;sourceID=14","0.0145")</f>
        <v>0.0145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HYPERLINK("http://141.218.60.56/~jnz1568/getInfo.php?workbook=14_01.xlsx&amp;sheet=U0&amp;row=512&amp;col=6&amp;number=3.8&amp;sourceID=14","3.8")</f>
        <v>3.8</v>
      </c>
      <c r="G512" s="4" t="str">
        <f>HYPERLINK("http://141.218.60.56/~jnz1568/getInfo.php?workbook=14_01.xlsx&amp;sheet=U0&amp;row=512&amp;col=7&amp;number=0.0145&amp;sourceID=14","0.0145")</f>
        <v>0.0145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HYPERLINK("http://141.218.60.56/~jnz1568/getInfo.php?workbook=14_01.xlsx&amp;sheet=U0&amp;row=513&amp;col=6&amp;number=3.9&amp;sourceID=14","3.9")</f>
        <v>3.9</v>
      </c>
      <c r="G513" s="4" t="str">
        <f>HYPERLINK("http://141.218.60.56/~jnz1568/getInfo.php?workbook=14_01.xlsx&amp;sheet=U0&amp;row=513&amp;col=7&amp;number=0.0146&amp;sourceID=14","0.0146")</f>
        <v>0.0146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HYPERLINK("http://141.218.60.56/~jnz1568/getInfo.php?workbook=14_01.xlsx&amp;sheet=U0&amp;row=514&amp;col=6&amp;number=4&amp;sourceID=14","4")</f>
        <v>4</v>
      </c>
      <c r="G514" s="4" t="str">
        <f>HYPERLINK("http://141.218.60.56/~jnz1568/getInfo.php?workbook=14_01.xlsx&amp;sheet=U0&amp;row=514&amp;col=7&amp;number=0.0146&amp;sourceID=14","0.0146")</f>
        <v>0.0146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HYPERLINK("http://141.218.60.56/~jnz1568/getInfo.php?workbook=14_01.xlsx&amp;sheet=U0&amp;row=515&amp;col=6&amp;number=4.1&amp;sourceID=14","4.1")</f>
        <v>4.1</v>
      </c>
      <c r="G515" s="4" t="str">
        <f>HYPERLINK("http://141.218.60.56/~jnz1568/getInfo.php?workbook=14_01.xlsx&amp;sheet=U0&amp;row=515&amp;col=7&amp;number=0.0146&amp;sourceID=14","0.0146")</f>
        <v>0.0146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HYPERLINK("http://141.218.60.56/~jnz1568/getInfo.php?workbook=14_01.xlsx&amp;sheet=U0&amp;row=516&amp;col=6&amp;number=4.2&amp;sourceID=14","4.2")</f>
        <v>4.2</v>
      </c>
      <c r="G516" s="4" t="str">
        <f>HYPERLINK("http://141.218.60.56/~jnz1568/getInfo.php?workbook=14_01.xlsx&amp;sheet=U0&amp;row=516&amp;col=7&amp;number=0.0146&amp;sourceID=14","0.0146")</f>
        <v>0.0146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HYPERLINK("http://141.218.60.56/~jnz1568/getInfo.php?workbook=14_01.xlsx&amp;sheet=U0&amp;row=517&amp;col=6&amp;number=4.3&amp;sourceID=14","4.3")</f>
        <v>4.3</v>
      </c>
      <c r="G517" s="4" t="str">
        <f>HYPERLINK("http://141.218.60.56/~jnz1568/getInfo.php?workbook=14_01.xlsx&amp;sheet=U0&amp;row=517&amp;col=7&amp;number=0.0147&amp;sourceID=14","0.0147")</f>
        <v>0.0147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HYPERLINK("http://141.218.60.56/~jnz1568/getInfo.php?workbook=14_01.xlsx&amp;sheet=U0&amp;row=518&amp;col=6&amp;number=4.4&amp;sourceID=14","4.4")</f>
        <v>4.4</v>
      </c>
      <c r="G518" s="4" t="str">
        <f>HYPERLINK("http://141.218.60.56/~jnz1568/getInfo.php?workbook=14_01.xlsx&amp;sheet=U0&amp;row=518&amp;col=7&amp;number=0.0147&amp;sourceID=14","0.0147")</f>
        <v>0.0147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HYPERLINK("http://141.218.60.56/~jnz1568/getInfo.php?workbook=14_01.xlsx&amp;sheet=U0&amp;row=519&amp;col=6&amp;number=4.5&amp;sourceID=14","4.5")</f>
        <v>4.5</v>
      </c>
      <c r="G519" s="4" t="str">
        <f>HYPERLINK("http://141.218.60.56/~jnz1568/getInfo.php?workbook=14_01.xlsx&amp;sheet=U0&amp;row=519&amp;col=7&amp;number=0.0148&amp;sourceID=14","0.0148")</f>
        <v>0.0148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HYPERLINK("http://141.218.60.56/~jnz1568/getInfo.php?workbook=14_01.xlsx&amp;sheet=U0&amp;row=520&amp;col=6&amp;number=4.6&amp;sourceID=14","4.6")</f>
        <v>4.6</v>
      </c>
      <c r="G520" s="4" t="str">
        <f>HYPERLINK("http://141.218.60.56/~jnz1568/getInfo.php?workbook=14_01.xlsx&amp;sheet=U0&amp;row=520&amp;col=7&amp;number=0.0149&amp;sourceID=14","0.0149")</f>
        <v>0.0149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HYPERLINK("http://141.218.60.56/~jnz1568/getInfo.php?workbook=14_01.xlsx&amp;sheet=U0&amp;row=521&amp;col=6&amp;number=4.7&amp;sourceID=14","4.7")</f>
        <v>4.7</v>
      </c>
      <c r="G521" s="4" t="str">
        <f>HYPERLINK("http://141.218.60.56/~jnz1568/getInfo.php?workbook=14_01.xlsx&amp;sheet=U0&amp;row=521&amp;col=7&amp;number=0.015&amp;sourceID=14","0.015")</f>
        <v>0.015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HYPERLINK("http://141.218.60.56/~jnz1568/getInfo.php?workbook=14_01.xlsx&amp;sheet=U0&amp;row=522&amp;col=6&amp;number=4.8&amp;sourceID=14","4.8")</f>
        <v>4.8</v>
      </c>
      <c r="G522" s="4" t="str">
        <f>HYPERLINK("http://141.218.60.56/~jnz1568/getInfo.php?workbook=14_01.xlsx&amp;sheet=U0&amp;row=522&amp;col=7&amp;number=0.0151&amp;sourceID=14","0.0151")</f>
        <v>0.0151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HYPERLINK("http://141.218.60.56/~jnz1568/getInfo.php?workbook=14_01.xlsx&amp;sheet=U0&amp;row=523&amp;col=6&amp;number=4.9&amp;sourceID=14","4.9")</f>
        <v>4.9</v>
      </c>
      <c r="G523" s="4" t="str">
        <f>HYPERLINK("http://141.218.60.56/~jnz1568/getInfo.php?workbook=14_01.xlsx&amp;sheet=U0&amp;row=523&amp;col=7&amp;number=0.0153&amp;sourceID=14","0.0153")</f>
        <v>0.0153</v>
      </c>
    </row>
    <row r="524" spans="1:7">
      <c r="A524" s="3">
        <v>14</v>
      </c>
      <c r="B524" s="3">
        <v>1</v>
      </c>
      <c r="C524" s="3">
        <v>2</v>
      </c>
      <c r="D524" s="3">
        <v>7</v>
      </c>
      <c r="E524" s="3">
        <v>1</v>
      </c>
      <c r="F524" s="4" t="str">
        <f>HYPERLINK("http://141.218.60.56/~jnz1568/getInfo.php?workbook=14_01.xlsx&amp;sheet=U0&amp;row=524&amp;col=6&amp;number=3&amp;sourceID=14","3")</f>
        <v>3</v>
      </c>
      <c r="G524" s="4" t="str">
        <f>HYPERLINK("http://141.218.60.56/~jnz1568/getInfo.php?workbook=14_01.xlsx&amp;sheet=U0&amp;row=524&amp;col=7&amp;number=0.029&amp;sourceID=14","0.029")</f>
        <v>0.029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HYPERLINK("http://141.218.60.56/~jnz1568/getInfo.php?workbook=14_01.xlsx&amp;sheet=U0&amp;row=525&amp;col=6&amp;number=3.1&amp;sourceID=14","3.1")</f>
        <v>3.1</v>
      </c>
      <c r="G525" s="4" t="str">
        <f>HYPERLINK("http://141.218.60.56/~jnz1568/getInfo.php?workbook=14_01.xlsx&amp;sheet=U0&amp;row=525&amp;col=7&amp;number=0.029&amp;sourceID=14","0.029")</f>
        <v>0.029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HYPERLINK("http://141.218.60.56/~jnz1568/getInfo.php?workbook=14_01.xlsx&amp;sheet=U0&amp;row=526&amp;col=6&amp;number=3.2&amp;sourceID=14","3.2")</f>
        <v>3.2</v>
      </c>
      <c r="G526" s="4" t="str">
        <f>HYPERLINK("http://141.218.60.56/~jnz1568/getInfo.php?workbook=14_01.xlsx&amp;sheet=U0&amp;row=526&amp;col=7&amp;number=0.029&amp;sourceID=14","0.029")</f>
        <v>0.029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HYPERLINK("http://141.218.60.56/~jnz1568/getInfo.php?workbook=14_01.xlsx&amp;sheet=U0&amp;row=527&amp;col=6&amp;number=3.3&amp;sourceID=14","3.3")</f>
        <v>3.3</v>
      </c>
      <c r="G527" s="4" t="str">
        <f>HYPERLINK("http://141.218.60.56/~jnz1568/getInfo.php?workbook=14_01.xlsx&amp;sheet=U0&amp;row=527&amp;col=7&amp;number=0.029&amp;sourceID=14","0.029")</f>
        <v>0.029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HYPERLINK("http://141.218.60.56/~jnz1568/getInfo.php?workbook=14_01.xlsx&amp;sheet=U0&amp;row=528&amp;col=6&amp;number=3.4&amp;sourceID=14","3.4")</f>
        <v>3.4</v>
      </c>
      <c r="G528" s="4" t="str">
        <f>HYPERLINK("http://141.218.60.56/~jnz1568/getInfo.php?workbook=14_01.xlsx&amp;sheet=U0&amp;row=528&amp;col=7&amp;number=0.029&amp;sourceID=14","0.029")</f>
        <v>0.029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HYPERLINK("http://141.218.60.56/~jnz1568/getInfo.php?workbook=14_01.xlsx&amp;sheet=U0&amp;row=529&amp;col=6&amp;number=3.5&amp;sourceID=14","3.5")</f>
        <v>3.5</v>
      </c>
      <c r="G529" s="4" t="str">
        <f>HYPERLINK("http://141.218.60.56/~jnz1568/getInfo.php?workbook=14_01.xlsx&amp;sheet=U0&amp;row=529&amp;col=7&amp;number=0.029&amp;sourceID=14","0.029")</f>
        <v>0.029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HYPERLINK("http://141.218.60.56/~jnz1568/getInfo.php?workbook=14_01.xlsx&amp;sheet=U0&amp;row=530&amp;col=6&amp;number=3.6&amp;sourceID=14","3.6")</f>
        <v>3.6</v>
      </c>
      <c r="G530" s="4" t="str">
        <f>HYPERLINK("http://141.218.60.56/~jnz1568/getInfo.php?workbook=14_01.xlsx&amp;sheet=U0&amp;row=530&amp;col=7&amp;number=0.0291&amp;sourceID=14","0.0291")</f>
        <v>0.0291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HYPERLINK("http://141.218.60.56/~jnz1568/getInfo.php?workbook=14_01.xlsx&amp;sheet=U0&amp;row=531&amp;col=6&amp;number=3.7&amp;sourceID=14","3.7")</f>
        <v>3.7</v>
      </c>
      <c r="G531" s="4" t="str">
        <f>HYPERLINK("http://141.218.60.56/~jnz1568/getInfo.php?workbook=14_01.xlsx&amp;sheet=U0&amp;row=531&amp;col=7&amp;number=0.0291&amp;sourceID=14","0.0291")</f>
        <v>0.0291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HYPERLINK("http://141.218.60.56/~jnz1568/getInfo.php?workbook=14_01.xlsx&amp;sheet=U0&amp;row=532&amp;col=6&amp;number=3.8&amp;sourceID=14","3.8")</f>
        <v>3.8</v>
      </c>
      <c r="G532" s="4" t="str">
        <f>HYPERLINK("http://141.218.60.56/~jnz1568/getInfo.php?workbook=14_01.xlsx&amp;sheet=U0&amp;row=532&amp;col=7&amp;number=0.0291&amp;sourceID=14","0.0291")</f>
        <v>0.0291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HYPERLINK("http://141.218.60.56/~jnz1568/getInfo.php?workbook=14_01.xlsx&amp;sheet=U0&amp;row=533&amp;col=6&amp;number=3.9&amp;sourceID=14","3.9")</f>
        <v>3.9</v>
      </c>
      <c r="G533" s="4" t="str">
        <f>HYPERLINK("http://141.218.60.56/~jnz1568/getInfo.php?workbook=14_01.xlsx&amp;sheet=U0&amp;row=533&amp;col=7&amp;number=0.0291&amp;sourceID=14","0.0291")</f>
        <v>0.0291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HYPERLINK("http://141.218.60.56/~jnz1568/getInfo.php?workbook=14_01.xlsx&amp;sheet=U0&amp;row=534&amp;col=6&amp;number=4&amp;sourceID=14","4")</f>
        <v>4</v>
      </c>
      <c r="G534" s="4" t="str">
        <f>HYPERLINK("http://141.218.60.56/~jnz1568/getInfo.php?workbook=14_01.xlsx&amp;sheet=U0&amp;row=534&amp;col=7&amp;number=0.0292&amp;sourceID=14","0.0292")</f>
        <v>0.0292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HYPERLINK("http://141.218.60.56/~jnz1568/getInfo.php?workbook=14_01.xlsx&amp;sheet=U0&amp;row=535&amp;col=6&amp;number=4.1&amp;sourceID=14","4.1")</f>
        <v>4.1</v>
      </c>
      <c r="G535" s="4" t="str">
        <f>HYPERLINK("http://141.218.60.56/~jnz1568/getInfo.php?workbook=14_01.xlsx&amp;sheet=U0&amp;row=535&amp;col=7&amp;number=0.0292&amp;sourceID=14","0.0292")</f>
        <v>0.0292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HYPERLINK("http://141.218.60.56/~jnz1568/getInfo.php?workbook=14_01.xlsx&amp;sheet=U0&amp;row=536&amp;col=6&amp;number=4.2&amp;sourceID=14","4.2")</f>
        <v>4.2</v>
      </c>
      <c r="G536" s="4" t="str">
        <f>HYPERLINK("http://141.218.60.56/~jnz1568/getInfo.php?workbook=14_01.xlsx&amp;sheet=U0&amp;row=536&amp;col=7&amp;number=0.0293&amp;sourceID=14","0.0293")</f>
        <v>0.0293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HYPERLINK("http://141.218.60.56/~jnz1568/getInfo.php?workbook=14_01.xlsx&amp;sheet=U0&amp;row=537&amp;col=6&amp;number=4.3&amp;sourceID=14","4.3")</f>
        <v>4.3</v>
      </c>
      <c r="G537" s="4" t="str">
        <f>HYPERLINK("http://141.218.60.56/~jnz1568/getInfo.php?workbook=14_01.xlsx&amp;sheet=U0&amp;row=537&amp;col=7&amp;number=0.0294&amp;sourceID=14","0.0294")</f>
        <v>0.0294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HYPERLINK("http://141.218.60.56/~jnz1568/getInfo.php?workbook=14_01.xlsx&amp;sheet=U0&amp;row=538&amp;col=6&amp;number=4.4&amp;sourceID=14","4.4")</f>
        <v>4.4</v>
      </c>
      <c r="G538" s="4" t="str">
        <f>HYPERLINK("http://141.218.60.56/~jnz1568/getInfo.php?workbook=14_01.xlsx&amp;sheet=U0&amp;row=538&amp;col=7&amp;number=0.0295&amp;sourceID=14","0.0295")</f>
        <v>0.0295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HYPERLINK("http://141.218.60.56/~jnz1568/getInfo.php?workbook=14_01.xlsx&amp;sheet=U0&amp;row=539&amp;col=6&amp;number=4.5&amp;sourceID=14","4.5")</f>
        <v>4.5</v>
      </c>
      <c r="G539" s="4" t="str">
        <f>HYPERLINK("http://141.218.60.56/~jnz1568/getInfo.php?workbook=14_01.xlsx&amp;sheet=U0&amp;row=539&amp;col=7&amp;number=0.0296&amp;sourceID=14","0.0296")</f>
        <v>0.0296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HYPERLINK("http://141.218.60.56/~jnz1568/getInfo.php?workbook=14_01.xlsx&amp;sheet=U0&amp;row=540&amp;col=6&amp;number=4.6&amp;sourceID=14","4.6")</f>
        <v>4.6</v>
      </c>
      <c r="G540" s="4" t="str">
        <f>HYPERLINK("http://141.218.60.56/~jnz1568/getInfo.php?workbook=14_01.xlsx&amp;sheet=U0&amp;row=540&amp;col=7&amp;number=0.0298&amp;sourceID=14","0.0298")</f>
        <v>0.0298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HYPERLINK("http://141.218.60.56/~jnz1568/getInfo.php?workbook=14_01.xlsx&amp;sheet=U0&amp;row=541&amp;col=6&amp;number=4.7&amp;sourceID=14","4.7")</f>
        <v>4.7</v>
      </c>
      <c r="G541" s="4" t="str">
        <f>HYPERLINK("http://141.218.60.56/~jnz1568/getInfo.php?workbook=14_01.xlsx&amp;sheet=U0&amp;row=541&amp;col=7&amp;number=0.03&amp;sourceID=14","0.03")</f>
        <v>0.03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HYPERLINK("http://141.218.60.56/~jnz1568/getInfo.php?workbook=14_01.xlsx&amp;sheet=U0&amp;row=542&amp;col=6&amp;number=4.8&amp;sourceID=14","4.8")</f>
        <v>4.8</v>
      </c>
      <c r="G542" s="4" t="str">
        <f>HYPERLINK("http://141.218.60.56/~jnz1568/getInfo.php?workbook=14_01.xlsx&amp;sheet=U0&amp;row=542&amp;col=7&amp;number=0.0303&amp;sourceID=14","0.0303")</f>
        <v>0.0303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HYPERLINK("http://141.218.60.56/~jnz1568/getInfo.php?workbook=14_01.xlsx&amp;sheet=U0&amp;row=543&amp;col=6&amp;number=4.9&amp;sourceID=14","4.9")</f>
        <v>4.9</v>
      </c>
      <c r="G543" s="4" t="str">
        <f>HYPERLINK("http://141.218.60.56/~jnz1568/getInfo.php?workbook=14_01.xlsx&amp;sheet=U0&amp;row=543&amp;col=7&amp;number=0.0306&amp;sourceID=14","0.0306")</f>
        <v>0.0306</v>
      </c>
    </row>
    <row r="544" spans="1:7">
      <c r="A544" s="3">
        <v>14</v>
      </c>
      <c r="B544" s="3">
        <v>1</v>
      </c>
      <c r="C544" s="3">
        <v>2</v>
      </c>
      <c r="D544" s="3">
        <v>8</v>
      </c>
      <c r="E544" s="3">
        <v>1</v>
      </c>
      <c r="F544" s="4" t="str">
        <f>HYPERLINK("http://141.218.60.56/~jnz1568/getInfo.php?workbook=14_01.xlsx&amp;sheet=U0&amp;row=544&amp;col=6&amp;number=3&amp;sourceID=14","3")</f>
        <v>3</v>
      </c>
      <c r="G544" s="4" t="str">
        <f>HYPERLINK("http://141.218.60.56/~jnz1568/getInfo.php?workbook=14_01.xlsx&amp;sheet=U0&amp;row=544&amp;col=7&amp;number=0.034&amp;sourceID=14","0.034")</f>
        <v>0.034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HYPERLINK("http://141.218.60.56/~jnz1568/getInfo.php?workbook=14_01.xlsx&amp;sheet=U0&amp;row=545&amp;col=6&amp;number=3.1&amp;sourceID=14","3.1")</f>
        <v>3.1</v>
      </c>
      <c r="G545" s="4" t="str">
        <f>HYPERLINK("http://141.218.60.56/~jnz1568/getInfo.php?workbook=14_01.xlsx&amp;sheet=U0&amp;row=545&amp;col=7&amp;number=0.034&amp;sourceID=14","0.034")</f>
        <v>0.034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HYPERLINK("http://141.218.60.56/~jnz1568/getInfo.php?workbook=14_01.xlsx&amp;sheet=U0&amp;row=546&amp;col=6&amp;number=3.2&amp;sourceID=14","3.2")</f>
        <v>3.2</v>
      </c>
      <c r="G546" s="4" t="str">
        <f>HYPERLINK("http://141.218.60.56/~jnz1568/getInfo.php?workbook=14_01.xlsx&amp;sheet=U0&amp;row=546&amp;col=7&amp;number=0.034&amp;sourceID=14","0.034")</f>
        <v>0.034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HYPERLINK("http://141.218.60.56/~jnz1568/getInfo.php?workbook=14_01.xlsx&amp;sheet=U0&amp;row=547&amp;col=6&amp;number=3.3&amp;sourceID=14","3.3")</f>
        <v>3.3</v>
      </c>
      <c r="G547" s="4" t="str">
        <f>HYPERLINK("http://141.218.60.56/~jnz1568/getInfo.php?workbook=14_01.xlsx&amp;sheet=U0&amp;row=547&amp;col=7&amp;number=0.034&amp;sourceID=14","0.034")</f>
        <v>0.034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HYPERLINK("http://141.218.60.56/~jnz1568/getInfo.php?workbook=14_01.xlsx&amp;sheet=U0&amp;row=548&amp;col=6&amp;number=3.4&amp;sourceID=14","3.4")</f>
        <v>3.4</v>
      </c>
      <c r="G548" s="4" t="str">
        <f>HYPERLINK("http://141.218.60.56/~jnz1568/getInfo.php?workbook=14_01.xlsx&amp;sheet=U0&amp;row=548&amp;col=7&amp;number=0.034&amp;sourceID=14","0.034")</f>
        <v>0.034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HYPERLINK("http://141.218.60.56/~jnz1568/getInfo.php?workbook=14_01.xlsx&amp;sheet=U0&amp;row=549&amp;col=6&amp;number=3.5&amp;sourceID=14","3.5")</f>
        <v>3.5</v>
      </c>
      <c r="G549" s="4" t="str">
        <f>HYPERLINK("http://141.218.60.56/~jnz1568/getInfo.php?workbook=14_01.xlsx&amp;sheet=U0&amp;row=549&amp;col=7&amp;number=0.034&amp;sourceID=14","0.034")</f>
        <v>0.034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HYPERLINK("http://141.218.60.56/~jnz1568/getInfo.php?workbook=14_01.xlsx&amp;sheet=U0&amp;row=550&amp;col=6&amp;number=3.6&amp;sourceID=14","3.6")</f>
        <v>3.6</v>
      </c>
      <c r="G550" s="4" t="str">
        <f>HYPERLINK("http://141.218.60.56/~jnz1568/getInfo.php?workbook=14_01.xlsx&amp;sheet=U0&amp;row=550&amp;col=7&amp;number=0.0339&amp;sourceID=14","0.0339")</f>
        <v>0.0339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HYPERLINK("http://141.218.60.56/~jnz1568/getInfo.php?workbook=14_01.xlsx&amp;sheet=U0&amp;row=551&amp;col=6&amp;number=3.7&amp;sourceID=14","3.7")</f>
        <v>3.7</v>
      </c>
      <c r="G551" s="4" t="str">
        <f>HYPERLINK("http://141.218.60.56/~jnz1568/getInfo.php?workbook=14_01.xlsx&amp;sheet=U0&amp;row=551&amp;col=7&amp;number=0.0339&amp;sourceID=14","0.0339")</f>
        <v>0.0339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HYPERLINK("http://141.218.60.56/~jnz1568/getInfo.php?workbook=14_01.xlsx&amp;sheet=U0&amp;row=552&amp;col=6&amp;number=3.8&amp;sourceID=14","3.8")</f>
        <v>3.8</v>
      </c>
      <c r="G552" s="4" t="str">
        <f>HYPERLINK("http://141.218.60.56/~jnz1568/getInfo.php?workbook=14_01.xlsx&amp;sheet=U0&amp;row=552&amp;col=7&amp;number=0.0339&amp;sourceID=14","0.0339")</f>
        <v>0.0339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HYPERLINK("http://141.218.60.56/~jnz1568/getInfo.php?workbook=14_01.xlsx&amp;sheet=U0&amp;row=553&amp;col=6&amp;number=3.9&amp;sourceID=14","3.9")</f>
        <v>3.9</v>
      </c>
      <c r="G553" s="4" t="str">
        <f>HYPERLINK("http://141.218.60.56/~jnz1568/getInfo.php?workbook=14_01.xlsx&amp;sheet=U0&amp;row=553&amp;col=7&amp;number=0.0338&amp;sourceID=14","0.0338")</f>
        <v>0.0338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HYPERLINK("http://141.218.60.56/~jnz1568/getInfo.php?workbook=14_01.xlsx&amp;sheet=U0&amp;row=554&amp;col=6&amp;number=4&amp;sourceID=14","4")</f>
        <v>4</v>
      </c>
      <c r="G554" s="4" t="str">
        <f>HYPERLINK("http://141.218.60.56/~jnz1568/getInfo.php?workbook=14_01.xlsx&amp;sheet=U0&amp;row=554&amp;col=7&amp;number=0.0338&amp;sourceID=14","0.0338")</f>
        <v>0.0338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HYPERLINK("http://141.218.60.56/~jnz1568/getInfo.php?workbook=14_01.xlsx&amp;sheet=U0&amp;row=555&amp;col=6&amp;number=4.1&amp;sourceID=14","4.1")</f>
        <v>4.1</v>
      </c>
      <c r="G555" s="4" t="str">
        <f>HYPERLINK("http://141.218.60.56/~jnz1568/getInfo.php?workbook=14_01.xlsx&amp;sheet=U0&amp;row=555&amp;col=7&amp;number=0.0337&amp;sourceID=14","0.0337")</f>
        <v>0.0337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HYPERLINK("http://141.218.60.56/~jnz1568/getInfo.php?workbook=14_01.xlsx&amp;sheet=U0&amp;row=556&amp;col=6&amp;number=4.2&amp;sourceID=14","4.2")</f>
        <v>4.2</v>
      </c>
      <c r="G556" s="4" t="str">
        <f>HYPERLINK("http://141.218.60.56/~jnz1568/getInfo.php?workbook=14_01.xlsx&amp;sheet=U0&amp;row=556&amp;col=7&amp;number=0.0337&amp;sourceID=14","0.0337")</f>
        <v>0.0337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HYPERLINK("http://141.218.60.56/~jnz1568/getInfo.php?workbook=14_01.xlsx&amp;sheet=U0&amp;row=557&amp;col=6&amp;number=4.3&amp;sourceID=14","4.3")</f>
        <v>4.3</v>
      </c>
      <c r="G557" s="4" t="str">
        <f>HYPERLINK("http://141.218.60.56/~jnz1568/getInfo.php?workbook=14_01.xlsx&amp;sheet=U0&amp;row=557&amp;col=7&amp;number=0.0336&amp;sourceID=14","0.0336")</f>
        <v>0.0336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HYPERLINK("http://141.218.60.56/~jnz1568/getInfo.php?workbook=14_01.xlsx&amp;sheet=U0&amp;row=558&amp;col=6&amp;number=4.4&amp;sourceID=14","4.4")</f>
        <v>4.4</v>
      </c>
      <c r="G558" s="4" t="str">
        <f>HYPERLINK("http://141.218.60.56/~jnz1568/getInfo.php?workbook=14_01.xlsx&amp;sheet=U0&amp;row=558&amp;col=7&amp;number=0.0335&amp;sourceID=14","0.0335")</f>
        <v>0.0335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HYPERLINK("http://141.218.60.56/~jnz1568/getInfo.php?workbook=14_01.xlsx&amp;sheet=U0&amp;row=559&amp;col=6&amp;number=4.5&amp;sourceID=14","4.5")</f>
        <v>4.5</v>
      </c>
      <c r="G559" s="4" t="str">
        <f>HYPERLINK("http://141.218.60.56/~jnz1568/getInfo.php?workbook=14_01.xlsx&amp;sheet=U0&amp;row=559&amp;col=7&amp;number=0.0334&amp;sourceID=14","0.0334")</f>
        <v>0.0334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HYPERLINK("http://141.218.60.56/~jnz1568/getInfo.php?workbook=14_01.xlsx&amp;sheet=U0&amp;row=560&amp;col=6&amp;number=4.6&amp;sourceID=14","4.6")</f>
        <v>4.6</v>
      </c>
      <c r="G560" s="4" t="str">
        <f>HYPERLINK("http://141.218.60.56/~jnz1568/getInfo.php?workbook=14_01.xlsx&amp;sheet=U0&amp;row=560&amp;col=7&amp;number=0.0334&amp;sourceID=14","0.0334")</f>
        <v>0.0334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HYPERLINK("http://141.218.60.56/~jnz1568/getInfo.php?workbook=14_01.xlsx&amp;sheet=U0&amp;row=561&amp;col=6&amp;number=4.7&amp;sourceID=14","4.7")</f>
        <v>4.7</v>
      </c>
      <c r="G561" s="4" t="str">
        <f>HYPERLINK("http://141.218.60.56/~jnz1568/getInfo.php?workbook=14_01.xlsx&amp;sheet=U0&amp;row=561&amp;col=7&amp;number=0.0333&amp;sourceID=14","0.0333")</f>
        <v>0.0333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HYPERLINK("http://141.218.60.56/~jnz1568/getInfo.php?workbook=14_01.xlsx&amp;sheet=U0&amp;row=562&amp;col=6&amp;number=4.8&amp;sourceID=14","4.8")</f>
        <v>4.8</v>
      </c>
      <c r="G562" s="4" t="str">
        <f>HYPERLINK("http://141.218.60.56/~jnz1568/getInfo.php?workbook=14_01.xlsx&amp;sheet=U0&amp;row=562&amp;col=7&amp;number=0.0334&amp;sourceID=14","0.0334")</f>
        <v>0.0334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HYPERLINK("http://141.218.60.56/~jnz1568/getInfo.php?workbook=14_01.xlsx&amp;sheet=U0&amp;row=563&amp;col=6&amp;number=4.9&amp;sourceID=14","4.9")</f>
        <v>4.9</v>
      </c>
      <c r="G563" s="4" t="str">
        <f>HYPERLINK("http://141.218.60.56/~jnz1568/getInfo.php?workbook=14_01.xlsx&amp;sheet=U0&amp;row=563&amp;col=7&amp;number=0.0335&amp;sourceID=14","0.0335")</f>
        <v>0.0335</v>
      </c>
    </row>
    <row r="564" spans="1:7">
      <c r="A564" s="3">
        <v>14</v>
      </c>
      <c r="B564" s="3">
        <v>1</v>
      </c>
      <c r="C564" s="3">
        <v>2</v>
      </c>
      <c r="D564" s="3">
        <v>9</v>
      </c>
      <c r="E564" s="3">
        <v>1</v>
      </c>
      <c r="F564" s="4" t="str">
        <f>HYPERLINK("http://141.218.60.56/~jnz1568/getInfo.php?workbook=14_01.xlsx&amp;sheet=U0&amp;row=564&amp;col=6&amp;number=3&amp;sourceID=14","3")</f>
        <v>3</v>
      </c>
      <c r="G564" s="4" t="str">
        <f>HYPERLINK("http://141.218.60.56/~jnz1568/getInfo.php?workbook=14_01.xlsx&amp;sheet=U0&amp;row=564&amp;col=7&amp;number=0.0508&amp;sourceID=14","0.0508")</f>
        <v>0.0508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HYPERLINK("http://141.218.60.56/~jnz1568/getInfo.php?workbook=14_01.xlsx&amp;sheet=U0&amp;row=565&amp;col=6&amp;number=3.1&amp;sourceID=14","3.1")</f>
        <v>3.1</v>
      </c>
      <c r="G565" s="4" t="str">
        <f>HYPERLINK("http://141.218.60.56/~jnz1568/getInfo.php?workbook=14_01.xlsx&amp;sheet=U0&amp;row=565&amp;col=7&amp;number=0.0508&amp;sourceID=14","0.0508")</f>
        <v>0.0508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HYPERLINK("http://141.218.60.56/~jnz1568/getInfo.php?workbook=14_01.xlsx&amp;sheet=U0&amp;row=566&amp;col=6&amp;number=3.2&amp;sourceID=14","3.2")</f>
        <v>3.2</v>
      </c>
      <c r="G566" s="4" t="str">
        <f>HYPERLINK("http://141.218.60.56/~jnz1568/getInfo.php?workbook=14_01.xlsx&amp;sheet=U0&amp;row=566&amp;col=7&amp;number=0.0508&amp;sourceID=14","0.0508")</f>
        <v>0.0508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HYPERLINK("http://141.218.60.56/~jnz1568/getInfo.php?workbook=14_01.xlsx&amp;sheet=U0&amp;row=567&amp;col=6&amp;number=3.3&amp;sourceID=14","3.3")</f>
        <v>3.3</v>
      </c>
      <c r="G567" s="4" t="str">
        <f>HYPERLINK("http://141.218.60.56/~jnz1568/getInfo.php?workbook=14_01.xlsx&amp;sheet=U0&amp;row=567&amp;col=7&amp;number=0.0508&amp;sourceID=14","0.0508")</f>
        <v>0.0508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HYPERLINK("http://141.218.60.56/~jnz1568/getInfo.php?workbook=14_01.xlsx&amp;sheet=U0&amp;row=568&amp;col=6&amp;number=3.4&amp;sourceID=14","3.4")</f>
        <v>3.4</v>
      </c>
      <c r="G568" s="4" t="str">
        <f>HYPERLINK("http://141.218.60.56/~jnz1568/getInfo.php?workbook=14_01.xlsx&amp;sheet=U0&amp;row=568&amp;col=7&amp;number=0.0508&amp;sourceID=14","0.0508")</f>
        <v>0.0508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HYPERLINK("http://141.218.60.56/~jnz1568/getInfo.php?workbook=14_01.xlsx&amp;sheet=U0&amp;row=569&amp;col=6&amp;number=3.5&amp;sourceID=14","3.5")</f>
        <v>3.5</v>
      </c>
      <c r="G569" s="4" t="str">
        <f>HYPERLINK("http://141.218.60.56/~jnz1568/getInfo.php?workbook=14_01.xlsx&amp;sheet=U0&amp;row=569&amp;col=7&amp;number=0.0508&amp;sourceID=14","0.0508")</f>
        <v>0.0508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HYPERLINK("http://141.218.60.56/~jnz1568/getInfo.php?workbook=14_01.xlsx&amp;sheet=U0&amp;row=570&amp;col=6&amp;number=3.6&amp;sourceID=14","3.6")</f>
        <v>3.6</v>
      </c>
      <c r="G570" s="4" t="str">
        <f>HYPERLINK("http://141.218.60.56/~jnz1568/getInfo.php?workbook=14_01.xlsx&amp;sheet=U0&amp;row=570&amp;col=7&amp;number=0.0508&amp;sourceID=14","0.0508")</f>
        <v>0.0508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HYPERLINK("http://141.218.60.56/~jnz1568/getInfo.php?workbook=14_01.xlsx&amp;sheet=U0&amp;row=571&amp;col=6&amp;number=3.7&amp;sourceID=14","3.7")</f>
        <v>3.7</v>
      </c>
      <c r="G571" s="4" t="str">
        <f>HYPERLINK("http://141.218.60.56/~jnz1568/getInfo.php?workbook=14_01.xlsx&amp;sheet=U0&amp;row=571&amp;col=7&amp;number=0.0507&amp;sourceID=14","0.0507")</f>
        <v>0.0507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HYPERLINK("http://141.218.60.56/~jnz1568/getInfo.php?workbook=14_01.xlsx&amp;sheet=U0&amp;row=572&amp;col=6&amp;number=3.8&amp;sourceID=14","3.8")</f>
        <v>3.8</v>
      </c>
      <c r="G572" s="4" t="str">
        <f>HYPERLINK("http://141.218.60.56/~jnz1568/getInfo.php?workbook=14_01.xlsx&amp;sheet=U0&amp;row=572&amp;col=7&amp;number=0.0507&amp;sourceID=14","0.0507")</f>
        <v>0.0507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HYPERLINK("http://141.218.60.56/~jnz1568/getInfo.php?workbook=14_01.xlsx&amp;sheet=U0&amp;row=573&amp;col=6&amp;number=3.9&amp;sourceID=14","3.9")</f>
        <v>3.9</v>
      </c>
      <c r="G573" s="4" t="str">
        <f>HYPERLINK("http://141.218.60.56/~jnz1568/getInfo.php?workbook=14_01.xlsx&amp;sheet=U0&amp;row=573&amp;col=7&amp;number=0.0507&amp;sourceID=14","0.0507")</f>
        <v>0.0507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HYPERLINK("http://141.218.60.56/~jnz1568/getInfo.php?workbook=14_01.xlsx&amp;sheet=U0&amp;row=574&amp;col=6&amp;number=4&amp;sourceID=14","4")</f>
        <v>4</v>
      </c>
      <c r="G574" s="4" t="str">
        <f>HYPERLINK("http://141.218.60.56/~jnz1568/getInfo.php?workbook=14_01.xlsx&amp;sheet=U0&amp;row=574&amp;col=7&amp;number=0.0506&amp;sourceID=14","0.0506")</f>
        <v>0.0506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HYPERLINK("http://141.218.60.56/~jnz1568/getInfo.php?workbook=14_01.xlsx&amp;sheet=U0&amp;row=575&amp;col=6&amp;number=4.1&amp;sourceID=14","4.1")</f>
        <v>4.1</v>
      </c>
      <c r="G575" s="4" t="str">
        <f>HYPERLINK("http://141.218.60.56/~jnz1568/getInfo.php?workbook=14_01.xlsx&amp;sheet=U0&amp;row=575&amp;col=7&amp;number=0.0506&amp;sourceID=14","0.0506")</f>
        <v>0.0506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HYPERLINK("http://141.218.60.56/~jnz1568/getInfo.php?workbook=14_01.xlsx&amp;sheet=U0&amp;row=576&amp;col=6&amp;number=4.2&amp;sourceID=14","4.2")</f>
        <v>4.2</v>
      </c>
      <c r="G576" s="4" t="str">
        <f>HYPERLINK("http://141.218.60.56/~jnz1568/getInfo.php?workbook=14_01.xlsx&amp;sheet=U0&amp;row=576&amp;col=7&amp;number=0.0505&amp;sourceID=14","0.0505")</f>
        <v>0.0505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HYPERLINK("http://141.218.60.56/~jnz1568/getInfo.php?workbook=14_01.xlsx&amp;sheet=U0&amp;row=577&amp;col=6&amp;number=4.3&amp;sourceID=14","4.3")</f>
        <v>4.3</v>
      </c>
      <c r="G577" s="4" t="str">
        <f>HYPERLINK("http://141.218.60.56/~jnz1568/getInfo.php?workbook=14_01.xlsx&amp;sheet=U0&amp;row=577&amp;col=7&amp;number=0.0504&amp;sourceID=14","0.0504")</f>
        <v>0.0504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HYPERLINK("http://141.218.60.56/~jnz1568/getInfo.php?workbook=14_01.xlsx&amp;sheet=U0&amp;row=578&amp;col=6&amp;number=4.4&amp;sourceID=14","4.4")</f>
        <v>4.4</v>
      </c>
      <c r="G578" s="4" t="str">
        <f>HYPERLINK("http://141.218.60.56/~jnz1568/getInfo.php?workbook=14_01.xlsx&amp;sheet=U0&amp;row=578&amp;col=7&amp;number=0.0503&amp;sourceID=14","0.0503")</f>
        <v>0.0503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HYPERLINK("http://141.218.60.56/~jnz1568/getInfo.php?workbook=14_01.xlsx&amp;sheet=U0&amp;row=579&amp;col=6&amp;number=4.5&amp;sourceID=14","4.5")</f>
        <v>4.5</v>
      </c>
      <c r="G579" s="4" t="str">
        <f>HYPERLINK("http://141.218.60.56/~jnz1568/getInfo.php?workbook=14_01.xlsx&amp;sheet=U0&amp;row=579&amp;col=7&amp;number=0.0502&amp;sourceID=14","0.0502")</f>
        <v>0.0502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HYPERLINK("http://141.218.60.56/~jnz1568/getInfo.php?workbook=14_01.xlsx&amp;sheet=U0&amp;row=580&amp;col=6&amp;number=4.6&amp;sourceID=14","4.6")</f>
        <v>4.6</v>
      </c>
      <c r="G580" s="4" t="str">
        <f>HYPERLINK("http://141.218.60.56/~jnz1568/getInfo.php?workbook=14_01.xlsx&amp;sheet=U0&amp;row=580&amp;col=7&amp;number=0.0502&amp;sourceID=14","0.0502")</f>
        <v>0.0502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HYPERLINK("http://141.218.60.56/~jnz1568/getInfo.php?workbook=14_01.xlsx&amp;sheet=U0&amp;row=581&amp;col=6&amp;number=4.7&amp;sourceID=14","4.7")</f>
        <v>4.7</v>
      </c>
      <c r="G581" s="4" t="str">
        <f>HYPERLINK("http://141.218.60.56/~jnz1568/getInfo.php?workbook=14_01.xlsx&amp;sheet=U0&amp;row=581&amp;col=7&amp;number=0.0501&amp;sourceID=14","0.0501")</f>
        <v>0.0501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HYPERLINK("http://141.218.60.56/~jnz1568/getInfo.php?workbook=14_01.xlsx&amp;sheet=U0&amp;row=582&amp;col=6&amp;number=4.8&amp;sourceID=14","4.8")</f>
        <v>4.8</v>
      </c>
      <c r="G582" s="4" t="str">
        <f>HYPERLINK("http://141.218.60.56/~jnz1568/getInfo.php?workbook=14_01.xlsx&amp;sheet=U0&amp;row=582&amp;col=7&amp;number=0.0501&amp;sourceID=14","0.0501")</f>
        <v>0.0501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HYPERLINK("http://141.218.60.56/~jnz1568/getInfo.php?workbook=14_01.xlsx&amp;sheet=U0&amp;row=583&amp;col=6&amp;number=4.9&amp;sourceID=14","4.9")</f>
        <v>4.9</v>
      </c>
      <c r="G583" s="4" t="str">
        <f>HYPERLINK("http://141.218.60.56/~jnz1568/getInfo.php?workbook=14_01.xlsx&amp;sheet=U0&amp;row=583&amp;col=7&amp;number=0.0502&amp;sourceID=14","0.0502")</f>
        <v>0.0502</v>
      </c>
    </row>
    <row r="584" spans="1:7">
      <c r="A584" s="3">
        <v>14</v>
      </c>
      <c r="B584" s="3">
        <v>1</v>
      </c>
      <c r="C584" s="3">
        <v>2</v>
      </c>
      <c r="D584" s="3">
        <v>10</v>
      </c>
      <c r="E584" s="3">
        <v>1</v>
      </c>
      <c r="F584" s="4" t="str">
        <f>HYPERLINK("http://141.218.60.56/~jnz1568/getInfo.php?workbook=14_01.xlsx&amp;sheet=U0&amp;row=584&amp;col=6&amp;number=3&amp;sourceID=14","3")</f>
        <v>3</v>
      </c>
      <c r="G584" s="4" t="str">
        <f>HYPERLINK("http://141.218.60.56/~jnz1568/getInfo.php?workbook=14_01.xlsx&amp;sheet=U0&amp;row=584&amp;col=7&amp;number=0.00774&amp;sourceID=14","0.00774")</f>
        <v>0.00774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HYPERLINK("http://141.218.60.56/~jnz1568/getInfo.php?workbook=14_01.xlsx&amp;sheet=U0&amp;row=585&amp;col=6&amp;number=3.1&amp;sourceID=14","3.1")</f>
        <v>3.1</v>
      </c>
      <c r="G585" s="4" t="str">
        <f>HYPERLINK("http://141.218.60.56/~jnz1568/getInfo.php?workbook=14_01.xlsx&amp;sheet=U0&amp;row=585&amp;col=7&amp;number=0.00774&amp;sourceID=14","0.00774")</f>
        <v>0.00774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HYPERLINK("http://141.218.60.56/~jnz1568/getInfo.php?workbook=14_01.xlsx&amp;sheet=U0&amp;row=586&amp;col=6&amp;number=3.2&amp;sourceID=14","3.2")</f>
        <v>3.2</v>
      </c>
      <c r="G586" s="4" t="str">
        <f>HYPERLINK("http://141.218.60.56/~jnz1568/getInfo.php?workbook=14_01.xlsx&amp;sheet=U0&amp;row=586&amp;col=7&amp;number=0.00773&amp;sourceID=14","0.00773")</f>
        <v>0.00773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HYPERLINK("http://141.218.60.56/~jnz1568/getInfo.php?workbook=14_01.xlsx&amp;sheet=U0&amp;row=587&amp;col=6&amp;number=3.3&amp;sourceID=14","3.3")</f>
        <v>3.3</v>
      </c>
      <c r="G587" s="4" t="str">
        <f>HYPERLINK("http://141.218.60.56/~jnz1568/getInfo.php?workbook=14_01.xlsx&amp;sheet=U0&amp;row=587&amp;col=7&amp;number=0.00773&amp;sourceID=14","0.00773")</f>
        <v>0.00773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HYPERLINK("http://141.218.60.56/~jnz1568/getInfo.php?workbook=14_01.xlsx&amp;sheet=U0&amp;row=588&amp;col=6&amp;number=3.4&amp;sourceID=14","3.4")</f>
        <v>3.4</v>
      </c>
      <c r="G588" s="4" t="str">
        <f>HYPERLINK("http://141.218.60.56/~jnz1568/getInfo.php?workbook=14_01.xlsx&amp;sheet=U0&amp;row=588&amp;col=7&amp;number=0.00773&amp;sourceID=14","0.00773")</f>
        <v>0.00773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HYPERLINK("http://141.218.60.56/~jnz1568/getInfo.php?workbook=14_01.xlsx&amp;sheet=U0&amp;row=589&amp;col=6&amp;number=3.5&amp;sourceID=14","3.5")</f>
        <v>3.5</v>
      </c>
      <c r="G589" s="4" t="str">
        <f>HYPERLINK("http://141.218.60.56/~jnz1568/getInfo.php?workbook=14_01.xlsx&amp;sheet=U0&amp;row=589&amp;col=7&amp;number=0.00772&amp;sourceID=14","0.00772")</f>
        <v>0.00772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HYPERLINK("http://141.218.60.56/~jnz1568/getInfo.php?workbook=14_01.xlsx&amp;sheet=U0&amp;row=590&amp;col=6&amp;number=3.6&amp;sourceID=14","3.6")</f>
        <v>3.6</v>
      </c>
      <c r="G590" s="4" t="str">
        <f>HYPERLINK("http://141.218.60.56/~jnz1568/getInfo.php?workbook=14_01.xlsx&amp;sheet=U0&amp;row=590&amp;col=7&amp;number=0.00772&amp;sourceID=14","0.00772")</f>
        <v>0.00772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HYPERLINK("http://141.218.60.56/~jnz1568/getInfo.php?workbook=14_01.xlsx&amp;sheet=U0&amp;row=591&amp;col=6&amp;number=3.7&amp;sourceID=14","3.7")</f>
        <v>3.7</v>
      </c>
      <c r="G591" s="4" t="str">
        <f>HYPERLINK("http://141.218.60.56/~jnz1568/getInfo.php?workbook=14_01.xlsx&amp;sheet=U0&amp;row=591&amp;col=7&amp;number=0.00771&amp;sourceID=14","0.00771")</f>
        <v>0.00771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HYPERLINK("http://141.218.60.56/~jnz1568/getInfo.php?workbook=14_01.xlsx&amp;sheet=U0&amp;row=592&amp;col=6&amp;number=3.8&amp;sourceID=14","3.8")</f>
        <v>3.8</v>
      </c>
      <c r="G592" s="4" t="str">
        <f>HYPERLINK("http://141.218.60.56/~jnz1568/getInfo.php?workbook=14_01.xlsx&amp;sheet=U0&amp;row=592&amp;col=7&amp;number=0.0077&amp;sourceID=14","0.0077")</f>
        <v>0.0077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HYPERLINK("http://141.218.60.56/~jnz1568/getInfo.php?workbook=14_01.xlsx&amp;sheet=U0&amp;row=593&amp;col=6&amp;number=3.9&amp;sourceID=14","3.9")</f>
        <v>3.9</v>
      </c>
      <c r="G593" s="4" t="str">
        <f>HYPERLINK("http://141.218.60.56/~jnz1568/getInfo.php?workbook=14_01.xlsx&amp;sheet=U0&amp;row=593&amp;col=7&amp;number=0.00769&amp;sourceID=14","0.00769")</f>
        <v>0.00769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HYPERLINK("http://141.218.60.56/~jnz1568/getInfo.php?workbook=14_01.xlsx&amp;sheet=U0&amp;row=594&amp;col=6&amp;number=4&amp;sourceID=14","4")</f>
        <v>4</v>
      </c>
      <c r="G594" s="4" t="str">
        <f>HYPERLINK("http://141.218.60.56/~jnz1568/getInfo.php?workbook=14_01.xlsx&amp;sheet=U0&amp;row=594&amp;col=7&amp;number=0.00767&amp;sourceID=14","0.00767")</f>
        <v>0.00767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HYPERLINK("http://141.218.60.56/~jnz1568/getInfo.php?workbook=14_01.xlsx&amp;sheet=U0&amp;row=595&amp;col=6&amp;number=4.1&amp;sourceID=14","4.1")</f>
        <v>4.1</v>
      </c>
      <c r="G595" s="4" t="str">
        <f>HYPERLINK("http://141.218.60.56/~jnz1568/getInfo.php?workbook=14_01.xlsx&amp;sheet=U0&amp;row=595&amp;col=7&amp;number=0.00766&amp;sourceID=14","0.00766")</f>
        <v>0.00766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HYPERLINK("http://141.218.60.56/~jnz1568/getInfo.php?workbook=14_01.xlsx&amp;sheet=U0&amp;row=596&amp;col=6&amp;number=4.2&amp;sourceID=14","4.2")</f>
        <v>4.2</v>
      </c>
      <c r="G596" s="4" t="str">
        <f>HYPERLINK("http://141.218.60.56/~jnz1568/getInfo.php?workbook=14_01.xlsx&amp;sheet=U0&amp;row=596&amp;col=7&amp;number=0.00764&amp;sourceID=14","0.00764")</f>
        <v>0.00764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HYPERLINK("http://141.218.60.56/~jnz1568/getInfo.php?workbook=14_01.xlsx&amp;sheet=U0&amp;row=597&amp;col=6&amp;number=4.3&amp;sourceID=14","4.3")</f>
        <v>4.3</v>
      </c>
      <c r="G597" s="4" t="str">
        <f>HYPERLINK("http://141.218.60.56/~jnz1568/getInfo.php?workbook=14_01.xlsx&amp;sheet=U0&amp;row=597&amp;col=7&amp;number=0.00762&amp;sourceID=14","0.00762")</f>
        <v>0.00762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HYPERLINK("http://141.218.60.56/~jnz1568/getInfo.php?workbook=14_01.xlsx&amp;sheet=U0&amp;row=598&amp;col=6&amp;number=4.4&amp;sourceID=14","4.4")</f>
        <v>4.4</v>
      </c>
      <c r="G598" s="4" t="str">
        <f>HYPERLINK("http://141.218.60.56/~jnz1568/getInfo.php?workbook=14_01.xlsx&amp;sheet=U0&amp;row=598&amp;col=7&amp;number=0.0076&amp;sourceID=14","0.0076")</f>
        <v>0.0076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HYPERLINK("http://141.218.60.56/~jnz1568/getInfo.php?workbook=14_01.xlsx&amp;sheet=U0&amp;row=599&amp;col=6&amp;number=4.5&amp;sourceID=14","4.5")</f>
        <v>4.5</v>
      </c>
      <c r="G599" s="4" t="str">
        <f>HYPERLINK("http://141.218.60.56/~jnz1568/getInfo.php?workbook=14_01.xlsx&amp;sheet=U0&amp;row=599&amp;col=7&amp;number=0.00758&amp;sourceID=14","0.00758")</f>
        <v>0.00758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HYPERLINK("http://141.218.60.56/~jnz1568/getInfo.php?workbook=14_01.xlsx&amp;sheet=U0&amp;row=600&amp;col=6&amp;number=4.6&amp;sourceID=14","4.6")</f>
        <v>4.6</v>
      </c>
      <c r="G600" s="4" t="str">
        <f>HYPERLINK("http://141.218.60.56/~jnz1568/getInfo.php?workbook=14_01.xlsx&amp;sheet=U0&amp;row=600&amp;col=7&amp;number=0.00757&amp;sourceID=14","0.00757")</f>
        <v>0.00757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HYPERLINK("http://141.218.60.56/~jnz1568/getInfo.php?workbook=14_01.xlsx&amp;sheet=U0&amp;row=601&amp;col=6&amp;number=4.7&amp;sourceID=14","4.7")</f>
        <v>4.7</v>
      </c>
      <c r="G601" s="4" t="str">
        <f>HYPERLINK("http://141.218.60.56/~jnz1568/getInfo.php?workbook=14_01.xlsx&amp;sheet=U0&amp;row=601&amp;col=7&amp;number=0.00757&amp;sourceID=14","0.00757")</f>
        <v>0.00757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HYPERLINK("http://141.218.60.56/~jnz1568/getInfo.php?workbook=14_01.xlsx&amp;sheet=U0&amp;row=602&amp;col=6&amp;number=4.8&amp;sourceID=14","4.8")</f>
        <v>4.8</v>
      </c>
      <c r="G602" s="4" t="str">
        <f>HYPERLINK("http://141.218.60.56/~jnz1568/getInfo.php?workbook=14_01.xlsx&amp;sheet=U0&amp;row=602&amp;col=7&amp;number=0.00761&amp;sourceID=14","0.00761")</f>
        <v>0.00761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HYPERLINK("http://141.218.60.56/~jnz1568/getInfo.php?workbook=14_01.xlsx&amp;sheet=U0&amp;row=603&amp;col=6&amp;number=4.9&amp;sourceID=14","4.9")</f>
        <v>4.9</v>
      </c>
      <c r="G603" s="4" t="str">
        <f>HYPERLINK("http://141.218.60.56/~jnz1568/getInfo.php?workbook=14_01.xlsx&amp;sheet=U0&amp;row=603&amp;col=7&amp;number=0.00768&amp;sourceID=14","0.00768")</f>
        <v>0.00768</v>
      </c>
    </row>
    <row r="604" spans="1:7">
      <c r="A604" s="3">
        <v>14</v>
      </c>
      <c r="B604" s="3">
        <v>1</v>
      </c>
      <c r="C604" s="3">
        <v>2</v>
      </c>
      <c r="D604" s="3">
        <v>11</v>
      </c>
      <c r="E604" s="3">
        <v>1</v>
      </c>
      <c r="F604" s="4" t="str">
        <f>HYPERLINK("http://141.218.60.56/~jnz1568/getInfo.php?workbook=14_01.xlsx&amp;sheet=U0&amp;row=604&amp;col=6&amp;number=3&amp;sourceID=14","3")</f>
        <v>3</v>
      </c>
      <c r="G604" s="4" t="str">
        <f>HYPERLINK("http://141.218.60.56/~jnz1568/getInfo.php?workbook=14_01.xlsx&amp;sheet=U0&amp;row=604&amp;col=7&amp;number=0.00399&amp;sourceID=14","0.00399")</f>
        <v>0.00399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HYPERLINK("http://141.218.60.56/~jnz1568/getInfo.php?workbook=14_01.xlsx&amp;sheet=U0&amp;row=605&amp;col=6&amp;number=3.1&amp;sourceID=14","3.1")</f>
        <v>3.1</v>
      </c>
      <c r="G605" s="4" t="str">
        <f>HYPERLINK("http://141.218.60.56/~jnz1568/getInfo.php?workbook=14_01.xlsx&amp;sheet=U0&amp;row=605&amp;col=7&amp;number=0.00399&amp;sourceID=14","0.00399")</f>
        <v>0.00399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HYPERLINK("http://141.218.60.56/~jnz1568/getInfo.php?workbook=14_01.xlsx&amp;sheet=U0&amp;row=606&amp;col=6&amp;number=3.2&amp;sourceID=14","3.2")</f>
        <v>3.2</v>
      </c>
      <c r="G606" s="4" t="str">
        <f>HYPERLINK("http://141.218.60.56/~jnz1568/getInfo.php?workbook=14_01.xlsx&amp;sheet=U0&amp;row=606&amp;col=7&amp;number=0.00399&amp;sourceID=14","0.00399")</f>
        <v>0.00399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HYPERLINK("http://141.218.60.56/~jnz1568/getInfo.php?workbook=14_01.xlsx&amp;sheet=U0&amp;row=607&amp;col=6&amp;number=3.3&amp;sourceID=14","3.3")</f>
        <v>3.3</v>
      </c>
      <c r="G607" s="4" t="str">
        <f>HYPERLINK("http://141.218.60.56/~jnz1568/getInfo.php?workbook=14_01.xlsx&amp;sheet=U0&amp;row=607&amp;col=7&amp;number=0.00399&amp;sourceID=14","0.00399")</f>
        <v>0.00399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HYPERLINK("http://141.218.60.56/~jnz1568/getInfo.php?workbook=14_01.xlsx&amp;sheet=U0&amp;row=608&amp;col=6&amp;number=3.4&amp;sourceID=14","3.4")</f>
        <v>3.4</v>
      </c>
      <c r="G608" s="4" t="str">
        <f>HYPERLINK("http://141.218.60.56/~jnz1568/getInfo.php?workbook=14_01.xlsx&amp;sheet=U0&amp;row=608&amp;col=7&amp;number=0.004&amp;sourceID=14","0.004")</f>
        <v>0.004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HYPERLINK("http://141.218.60.56/~jnz1568/getInfo.php?workbook=14_01.xlsx&amp;sheet=U0&amp;row=609&amp;col=6&amp;number=3.5&amp;sourceID=14","3.5")</f>
        <v>3.5</v>
      </c>
      <c r="G609" s="4" t="str">
        <f>HYPERLINK("http://141.218.60.56/~jnz1568/getInfo.php?workbook=14_01.xlsx&amp;sheet=U0&amp;row=609&amp;col=7&amp;number=0.004&amp;sourceID=14","0.004")</f>
        <v>0.004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HYPERLINK("http://141.218.60.56/~jnz1568/getInfo.php?workbook=14_01.xlsx&amp;sheet=U0&amp;row=610&amp;col=6&amp;number=3.6&amp;sourceID=14","3.6")</f>
        <v>3.6</v>
      </c>
      <c r="G610" s="4" t="str">
        <f>HYPERLINK("http://141.218.60.56/~jnz1568/getInfo.php?workbook=14_01.xlsx&amp;sheet=U0&amp;row=610&amp;col=7&amp;number=0.004&amp;sourceID=14","0.004")</f>
        <v>0.004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HYPERLINK("http://141.218.60.56/~jnz1568/getInfo.php?workbook=14_01.xlsx&amp;sheet=U0&amp;row=611&amp;col=6&amp;number=3.7&amp;sourceID=14","3.7")</f>
        <v>3.7</v>
      </c>
      <c r="G611" s="4" t="str">
        <f>HYPERLINK("http://141.218.60.56/~jnz1568/getInfo.php?workbook=14_01.xlsx&amp;sheet=U0&amp;row=611&amp;col=7&amp;number=0.00401&amp;sourceID=14","0.00401")</f>
        <v>0.00401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HYPERLINK("http://141.218.60.56/~jnz1568/getInfo.php?workbook=14_01.xlsx&amp;sheet=U0&amp;row=612&amp;col=6&amp;number=3.8&amp;sourceID=14","3.8")</f>
        <v>3.8</v>
      </c>
      <c r="G612" s="4" t="str">
        <f>HYPERLINK("http://141.218.60.56/~jnz1568/getInfo.php?workbook=14_01.xlsx&amp;sheet=U0&amp;row=612&amp;col=7&amp;number=0.00401&amp;sourceID=14","0.00401")</f>
        <v>0.00401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HYPERLINK("http://141.218.60.56/~jnz1568/getInfo.php?workbook=14_01.xlsx&amp;sheet=U0&amp;row=613&amp;col=6&amp;number=3.9&amp;sourceID=14","3.9")</f>
        <v>3.9</v>
      </c>
      <c r="G613" s="4" t="str">
        <f>HYPERLINK("http://141.218.60.56/~jnz1568/getInfo.php?workbook=14_01.xlsx&amp;sheet=U0&amp;row=613&amp;col=7&amp;number=0.00402&amp;sourceID=14","0.00402")</f>
        <v>0.00402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HYPERLINK("http://141.218.60.56/~jnz1568/getInfo.php?workbook=14_01.xlsx&amp;sheet=U0&amp;row=614&amp;col=6&amp;number=4&amp;sourceID=14","4")</f>
        <v>4</v>
      </c>
      <c r="G614" s="4" t="str">
        <f>HYPERLINK("http://141.218.60.56/~jnz1568/getInfo.php?workbook=14_01.xlsx&amp;sheet=U0&amp;row=614&amp;col=7&amp;number=0.00403&amp;sourceID=14","0.00403")</f>
        <v>0.00403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HYPERLINK("http://141.218.60.56/~jnz1568/getInfo.php?workbook=14_01.xlsx&amp;sheet=U0&amp;row=615&amp;col=6&amp;number=4.1&amp;sourceID=14","4.1")</f>
        <v>4.1</v>
      </c>
      <c r="G615" s="4" t="str">
        <f>HYPERLINK("http://141.218.60.56/~jnz1568/getInfo.php?workbook=14_01.xlsx&amp;sheet=U0&amp;row=615&amp;col=7&amp;number=0.00404&amp;sourceID=14","0.00404")</f>
        <v>0.00404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HYPERLINK("http://141.218.60.56/~jnz1568/getInfo.php?workbook=14_01.xlsx&amp;sheet=U0&amp;row=616&amp;col=6&amp;number=4.2&amp;sourceID=14","4.2")</f>
        <v>4.2</v>
      </c>
      <c r="G616" s="4" t="str">
        <f>HYPERLINK("http://141.218.60.56/~jnz1568/getInfo.php?workbook=14_01.xlsx&amp;sheet=U0&amp;row=616&amp;col=7&amp;number=0.00405&amp;sourceID=14","0.00405")</f>
        <v>0.00405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HYPERLINK("http://141.218.60.56/~jnz1568/getInfo.php?workbook=14_01.xlsx&amp;sheet=U0&amp;row=617&amp;col=6&amp;number=4.3&amp;sourceID=14","4.3")</f>
        <v>4.3</v>
      </c>
      <c r="G617" s="4" t="str">
        <f>HYPERLINK("http://141.218.60.56/~jnz1568/getInfo.php?workbook=14_01.xlsx&amp;sheet=U0&amp;row=617&amp;col=7&amp;number=0.00407&amp;sourceID=14","0.00407")</f>
        <v>0.00407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HYPERLINK("http://141.218.60.56/~jnz1568/getInfo.php?workbook=14_01.xlsx&amp;sheet=U0&amp;row=618&amp;col=6&amp;number=4.4&amp;sourceID=14","4.4")</f>
        <v>4.4</v>
      </c>
      <c r="G618" s="4" t="str">
        <f>HYPERLINK("http://141.218.60.56/~jnz1568/getInfo.php?workbook=14_01.xlsx&amp;sheet=U0&amp;row=618&amp;col=7&amp;number=0.00409&amp;sourceID=14","0.00409")</f>
        <v>0.00409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HYPERLINK("http://141.218.60.56/~jnz1568/getInfo.php?workbook=14_01.xlsx&amp;sheet=U0&amp;row=619&amp;col=6&amp;number=4.5&amp;sourceID=14","4.5")</f>
        <v>4.5</v>
      </c>
      <c r="G619" s="4" t="str">
        <f>HYPERLINK("http://141.218.60.56/~jnz1568/getInfo.php?workbook=14_01.xlsx&amp;sheet=U0&amp;row=619&amp;col=7&amp;number=0.00412&amp;sourceID=14","0.00412")</f>
        <v>0.00412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HYPERLINK("http://141.218.60.56/~jnz1568/getInfo.php?workbook=14_01.xlsx&amp;sheet=U0&amp;row=620&amp;col=6&amp;number=4.6&amp;sourceID=14","4.6")</f>
        <v>4.6</v>
      </c>
      <c r="G620" s="4" t="str">
        <f>HYPERLINK("http://141.218.60.56/~jnz1568/getInfo.php?workbook=14_01.xlsx&amp;sheet=U0&amp;row=620&amp;col=7&amp;number=0.00416&amp;sourceID=14","0.00416")</f>
        <v>0.00416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HYPERLINK("http://141.218.60.56/~jnz1568/getInfo.php?workbook=14_01.xlsx&amp;sheet=U0&amp;row=621&amp;col=6&amp;number=4.7&amp;sourceID=14","4.7")</f>
        <v>4.7</v>
      </c>
      <c r="G621" s="4" t="str">
        <f>HYPERLINK("http://141.218.60.56/~jnz1568/getInfo.php?workbook=14_01.xlsx&amp;sheet=U0&amp;row=621&amp;col=7&amp;number=0.0042&amp;sourceID=14","0.0042")</f>
        <v>0.0042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HYPERLINK("http://141.218.60.56/~jnz1568/getInfo.php?workbook=14_01.xlsx&amp;sheet=U0&amp;row=622&amp;col=6&amp;number=4.8&amp;sourceID=14","4.8")</f>
        <v>4.8</v>
      </c>
      <c r="G622" s="4" t="str">
        <f>HYPERLINK("http://141.218.60.56/~jnz1568/getInfo.php?workbook=14_01.xlsx&amp;sheet=U0&amp;row=622&amp;col=7&amp;number=0.00425&amp;sourceID=14","0.00425")</f>
        <v>0.00425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HYPERLINK("http://141.218.60.56/~jnz1568/getInfo.php?workbook=14_01.xlsx&amp;sheet=U0&amp;row=623&amp;col=6&amp;number=4.9&amp;sourceID=14","4.9")</f>
        <v>4.9</v>
      </c>
      <c r="G623" s="4" t="str">
        <f>HYPERLINK("http://141.218.60.56/~jnz1568/getInfo.php?workbook=14_01.xlsx&amp;sheet=U0&amp;row=623&amp;col=7&amp;number=0.00431&amp;sourceID=14","0.00431")</f>
        <v>0.00431</v>
      </c>
    </row>
    <row r="624" spans="1:7">
      <c r="A624" s="3">
        <v>14</v>
      </c>
      <c r="B624" s="3">
        <v>1</v>
      </c>
      <c r="C624" s="3">
        <v>2</v>
      </c>
      <c r="D624" s="3">
        <v>12</v>
      </c>
      <c r="E624" s="3">
        <v>1</v>
      </c>
      <c r="F624" s="4" t="str">
        <f>HYPERLINK("http://141.218.60.56/~jnz1568/getInfo.php?workbook=14_01.xlsx&amp;sheet=U0&amp;row=624&amp;col=6&amp;number=3&amp;sourceID=14","3")</f>
        <v>3</v>
      </c>
      <c r="G624" s="4" t="str">
        <f>HYPERLINK("http://141.218.60.56/~jnz1568/getInfo.php?workbook=14_01.xlsx&amp;sheet=U0&amp;row=624&amp;col=7&amp;number=0.00797&amp;sourceID=14","0.00797")</f>
        <v>0.00797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HYPERLINK("http://141.218.60.56/~jnz1568/getInfo.php?workbook=14_01.xlsx&amp;sheet=U0&amp;row=625&amp;col=6&amp;number=3.1&amp;sourceID=14","3.1")</f>
        <v>3.1</v>
      </c>
      <c r="G625" s="4" t="str">
        <f>HYPERLINK("http://141.218.60.56/~jnz1568/getInfo.php?workbook=14_01.xlsx&amp;sheet=U0&amp;row=625&amp;col=7&amp;number=0.00797&amp;sourceID=14","0.00797")</f>
        <v>0.00797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HYPERLINK("http://141.218.60.56/~jnz1568/getInfo.php?workbook=14_01.xlsx&amp;sheet=U0&amp;row=626&amp;col=6&amp;number=3.2&amp;sourceID=14","3.2")</f>
        <v>3.2</v>
      </c>
      <c r="G626" s="4" t="str">
        <f>HYPERLINK("http://141.218.60.56/~jnz1568/getInfo.php?workbook=14_01.xlsx&amp;sheet=U0&amp;row=626&amp;col=7&amp;number=0.00797&amp;sourceID=14","0.00797")</f>
        <v>0.00797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HYPERLINK("http://141.218.60.56/~jnz1568/getInfo.php?workbook=14_01.xlsx&amp;sheet=U0&amp;row=627&amp;col=6&amp;number=3.3&amp;sourceID=14","3.3")</f>
        <v>3.3</v>
      </c>
      <c r="G627" s="4" t="str">
        <f>HYPERLINK("http://141.218.60.56/~jnz1568/getInfo.php?workbook=14_01.xlsx&amp;sheet=U0&amp;row=627&amp;col=7&amp;number=0.00797&amp;sourceID=14","0.00797")</f>
        <v>0.00797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HYPERLINK("http://141.218.60.56/~jnz1568/getInfo.php?workbook=14_01.xlsx&amp;sheet=U0&amp;row=628&amp;col=6&amp;number=3.4&amp;sourceID=14","3.4")</f>
        <v>3.4</v>
      </c>
      <c r="G628" s="4" t="str">
        <f>HYPERLINK("http://141.218.60.56/~jnz1568/getInfo.php?workbook=14_01.xlsx&amp;sheet=U0&amp;row=628&amp;col=7&amp;number=0.00798&amp;sourceID=14","0.00798")</f>
        <v>0.00798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HYPERLINK("http://141.218.60.56/~jnz1568/getInfo.php?workbook=14_01.xlsx&amp;sheet=U0&amp;row=629&amp;col=6&amp;number=3.5&amp;sourceID=14","3.5")</f>
        <v>3.5</v>
      </c>
      <c r="G629" s="4" t="str">
        <f>HYPERLINK("http://141.218.60.56/~jnz1568/getInfo.php?workbook=14_01.xlsx&amp;sheet=U0&amp;row=629&amp;col=7&amp;number=0.00799&amp;sourceID=14","0.00799")</f>
        <v>0.00799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HYPERLINK("http://141.218.60.56/~jnz1568/getInfo.php?workbook=14_01.xlsx&amp;sheet=U0&amp;row=630&amp;col=6&amp;number=3.6&amp;sourceID=14","3.6")</f>
        <v>3.6</v>
      </c>
      <c r="G630" s="4" t="str">
        <f>HYPERLINK("http://141.218.60.56/~jnz1568/getInfo.php?workbook=14_01.xlsx&amp;sheet=U0&amp;row=630&amp;col=7&amp;number=0.00799&amp;sourceID=14","0.00799")</f>
        <v>0.00799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HYPERLINK("http://141.218.60.56/~jnz1568/getInfo.php?workbook=14_01.xlsx&amp;sheet=U0&amp;row=631&amp;col=6&amp;number=3.7&amp;sourceID=14","3.7")</f>
        <v>3.7</v>
      </c>
      <c r="G631" s="4" t="str">
        <f>HYPERLINK("http://141.218.60.56/~jnz1568/getInfo.php?workbook=14_01.xlsx&amp;sheet=U0&amp;row=631&amp;col=7&amp;number=0.008&amp;sourceID=14","0.008")</f>
        <v>0.008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HYPERLINK("http://141.218.60.56/~jnz1568/getInfo.php?workbook=14_01.xlsx&amp;sheet=U0&amp;row=632&amp;col=6&amp;number=3.8&amp;sourceID=14","3.8")</f>
        <v>3.8</v>
      </c>
      <c r="G632" s="4" t="str">
        <f>HYPERLINK("http://141.218.60.56/~jnz1568/getInfo.php?workbook=14_01.xlsx&amp;sheet=U0&amp;row=632&amp;col=7&amp;number=0.00802&amp;sourceID=14","0.00802")</f>
        <v>0.00802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HYPERLINK("http://141.218.60.56/~jnz1568/getInfo.php?workbook=14_01.xlsx&amp;sheet=U0&amp;row=633&amp;col=6&amp;number=3.9&amp;sourceID=14","3.9")</f>
        <v>3.9</v>
      </c>
      <c r="G633" s="4" t="str">
        <f>HYPERLINK("http://141.218.60.56/~jnz1568/getInfo.php?workbook=14_01.xlsx&amp;sheet=U0&amp;row=633&amp;col=7&amp;number=0.00803&amp;sourceID=14","0.00803")</f>
        <v>0.00803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HYPERLINK("http://141.218.60.56/~jnz1568/getInfo.php?workbook=14_01.xlsx&amp;sheet=U0&amp;row=634&amp;col=6&amp;number=4&amp;sourceID=14","4")</f>
        <v>4</v>
      </c>
      <c r="G634" s="4" t="str">
        <f>HYPERLINK("http://141.218.60.56/~jnz1568/getInfo.php?workbook=14_01.xlsx&amp;sheet=U0&amp;row=634&amp;col=7&amp;number=0.00805&amp;sourceID=14","0.00805")</f>
        <v>0.00805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HYPERLINK("http://141.218.60.56/~jnz1568/getInfo.php?workbook=14_01.xlsx&amp;sheet=U0&amp;row=635&amp;col=6&amp;number=4.1&amp;sourceID=14","4.1")</f>
        <v>4.1</v>
      </c>
      <c r="G635" s="4" t="str">
        <f>HYPERLINK("http://141.218.60.56/~jnz1568/getInfo.php?workbook=14_01.xlsx&amp;sheet=U0&amp;row=635&amp;col=7&amp;number=0.00807&amp;sourceID=14","0.00807")</f>
        <v>0.00807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HYPERLINK("http://141.218.60.56/~jnz1568/getInfo.php?workbook=14_01.xlsx&amp;sheet=U0&amp;row=636&amp;col=6&amp;number=4.2&amp;sourceID=14","4.2")</f>
        <v>4.2</v>
      </c>
      <c r="G636" s="4" t="str">
        <f>HYPERLINK("http://141.218.60.56/~jnz1568/getInfo.php?workbook=14_01.xlsx&amp;sheet=U0&amp;row=636&amp;col=7&amp;number=0.0081&amp;sourceID=14","0.0081")</f>
        <v>0.0081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HYPERLINK("http://141.218.60.56/~jnz1568/getInfo.php?workbook=14_01.xlsx&amp;sheet=U0&amp;row=637&amp;col=6&amp;number=4.3&amp;sourceID=14","4.3")</f>
        <v>4.3</v>
      </c>
      <c r="G637" s="4" t="str">
        <f>HYPERLINK("http://141.218.60.56/~jnz1568/getInfo.php?workbook=14_01.xlsx&amp;sheet=U0&amp;row=637&amp;col=7&amp;number=0.00814&amp;sourceID=14","0.00814")</f>
        <v>0.00814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HYPERLINK("http://141.218.60.56/~jnz1568/getInfo.php?workbook=14_01.xlsx&amp;sheet=U0&amp;row=638&amp;col=6&amp;number=4.4&amp;sourceID=14","4.4")</f>
        <v>4.4</v>
      </c>
      <c r="G638" s="4" t="str">
        <f>HYPERLINK("http://141.218.60.56/~jnz1568/getInfo.php?workbook=14_01.xlsx&amp;sheet=U0&amp;row=638&amp;col=7&amp;number=0.00819&amp;sourceID=14","0.00819")</f>
        <v>0.00819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HYPERLINK("http://141.218.60.56/~jnz1568/getInfo.php?workbook=14_01.xlsx&amp;sheet=U0&amp;row=639&amp;col=6&amp;number=4.5&amp;sourceID=14","4.5")</f>
        <v>4.5</v>
      </c>
      <c r="G639" s="4" t="str">
        <f>HYPERLINK("http://141.218.60.56/~jnz1568/getInfo.php?workbook=14_01.xlsx&amp;sheet=U0&amp;row=639&amp;col=7&amp;number=0.00825&amp;sourceID=14","0.00825")</f>
        <v>0.00825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HYPERLINK("http://141.218.60.56/~jnz1568/getInfo.php?workbook=14_01.xlsx&amp;sheet=U0&amp;row=640&amp;col=6&amp;number=4.6&amp;sourceID=14","4.6")</f>
        <v>4.6</v>
      </c>
      <c r="G640" s="4" t="str">
        <f>HYPERLINK("http://141.218.60.56/~jnz1568/getInfo.php?workbook=14_01.xlsx&amp;sheet=U0&amp;row=640&amp;col=7&amp;number=0.00832&amp;sourceID=14","0.00832")</f>
        <v>0.00832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HYPERLINK("http://141.218.60.56/~jnz1568/getInfo.php?workbook=14_01.xlsx&amp;sheet=U0&amp;row=641&amp;col=6&amp;number=4.7&amp;sourceID=14","4.7")</f>
        <v>4.7</v>
      </c>
      <c r="G641" s="4" t="str">
        <f>HYPERLINK("http://141.218.60.56/~jnz1568/getInfo.php?workbook=14_01.xlsx&amp;sheet=U0&amp;row=641&amp;col=7&amp;number=0.00841&amp;sourceID=14","0.00841")</f>
        <v>0.00841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HYPERLINK("http://141.218.60.56/~jnz1568/getInfo.php?workbook=14_01.xlsx&amp;sheet=U0&amp;row=642&amp;col=6&amp;number=4.8&amp;sourceID=14","4.8")</f>
        <v>4.8</v>
      </c>
      <c r="G642" s="4" t="str">
        <f>HYPERLINK("http://141.218.60.56/~jnz1568/getInfo.php?workbook=14_01.xlsx&amp;sheet=U0&amp;row=642&amp;col=7&amp;number=0.00852&amp;sourceID=14","0.00852")</f>
        <v>0.00852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HYPERLINK("http://141.218.60.56/~jnz1568/getInfo.php?workbook=14_01.xlsx&amp;sheet=U0&amp;row=643&amp;col=6&amp;number=4.9&amp;sourceID=14","4.9")</f>
        <v>4.9</v>
      </c>
      <c r="G643" s="4" t="str">
        <f>HYPERLINK("http://141.218.60.56/~jnz1568/getInfo.php?workbook=14_01.xlsx&amp;sheet=U0&amp;row=643&amp;col=7&amp;number=0.00864&amp;sourceID=14","0.00864")</f>
        <v>0.00864</v>
      </c>
    </row>
    <row r="644" spans="1:7">
      <c r="A644" s="3">
        <v>14</v>
      </c>
      <c r="B644" s="3">
        <v>1</v>
      </c>
      <c r="C644" s="3">
        <v>2</v>
      </c>
      <c r="D644" s="3">
        <v>13</v>
      </c>
      <c r="E644" s="3">
        <v>1</v>
      </c>
      <c r="F644" s="4" t="str">
        <f>HYPERLINK("http://141.218.60.56/~jnz1568/getInfo.php?workbook=14_01.xlsx&amp;sheet=U0&amp;row=644&amp;col=6&amp;number=3&amp;sourceID=14","3")</f>
        <v>3</v>
      </c>
      <c r="G644" s="4" t="str">
        <f>HYPERLINK("http://141.218.60.56/~jnz1568/getInfo.php?workbook=14_01.xlsx&amp;sheet=U0&amp;row=644&amp;col=7&amp;number=0.00678&amp;sourceID=14","0.00678")</f>
        <v>0.00678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HYPERLINK("http://141.218.60.56/~jnz1568/getInfo.php?workbook=14_01.xlsx&amp;sheet=U0&amp;row=645&amp;col=6&amp;number=3.1&amp;sourceID=14","3.1")</f>
        <v>3.1</v>
      </c>
      <c r="G645" s="4" t="str">
        <f>HYPERLINK("http://141.218.60.56/~jnz1568/getInfo.php?workbook=14_01.xlsx&amp;sheet=U0&amp;row=645&amp;col=7&amp;number=0.00678&amp;sourceID=14","0.00678")</f>
        <v>0.00678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HYPERLINK("http://141.218.60.56/~jnz1568/getInfo.php?workbook=14_01.xlsx&amp;sheet=U0&amp;row=646&amp;col=6&amp;number=3.2&amp;sourceID=14","3.2")</f>
        <v>3.2</v>
      </c>
      <c r="G646" s="4" t="str">
        <f>HYPERLINK("http://141.218.60.56/~jnz1568/getInfo.php?workbook=14_01.xlsx&amp;sheet=U0&amp;row=646&amp;col=7&amp;number=0.00678&amp;sourceID=14","0.00678")</f>
        <v>0.00678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HYPERLINK("http://141.218.60.56/~jnz1568/getInfo.php?workbook=14_01.xlsx&amp;sheet=U0&amp;row=647&amp;col=6&amp;number=3.3&amp;sourceID=14","3.3")</f>
        <v>3.3</v>
      </c>
      <c r="G647" s="4" t="str">
        <f>HYPERLINK("http://141.218.60.56/~jnz1568/getInfo.php?workbook=14_01.xlsx&amp;sheet=U0&amp;row=647&amp;col=7&amp;number=0.00678&amp;sourceID=14","0.00678")</f>
        <v>0.00678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HYPERLINK("http://141.218.60.56/~jnz1568/getInfo.php?workbook=14_01.xlsx&amp;sheet=U0&amp;row=648&amp;col=6&amp;number=3.4&amp;sourceID=14","3.4")</f>
        <v>3.4</v>
      </c>
      <c r="G648" s="4" t="str">
        <f>HYPERLINK("http://141.218.60.56/~jnz1568/getInfo.php?workbook=14_01.xlsx&amp;sheet=U0&amp;row=648&amp;col=7&amp;number=0.00678&amp;sourceID=14","0.00678")</f>
        <v>0.00678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HYPERLINK("http://141.218.60.56/~jnz1568/getInfo.php?workbook=14_01.xlsx&amp;sheet=U0&amp;row=649&amp;col=6&amp;number=3.5&amp;sourceID=14","3.5")</f>
        <v>3.5</v>
      </c>
      <c r="G649" s="4" t="str">
        <f>HYPERLINK("http://141.218.60.56/~jnz1568/getInfo.php?workbook=14_01.xlsx&amp;sheet=U0&amp;row=649&amp;col=7&amp;number=0.00678&amp;sourceID=14","0.00678")</f>
        <v>0.00678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HYPERLINK("http://141.218.60.56/~jnz1568/getInfo.php?workbook=14_01.xlsx&amp;sheet=U0&amp;row=650&amp;col=6&amp;number=3.6&amp;sourceID=14","3.6")</f>
        <v>3.6</v>
      </c>
      <c r="G650" s="4" t="str">
        <f>HYPERLINK("http://141.218.60.56/~jnz1568/getInfo.php?workbook=14_01.xlsx&amp;sheet=U0&amp;row=650&amp;col=7&amp;number=0.00678&amp;sourceID=14","0.00678")</f>
        <v>0.00678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HYPERLINK("http://141.218.60.56/~jnz1568/getInfo.php?workbook=14_01.xlsx&amp;sheet=U0&amp;row=651&amp;col=6&amp;number=3.7&amp;sourceID=14","3.7")</f>
        <v>3.7</v>
      </c>
      <c r="G651" s="4" t="str">
        <f>HYPERLINK("http://141.218.60.56/~jnz1568/getInfo.php?workbook=14_01.xlsx&amp;sheet=U0&amp;row=651&amp;col=7&amp;number=0.00678&amp;sourceID=14","0.00678")</f>
        <v>0.00678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HYPERLINK("http://141.218.60.56/~jnz1568/getInfo.php?workbook=14_01.xlsx&amp;sheet=U0&amp;row=652&amp;col=6&amp;number=3.8&amp;sourceID=14","3.8")</f>
        <v>3.8</v>
      </c>
      <c r="G652" s="4" t="str">
        <f>HYPERLINK("http://141.218.60.56/~jnz1568/getInfo.php?workbook=14_01.xlsx&amp;sheet=U0&amp;row=652&amp;col=7&amp;number=0.00679&amp;sourceID=14","0.00679")</f>
        <v>0.00679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HYPERLINK("http://141.218.60.56/~jnz1568/getInfo.php?workbook=14_01.xlsx&amp;sheet=U0&amp;row=653&amp;col=6&amp;number=3.9&amp;sourceID=14","3.9")</f>
        <v>3.9</v>
      </c>
      <c r="G653" s="4" t="str">
        <f>HYPERLINK("http://141.218.60.56/~jnz1568/getInfo.php?workbook=14_01.xlsx&amp;sheet=U0&amp;row=653&amp;col=7&amp;number=0.00679&amp;sourceID=14","0.00679")</f>
        <v>0.00679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HYPERLINK("http://141.218.60.56/~jnz1568/getInfo.php?workbook=14_01.xlsx&amp;sheet=U0&amp;row=654&amp;col=6&amp;number=4&amp;sourceID=14","4")</f>
        <v>4</v>
      </c>
      <c r="G654" s="4" t="str">
        <f>HYPERLINK("http://141.218.60.56/~jnz1568/getInfo.php?workbook=14_01.xlsx&amp;sheet=U0&amp;row=654&amp;col=7&amp;number=0.00679&amp;sourceID=14","0.00679")</f>
        <v>0.00679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HYPERLINK("http://141.218.60.56/~jnz1568/getInfo.php?workbook=14_01.xlsx&amp;sheet=U0&amp;row=655&amp;col=6&amp;number=4.1&amp;sourceID=14","4.1")</f>
        <v>4.1</v>
      </c>
      <c r="G655" s="4" t="str">
        <f>HYPERLINK("http://141.218.60.56/~jnz1568/getInfo.php?workbook=14_01.xlsx&amp;sheet=U0&amp;row=655&amp;col=7&amp;number=0.00679&amp;sourceID=14","0.00679")</f>
        <v>0.00679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HYPERLINK("http://141.218.60.56/~jnz1568/getInfo.php?workbook=14_01.xlsx&amp;sheet=U0&amp;row=656&amp;col=6&amp;number=4.2&amp;sourceID=14","4.2")</f>
        <v>4.2</v>
      </c>
      <c r="G656" s="4" t="str">
        <f>HYPERLINK("http://141.218.60.56/~jnz1568/getInfo.php?workbook=14_01.xlsx&amp;sheet=U0&amp;row=656&amp;col=7&amp;number=0.00679&amp;sourceID=14","0.00679")</f>
        <v>0.00679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HYPERLINK("http://141.218.60.56/~jnz1568/getInfo.php?workbook=14_01.xlsx&amp;sheet=U0&amp;row=657&amp;col=6&amp;number=4.3&amp;sourceID=14","4.3")</f>
        <v>4.3</v>
      </c>
      <c r="G657" s="4" t="str">
        <f>HYPERLINK("http://141.218.60.56/~jnz1568/getInfo.php?workbook=14_01.xlsx&amp;sheet=U0&amp;row=657&amp;col=7&amp;number=0.0068&amp;sourceID=14","0.0068")</f>
        <v>0.0068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HYPERLINK("http://141.218.60.56/~jnz1568/getInfo.php?workbook=14_01.xlsx&amp;sheet=U0&amp;row=658&amp;col=6&amp;number=4.4&amp;sourceID=14","4.4")</f>
        <v>4.4</v>
      </c>
      <c r="G658" s="4" t="str">
        <f>HYPERLINK("http://141.218.60.56/~jnz1568/getInfo.php?workbook=14_01.xlsx&amp;sheet=U0&amp;row=658&amp;col=7&amp;number=0.00681&amp;sourceID=14","0.00681")</f>
        <v>0.00681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HYPERLINK("http://141.218.60.56/~jnz1568/getInfo.php?workbook=14_01.xlsx&amp;sheet=U0&amp;row=659&amp;col=6&amp;number=4.5&amp;sourceID=14","4.5")</f>
        <v>4.5</v>
      </c>
      <c r="G659" s="4" t="str">
        <f>HYPERLINK("http://141.218.60.56/~jnz1568/getInfo.php?workbook=14_01.xlsx&amp;sheet=U0&amp;row=659&amp;col=7&amp;number=0.00684&amp;sourceID=14","0.00684")</f>
        <v>0.00684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HYPERLINK("http://141.218.60.56/~jnz1568/getInfo.php?workbook=14_01.xlsx&amp;sheet=U0&amp;row=660&amp;col=6&amp;number=4.6&amp;sourceID=14","4.6")</f>
        <v>4.6</v>
      </c>
      <c r="G660" s="4" t="str">
        <f>HYPERLINK("http://141.218.60.56/~jnz1568/getInfo.php?workbook=14_01.xlsx&amp;sheet=U0&amp;row=660&amp;col=7&amp;number=0.00687&amp;sourceID=14","0.00687")</f>
        <v>0.00687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HYPERLINK("http://141.218.60.56/~jnz1568/getInfo.php?workbook=14_01.xlsx&amp;sheet=U0&amp;row=661&amp;col=6&amp;number=4.7&amp;sourceID=14","4.7")</f>
        <v>4.7</v>
      </c>
      <c r="G661" s="4" t="str">
        <f>HYPERLINK("http://141.218.60.56/~jnz1568/getInfo.php?workbook=14_01.xlsx&amp;sheet=U0&amp;row=661&amp;col=7&amp;number=0.00694&amp;sourceID=14","0.00694")</f>
        <v>0.00694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HYPERLINK("http://141.218.60.56/~jnz1568/getInfo.php?workbook=14_01.xlsx&amp;sheet=U0&amp;row=662&amp;col=6&amp;number=4.8&amp;sourceID=14","4.8")</f>
        <v>4.8</v>
      </c>
      <c r="G662" s="4" t="str">
        <f>HYPERLINK("http://141.218.60.56/~jnz1568/getInfo.php?workbook=14_01.xlsx&amp;sheet=U0&amp;row=662&amp;col=7&amp;number=0.00704&amp;sourceID=14","0.00704")</f>
        <v>0.00704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HYPERLINK("http://141.218.60.56/~jnz1568/getInfo.php?workbook=14_01.xlsx&amp;sheet=U0&amp;row=663&amp;col=6&amp;number=4.9&amp;sourceID=14","4.9")</f>
        <v>4.9</v>
      </c>
      <c r="G663" s="4" t="str">
        <f>HYPERLINK("http://141.218.60.56/~jnz1568/getInfo.php?workbook=14_01.xlsx&amp;sheet=U0&amp;row=663&amp;col=7&amp;number=0.0072&amp;sourceID=14","0.0072")</f>
        <v>0.0072</v>
      </c>
    </row>
    <row r="664" spans="1:7">
      <c r="A664" s="3">
        <v>14</v>
      </c>
      <c r="B664" s="3">
        <v>1</v>
      </c>
      <c r="C664" s="3">
        <v>2</v>
      </c>
      <c r="D664" s="3">
        <v>14</v>
      </c>
      <c r="E664" s="3">
        <v>1</v>
      </c>
      <c r="F664" s="4" t="str">
        <f>HYPERLINK("http://141.218.60.56/~jnz1568/getInfo.php?workbook=14_01.xlsx&amp;sheet=U0&amp;row=664&amp;col=6&amp;number=3&amp;sourceID=14","3")</f>
        <v>3</v>
      </c>
      <c r="G664" s="4" t="str">
        <f>HYPERLINK("http://141.218.60.56/~jnz1568/getInfo.php?workbook=14_01.xlsx&amp;sheet=U0&amp;row=664&amp;col=7&amp;number=0.0102&amp;sourceID=14","0.0102")</f>
        <v>0.0102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HYPERLINK("http://141.218.60.56/~jnz1568/getInfo.php?workbook=14_01.xlsx&amp;sheet=U0&amp;row=665&amp;col=6&amp;number=3.1&amp;sourceID=14","3.1")</f>
        <v>3.1</v>
      </c>
      <c r="G665" s="4" t="str">
        <f>HYPERLINK("http://141.218.60.56/~jnz1568/getInfo.php?workbook=14_01.xlsx&amp;sheet=U0&amp;row=665&amp;col=7&amp;number=0.0102&amp;sourceID=14","0.0102")</f>
        <v>0.0102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HYPERLINK("http://141.218.60.56/~jnz1568/getInfo.php?workbook=14_01.xlsx&amp;sheet=U0&amp;row=666&amp;col=6&amp;number=3.2&amp;sourceID=14","3.2")</f>
        <v>3.2</v>
      </c>
      <c r="G666" s="4" t="str">
        <f>HYPERLINK("http://141.218.60.56/~jnz1568/getInfo.php?workbook=14_01.xlsx&amp;sheet=U0&amp;row=666&amp;col=7&amp;number=0.0102&amp;sourceID=14","0.0102")</f>
        <v>0.0102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HYPERLINK("http://141.218.60.56/~jnz1568/getInfo.php?workbook=14_01.xlsx&amp;sheet=U0&amp;row=667&amp;col=6&amp;number=3.3&amp;sourceID=14","3.3")</f>
        <v>3.3</v>
      </c>
      <c r="G667" s="4" t="str">
        <f>HYPERLINK("http://141.218.60.56/~jnz1568/getInfo.php?workbook=14_01.xlsx&amp;sheet=U0&amp;row=667&amp;col=7&amp;number=0.0102&amp;sourceID=14","0.0102")</f>
        <v>0.0102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HYPERLINK("http://141.218.60.56/~jnz1568/getInfo.php?workbook=14_01.xlsx&amp;sheet=U0&amp;row=668&amp;col=6&amp;number=3.4&amp;sourceID=14","3.4")</f>
        <v>3.4</v>
      </c>
      <c r="G668" s="4" t="str">
        <f>HYPERLINK("http://141.218.60.56/~jnz1568/getInfo.php?workbook=14_01.xlsx&amp;sheet=U0&amp;row=668&amp;col=7&amp;number=0.0102&amp;sourceID=14","0.0102")</f>
        <v>0.0102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HYPERLINK("http://141.218.60.56/~jnz1568/getInfo.php?workbook=14_01.xlsx&amp;sheet=U0&amp;row=669&amp;col=6&amp;number=3.5&amp;sourceID=14","3.5")</f>
        <v>3.5</v>
      </c>
      <c r="G669" s="4" t="str">
        <f>HYPERLINK("http://141.218.60.56/~jnz1568/getInfo.php?workbook=14_01.xlsx&amp;sheet=U0&amp;row=669&amp;col=7&amp;number=0.0102&amp;sourceID=14","0.0102")</f>
        <v>0.0102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HYPERLINK("http://141.218.60.56/~jnz1568/getInfo.php?workbook=14_01.xlsx&amp;sheet=U0&amp;row=670&amp;col=6&amp;number=3.6&amp;sourceID=14","3.6")</f>
        <v>3.6</v>
      </c>
      <c r="G670" s="4" t="str">
        <f>HYPERLINK("http://141.218.60.56/~jnz1568/getInfo.php?workbook=14_01.xlsx&amp;sheet=U0&amp;row=670&amp;col=7&amp;number=0.0102&amp;sourceID=14","0.0102")</f>
        <v>0.0102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HYPERLINK("http://141.218.60.56/~jnz1568/getInfo.php?workbook=14_01.xlsx&amp;sheet=U0&amp;row=671&amp;col=6&amp;number=3.7&amp;sourceID=14","3.7")</f>
        <v>3.7</v>
      </c>
      <c r="G671" s="4" t="str">
        <f>HYPERLINK("http://141.218.60.56/~jnz1568/getInfo.php?workbook=14_01.xlsx&amp;sheet=U0&amp;row=671&amp;col=7&amp;number=0.0102&amp;sourceID=14","0.0102")</f>
        <v>0.0102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HYPERLINK("http://141.218.60.56/~jnz1568/getInfo.php?workbook=14_01.xlsx&amp;sheet=U0&amp;row=672&amp;col=6&amp;number=3.8&amp;sourceID=14","3.8")</f>
        <v>3.8</v>
      </c>
      <c r="G672" s="4" t="str">
        <f>HYPERLINK("http://141.218.60.56/~jnz1568/getInfo.php?workbook=14_01.xlsx&amp;sheet=U0&amp;row=672&amp;col=7&amp;number=0.0102&amp;sourceID=14","0.0102")</f>
        <v>0.0102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HYPERLINK("http://141.218.60.56/~jnz1568/getInfo.php?workbook=14_01.xlsx&amp;sheet=U0&amp;row=673&amp;col=6&amp;number=3.9&amp;sourceID=14","3.9")</f>
        <v>3.9</v>
      </c>
      <c r="G673" s="4" t="str">
        <f>HYPERLINK("http://141.218.60.56/~jnz1568/getInfo.php?workbook=14_01.xlsx&amp;sheet=U0&amp;row=673&amp;col=7&amp;number=0.0102&amp;sourceID=14","0.0102")</f>
        <v>0.0102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HYPERLINK("http://141.218.60.56/~jnz1568/getInfo.php?workbook=14_01.xlsx&amp;sheet=U0&amp;row=674&amp;col=6&amp;number=4&amp;sourceID=14","4")</f>
        <v>4</v>
      </c>
      <c r="G674" s="4" t="str">
        <f>HYPERLINK("http://141.218.60.56/~jnz1568/getInfo.php?workbook=14_01.xlsx&amp;sheet=U0&amp;row=674&amp;col=7&amp;number=0.0102&amp;sourceID=14","0.0102")</f>
        <v>0.0102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HYPERLINK("http://141.218.60.56/~jnz1568/getInfo.php?workbook=14_01.xlsx&amp;sheet=U0&amp;row=675&amp;col=6&amp;number=4.1&amp;sourceID=14","4.1")</f>
        <v>4.1</v>
      </c>
      <c r="G675" s="4" t="str">
        <f>HYPERLINK("http://141.218.60.56/~jnz1568/getInfo.php?workbook=14_01.xlsx&amp;sheet=U0&amp;row=675&amp;col=7&amp;number=0.0102&amp;sourceID=14","0.0102")</f>
        <v>0.0102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HYPERLINK("http://141.218.60.56/~jnz1568/getInfo.php?workbook=14_01.xlsx&amp;sheet=U0&amp;row=676&amp;col=6&amp;number=4.2&amp;sourceID=14","4.2")</f>
        <v>4.2</v>
      </c>
      <c r="G676" s="4" t="str">
        <f>HYPERLINK("http://141.218.60.56/~jnz1568/getInfo.php?workbook=14_01.xlsx&amp;sheet=U0&amp;row=676&amp;col=7&amp;number=0.0102&amp;sourceID=14","0.0102")</f>
        <v>0.0102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HYPERLINK("http://141.218.60.56/~jnz1568/getInfo.php?workbook=14_01.xlsx&amp;sheet=U0&amp;row=677&amp;col=6&amp;number=4.3&amp;sourceID=14","4.3")</f>
        <v>4.3</v>
      </c>
      <c r="G677" s="4" t="str">
        <f>HYPERLINK("http://141.218.60.56/~jnz1568/getInfo.php?workbook=14_01.xlsx&amp;sheet=U0&amp;row=677&amp;col=7&amp;number=0.0102&amp;sourceID=14","0.0102")</f>
        <v>0.0102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HYPERLINK("http://141.218.60.56/~jnz1568/getInfo.php?workbook=14_01.xlsx&amp;sheet=U0&amp;row=678&amp;col=6&amp;number=4.4&amp;sourceID=14","4.4")</f>
        <v>4.4</v>
      </c>
      <c r="G678" s="4" t="str">
        <f>HYPERLINK("http://141.218.60.56/~jnz1568/getInfo.php?workbook=14_01.xlsx&amp;sheet=U0&amp;row=678&amp;col=7&amp;number=0.0102&amp;sourceID=14","0.0102")</f>
        <v>0.0102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HYPERLINK("http://141.218.60.56/~jnz1568/getInfo.php?workbook=14_01.xlsx&amp;sheet=U0&amp;row=679&amp;col=6&amp;number=4.5&amp;sourceID=14","4.5")</f>
        <v>4.5</v>
      </c>
      <c r="G679" s="4" t="str">
        <f>HYPERLINK("http://141.218.60.56/~jnz1568/getInfo.php?workbook=14_01.xlsx&amp;sheet=U0&amp;row=679&amp;col=7&amp;number=0.0103&amp;sourceID=14","0.0103")</f>
        <v>0.0103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HYPERLINK("http://141.218.60.56/~jnz1568/getInfo.php?workbook=14_01.xlsx&amp;sheet=U0&amp;row=680&amp;col=6&amp;number=4.6&amp;sourceID=14","4.6")</f>
        <v>4.6</v>
      </c>
      <c r="G680" s="4" t="str">
        <f>HYPERLINK("http://141.218.60.56/~jnz1568/getInfo.php?workbook=14_01.xlsx&amp;sheet=U0&amp;row=680&amp;col=7&amp;number=0.0103&amp;sourceID=14","0.0103")</f>
        <v>0.0103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HYPERLINK("http://141.218.60.56/~jnz1568/getInfo.php?workbook=14_01.xlsx&amp;sheet=U0&amp;row=681&amp;col=6&amp;number=4.7&amp;sourceID=14","4.7")</f>
        <v>4.7</v>
      </c>
      <c r="G681" s="4" t="str">
        <f>HYPERLINK("http://141.218.60.56/~jnz1568/getInfo.php?workbook=14_01.xlsx&amp;sheet=U0&amp;row=681&amp;col=7&amp;number=0.0104&amp;sourceID=14","0.0104")</f>
        <v>0.0104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HYPERLINK("http://141.218.60.56/~jnz1568/getInfo.php?workbook=14_01.xlsx&amp;sheet=U0&amp;row=682&amp;col=6&amp;number=4.8&amp;sourceID=14","4.8")</f>
        <v>4.8</v>
      </c>
      <c r="G682" s="4" t="str">
        <f>HYPERLINK("http://141.218.60.56/~jnz1568/getInfo.php?workbook=14_01.xlsx&amp;sheet=U0&amp;row=682&amp;col=7&amp;number=0.0106&amp;sourceID=14","0.0106")</f>
        <v>0.0106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HYPERLINK("http://141.218.60.56/~jnz1568/getInfo.php?workbook=14_01.xlsx&amp;sheet=U0&amp;row=683&amp;col=6&amp;number=4.9&amp;sourceID=14","4.9")</f>
        <v>4.9</v>
      </c>
      <c r="G683" s="4" t="str">
        <f>HYPERLINK("http://141.218.60.56/~jnz1568/getInfo.php?workbook=14_01.xlsx&amp;sheet=U0&amp;row=683&amp;col=7&amp;number=0.0108&amp;sourceID=14","0.0108")</f>
        <v>0.0108</v>
      </c>
    </row>
    <row r="684" spans="1:7">
      <c r="A684" s="3">
        <v>14</v>
      </c>
      <c r="B684" s="3">
        <v>1</v>
      </c>
      <c r="C684" s="3">
        <v>2</v>
      </c>
      <c r="D684" s="3">
        <v>15</v>
      </c>
      <c r="E684" s="3">
        <v>1</v>
      </c>
      <c r="F684" s="4" t="str">
        <f>HYPERLINK("http://141.218.60.56/~jnz1568/getInfo.php?workbook=14_01.xlsx&amp;sheet=U0&amp;row=684&amp;col=6&amp;number=3&amp;sourceID=14","3")</f>
        <v>3</v>
      </c>
      <c r="G684" s="4" t="str">
        <f>HYPERLINK("http://141.218.60.56/~jnz1568/getInfo.php?workbook=14_01.xlsx&amp;sheet=U0&amp;row=684&amp;col=7&amp;number=0.00506&amp;sourceID=14","0.00506")</f>
        <v>0.00506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HYPERLINK("http://141.218.60.56/~jnz1568/getInfo.php?workbook=14_01.xlsx&amp;sheet=U0&amp;row=685&amp;col=6&amp;number=3.1&amp;sourceID=14","3.1")</f>
        <v>3.1</v>
      </c>
      <c r="G685" s="4" t="str">
        <f>HYPERLINK("http://141.218.60.56/~jnz1568/getInfo.php?workbook=14_01.xlsx&amp;sheet=U0&amp;row=685&amp;col=7&amp;number=0.00506&amp;sourceID=14","0.00506")</f>
        <v>0.00506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HYPERLINK("http://141.218.60.56/~jnz1568/getInfo.php?workbook=14_01.xlsx&amp;sheet=U0&amp;row=686&amp;col=6&amp;number=3.2&amp;sourceID=14","3.2")</f>
        <v>3.2</v>
      </c>
      <c r="G686" s="4" t="str">
        <f>HYPERLINK("http://141.218.60.56/~jnz1568/getInfo.php?workbook=14_01.xlsx&amp;sheet=U0&amp;row=686&amp;col=7&amp;number=0.00506&amp;sourceID=14","0.00506")</f>
        <v>0.00506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HYPERLINK("http://141.218.60.56/~jnz1568/getInfo.php?workbook=14_01.xlsx&amp;sheet=U0&amp;row=687&amp;col=6&amp;number=3.3&amp;sourceID=14","3.3")</f>
        <v>3.3</v>
      </c>
      <c r="G687" s="4" t="str">
        <f>HYPERLINK("http://141.218.60.56/~jnz1568/getInfo.php?workbook=14_01.xlsx&amp;sheet=U0&amp;row=687&amp;col=7&amp;number=0.00507&amp;sourceID=14","0.00507")</f>
        <v>0.00507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HYPERLINK("http://141.218.60.56/~jnz1568/getInfo.php?workbook=14_01.xlsx&amp;sheet=U0&amp;row=688&amp;col=6&amp;number=3.4&amp;sourceID=14","3.4")</f>
        <v>3.4</v>
      </c>
      <c r="G688" s="4" t="str">
        <f>HYPERLINK("http://141.218.60.56/~jnz1568/getInfo.php?workbook=14_01.xlsx&amp;sheet=U0&amp;row=688&amp;col=7&amp;number=0.00507&amp;sourceID=14","0.00507")</f>
        <v>0.00507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HYPERLINK("http://141.218.60.56/~jnz1568/getInfo.php?workbook=14_01.xlsx&amp;sheet=U0&amp;row=689&amp;col=6&amp;number=3.5&amp;sourceID=14","3.5")</f>
        <v>3.5</v>
      </c>
      <c r="G689" s="4" t="str">
        <f>HYPERLINK("http://141.218.60.56/~jnz1568/getInfo.php?workbook=14_01.xlsx&amp;sheet=U0&amp;row=689&amp;col=7&amp;number=0.00507&amp;sourceID=14","0.00507")</f>
        <v>0.00507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HYPERLINK("http://141.218.60.56/~jnz1568/getInfo.php?workbook=14_01.xlsx&amp;sheet=U0&amp;row=690&amp;col=6&amp;number=3.6&amp;sourceID=14","3.6")</f>
        <v>3.6</v>
      </c>
      <c r="G690" s="4" t="str">
        <f>HYPERLINK("http://141.218.60.56/~jnz1568/getInfo.php?workbook=14_01.xlsx&amp;sheet=U0&amp;row=690&amp;col=7&amp;number=0.00507&amp;sourceID=14","0.00507")</f>
        <v>0.00507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HYPERLINK("http://141.218.60.56/~jnz1568/getInfo.php?workbook=14_01.xlsx&amp;sheet=U0&amp;row=691&amp;col=6&amp;number=3.7&amp;sourceID=14","3.7")</f>
        <v>3.7</v>
      </c>
      <c r="G691" s="4" t="str">
        <f>HYPERLINK("http://141.218.60.56/~jnz1568/getInfo.php?workbook=14_01.xlsx&amp;sheet=U0&amp;row=691&amp;col=7&amp;number=0.00507&amp;sourceID=14","0.00507")</f>
        <v>0.00507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HYPERLINK("http://141.218.60.56/~jnz1568/getInfo.php?workbook=14_01.xlsx&amp;sheet=U0&amp;row=692&amp;col=6&amp;number=3.8&amp;sourceID=14","3.8")</f>
        <v>3.8</v>
      </c>
      <c r="G692" s="4" t="str">
        <f>HYPERLINK("http://141.218.60.56/~jnz1568/getInfo.php?workbook=14_01.xlsx&amp;sheet=U0&amp;row=692&amp;col=7&amp;number=0.00508&amp;sourceID=14","0.00508")</f>
        <v>0.00508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HYPERLINK("http://141.218.60.56/~jnz1568/getInfo.php?workbook=14_01.xlsx&amp;sheet=U0&amp;row=693&amp;col=6&amp;number=3.9&amp;sourceID=14","3.9")</f>
        <v>3.9</v>
      </c>
      <c r="G693" s="4" t="str">
        <f>HYPERLINK("http://141.218.60.56/~jnz1568/getInfo.php?workbook=14_01.xlsx&amp;sheet=U0&amp;row=693&amp;col=7&amp;number=0.00508&amp;sourceID=14","0.00508")</f>
        <v>0.00508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HYPERLINK("http://141.218.60.56/~jnz1568/getInfo.php?workbook=14_01.xlsx&amp;sheet=U0&amp;row=694&amp;col=6&amp;number=4&amp;sourceID=14","4")</f>
        <v>4</v>
      </c>
      <c r="G694" s="4" t="str">
        <f>HYPERLINK("http://141.218.60.56/~jnz1568/getInfo.php?workbook=14_01.xlsx&amp;sheet=U0&amp;row=694&amp;col=7&amp;number=0.00509&amp;sourceID=14","0.00509")</f>
        <v>0.00509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HYPERLINK("http://141.218.60.56/~jnz1568/getInfo.php?workbook=14_01.xlsx&amp;sheet=U0&amp;row=695&amp;col=6&amp;number=4.1&amp;sourceID=14","4.1")</f>
        <v>4.1</v>
      </c>
      <c r="G695" s="4" t="str">
        <f>HYPERLINK("http://141.218.60.56/~jnz1568/getInfo.php?workbook=14_01.xlsx&amp;sheet=U0&amp;row=695&amp;col=7&amp;number=0.0051&amp;sourceID=14","0.0051")</f>
        <v>0.0051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HYPERLINK("http://141.218.60.56/~jnz1568/getInfo.php?workbook=14_01.xlsx&amp;sheet=U0&amp;row=696&amp;col=6&amp;number=4.2&amp;sourceID=14","4.2")</f>
        <v>4.2</v>
      </c>
      <c r="G696" s="4" t="str">
        <f>HYPERLINK("http://141.218.60.56/~jnz1568/getInfo.php?workbook=14_01.xlsx&amp;sheet=U0&amp;row=696&amp;col=7&amp;number=0.00511&amp;sourceID=14","0.00511")</f>
        <v>0.00511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HYPERLINK("http://141.218.60.56/~jnz1568/getInfo.php?workbook=14_01.xlsx&amp;sheet=U0&amp;row=697&amp;col=6&amp;number=4.3&amp;sourceID=14","4.3")</f>
        <v>4.3</v>
      </c>
      <c r="G697" s="4" t="str">
        <f>HYPERLINK("http://141.218.60.56/~jnz1568/getInfo.php?workbook=14_01.xlsx&amp;sheet=U0&amp;row=697&amp;col=7&amp;number=0.00513&amp;sourceID=14","0.00513")</f>
        <v>0.00513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HYPERLINK("http://141.218.60.56/~jnz1568/getInfo.php?workbook=14_01.xlsx&amp;sheet=U0&amp;row=698&amp;col=6&amp;number=4.4&amp;sourceID=14","4.4")</f>
        <v>4.4</v>
      </c>
      <c r="G698" s="4" t="str">
        <f>HYPERLINK("http://141.218.60.56/~jnz1568/getInfo.php?workbook=14_01.xlsx&amp;sheet=U0&amp;row=698&amp;col=7&amp;number=0.00515&amp;sourceID=14","0.00515")</f>
        <v>0.00515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HYPERLINK("http://141.218.60.56/~jnz1568/getInfo.php?workbook=14_01.xlsx&amp;sheet=U0&amp;row=699&amp;col=6&amp;number=4.5&amp;sourceID=14","4.5")</f>
        <v>4.5</v>
      </c>
      <c r="G699" s="4" t="str">
        <f>HYPERLINK("http://141.218.60.56/~jnz1568/getInfo.php?workbook=14_01.xlsx&amp;sheet=U0&amp;row=699&amp;col=7&amp;number=0.00519&amp;sourceID=14","0.00519")</f>
        <v>0.00519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HYPERLINK("http://141.218.60.56/~jnz1568/getInfo.php?workbook=14_01.xlsx&amp;sheet=U0&amp;row=700&amp;col=6&amp;number=4.6&amp;sourceID=14","4.6")</f>
        <v>4.6</v>
      </c>
      <c r="G700" s="4" t="str">
        <f>HYPERLINK("http://141.218.60.56/~jnz1568/getInfo.php?workbook=14_01.xlsx&amp;sheet=U0&amp;row=700&amp;col=7&amp;number=0.00524&amp;sourceID=14","0.00524")</f>
        <v>0.00524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HYPERLINK("http://141.218.60.56/~jnz1568/getInfo.php?workbook=14_01.xlsx&amp;sheet=U0&amp;row=701&amp;col=6&amp;number=4.7&amp;sourceID=14","4.7")</f>
        <v>4.7</v>
      </c>
      <c r="G701" s="4" t="str">
        <f>HYPERLINK("http://141.218.60.56/~jnz1568/getInfo.php?workbook=14_01.xlsx&amp;sheet=U0&amp;row=701&amp;col=7&amp;number=0.00532&amp;sourceID=14","0.00532")</f>
        <v>0.00532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HYPERLINK("http://141.218.60.56/~jnz1568/getInfo.php?workbook=14_01.xlsx&amp;sheet=U0&amp;row=702&amp;col=6&amp;number=4.8&amp;sourceID=14","4.8")</f>
        <v>4.8</v>
      </c>
      <c r="G702" s="4" t="str">
        <f>HYPERLINK("http://141.218.60.56/~jnz1568/getInfo.php?workbook=14_01.xlsx&amp;sheet=U0&amp;row=702&amp;col=7&amp;number=0.00544&amp;sourceID=14","0.00544")</f>
        <v>0.00544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HYPERLINK("http://141.218.60.56/~jnz1568/getInfo.php?workbook=14_01.xlsx&amp;sheet=U0&amp;row=703&amp;col=6&amp;number=4.9&amp;sourceID=14","4.9")</f>
        <v>4.9</v>
      </c>
      <c r="G703" s="4" t="str">
        <f>HYPERLINK("http://141.218.60.56/~jnz1568/getInfo.php?workbook=14_01.xlsx&amp;sheet=U0&amp;row=703&amp;col=7&amp;number=0.00561&amp;sourceID=14","0.00561")</f>
        <v>0.00561</v>
      </c>
    </row>
    <row r="704" spans="1:7">
      <c r="A704" s="3">
        <v>14</v>
      </c>
      <c r="B704" s="3">
        <v>1</v>
      </c>
      <c r="C704" s="3">
        <v>2</v>
      </c>
      <c r="D704" s="3">
        <v>16</v>
      </c>
      <c r="E704" s="3">
        <v>1</v>
      </c>
      <c r="F704" s="4" t="str">
        <f>HYPERLINK("http://141.218.60.56/~jnz1568/getInfo.php?workbook=14_01.xlsx&amp;sheet=U0&amp;row=704&amp;col=6&amp;number=3&amp;sourceID=14","3")</f>
        <v>3</v>
      </c>
      <c r="G704" s="4" t="str">
        <f>HYPERLINK("http://141.218.60.56/~jnz1568/getInfo.php?workbook=14_01.xlsx&amp;sheet=U0&amp;row=704&amp;col=7&amp;number=0.00674&amp;sourceID=14","0.00674")</f>
        <v>0.00674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HYPERLINK("http://141.218.60.56/~jnz1568/getInfo.php?workbook=14_01.xlsx&amp;sheet=U0&amp;row=705&amp;col=6&amp;number=3.1&amp;sourceID=14","3.1")</f>
        <v>3.1</v>
      </c>
      <c r="G705" s="4" t="str">
        <f>HYPERLINK("http://141.218.60.56/~jnz1568/getInfo.php?workbook=14_01.xlsx&amp;sheet=U0&amp;row=705&amp;col=7&amp;number=0.00674&amp;sourceID=14","0.00674")</f>
        <v>0.00674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HYPERLINK("http://141.218.60.56/~jnz1568/getInfo.php?workbook=14_01.xlsx&amp;sheet=U0&amp;row=706&amp;col=6&amp;number=3.2&amp;sourceID=14","3.2")</f>
        <v>3.2</v>
      </c>
      <c r="G706" s="4" t="str">
        <f>HYPERLINK("http://141.218.60.56/~jnz1568/getInfo.php?workbook=14_01.xlsx&amp;sheet=U0&amp;row=706&amp;col=7&amp;number=0.00674&amp;sourceID=14","0.00674")</f>
        <v>0.00674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HYPERLINK("http://141.218.60.56/~jnz1568/getInfo.php?workbook=14_01.xlsx&amp;sheet=U0&amp;row=707&amp;col=6&amp;number=3.3&amp;sourceID=14","3.3")</f>
        <v>3.3</v>
      </c>
      <c r="G707" s="4" t="str">
        <f>HYPERLINK("http://141.218.60.56/~jnz1568/getInfo.php?workbook=14_01.xlsx&amp;sheet=U0&amp;row=707&amp;col=7&amp;number=0.00674&amp;sourceID=14","0.00674")</f>
        <v>0.00674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HYPERLINK("http://141.218.60.56/~jnz1568/getInfo.php?workbook=14_01.xlsx&amp;sheet=U0&amp;row=708&amp;col=6&amp;number=3.4&amp;sourceID=14","3.4")</f>
        <v>3.4</v>
      </c>
      <c r="G708" s="4" t="str">
        <f>HYPERLINK("http://141.218.60.56/~jnz1568/getInfo.php?workbook=14_01.xlsx&amp;sheet=U0&amp;row=708&amp;col=7&amp;number=0.00674&amp;sourceID=14","0.00674")</f>
        <v>0.00674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HYPERLINK("http://141.218.60.56/~jnz1568/getInfo.php?workbook=14_01.xlsx&amp;sheet=U0&amp;row=709&amp;col=6&amp;number=3.5&amp;sourceID=14","3.5")</f>
        <v>3.5</v>
      </c>
      <c r="G709" s="4" t="str">
        <f>HYPERLINK("http://141.218.60.56/~jnz1568/getInfo.php?workbook=14_01.xlsx&amp;sheet=U0&amp;row=709&amp;col=7&amp;number=0.00675&amp;sourceID=14","0.00675")</f>
        <v>0.00675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HYPERLINK("http://141.218.60.56/~jnz1568/getInfo.php?workbook=14_01.xlsx&amp;sheet=U0&amp;row=710&amp;col=6&amp;number=3.6&amp;sourceID=14","3.6")</f>
        <v>3.6</v>
      </c>
      <c r="G710" s="4" t="str">
        <f>HYPERLINK("http://141.218.60.56/~jnz1568/getInfo.php?workbook=14_01.xlsx&amp;sheet=U0&amp;row=710&amp;col=7&amp;number=0.00675&amp;sourceID=14","0.00675")</f>
        <v>0.00675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HYPERLINK("http://141.218.60.56/~jnz1568/getInfo.php?workbook=14_01.xlsx&amp;sheet=U0&amp;row=711&amp;col=6&amp;number=3.7&amp;sourceID=14","3.7")</f>
        <v>3.7</v>
      </c>
      <c r="G711" s="4" t="str">
        <f>HYPERLINK("http://141.218.60.56/~jnz1568/getInfo.php?workbook=14_01.xlsx&amp;sheet=U0&amp;row=711&amp;col=7&amp;number=0.00675&amp;sourceID=14","0.00675")</f>
        <v>0.00675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HYPERLINK("http://141.218.60.56/~jnz1568/getInfo.php?workbook=14_01.xlsx&amp;sheet=U0&amp;row=712&amp;col=6&amp;number=3.8&amp;sourceID=14","3.8")</f>
        <v>3.8</v>
      </c>
      <c r="G712" s="4" t="str">
        <f>HYPERLINK("http://141.218.60.56/~jnz1568/getInfo.php?workbook=14_01.xlsx&amp;sheet=U0&amp;row=712&amp;col=7&amp;number=0.00676&amp;sourceID=14","0.00676")</f>
        <v>0.00676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HYPERLINK("http://141.218.60.56/~jnz1568/getInfo.php?workbook=14_01.xlsx&amp;sheet=U0&amp;row=713&amp;col=6&amp;number=3.9&amp;sourceID=14","3.9")</f>
        <v>3.9</v>
      </c>
      <c r="G713" s="4" t="str">
        <f>HYPERLINK("http://141.218.60.56/~jnz1568/getInfo.php?workbook=14_01.xlsx&amp;sheet=U0&amp;row=713&amp;col=7&amp;number=0.00677&amp;sourceID=14","0.00677")</f>
        <v>0.00677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HYPERLINK("http://141.218.60.56/~jnz1568/getInfo.php?workbook=14_01.xlsx&amp;sheet=U0&amp;row=714&amp;col=6&amp;number=4&amp;sourceID=14","4")</f>
        <v>4</v>
      </c>
      <c r="G714" s="4" t="str">
        <f>HYPERLINK("http://141.218.60.56/~jnz1568/getInfo.php?workbook=14_01.xlsx&amp;sheet=U0&amp;row=714&amp;col=7&amp;number=0.00677&amp;sourceID=14","0.00677")</f>
        <v>0.00677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HYPERLINK("http://141.218.60.56/~jnz1568/getInfo.php?workbook=14_01.xlsx&amp;sheet=U0&amp;row=715&amp;col=6&amp;number=4.1&amp;sourceID=14","4.1")</f>
        <v>4.1</v>
      </c>
      <c r="G715" s="4" t="str">
        <f>HYPERLINK("http://141.218.60.56/~jnz1568/getInfo.php?workbook=14_01.xlsx&amp;sheet=U0&amp;row=715&amp;col=7&amp;number=0.00679&amp;sourceID=14","0.00679")</f>
        <v>0.00679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HYPERLINK("http://141.218.60.56/~jnz1568/getInfo.php?workbook=14_01.xlsx&amp;sheet=U0&amp;row=716&amp;col=6&amp;number=4.2&amp;sourceID=14","4.2")</f>
        <v>4.2</v>
      </c>
      <c r="G716" s="4" t="str">
        <f>HYPERLINK("http://141.218.60.56/~jnz1568/getInfo.php?workbook=14_01.xlsx&amp;sheet=U0&amp;row=716&amp;col=7&amp;number=0.0068&amp;sourceID=14","0.0068")</f>
        <v>0.0068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HYPERLINK("http://141.218.60.56/~jnz1568/getInfo.php?workbook=14_01.xlsx&amp;sheet=U0&amp;row=717&amp;col=6&amp;number=4.3&amp;sourceID=14","4.3")</f>
        <v>4.3</v>
      </c>
      <c r="G717" s="4" t="str">
        <f>HYPERLINK("http://141.218.60.56/~jnz1568/getInfo.php?workbook=14_01.xlsx&amp;sheet=U0&amp;row=717&amp;col=7&amp;number=0.00682&amp;sourceID=14","0.00682")</f>
        <v>0.00682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HYPERLINK("http://141.218.60.56/~jnz1568/getInfo.php?workbook=14_01.xlsx&amp;sheet=U0&amp;row=718&amp;col=6&amp;number=4.4&amp;sourceID=14","4.4")</f>
        <v>4.4</v>
      </c>
      <c r="G718" s="4" t="str">
        <f>HYPERLINK("http://141.218.60.56/~jnz1568/getInfo.php?workbook=14_01.xlsx&amp;sheet=U0&amp;row=718&amp;col=7&amp;number=0.00686&amp;sourceID=14","0.00686")</f>
        <v>0.00686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HYPERLINK("http://141.218.60.56/~jnz1568/getInfo.php?workbook=14_01.xlsx&amp;sheet=U0&amp;row=719&amp;col=6&amp;number=4.5&amp;sourceID=14","4.5")</f>
        <v>4.5</v>
      </c>
      <c r="G719" s="4" t="str">
        <f>HYPERLINK("http://141.218.60.56/~jnz1568/getInfo.php?workbook=14_01.xlsx&amp;sheet=U0&amp;row=719&amp;col=7&amp;number=0.0069&amp;sourceID=14","0.0069")</f>
        <v>0.0069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HYPERLINK("http://141.218.60.56/~jnz1568/getInfo.php?workbook=14_01.xlsx&amp;sheet=U0&amp;row=720&amp;col=6&amp;number=4.6&amp;sourceID=14","4.6")</f>
        <v>4.6</v>
      </c>
      <c r="G720" s="4" t="str">
        <f>HYPERLINK("http://141.218.60.56/~jnz1568/getInfo.php?workbook=14_01.xlsx&amp;sheet=U0&amp;row=720&amp;col=7&amp;number=0.00697&amp;sourceID=14","0.00697")</f>
        <v>0.00697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HYPERLINK("http://141.218.60.56/~jnz1568/getInfo.php?workbook=14_01.xlsx&amp;sheet=U0&amp;row=721&amp;col=6&amp;number=4.7&amp;sourceID=14","4.7")</f>
        <v>4.7</v>
      </c>
      <c r="G721" s="4" t="str">
        <f>HYPERLINK("http://141.218.60.56/~jnz1568/getInfo.php?workbook=14_01.xlsx&amp;sheet=U0&amp;row=721&amp;col=7&amp;number=0.00708&amp;sourceID=14","0.00708")</f>
        <v>0.00708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HYPERLINK("http://141.218.60.56/~jnz1568/getInfo.php?workbook=14_01.xlsx&amp;sheet=U0&amp;row=722&amp;col=6&amp;number=4.8&amp;sourceID=14","4.8")</f>
        <v>4.8</v>
      </c>
      <c r="G722" s="4" t="str">
        <f>HYPERLINK("http://141.218.60.56/~jnz1568/getInfo.php?workbook=14_01.xlsx&amp;sheet=U0&amp;row=722&amp;col=7&amp;number=0.00724&amp;sourceID=14","0.00724")</f>
        <v>0.00724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HYPERLINK("http://141.218.60.56/~jnz1568/getInfo.php?workbook=14_01.xlsx&amp;sheet=U0&amp;row=723&amp;col=6&amp;number=4.9&amp;sourceID=14","4.9")</f>
        <v>4.9</v>
      </c>
      <c r="G723" s="4" t="str">
        <f>HYPERLINK("http://141.218.60.56/~jnz1568/getInfo.php?workbook=14_01.xlsx&amp;sheet=U0&amp;row=723&amp;col=7&amp;number=0.00747&amp;sourceID=14","0.00747")</f>
        <v>0.00747</v>
      </c>
    </row>
    <row r="724" spans="1:7">
      <c r="A724" s="3">
        <v>14</v>
      </c>
      <c r="B724" s="3">
        <v>1</v>
      </c>
      <c r="C724" s="3">
        <v>2</v>
      </c>
      <c r="D724" s="3">
        <v>17</v>
      </c>
      <c r="E724" s="3">
        <v>1</v>
      </c>
      <c r="F724" s="4" t="str">
        <f>HYPERLINK("http://141.218.60.56/~jnz1568/getInfo.php?workbook=14_01.xlsx&amp;sheet=U0&amp;row=724&amp;col=6&amp;number=3&amp;sourceID=14","3")</f>
        <v>3</v>
      </c>
      <c r="G724" s="4" t="str">
        <f>HYPERLINK("http://141.218.60.56/~jnz1568/getInfo.php?workbook=14_01.xlsx&amp;sheet=U0&amp;row=724&amp;col=7&amp;number=0.00301&amp;sourceID=14","0.00301")</f>
        <v>0.00301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HYPERLINK("http://141.218.60.56/~jnz1568/getInfo.php?workbook=14_01.xlsx&amp;sheet=U0&amp;row=725&amp;col=6&amp;number=3.1&amp;sourceID=14","3.1")</f>
        <v>3.1</v>
      </c>
      <c r="G725" s="4" t="str">
        <f>HYPERLINK("http://141.218.60.56/~jnz1568/getInfo.php?workbook=14_01.xlsx&amp;sheet=U0&amp;row=725&amp;col=7&amp;number=0.00301&amp;sourceID=14","0.00301")</f>
        <v>0.00301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HYPERLINK("http://141.218.60.56/~jnz1568/getInfo.php?workbook=14_01.xlsx&amp;sheet=U0&amp;row=726&amp;col=6&amp;number=3.2&amp;sourceID=14","3.2")</f>
        <v>3.2</v>
      </c>
      <c r="G726" s="4" t="str">
        <f>HYPERLINK("http://141.218.60.56/~jnz1568/getInfo.php?workbook=14_01.xlsx&amp;sheet=U0&amp;row=726&amp;col=7&amp;number=0.00301&amp;sourceID=14","0.00301")</f>
        <v>0.00301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HYPERLINK("http://141.218.60.56/~jnz1568/getInfo.php?workbook=14_01.xlsx&amp;sheet=U0&amp;row=727&amp;col=6&amp;number=3.3&amp;sourceID=14","3.3")</f>
        <v>3.3</v>
      </c>
      <c r="G727" s="4" t="str">
        <f>HYPERLINK("http://141.218.60.56/~jnz1568/getInfo.php?workbook=14_01.xlsx&amp;sheet=U0&amp;row=727&amp;col=7&amp;number=0.00301&amp;sourceID=14","0.00301")</f>
        <v>0.00301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HYPERLINK("http://141.218.60.56/~jnz1568/getInfo.php?workbook=14_01.xlsx&amp;sheet=U0&amp;row=728&amp;col=6&amp;number=3.4&amp;sourceID=14","3.4")</f>
        <v>3.4</v>
      </c>
      <c r="G728" s="4" t="str">
        <f>HYPERLINK("http://141.218.60.56/~jnz1568/getInfo.php?workbook=14_01.xlsx&amp;sheet=U0&amp;row=728&amp;col=7&amp;number=0.00301&amp;sourceID=14","0.00301")</f>
        <v>0.00301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HYPERLINK("http://141.218.60.56/~jnz1568/getInfo.php?workbook=14_01.xlsx&amp;sheet=U0&amp;row=729&amp;col=6&amp;number=3.5&amp;sourceID=14","3.5")</f>
        <v>3.5</v>
      </c>
      <c r="G729" s="4" t="str">
        <f>HYPERLINK("http://141.218.60.56/~jnz1568/getInfo.php?workbook=14_01.xlsx&amp;sheet=U0&amp;row=729&amp;col=7&amp;number=0.00301&amp;sourceID=14","0.00301")</f>
        <v>0.00301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HYPERLINK("http://141.218.60.56/~jnz1568/getInfo.php?workbook=14_01.xlsx&amp;sheet=U0&amp;row=730&amp;col=6&amp;number=3.6&amp;sourceID=14","3.6")</f>
        <v>3.6</v>
      </c>
      <c r="G730" s="4" t="str">
        <f>HYPERLINK("http://141.218.60.56/~jnz1568/getInfo.php?workbook=14_01.xlsx&amp;sheet=U0&amp;row=730&amp;col=7&amp;number=0.00301&amp;sourceID=14","0.00301")</f>
        <v>0.00301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HYPERLINK("http://141.218.60.56/~jnz1568/getInfo.php?workbook=14_01.xlsx&amp;sheet=U0&amp;row=731&amp;col=6&amp;number=3.7&amp;sourceID=14","3.7")</f>
        <v>3.7</v>
      </c>
      <c r="G731" s="4" t="str">
        <f>HYPERLINK("http://141.218.60.56/~jnz1568/getInfo.php?workbook=14_01.xlsx&amp;sheet=U0&amp;row=731&amp;col=7&amp;number=0.00301&amp;sourceID=14","0.00301")</f>
        <v>0.00301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HYPERLINK("http://141.218.60.56/~jnz1568/getInfo.php?workbook=14_01.xlsx&amp;sheet=U0&amp;row=732&amp;col=6&amp;number=3.8&amp;sourceID=14","3.8")</f>
        <v>3.8</v>
      </c>
      <c r="G732" s="4" t="str">
        <f>HYPERLINK("http://141.218.60.56/~jnz1568/getInfo.php?workbook=14_01.xlsx&amp;sheet=U0&amp;row=732&amp;col=7&amp;number=0.00301&amp;sourceID=14","0.00301")</f>
        <v>0.00301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HYPERLINK("http://141.218.60.56/~jnz1568/getInfo.php?workbook=14_01.xlsx&amp;sheet=U0&amp;row=733&amp;col=6&amp;number=3.9&amp;sourceID=14","3.9")</f>
        <v>3.9</v>
      </c>
      <c r="G733" s="4" t="str">
        <f>HYPERLINK("http://141.218.60.56/~jnz1568/getInfo.php?workbook=14_01.xlsx&amp;sheet=U0&amp;row=733&amp;col=7&amp;number=0.00301&amp;sourceID=14","0.00301")</f>
        <v>0.00301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HYPERLINK("http://141.218.60.56/~jnz1568/getInfo.php?workbook=14_01.xlsx&amp;sheet=U0&amp;row=734&amp;col=6&amp;number=4&amp;sourceID=14","4")</f>
        <v>4</v>
      </c>
      <c r="G734" s="4" t="str">
        <f>HYPERLINK("http://141.218.60.56/~jnz1568/getInfo.php?workbook=14_01.xlsx&amp;sheet=U0&amp;row=734&amp;col=7&amp;number=0.00301&amp;sourceID=14","0.00301")</f>
        <v>0.00301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HYPERLINK("http://141.218.60.56/~jnz1568/getInfo.php?workbook=14_01.xlsx&amp;sheet=U0&amp;row=735&amp;col=6&amp;number=4.1&amp;sourceID=14","4.1")</f>
        <v>4.1</v>
      </c>
      <c r="G735" s="4" t="str">
        <f>HYPERLINK("http://141.218.60.56/~jnz1568/getInfo.php?workbook=14_01.xlsx&amp;sheet=U0&amp;row=735&amp;col=7&amp;number=0.00301&amp;sourceID=14","0.00301")</f>
        <v>0.00301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HYPERLINK("http://141.218.60.56/~jnz1568/getInfo.php?workbook=14_01.xlsx&amp;sheet=U0&amp;row=736&amp;col=6&amp;number=4.2&amp;sourceID=14","4.2")</f>
        <v>4.2</v>
      </c>
      <c r="G736" s="4" t="str">
        <f>HYPERLINK("http://141.218.60.56/~jnz1568/getInfo.php?workbook=14_01.xlsx&amp;sheet=U0&amp;row=736&amp;col=7&amp;number=0.00301&amp;sourceID=14","0.00301")</f>
        <v>0.00301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HYPERLINK("http://141.218.60.56/~jnz1568/getInfo.php?workbook=14_01.xlsx&amp;sheet=U0&amp;row=737&amp;col=6&amp;number=4.3&amp;sourceID=14","4.3")</f>
        <v>4.3</v>
      </c>
      <c r="G737" s="4" t="str">
        <f>HYPERLINK("http://141.218.60.56/~jnz1568/getInfo.php?workbook=14_01.xlsx&amp;sheet=U0&amp;row=737&amp;col=7&amp;number=0.00301&amp;sourceID=14","0.00301")</f>
        <v>0.00301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HYPERLINK("http://141.218.60.56/~jnz1568/getInfo.php?workbook=14_01.xlsx&amp;sheet=U0&amp;row=738&amp;col=6&amp;number=4.4&amp;sourceID=14","4.4")</f>
        <v>4.4</v>
      </c>
      <c r="G738" s="4" t="str">
        <f>HYPERLINK("http://141.218.60.56/~jnz1568/getInfo.php?workbook=14_01.xlsx&amp;sheet=U0&amp;row=738&amp;col=7&amp;number=0.00301&amp;sourceID=14","0.00301")</f>
        <v>0.00301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HYPERLINK("http://141.218.60.56/~jnz1568/getInfo.php?workbook=14_01.xlsx&amp;sheet=U0&amp;row=739&amp;col=6&amp;number=4.5&amp;sourceID=14","4.5")</f>
        <v>4.5</v>
      </c>
      <c r="G739" s="4" t="str">
        <f>HYPERLINK("http://141.218.60.56/~jnz1568/getInfo.php?workbook=14_01.xlsx&amp;sheet=U0&amp;row=739&amp;col=7&amp;number=0.00301&amp;sourceID=14","0.00301")</f>
        <v>0.00301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HYPERLINK("http://141.218.60.56/~jnz1568/getInfo.php?workbook=14_01.xlsx&amp;sheet=U0&amp;row=740&amp;col=6&amp;number=4.6&amp;sourceID=14","4.6")</f>
        <v>4.6</v>
      </c>
      <c r="G740" s="4" t="str">
        <f>HYPERLINK("http://141.218.60.56/~jnz1568/getInfo.php?workbook=14_01.xlsx&amp;sheet=U0&amp;row=740&amp;col=7&amp;number=0.00301&amp;sourceID=14","0.00301")</f>
        <v>0.00301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HYPERLINK("http://141.218.60.56/~jnz1568/getInfo.php?workbook=14_01.xlsx&amp;sheet=U0&amp;row=741&amp;col=6&amp;number=4.7&amp;sourceID=14","4.7")</f>
        <v>4.7</v>
      </c>
      <c r="G741" s="4" t="str">
        <f>HYPERLINK("http://141.218.60.56/~jnz1568/getInfo.php?workbook=14_01.xlsx&amp;sheet=U0&amp;row=741&amp;col=7&amp;number=0.00301&amp;sourceID=14","0.00301")</f>
        <v>0.00301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HYPERLINK("http://141.218.60.56/~jnz1568/getInfo.php?workbook=14_01.xlsx&amp;sheet=U0&amp;row=742&amp;col=6&amp;number=4.8&amp;sourceID=14","4.8")</f>
        <v>4.8</v>
      </c>
      <c r="G742" s="4" t="str">
        <f>HYPERLINK("http://141.218.60.56/~jnz1568/getInfo.php?workbook=14_01.xlsx&amp;sheet=U0&amp;row=742&amp;col=7&amp;number=0.00301&amp;sourceID=14","0.00301")</f>
        <v>0.00301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HYPERLINK("http://141.218.60.56/~jnz1568/getInfo.php?workbook=14_01.xlsx&amp;sheet=U0&amp;row=743&amp;col=6&amp;number=4.9&amp;sourceID=14","4.9")</f>
        <v>4.9</v>
      </c>
      <c r="G743" s="4" t="str">
        <f>HYPERLINK("http://141.218.60.56/~jnz1568/getInfo.php?workbook=14_01.xlsx&amp;sheet=U0&amp;row=743&amp;col=7&amp;number=0.00302&amp;sourceID=14","0.00302")</f>
        <v>0.00302</v>
      </c>
    </row>
    <row r="744" spans="1:7">
      <c r="A744" s="3">
        <v>14</v>
      </c>
      <c r="B744" s="3">
        <v>1</v>
      </c>
      <c r="C744" s="3">
        <v>2</v>
      </c>
      <c r="D744" s="3">
        <v>18</v>
      </c>
      <c r="E744" s="3">
        <v>1</v>
      </c>
      <c r="F744" s="4" t="str">
        <f>HYPERLINK("http://141.218.60.56/~jnz1568/getInfo.php?workbook=14_01.xlsx&amp;sheet=U0&amp;row=744&amp;col=6&amp;number=3&amp;sourceID=14","3")</f>
        <v>3</v>
      </c>
      <c r="G744" s="4" t="str">
        <f>HYPERLINK("http://141.218.60.56/~jnz1568/getInfo.php?workbook=14_01.xlsx&amp;sheet=U0&amp;row=744&amp;col=7&amp;number=0.00195&amp;sourceID=14","0.00195")</f>
        <v>0.00195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HYPERLINK("http://141.218.60.56/~jnz1568/getInfo.php?workbook=14_01.xlsx&amp;sheet=U0&amp;row=745&amp;col=6&amp;number=3.1&amp;sourceID=14","3.1")</f>
        <v>3.1</v>
      </c>
      <c r="G745" s="4" t="str">
        <f>HYPERLINK("http://141.218.60.56/~jnz1568/getInfo.php?workbook=14_01.xlsx&amp;sheet=U0&amp;row=745&amp;col=7&amp;number=0.00195&amp;sourceID=14","0.00195")</f>
        <v>0.00195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HYPERLINK("http://141.218.60.56/~jnz1568/getInfo.php?workbook=14_01.xlsx&amp;sheet=U0&amp;row=746&amp;col=6&amp;number=3.2&amp;sourceID=14","3.2")</f>
        <v>3.2</v>
      </c>
      <c r="G746" s="4" t="str">
        <f>HYPERLINK("http://141.218.60.56/~jnz1568/getInfo.php?workbook=14_01.xlsx&amp;sheet=U0&amp;row=746&amp;col=7&amp;number=0.00195&amp;sourceID=14","0.00195")</f>
        <v>0.00195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HYPERLINK("http://141.218.60.56/~jnz1568/getInfo.php?workbook=14_01.xlsx&amp;sheet=U0&amp;row=747&amp;col=6&amp;number=3.3&amp;sourceID=14","3.3")</f>
        <v>3.3</v>
      </c>
      <c r="G747" s="4" t="str">
        <f>HYPERLINK("http://141.218.60.56/~jnz1568/getInfo.php?workbook=14_01.xlsx&amp;sheet=U0&amp;row=747&amp;col=7&amp;number=0.00195&amp;sourceID=14","0.00195")</f>
        <v>0.00195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HYPERLINK("http://141.218.60.56/~jnz1568/getInfo.php?workbook=14_01.xlsx&amp;sheet=U0&amp;row=748&amp;col=6&amp;number=3.4&amp;sourceID=14","3.4")</f>
        <v>3.4</v>
      </c>
      <c r="G748" s="4" t="str">
        <f>HYPERLINK("http://141.218.60.56/~jnz1568/getInfo.php?workbook=14_01.xlsx&amp;sheet=U0&amp;row=748&amp;col=7&amp;number=0.00195&amp;sourceID=14","0.00195")</f>
        <v>0.00195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HYPERLINK("http://141.218.60.56/~jnz1568/getInfo.php?workbook=14_01.xlsx&amp;sheet=U0&amp;row=749&amp;col=6&amp;number=3.5&amp;sourceID=14","3.5")</f>
        <v>3.5</v>
      </c>
      <c r="G749" s="4" t="str">
        <f>HYPERLINK("http://141.218.60.56/~jnz1568/getInfo.php?workbook=14_01.xlsx&amp;sheet=U0&amp;row=749&amp;col=7&amp;number=0.00195&amp;sourceID=14","0.00195")</f>
        <v>0.00195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HYPERLINK("http://141.218.60.56/~jnz1568/getInfo.php?workbook=14_01.xlsx&amp;sheet=U0&amp;row=750&amp;col=6&amp;number=3.6&amp;sourceID=14","3.6")</f>
        <v>3.6</v>
      </c>
      <c r="G750" s="4" t="str">
        <f>HYPERLINK("http://141.218.60.56/~jnz1568/getInfo.php?workbook=14_01.xlsx&amp;sheet=U0&amp;row=750&amp;col=7&amp;number=0.00195&amp;sourceID=14","0.00195")</f>
        <v>0.00195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HYPERLINK("http://141.218.60.56/~jnz1568/getInfo.php?workbook=14_01.xlsx&amp;sheet=U0&amp;row=751&amp;col=6&amp;number=3.7&amp;sourceID=14","3.7")</f>
        <v>3.7</v>
      </c>
      <c r="G751" s="4" t="str">
        <f>HYPERLINK("http://141.218.60.56/~jnz1568/getInfo.php?workbook=14_01.xlsx&amp;sheet=U0&amp;row=751&amp;col=7&amp;number=0.00195&amp;sourceID=14","0.00195")</f>
        <v>0.00195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HYPERLINK("http://141.218.60.56/~jnz1568/getInfo.php?workbook=14_01.xlsx&amp;sheet=U0&amp;row=752&amp;col=6&amp;number=3.8&amp;sourceID=14","3.8")</f>
        <v>3.8</v>
      </c>
      <c r="G752" s="4" t="str">
        <f>HYPERLINK("http://141.218.60.56/~jnz1568/getInfo.php?workbook=14_01.xlsx&amp;sheet=U0&amp;row=752&amp;col=7&amp;number=0.00195&amp;sourceID=14","0.00195")</f>
        <v>0.00195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HYPERLINK("http://141.218.60.56/~jnz1568/getInfo.php?workbook=14_01.xlsx&amp;sheet=U0&amp;row=753&amp;col=6&amp;number=3.9&amp;sourceID=14","3.9")</f>
        <v>3.9</v>
      </c>
      <c r="G753" s="4" t="str">
        <f>HYPERLINK("http://141.218.60.56/~jnz1568/getInfo.php?workbook=14_01.xlsx&amp;sheet=U0&amp;row=753&amp;col=7&amp;number=0.00195&amp;sourceID=14","0.00195")</f>
        <v>0.00195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HYPERLINK("http://141.218.60.56/~jnz1568/getInfo.php?workbook=14_01.xlsx&amp;sheet=U0&amp;row=754&amp;col=6&amp;number=4&amp;sourceID=14","4")</f>
        <v>4</v>
      </c>
      <c r="G754" s="4" t="str">
        <f>HYPERLINK("http://141.218.60.56/~jnz1568/getInfo.php?workbook=14_01.xlsx&amp;sheet=U0&amp;row=754&amp;col=7&amp;number=0.00195&amp;sourceID=14","0.00195")</f>
        <v>0.00195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HYPERLINK("http://141.218.60.56/~jnz1568/getInfo.php?workbook=14_01.xlsx&amp;sheet=U0&amp;row=755&amp;col=6&amp;number=4.1&amp;sourceID=14","4.1")</f>
        <v>4.1</v>
      </c>
      <c r="G755" s="4" t="str">
        <f>HYPERLINK("http://141.218.60.56/~jnz1568/getInfo.php?workbook=14_01.xlsx&amp;sheet=U0&amp;row=755&amp;col=7&amp;number=0.00195&amp;sourceID=14","0.00195")</f>
        <v>0.00195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HYPERLINK("http://141.218.60.56/~jnz1568/getInfo.php?workbook=14_01.xlsx&amp;sheet=U0&amp;row=756&amp;col=6&amp;number=4.2&amp;sourceID=14","4.2")</f>
        <v>4.2</v>
      </c>
      <c r="G756" s="4" t="str">
        <f>HYPERLINK("http://141.218.60.56/~jnz1568/getInfo.php?workbook=14_01.xlsx&amp;sheet=U0&amp;row=756&amp;col=7&amp;number=0.00195&amp;sourceID=14","0.00195")</f>
        <v>0.00195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HYPERLINK("http://141.218.60.56/~jnz1568/getInfo.php?workbook=14_01.xlsx&amp;sheet=U0&amp;row=757&amp;col=6&amp;number=4.3&amp;sourceID=14","4.3")</f>
        <v>4.3</v>
      </c>
      <c r="G757" s="4" t="str">
        <f>HYPERLINK("http://141.218.60.56/~jnz1568/getInfo.php?workbook=14_01.xlsx&amp;sheet=U0&amp;row=757&amp;col=7&amp;number=0.00195&amp;sourceID=14","0.00195")</f>
        <v>0.00195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HYPERLINK("http://141.218.60.56/~jnz1568/getInfo.php?workbook=14_01.xlsx&amp;sheet=U0&amp;row=758&amp;col=6&amp;number=4.4&amp;sourceID=14","4.4")</f>
        <v>4.4</v>
      </c>
      <c r="G758" s="4" t="str">
        <f>HYPERLINK("http://141.218.60.56/~jnz1568/getInfo.php?workbook=14_01.xlsx&amp;sheet=U0&amp;row=758&amp;col=7&amp;number=0.00195&amp;sourceID=14","0.00195")</f>
        <v>0.00195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HYPERLINK("http://141.218.60.56/~jnz1568/getInfo.php?workbook=14_01.xlsx&amp;sheet=U0&amp;row=759&amp;col=6&amp;number=4.5&amp;sourceID=14","4.5")</f>
        <v>4.5</v>
      </c>
      <c r="G759" s="4" t="str">
        <f>HYPERLINK("http://141.218.60.56/~jnz1568/getInfo.php?workbook=14_01.xlsx&amp;sheet=U0&amp;row=759&amp;col=7&amp;number=0.00195&amp;sourceID=14","0.00195")</f>
        <v>0.00195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HYPERLINK("http://141.218.60.56/~jnz1568/getInfo.php?workbook=14_01.xlsx&amp;sheet=U0&amp;row=760&amp;col=6&amp;number=4.6&amp;sourceID=14","4.6")</f>
        <v>4.6</v>
      </c>
      <c r="G760" s="4" t="str">
        <f>HYPERLINK("http://141.218.60.56/~jnz1568/getInfo.php?workbook=14_01.xlsx&amp;sheet=U0&amp;row=760&amp;col=7&amp;number=0.00195&amp;sourceID=14","0.00195")</f>
        <v>0.00195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HYPERLINK("http://141.218.60.56/~jnz1568/getInfo.php?workbook=14_01.xlsx&amp;sheet=U0&amp;row=761&amp;col=6&amp;number=4.7&amp;sourceID=14","4.7")</f>
        <v>4.7</v>
      </c>
      <c r="G761" s="4" t="str">
        <f>HYPERLINK("http://141.218.60.56/~jnz1568/getInfo.php?workbook=14_01.xlsx&amp;sheet=U0&amp;row=761&amp;col=7&amp;number=0.00195&amp;sourceID=14","0.00195")</f>
        <v>0.00195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HYPERLINK("http://141.218.60.56/~jnz1568/getInfo.php?workbook=14_01.xlsx&amp;sheet=U0&amp;row=762&amp;col=6&amp;number=4.8&amp;sourceID=14","4.8")</f>
        <v>4.8</v>
      </c>
      <c r="G762" s="4" t="str">
        <f>HYPERLINK("http://141.218.60.56/~jnz1568/getInfo.php?workbook=14_01.xlsx&amp;sheet=U0&amp;row=762&amp;col=7&amp;number=0.00194&amp;sourceID=14","0.00194")</f>
        <v>0.00194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HYPERLINK("http://141.218.60.56/~jnz1568/getInfo.php?workbook=14_01.xlsx&amp;sheet=U0&amp;row=763&amp;col=6&amp;number=4.9&amp;sourceID=14","4.9")</f>
        <v>4.9</v>
      </c>
      <c r="G763" s="4" t="str">
        <f>HYPERLINK("http://141.218.60.56/~jnz1568/getInfo.php?workbook=14_01.xlsx&amp;sheet=U0&amp;row=763&amp;col=7&amp;number=0.00194&amp;sourceID=14","0.00194")</f>
        <v>0.00194</v>
      </c>
    </row>
    <row r="764" spans="1:7">
      <c r="A764" s="3">
        <v>14</v>
      </c>
      <c r="B764" s="3">
        <v>1</v>
      </c>
      <c r="C764" s="3">
        <v>2</v>
      </c>
      <c r="D764" s="3">
        <v>19</v>
      </c>
      <c r="E764" s="3">
        <v>1</v>
      </c>
      <c r="F764" s="4" t="str">
        <f>HYPERLINK("http://141.218.60.56/~jnz1568/getInfo.php?workbook=14_01.xlsx&amp;sheet=U0&amp;row=764&amp;col=6&amp;number=3&amp;sourceID=14","3")</f>
        <v>3</v>
      </c>
      <c r="G764" s="4" t="str">
        <f>HYPERLINK("http://141.218.60.56/~jnz1568/getInfo.php?workbook=14_01.xlsx&amp;sheet=U0&amp;row=764&amp;col=7&amp;number=0.00392&amp;sourceID=14","0.00392")</f>
        <v>0.00392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HYPERLINK("http://141.218.60.56/~jnz1568/getInfo.php?workbook=14_01.xlsx&amp;sheet=U0&amp;row=765&amp;col=6&amp;number=3.1&amp;sourceID=14","3.1")</f>
        <v>3.1</v>
      </c>
      <c r="G765" s="4" t="str">
        <f>HYPERLINK("http://141.218.60.56/~jnz1568/getInfo.php?workbook=14_01.xlsx&amp;sheet=U0&amp;row=765&amp;col=7&amp;number=0.00392&amp;sourceID=14","0.00392")</f>
        <v>0.00392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HYPERLINK("http://141.218.60.56/~jnz1568/getInfo.php?workbook=14_01.xlsx&amp;sheet=U0&amp;row=766&amp;col=6&amp;number=3.2&amp;sourceID=14","3.2")</f>
        <v>3.2</v>
      </c>
      <c r="G766" s="4" t="str">
        <f>HYPERLINK("http://141.218.60.56/~jnz1568/getInfo.php?workbook=14_01.xlsx&amp;sheet=U0&amp;row=766&amp;col=7&amp;number=0.00392&amp;sourceID=14","0.00392")</f>
        <v>0.00392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HYPERLINK("http://141.218.60.56/~jnz1568/getInfo.php?workbook=14_01.xlsx&amp;sheet=U0&amp;row=767&amp;col=6&amp;number=3.3&amp;sourceID=14","3.3")</f>
        <v>3.3</v>
      </c>
      <c r="G767" s="4" t="str">
        <f>HYPERLINK("http://141.218.60.56/~jnz1568/getInfo.php?workbook=14_01.xlsx&amp;sheet=U0&amp;row=767&amp;col=7&amp;number=0.00392&amp;sourceID=14","0.00392")</f>
        <v>0.00392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HYPERLINK("http://141.218.60.56/~jnz1568/getInfo.php?workbook=14_01.xlsx&amp;sheet=U0&amp;row=768&amp;col=6&amp;number=3.4&amp;sourceID=14","3.4")</f>
        <v>3.4</v>
      </c>
      <c r="G768" s="4" t="str">
        <f>HYPERLINK("http://141.218.60.56/~jnz1568/getInfo.php?workbook=14_01.xlsx&amp;sheet=U0&amp;row=768&amp;col=7&amp;number=0.00392&amp;sourceID=14","0.00392")</f>
        <v>0.00392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HYPERLINK("http://141.218.60.56/~jnz1568/getInfo.php?workbook=14_01.xlsx&amp;sheet=U0&amp;row=769&amp;col=6&amp;number=3.5&amp;sourceID=14","3.5")</f>
        <v>3.5</v>
      </c>
      <c r="G769" s="4" t="str">
        <f>HYPERLINK("http://141.218.60.56/~jnz1568/getInfo.php?workbook=14_01.xlsx&amp;sheet=U0&amp;row=769&amp;col=7&amp;number=0.00392&amp;sourceID=14","0.00392")</f>
        <v>0.00392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HYPERLINK("http://141.218.60.56/~jnz1568/getInfo.php?workbook=14_01.xlsx&amp;sheet=U0&amp;row=770&amp;col=6&amp;number=3.6&amp;sourceID=14","3.6")</f>
        <v>3.6</v>
      </c>
      <c r="G770" s="4" t="str">
        <f>HYPERLINK("http://141.218.60.56/~jnz1568/getInfo.php?workbook=14_01.xlsx&amp;sheet=U0&amp;row=770&amp;col=7&amp;number=0.00392&amp;sourceID=14","0.00392")</f>
        <v>0.00392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HYPERLINK("http://141.218.60.56/~jnz1568/getInfo.php?workbook=14_01.xlsx&amp;sheet=U0&amp;row=771&amp;col=6&amp;number=3.7&amp;sourceID=14","3.7")</f>
        <v>3.7</v>
      </c>
      <c r="G771" s="4" t="str">
        <f>HYPERLINK("http://141.218.60.56/~jnz1568/getInfo.php?workbook=14_01.xlsx&amp;sheet=U0&amp;row=771&amp;col=7&amp;number=0.00392&amp;sourceID=14","0.00392")</f>
        <v>0.00392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HYPERLINK("http://141.218.60.56/~jnz1568/getInfo.php?workbook=14_01.xlsx&amp;sheet=U0&amp;row=772&amp;col=6&amp;number=3.8&amp;sourceID=14","3.8")</f>
        <v>3.8</v>
      </c>
      <c r="G772" s="4" t="str">
        <f>HYPERLINK("http://141.218.60.56/~jnz1568/getInfo.php?workbook=14_01.xlsx&amp;sheet=U0&amp;row=772&amp;col=7&amp;number=0.00391&amp;sourceID=14","0.00391")</f>
        <v>0.00391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HYPERLINK("http://141.218.60.56/~jnz1568/getInfo.php?workbook=14_01.xlsx&amp;sheet=U0&amp;row=773&amp;col=6&amp;number=3.9&amp;sourceID=14","3.9")</f>
        <v>3.9</v>
      </c>
      <c r="G773" s="4" t="str">
        <f>HYPERLINK("http://141.218.60.56/~jnz1568/getInfo.php?workbook=14_01.xlsx&amp;sheet=U0&amp;row=773&amp;col=7&amp;number=0.00391&amp;sourceID=14","0.00391")</f>
        <v>0.00391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HYPERLINK("http://141.218.60.56/~jnz1568/getInfo.php?workbook=14_01.xlsx&amp;sheet=U0&amp;row=774&amp;col=6&amp;number=4&amp;sourceID=14","4")</f>
        <v>4</v>
      </c>
      <c r="G774" s="4" t="str">
        <f>HYPERLINK("http://141.218.60.56/~jnz1568/getInfo.php?workbook=14_01.xlsx&amp;sheet=U0&amp;row=774&amp;col=7&amp;number=0.00391&amp;sourceID=14","0.00391")</f>
        <v>0.00391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HYPERLINK("http://141.218.60.56/~jnz1568/getInfo.php?workbook=14_01.xlsx&amp;sheet=U0&amp;row=775&amp;col=6&amp;number=4.1&amp;sourceID=14","4.1")</f>
        <v>4.1</v>
      </c>
      <c r="G775" s="4" t="str">
        <f>HYPERLINK("http://141.218.60.56/~jnz1568/getInfo.php?workbook=14_01.xlsx&amp;sheet=U0&amp;row=775&amp;col=7&amp;number=0.00391&amp;sourceID=14","0.00391")</f>
        <v>0.00391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HYPERLINK("http://141.218.60.56/~jnz1568/getInfo.php?workbook=14_01.xlsx&amp;sheet=U0&amp;row=776&amp;col=6&amp;number=4.2&amp;sourceID=14","4.2")</f>
        <v>4.2</v>
      </c>
      <c r="G776" s="4" t="str">
        <f>HYPERLINK("http://141.218.60.56/~jnz1568/getInfo.php?workbook=14_01.xlsx&amp;sheet=U0&amp;row=776&amp;col=7&amp;number=0.00391&amp;sourceID=14","0.00391")</f>
        <v>0.00391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HYPERLINK("http://141.218.60.56/~jnz1568/getInfo.php?workbook=14_01.xlsx&amp;sheet=U0&amp;row=777&amp;col=6&amp;number=4.3&amp;sourceID=14","4.3")</f>
        <v>4.3</v>
      </c>
      <c r="G777" s="4" t="str">
        <f>HYPERLINK("http://141.218.60.56/~jnz1568/getInfo.php?workbook=14_01.xlsx&amp;sheet=U0&amp;row=777&amp;col=7&amp;number=0.00391&amp;sourceID=14","0.00391")</f>
        <v>0.00391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HYPERLINK("http://141.218.60.56/~jnz1568/getInfo.php?workbook=14_01.xlsx&amp;sheet=U0&amp;row=778&amp;col=6&amp;number=4.4&amp;sourceID=14","4.4")</f>
        <v>4.4</v>
      </c>
      <c r="G778" s="4" t="str">
        <f>HYPERLINK("http://141.218.60.56/~jnz1568/getInfo.php?workbook=14_01.xlsx&amp;sheet=U0&amp;row=778&amp;col=7&amp;number=0.00391&amp;sourceID=14","0.00391")</f>
        <v>0.00391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HYPERLINK("http://141.218.60.56/~jnz1568/getInfo.php?workbook=14_01.xlsx&amp;sheet=U0&amp;row=779&amp;col=6&amp;number=4.5&amp;sourceID=14","4.5")</f>
        <v>4.5</v>
      </c>
      <c r="G779" s="4" t="str">
        <f>HYPERLINK("http://141.218.60.56/~jnz1568/getInfo.php?workbook=14_01.xlsx&amp;sheet=U0&amp;row=779&amp;col=7&amp;number=0.00391&amp;sourceID=14","0.00391")</f>
        <v>0.00391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HYPERLINK("http://141.218.60.56/~jnz1568/getInfo.php?workbook=14_01.xlsx&amp;sheet=U0&amp;row=780&amp;col=6&amp;number=4.6&amp;sourceID=14","4.6")</f>
        <v>4.6</v>
      </c>
      <c r="G780" s="4" t="str">
        <f>HYPERLINK("http://141.218.60.56/~jnz1568/getInfo.php?workbook=14_01.xlsx&amp;sheet=U0&amp;row=780&amp;col=7&amp;number=0.0039&amp;sourceID=14","0.0039")</f>
        <v>0.0039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HYPERLINK("http://141.218.60.56/~jnz1568/getInfo.php?workbook=14_01.xlsx&amp;sheet=U0&amp;row=781&amp;col=6&amp;number=4.7&amp;sourceID=14","4.7")</f>
        <v>4.7</v>
      </c>
      <c r="G781" s="4" t="str">
        <f>HYPERLINK("http://141.218.60.56/~jnz1568/getInfo.php?workbook=14_01.xlsx&amp;sheet=U0&amp;row=781&amp;col=7&amp;number=0.0039&amp;sourceID=14","0.0039")</f>
        <v>0.0039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HYPERLINK("http://141.218.60.56/~jnz1568/getInfo.php?workbook=14_01.xlsx&amp;sheet=U0&amp;row=782&amp;col=6&amp;number=4.8&amp;sourceID=14","4.8")</f>
        <v>4.8</v>
      </c>
      <c r="G782" s="4" t="str">
        <f>HYPERLINK("http://141.218.60.56/~jnz1568/getInfo.php?workbook=14_01.xlsx&amp;sheet=U0&amp;row=782&amp;col=7&amp;number=0.0039&amp;sourceID=14","0.0039")</f>
        <v>0.0039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HYPERLINK("http://141.218.60.56/~jnz1568/getInfo.php?workbook=14_01.xlsx&amp;sheet=U0&amp;row=783&amp;col=6&amp;number=4.9&amp;sourceID=14","4.9")</f>
        <v>4.9</v>
      </c>
      <c r="G783" s="4" t="str">
        <f>HYPERLINK("http://141.218.60.56/~jnz1568/getInfo.php?workbook=14_01.xlsx&amp;sheet=U0&amp;row=783&amp;col=7&amp;number=0.00389&amp;sourceID=14","0.00389")</f>
        <v>0.00389</v>
      </c>
    </row>
    <row r="784" spans="1:7">
      <c r="A784" s="3">
        <v>14</v>
      </c>
      <c r="B784" s="3">
        <v>1</v>
      </c>
      <c r="C784" s="3">
        <v>2</v>
      </c>
      <c r="D784" s="3">
        <v>20</v>
      </c>
      <c r="E784" s="3">
        <v>1</v>
      </c>
      <c r="F784" s="4" t="str">
        <f>HYPERLINK("http://141.218.60.56/~jnz1568/getInfo.php?workbook=14_01.xlsx&amp;sheet=U0&amp;row=784&amp;col=6&amp;number=3&amp;sourceID=14","3")</f>
        <v>3</v>
      </c>
      <c r="G784" s="4" t="str">
        <f>HYPERLINK("http://141.218.60.56/~jnz1568/getInfo.php?workbook=14_01.xlsx&amp;sheet=U0&amp;row=784&amp;col=7&amp;number=0.00306&amp;sourceID=14","0.00306")</f>
        <v>0.00306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HYPERLINK("http://141.218.60.56/~jnz1568/getInfo.php?workbook=14_01.xlsx&amp;sheet=U0&amp;row=785&amp;col=6&amp;number=3.1&amp;sourceID=14","3.1")</f>
        <v>3.1</v>
      </c>
      <c r="G785" s="4" t="str">
        <f>HYPERLINK("http://141.218.60.56/~jnz1568/getInfo.php?workbook=14_01.xlsx&amp;sheet=U0&amp;row=785&amp;col=7&amp;number=0.00306&amp;sourceID=14","0.00306")</f>
        <v>0.00306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HYPERLINK("http://141.218.60.56/~jnz1568/getInfo.php?workbook=14_01.xlsx&amp;sheet=U0&amp;row=786&amp;col=6&amp;number=3.2&amp;sourceID=14","3.2")</f>
        <v>3.2</v>
      </c>
      <c r="G786" s="4" t="str">
        <f>HYPERLINK("http://141.218.60.56/~jnz1568/getInfo.php?workbook=14_01.xlsx&amp;sheet=U0&amp;row=786&amp;col=7&amp;number=0.00306&amp;sourceID=14","0.00306")</f>
        <v>0.00306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HYPERLINK("http://141.218.60.56/~jnz1568/getInfo.php?workbook=14_01.xlsx&amp;sheet=U0&amp;row=787&amp;col=6&amp;number=3.3&amp;sourceID=14","3.3")</f>
        <v>3.3</v>
      </c>
      <c r="G787" s="4" t="str">
        <f>HYPERLINK("http://141.218.60.56/~jnz1568/getInfo.php?workbook=14_01.xlsx&amp;sheet=U0&amp;row=787&amp;col=7&amp;number=0.00306&amp;sourceID=14","0.00306")</f>
        <v>0.00306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HYPERLINK("http://141.218.60.56/~jnz1568/getInfo.php?workbook=14_01.xlsx&amp;sheet=U0&amp;row=788&amp;col=6&amp;number=3.4&amp;sourceID=14","3.4")</f>
        <v>3.4</v>
      </c>
      <c r="G788" s="4" t="str">
        <f>HYPERLINK("http://141.218.60.56/~jnz1568/getInfo.php?workbook=14_01.xlsx&amp;sheet=U0&amp;row=788&amp;col=7&amp;number=0.00306&amp;sourceID=14","0.00306")</f>
        <v>0.00306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HYPERLINK("http://141.218.60.56/~jnz1568/getInfo.php?workbook=14_01.xlsx&amp;sheet=U0&amp;row=789&amp;col=6&amp;number=3.5&amp;sourceID=14","3.5")</f>
        <v>3.5</v>
      </c>
      <c r="G789" s="4" t="str">
        <f>HYPERLINK("http://141.218.60.56/~jnz1568/getInfo.php?workbook=14_01.xlsx&amp;sheet=U0&amp;row=789&amp;col=7&amp;number=0.00306&amp;sourceID=14","0.00306")</f>
        <v>0.00306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HYPERLINK("http://141.218.60.56/~jnz1568/getInfo.php?workbook=14_01.xlsx&amp;sheet=U0&amp;row=790&amp;col=6&amp;number=3.6&amp;sourceID=14","3.6")</f>
        <v>3.6</v>
      </c>
      <c r="G790" s="4" t="str">
        <f>HYPERLINK("http://141.218.60.56/~jnz1568/getInfo.php?workbook=14_01.xlsx&amp;sheet=U0&amp;row=790&amp;col=7&amp;number=0.00306&amp;sourceID=14","0.00306")</f>
        <v>0.00306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HYPERLINK("http://141.218.60.56/~jnz1568/getInfo.php?workbook=14_01.xlsx&amp;sheet=U0&amp;row=791&amp;col=6&amp;number=3.7&amp;sourceID=14","3.7")</f>
        <v>3.7</v>
      </c>
      <c r="G791" s="4" t="str">
        <f>HYPERLINK("http://141.218.60.56/~jnz1568/getInfo.php?workbook=14_01.xlsx&amp;sheet=U0&amp;row=791&amp;col=7&amp;number=0.00306&amp;sourceID=14","0.00306")</f>
        <v>0.00306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HYPERLINK("http://141.218.60.56/~jnz1568/getInfo.php?workbook=14_01.xlsx&amp;sheet=U0&amp;row=792&amp;col=6&amp;number=3.8&amp;sourceID=14","3.8")</f>
        <v>3.8</v>
      </c>
      <c r="G792" s="4" t="str">
        <f>HYPERLINK("http://141.218.60.56/~jnz1568/getInfo.php?workbook=14_01.xlsx&amp;sheet=U0&amp;row=792&amp;col=7&amp;number=0.00305&amp;sourceID=14","0.00305")</f>
        <v>0.00305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HYPERLINK("http://141.218.60.56/~jnz1568/getInfo.php?workbook=14_01.xlsx&amp;sheet=U0&amp;row=793&amp;col=6&amp;number=3.9&amp;sourceID=14","3.9")</f>
        <v>3.9</v>
      </c>
      <c r="G793" s="4" t="str">
        <f>HYPERLINK("http://141.218.60.56/~jnz1568/getInfo.php?workbook=14_01.xlsx&amp;sheet=U0&amp;row=793&amp;col=7&amp;number=0.00305&amp;sourceID=14","0.00305")</f>
        <v>0.00305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HYPERLINK("http://141.218.60.56/~jnz1568/getInfo.php?workbook=14_01.xlsx&amp;sheet=U0&amp;row=794&amp;col=6&amp;number=4&amp;sourceID=14","4")</f>
        <v>4</v>
      </c>
      <c r="G794" s="4" t="str">
        <f>HYPERLINK("http://141.218.60.56/~jnz1568/getInfo.php?workbook=14_01.xlsx&amp;sheet=U0&amp;row=794&amp;col=7&amp;number=0.00305&amp;sourceID=14","0.00305")</f>
        <v>0.00305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HYPERLINK("http://141.218.60.56/~jnz1568/getInfo.php?workbook=14_01.xlsx&amp;sheet=U0&amp;row=795&amp;col=6&amp;number=4.1&amp;sourceID=14","4.1")</f>
        <v>4.1</v>
      </c>
      <c r="G795" s="4" t="str">
        <f>HYPERLINK("http://141.218.60.56/~jnz1568/getInfo.php?workbook=14_01.xlsx&amp;sheet=U0&amp;row=795&amp;col=7&amp;number=0.00304&amp;sourceID=14","0.00304")</f>
        <v>0.00304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HYPERLINK("http://141.218.60.56/~jnz1568/getInfo.php?workbook=14_01.xlsx&amp;sheet=U0&amp;row=796&amp;col=6&amp;number=4.2&amp;sourceID=14","4.2")</f>
        <v>4.2</v>
      </c>
      <c r="G796" s="4" t="str">
        <f>HYPERLINK("http://141.218.60.56/~jnz1568/getInfo.php?workbook=14_01.xlsx&amp;sheet=U0&amp;row=796&amp;col=7&amp;number=0.00303&amp;sourceID=14","0.00303")</f>
        <v>0.00303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HYPERLINK("http://141.218.60.56/~jnz1568/getInfo.php?workbook=14_01.xlsx&amp;sheet=U0&amp;row=797&amp;col=6&amp;number=4.3&amp;sourceID=14","4.3")</f>
        <v>4.3</v>
      </c>
      <c r="G797" s="4" t="str">
        <f>HYPERLINK("http://141.218.60.56/~jnz1568/getInfo.php?workbook=14_01.xlsx&amp;sheet=U0&amp;row=797&amp;col=7&amp;number=0.00303&amp;sourceID=14","0.00303")</f>
        <v>0.00303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HYPERLINK("http://141.218.60.56/~jnz1568/getInfo.php?workbook=14_01.xlsx&amp;sheet=U0&amp;row=798&amp;col=6&amp;number=4.4&amp;sourceID=14","4.4")</f>
        <v>4.4</v>
      </c>
      <c r="G798" s="4" t="str">
        <f>HYPERLINK("http://141.218.60.56/~jnz1568/getInfo.php?workbook=14_01.xlsx&amp;sheet=U0&amp;row=798&amp;col=7&amp;number=0.00302&amp;sourceID=14","0.00302")</f>
        <v>0.00302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HYPERLINK("http://141.218.60.56/~jnz1568/getInfo.php?workbook=14_01.xlsx&amp;sheet=U0&amp;row=799&amp;col=6&amp;number=4.5&amp;sourceID=14","4.5")</f>
        <v>4.5</v>
      </c>
      <c r="G799" s="4" t="str">
        <f>HYPERLINK("http://141.218.60.56/~jnz1568/getInfo.php?workbook=14_01.xlsx&amp;sheet=U0&amp;row=799&amp;col=7&amp;number=0.003&amp;sourceID=14","0.003")</f>
        <v>0.003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HYPERLINK("http://141.218.60.56/~jnz1568/getInfo.php?workbook=14_01.xlsx&amp;sheet=U0&amp;row=800&amp;col=6&amp;number=4.6&amp;sourceID=14","4.6")</f>
        <v>4.6</v>
      </c>
      <c r="G800" s="4" t="str">
        <f>HYPERLINK("http://141.218.60.56/~jnz1568/getInfo.php?workbook=14_01.xlsx&amp;sheet=U0&amp;row=800&amp;col=7&amp;number=0.00299&amp;sourceID=14","0.00299")</f>
        <v>0.00299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HYPERLINK("http://141.218.60.56/~jnz1568/getInfo.php?workbook=14_01.xlsx&amp;sheet=U0&amp;row=801&amp;col=6&amp;number=4.7&amp;sourceID=14","4.7")</f>
        <v>4.7</v>
      </c>
      <c r="G801" s="4" t="str">
        <f>HYPERLINK("http://141.218.60.56/~jnz1568/getInfo.php?workbook=14_01.xlsx&amp;sheet=U0&amp;row=801&amp;col=7&amp;number=0.00297&amp;sourceID=14","0.00297")</f>
        <v>0.00297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HYPERLINK("http://141.218.60.56/~jnz1568/getInfo.php?workbook=14_01.xlsx&amp;sheet=U0&amp;row=802&amp;col=6&amp;number=4.8&amp;sourceID=14","4.8")</f>
        <v>4.8</v>
      </c>
      <c r="G802" s="4" t="str">
        <f>HYPERLINK("http://141.218.60.56/~jnz1568/getInfo.php?workbook=14_01.xlsx&amp;sheet=U0&amp;row=802&amp;col=7&amp;number=0.00295&amp;sourceID=14","0.00295")</f>
        <v>0.00295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HYPERLINK("http://141.218.60.56/~jnz1568/getInfo.php?workbook=14_01.xlsx&amp;sheet=U0&amp;row=803&amp;col=6&amp;number=4.9&amp;sourceID=14","4.9")</f>
        <v>4.9</v>
      </c>
      <c r="G803" s="4" t="str">
        <f>HYPERLINK("http://141.218.60.56/~jnz1568/getInfo.php?workbook=14_01.xlsx&amp;sheet=U0&amp;row=803&amp;col=7&amp;number=0.00293&amp;sourceID=14","0.00293")</f>
        <v>0.00293</v>
      </c>
    </row>
    <row r="804" spans="1:7">
      <c r="A804" s="3">
        <v>14</v>
      </c>
      <c r="B804" s="3">
        <v>1</v>
      </c>
      <c r="C804" s="3">
        <v>2</v>
      </c>
      <c r="D804" s="3">
        <v>21</v>
      </c>
      <c r="E804" s="3">
        <v>1</v>
      </c>
      <c r="F804" s="4" t="str">
        <f>HYPERLINK("http://141.218.60.56/~jnz1568/getInfo.php?workbook=14_01.xlsx&amp;sheet=U0&amp;row=804&amp;col=6&amp;number=3&amp;sourceID=14","3")</f>
        <v>3</v>
      </c>
      <c r="G804" s="4" t="str">
        <f>HYPERLINK("http://141.218.60.56/~jnz1568/getInfo.php?workbook=14_01.xlsx&amp;sheet=U0&amp;row=804&amp;col=7&amp;number=0.0046&amp;sourceID=14","0.0046")</f>
        <v>0.0046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HYPERLINK("http://141.218.60.56/~jnz1568/getInfo.php?workbook=14_01.xlsx&amp;sheet=U0&amp;row=805&amp;col=6&amp;number=3.1&amp;sourceID=14","3.1")</f>
        <v>3.1</v>
      </c>
      <c r="G805" s="4" t="str">
        <f>HYPERLINK("http://141.218.60.56/~jnz1568/getInfo.php?workbook=14_01.xlsx&amp;sheet=U0&amp;row=805&amp;col=7&amp;number=0.0046&amp;sourceID=14","0.0046")</f>
        <v>0.0046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HYPERLINK("http://141.218.60.56/~jnz1568/getInfo.php?workbook=14_01.xlsx&amp;sheet=U0&amp;row=806&amp;col=6&amp;number=3.2&amp;sourceID=14","3.2")</f>
        <v>3.2</v>
      </c>
      <c r="G806" s="4" t="str">
        <f>HYPERLINK("http://141.218.60.56/~jnz1568/getInfo.php?workbook=14_01.xlsx&amp;sheet=U0&amp;row=806&amp;col=7&amp;number=0.00459&amp;sourceID=14","0.00459")</f>
        <v>0.00459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HYPERLINK("http://141.218.60.56/~jnz1568/getInfo.php?workbook=14_01.xlsx&amp;sheet=U0&amp;row=807&amp;col=6&amp;number=3.3&amp;sourceID=14","3.3")</f>
        <v>3.3</v>
      </c>
      <c r="G807" s="4" t="str">
        <f>HYPERLINK("http://141.218.60.56/~jnz1568/getInfo.php?workbook=14_01.xlsx&amp;sheet=U0&amp;row=807&amp;col=7&amp;number=0.00459&amp;sourceID=14","0.00459")</f>
        <v>0.00459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HYPERLINK("http://141.218.60.56/~jnz1568/getInfo.php?workbook=14_01.xlsx&amp;sheet=U0&amp;row=808&amp;col=6&amp;number=3.4&amp;sourceID=14","3.4")</f>
        <v>3.4</v>
      </c>
      <c r="G808" s="4" t="str">
        <f>HYPERLINK("http://141.218.60.56/~jnz1568/getInfo.php?workbook=14_01.xlsx&amp;sheet=U0&amp;row=808&amp;col=7&amp;number=0.00459&amp;sourceID=14","0.00459")</f>
        <v>0.00459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HYPERLINK("http://141.218.60.56/~jnz1568/getInfo.php?workbook=14_01.xlsx&amp;sheet=U0&amp;row=809&amp;col=6&amp;number=3.5&amp;sourceID=14","3.5")</f>
        <v>3.5</v>
      </c>
      <c r="G809" s="4" t="str">
        <f>HYPERLINK("http://141.218.60.56/~jnz1568/getInfo.php?workbook=14_01.xlsx&amp;sheet=U0&amp;row=809&amp;col=7&amp;number=0.00459&amp;sourceID=14","0.00459")</f>
        <v>0.00459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HYPERLINK("http://141.218.60.56/~jnz1568/getInfo.php?workbook=14_01.xlsx&amp;sheet=U0&amp;row=810&amp;col=6&amp;number=3.6&amp;sourceID=14","3.6")</f>
        <v>3.6</v>
      </c>
      <c r="G810" s="4" t="str">
        <f>HYPERLINK("http://141.218.60.56/~jnz1568/getInfo.php?workbook=14_01.xlsx&amp;sheet=U0&amp;row=810&amp;col=7&amp;number=0.00459&amp;sourceID=14","0.00459")</f>
        <v>0.00459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HYPERLINK("http://141.218.60.56/~jnz1568/getInfo.php?workbook=14_01.xlsx&amp;sheet=U0&amp;row=811&amp;col=6&amp;number=3.7&amp;sourceID=14","3.7")</f>
        <v>3.7</v>
      </c>
      <c r="G811" s="4" t="str">
        <f>HYPERLINK("http://141.218.60.56/~jnz1568/getInfo.php?workbook=14_01.xlsx&amp;sheet=U0&amp;row=811&amp;col=7&amp;number=0.00458&amp;sourceID=14","0.00458")</f>
        <v>0.00458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HYPERLINK("http://141.218.60.56/~jnz1568/getInfo.php?workbook=14_01.xlsx&amp;sheet=U0&amp;row=812&amp;col=6&amp;number=3.8&amp;sourceID=14","3.8")</f>
        <v>3.8</v>
      </c>
      <c r="G812" s="4" t="str">
        <f>HYPERLINK("http://141.218.60.56/~jnz1568/getInfo.php?workbook=14_01.xlsx&amp;sheet=U0&amp;row=812&amp;col=7&amp;number=0.00458&amp;sourceID=14","0.00458")</f>
        <v>0.00458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HYPERLINK("http://141.218.60.56/~jnz1568/getInfo.php?workbook=14_01.xlsx&amp;sheet=U0&amp;row=813&amp;col=6&amp;number=3.9&amp;sourceID=14","3.9")</f>
        <v>3.9</v>
      </c>
      <c r="G813" s="4" t="str">
        <f>HYPERLINK("http://141.218.60.56/~jnz1568/getInfo.php?workbook=14_01.xlsx&amp;sheet=U0&amp;row=813&amp;col=7&amp;number=0.00457&amp;sourceID=14","0.00457")</f>
        <v>0.00457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HYPERLINK("http://141.218.60.56/~jnz1568/getInfo.php?workbook=14_01.xlsx&amp;sheet=U0&amp;row=814&amp;col=6&amp;number=4&amp;sourceID=14","4")</f>
        <v>4</v>
      </c>
      <c r="G814" s="4" t="str">
        <f>HYPERLINK("http://141.218.60.56/~jnz1568/getInfo.php?workbook=14_01.xlsx&amp;sheet=U0&amp;row=814&amp;col=7&amp;number=0.00457&amp;sourceID=14","0.00457")</f>
        <v>0.00457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HYPERLINK("http://141.218.60.56/~jnz1568/getInfo.php?workbook=14_01.xlsx&amp;sheet=U0&amp;row=815&amp;col=6&amp;number=4.1&amp;sourceID=14","4.1")</f>
        <v>4.1</v>
      </c>
      <c r="G815" s="4" t="str">
        <f>HYPERLINK("http://141.218.60.56/~jnz1568/getInfo.php?workbook=14_01.xlsx&amp;sheet=U0&amp;row=815&amp;col=7&amp;number=0.00456&amp;sourceID=14","0.00456")</f>
        <v>0.00456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HYPERLINK("http://141.218.60.56/~jnz1568/getInfo.php?workbook=14_01.xlsx&amp;sheet=U0&amp;row=816&amp;col=6&amp;number=4.2&amp;sourceID=14","4.2")</f>
        <v>4.2</v>
      </c>
      <c r="G816" s="4" t="str">
        <f>HYPERLINK("http://141.218.60.56/~jnz1568/getInfo.php?workbook=14_01.xlsx&amp;sheet=U0&amp;row=816&amp;col=7&amp;number=0.00455&amp;sourceID=14","0.00455")</f>
        <v>0.00455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HYPERLINK("http://141.218.60.56/~jnz1568/getInfo.php?workbook=14_01.xlsx&amp;sheet=U0&amp;row=817&amp;col=6&amp;number=4.3&amp;sourceID=14","4.3")</f>
        <v>4.3</v>
      </c>
      <c r="G817" s="4" t="str">
        <f>HYPERLINK("http://141.218.60.56/~jnz1568/getInfo.php?workbook=14_01.xlsx&amp;sheet=U0&amp;row=817&amp;col=7&amp;number=0.00454&amp;sourceID=14","0.00454")</f>
        <v>0.00454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HYPERLINK("http://141.218.60.56/~jnz1568/getInfo.php?workbook=14_01.xlsx&amp;sheet=U0&amp;row=818&amp;col=6&amp;number=4.4&amp;sourceID=14","4.4")</f>
        <v>4.4</v>
      </c>
      <c r="G818" s="4" t="str">
        <f>HYPERLINK("http://141.218.60.56/~jnz1568/getInfo.php?workbook=14_01.xlsx&amp;sheet=U0&amp;row=818&amp;col=7&amp;number=0.00452&amp;sourceID=14","0.00452")</f>
        <v>0.00452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HYPERLINK("http://141.218.60.56/~jnz1568/getInfo.php?workbook=14_01.xlsx&amp;sheet=U0&amp;row=819&amp;col=6&amp;number=4.5&amp;sourceID=14","4.5")</f>
        <v>4.5</v>
      </c>
      <c r="G819" s="4" t="str">
        <f>HYPERLINK("http://141.218.60.56/~jnz1568/getInfo.php?workbook=14_01.xlsx&amp;sheet=U0&amp;row=819&amp;col=7&amp;number=0.00451&amp;sourceID=14","0.00451")</f>
        <v>0.00451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HYPERLINK("http://141.218.60.56/~jnz1568/getInfo.php?workbook=14_01.xlsx&amp;sheet=U0&amp;row=820&amp;col=6&amp;number=4.6&amp;sourceID=14","4.6")</f>
        <v>4.6</v>
      </c>
      <c r="G820" s="4" t="str">
        <f>HYPERLINK("http://141.218.60.56/~jnz1568/getInfo.php?workbook=14_01.xlsx&amp;sheet=U0&amp;row=820&amp;col=7&amp;number=0.00448&amp;sourceID=14","0.00448")</f>
        <v>0.00448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HYPERLINK("http://141.218.60.56/~jnz1568/getInfo.php?workbook=14_01.xlsx&amp;sheet=U0&amp;row=821&amp;col=6&amp;number=4.7&amp;sourceID=14","4.7")</f>
        <v>4.7</v>
      </c>
      <c r="G821" s="4" t="str">
        <f>HYPERLINK("http://141.218.60.56/~jnz1568/getInfo.php?workbook=14_01.xlsx&amp;sheet=U0&amp;row=821&amp;col=7&amp;number=0.00446&amp;sourceID=14","0.00446")</f>
        <v>0.00446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HYPERLINK("http://141.218.60.56/~jnz1568/getInfo.php?workbook=14_01.xlsx&amp;sheet=U0&amp;row=822&amp;col=6&amp;number=4.8&amp;sourceID=14","4.8")</f>
        <v>4.8</v>
      </c>
      <c r="G822" s="4" t="str">
        <f>HYPERLINK("http://141.218.60.56/~jnz1568/getInfo.php?workbook=14_01.xlsx&amp;sheet=U0&amp;row=822&amp;col=7&amp;number=0.00443&amp;sourceID=14","0.00443")</f>
        <v>0.00443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HYPERLINK("http://141.218.60.56/~jnz1568/getInfo.php?workbook=14_01.xlsx&amp;sheet=U0&amp;row=823&amp;col=6&amp;number=4.9&amp;sourceID=14","4.9")</f>
        <v>4.9</v>
      </c>
      <c r="G823" s="4" t="str">
        <f>HYPERLINK("http://141.218.60.56/~jnz1568/getInfo.php?workbook=14_01.xlsx&amp;sheet=U0&amp;row=823&amp;col=7&amp;number=0.0044&amp;sourceID=14","0.0044")</f>
        <v>0.0044</v>
      </c>
    </row>
    <row r="824" spans="1:7">
      <c r="A824" s="3">
        <v>14</v>
      </c>
      <c r="B824" s="3">
        <v>1</v>
      </c>
      <c r="C824" s="3">
        <v>2</v>
      </c>
      <c r="D824" s="3">
        <v>22</v>
      </c>
      <c r="E824" s="3">
        <v>1</v>
      </c>
      <c r="F824" s="4" t="str">
        <f>HYPERLINK("http://141.218.60.56/~jnz1568/getInfo.php?workbook=14_01.xlsx&amp;sheet=U0&amp;row=824&amp;col=6&amp;number=3&amp;sourceID=14","3")</f>
        <v>3</v>
      </c>
      <c r="G824" s="4" t="str">
        <f>HYPERLINK("http://141.218.60.56/~jnz1568/getInfo.php?workbook=14_01.xlsx&amp;sheet=U0&amp;row=824&amp;col=7&amp;number=0.00275&amp;sourceID=14","0.00275")</f>
        <v>0.00275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HYPERLINK("http://141.218.60.56/~jnz1568/getInfo.php?workbook=14_01.xlsx&amp;sheet=U0&amp;row=825&amp;col=6&amp;number=3.1&amp;sourceID=14","3.1")</f>
        <v>3.1</v>
      </c>
      <c r="G825" s="4" t="str">
        <f>HYPERLINK("http://141.218.60.56/~jnz1568/getInfo.php?workbook=14_01.xlsx&amp;sheet=U0&amp;row=825&amp;col=7&amp;number=0.00275&amp;sourceID=14","0.00275")</f>
        <v>0.00275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HYPERLINK("http://141.218.60.56/~jnz1568/getInfo.php?workbook=14_01.xlsx&amp;sheet=U0&amp;row=826&amp;col=6&amp;number=3.2&amp;sourceID=14","3.2")</f>
        <v>3.2</v>
      </c>
      <c r="G826" s="4" t="str">
        <f>HYPERLINK("http://141.218.60.56/~jnz1568/getInfo.php?workbook=14_01.xlsx&amp;sheet=U0&amp;row=826&amp;col=7&amp;number=0.00275&amp;sourceID=14","0.00275")</f>
        <v>0.00275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HYPERLINK("http://141.218.60.56/~jnz1568/getInfo.php?workbook=14_01.xlsx&amp;sheet=U0&amp;row=827&amp;col=6&amp;number=3.3&amp;sourceID=14","3.3")</f>
        <v>3.3</v>
      </c>
      <c r="G827" s="4" t="str">
        <f>HYPERLINK("http://141.218.60.56/~jnz1568/getInfo.php?workbook=14_01.xlsx&amp;sheet=U0&amp;row=827&amp;col=7&amp;number=0.00274&amp;sourceID=14","0.00274")</f>
        <v>0.00274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HYPERLINK("http://141.218.60.56/~jnz1568/getInfo.php?workbook=14_01.xlsx&amp;sheet=U0&amp;row=828&amp;col=6&amp;number=3.4&amp;sourceID=14","3.4")</f>
        <v>3.4</v>
      </c>
      <c r="G828" s="4" t="str">
        <f>HYPERLINK("http://141.218.60.56/~jnz1568/getInfo.php?workbook=14_01.xlsx&amp;sheet=U0&amp;row=828&amp;col=7&amp;number=0.00274&amp;sourceID=14","0.00274")</f>
        <v>0.00274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HYPERLINK("http://141.218.60.56/~jnz1568/getInfo.php?workbook=14_01.xlsx&amp;sheet=U0&amp;row=829&amp;col=6&amp;number=3.5&amp;sourceID=14","3.5")</f>
        <v>3.5</v>
      </c>
      <c r="G829" s="4" t="str">
        <f>HYPERLINK("http://141.218.60.56/~jnz1568/getInfo.php?workbook=14_01.xlsx&amp;sheet=U0&amp;row=829&amp;col=7&amp;number=0.00273&amp;sourceID=14","0.00273")</f>
        <v>0.00273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HYPERLINK("http://141.218.60.56/~jnz1568/getInfo.php?workbook=14_01.xlsx&amp;sheet=U0&amp;row=830&amp;col=6&amp;number=3.6&amp;sourceID=14","3.6")</f>
        <v>3.6</v>
      </c>
      <c r="G830" s="4" t="str">
        <f>HYPERLINK("http://141.218.60.56/~jnz1568/getInfo.php?workbook=14_01.xlsx&amp;sheet=U0&amp;row=830&amp;col=7&amp;number=0.00272&amp;sourceID=14","0.00272")</f>
        <v>0.00272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HYPERLINK("http://141.218.60.56/~jnz1568/getInfo.php?workbook=14_01.xlsx&amp;sheet=U0&amp;row=831&amp;col=6&amp;number=3.7&amp;sourceID=14","3.7")</f>
        <v>3.7</v>
      </c>
      <c r="G831" s="4" t="str">
        <f>HYPERLINK("http://141.218.60.56/~jnz1568/getInfo.php?workbook=14_01.xlsx&amp;sheet=U0&amp;row=831&amp;col=7&amp;number=0.00271&amp;sourceID=14","0.00271")</f>
        <v>0.00271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HYPERLINK("http://141.218.60.56/~jnz1568/getInfo.php?workbook=14_01.xlsx&amp;sheet=U0&amp;row=832&amp;col=6&amp;number=3.8&amp;sourceID=14","3.8")</f>
        <v>3.8</v>
      </c>
      <c r="G832" s="4" t="str">
        <f>HYPERLINK("http://141.218.60.56/~jnz1568/getInfo.php?workbook=14_01.xlsx&amp;sheet=U0&amp;row=832&amp;col=7&amp;number=0.0027&amp;sourceID=14","0.0027")</f>
        <v>0.0027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HYPERLINK("http://141.218.60.56/~jnz1568/getInfo.php?workbook=14_01.xlsx&amp;sheet=U0&amp;row=833&amp;col=6&amp;number=3.9&amp;sourceID=14","3.9")</f>
        <v>3.9</v>
      </c>
      <c r="G833" s="4" t="str">
        <f>HYPERLINK("http://141.218.60.56/~jnz1568/getInfo.php?workbook=14_01.xlsx&amp;sheet=U0&amp;row=833&amp;col=7&amp;number=0.00269&amp;sourceID=14","0.00269")</f>
        <v>0.00269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HYPERLINK("http://141.218.60.56/~jnz1568/getInfo.php?workbook=14_01.xlsx&amp;sheet=U0&amp;row=834&amp;col=6&amp;number=4&amp;sourceID=14","4")</f>
        <v>4</v>
      </c>
      <c r="G834" s="4" t="str">
        <f>HYPERLINK("http://141.218.60.56/~jnz1568/getInfo.php?workbook=14_01.xlsx&amp;sheet=U0&amp;row=834&amp;col=7&amp;number=0.00267&amp;sourceID=14","0.00267")</f>
        <v>0.00267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HYPERLINK("http://141.218.60.56/~jnz1568/getInfo.php?workbook=14_01.xlsx&amp;sheet=U0&amp;row=835&amp;col=6&amp;number=4.1&amp;sourceID=14","4.1")</f>
        <v>4.1</v>
      </c>
      <c r="G835" s="4" t="str">
        <f>HYPERLINK("http://141.218.60.56/~jnz1568/getInfo.php?workbook=14_01.xlsx&amp;sheet=U0&amp;row=835&amp;col=7&amp;number=0.00265&amp;sourceID=14","0.00265")</f>
        <v>0.00265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HYPERLINK("http://141.218.60.56/~jnz1568/getInfo.php?workbook=14_01.xlsx&amp;sheet=U0&amp;row=836&amp;col=6&amp;number=4.2&amp;sourceID=14","4.2")</f>
        <v>4.2</v>
      </c>
      <c r="G836" s="4" t="str">
        <f>HYPERLINK("http://141.218.60.56/~jnz1568/getInfo.php?workbook=14_01.xlsx&amp;sheet=U0&amp;row=836&amp;col=7&amp;number=0.00262&amp;sourceID=14","0.00262")</f>
        <v>0.00262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HYPERLINK("http://141.218.60.56/~jnz1568/getInfo.php?workbook=14_01.xlsx&amp;sheet=U0&amp;row=837&amp;col=6&amp;number=4.3&amp;sourceID=14","4.3")</f>
        <v>4.3</v>
      </c>
      <c r="G837" s="4" t="str">
        <f>HYPERLINK("http://141.218.60.56/~jnz1568/getInfo.php?workbook=14_01.xlsx&amp;sheet=U0&amp;row=837&amp;col=7&amp;number=0.00259&amp;sourceID=14","0.00259")</f>
        <v>0.00259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HYPERLINK("http://141.218.60.56/~jnz1568/getInfo.php?workbook=14_01.xlsx&amp;sheet=U0&amp;row=838&amp;col=6&amp;number=4.4&amp;sourceID=14","4.4")</f>
        <v>4.4</v>
      </c>
      <c r="G838" s="4" t="str">
        <f>HYPERLINK("http://141.218.60.56/~jnz1568/getInfo.php?workbook=14_01.xlsx&amp;sheet=U0&amp;row=838&amp;col=7&amp;number=0.00255&amp;sourceID=14","0.00255")</f>
        <v>0.00255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HYPERLINK("http://141.218.60.56/~jnz1568/getInfo.php?workbook=14_01.xlsx&amp;sheet=U0&amp;row=839&amp;col=6&amp;number=4.5&amp;sourceID=14","4.5")</f>
        <v>4.5</v>
      </c>
      <c r="G839" s="4" t="str">
        <f>HYPERLINK("http://141.218.60.56/~jnz1568/getInfo.php?workbook=14_01.xlsx&amp;sheet=U0&amp;row=839&amp;col=7&amp;number=0.00251&amp;sourceID=14","0.00251")</f>
        <v>0.00251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HYPERLINK("http://141.218.60.56/~jnz1568/getInfo.php?workbook=14_01.xlsx&amp;sheet=U0&amp;row=840&amp;col=6&amp;number=4.6&amp;sourceID=14","4.6")</f>
        <v>4.6</v>
      </c>
      <c r="G840" s="4" t="str">
        <f>HYPERLINK("http://141.218.60.56/~jnz1568/getInfo.php?workbook=14_01.xlsx&amp;sheet=U0&amp;row=840&amp;col=7&amp;number=0.00247&amp;sourceID=14","0.00247")</f>
        <v>0.00247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HYPERLINK("http://141.218.60.56/~jnz1568/getInfo.php?workbook=14_01.xlsx&amp;sheet=U0&amp;row=841&amp;col=6&amp;number=4.7&amp;sourceID=14","4.7")</f>
        <v>4.7</v>
      </c>
      <c r="G841" s="4" t="str">
        <f>HYPERLINK("http://141.218.60.56/~jnz1568/getInfo.php?workbook=14_01.xlsx&amp;sheet=U0&amp;row=841&amp;col=7&amp;number=0.00242&amp;sourceID=14","0.00242")</f>
        <v>0.00242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HYPERLINK("http://141.218.60.56/~jnz1568/getInfo.php?workbook=14_01.xlsx&amp;sheet=U0&amp;row=842&amp;col=6&amp;number=4.8&amp;sourceID=14","4.8")</f>
        <v>4.8</v>
      </c>
      <c r="G842" s="4" t="str">
        <f>HYPERLINK("http://141.218.60.56/~jnz1568/getInfo.php?workbook=14_01.xlsx&amp;sheet=U0&amp;row=842&amp;col=7&amp;number=0.00238&amp;sourceID=14","0.00238")</f>
        <v>0.00238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HYPERLINK("http://141.218.60.56/~jnz1568/getInfo.php?workbook=14_01.xlsx&amp;sheet=U0&amp;row=843&amp;col=6&amp;number=4.9&amp;sourceID=14","4.9")</f>
        <v>4.9</v>
      </c>
      <c r="G843" s="4" t="str">
        <f>HYPERLINK("http://141.218.60.56/~jnz1568/getInfo.php?workbook=14_01.xlsx&amp;sheet=U0&amp;row=843&amp;col=7&amp;number=0.00235&amp;sourceID=14","0.00235")</f>
        <v>0.00235</v>
      </c>
    </row>
    <row r="844" spans="1:7">
      <c r="A844" s="3">
        <v>14</v>
      </c>
      <c r="B844" s="3">
        <v>1</v>
      </c>
      <c r="C844" s="3">
        <v>2</v>
      </c>
      <c r="D844" s="3">
        <v>23</v>
      </c>
      <c r="E844" s="3">
        <v>1</v>
      </c>
      <c r="F844" s="4" t="str">
        <f>HYPERLINK("http://141.218.60.56/~jnz1568/getInfo.php?workbook=14_01.xlsx&amp;sheet=U0&amp;row=844&amp;col=6&amp;number=3&amp;sourceID=14","3")</f>
        <v>3</v>
      </c>
      <c r="G844" s="4" t="str">
        <f>HYPERLINK("http://141.218.60.56/~jnz1568/getInfo.php?workbook=14_01.xlsx&amp;sheet=U0&amp;row=844&amp;col=7&amp;number=0.00366&amp;sourceID=14","0.00366")</f>
        <v>0.00366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HYPERLINK("http://141.218.60.56/~jnz1568/getInfo.php?workbook=14_01.xlsx&amp;sheet=U0&amp;row=845&amp;col=6&amp;number=3.1&amp;sourceID=14","3.1")</f>
        <v>3.1</v>
      </c>
      <c r="G845" s="4" t="str">
        <f>HYPERLINK("http://141.218.60.56/~jnz1568/getInfo.php?workbook=14_01.xlsx&amp;sheet=U0&amp;row=845&amp;col=7&amp;number=0.00366&amp;sourceID=14","0.00366")</f>
        <v>0.00366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HYPERLINK("http://141.218.60.56/~jnz1568/getInfo.php?workbook=14_01.xlsx&amp;sheet=U0&amp;row=846&amp;col=6&amp;number=3.2&amp;sourceID=14","3.2")</f>
        <v>3.2</v>
      </c>
      <c r="G846" s="4" t="str">
        <f>HYPERLINK("http://141.218.60.56/~jnz1568/getInfo.php?workbook=14_01.xlsx&amp;sheet=U0&amp;row=846&amp;col=7&amp;number=0.00366&amp;sourceID=14","0.00366")</f>
        <v>0.00366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HYPERLINK("http://141.218.60.56/~jnz1568/getInfo.php?workbook=14_01.xlsx&amp;sheet=U0&amp;row=847&amp;col=6&amp;number=3.3&amp;sourceID=14","3.3")</f>
        <v>3.3</v>
      </c>
      <c r="G847" s="4" t="str">
        <f>HYPERLINK("http://141.218.60.56/~jnz1568/getInfo.php?workbook=14_01.xlsx&amp;sheet=U0&amp;row=847&amp;col=7&amp;number=0.00365&amp;sourceID=14","0.00365")</f>
        <v>0.00365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HYPERLINK("http://141.218.60.56/~jnz1568/getInfo.php?workbook=14_01.xlsx&amp;sheet=U0&amp;row=848&amp;col=6&amp;number=3.4&amp;sourceID=14","3.4")</f>
        <v>3.4</v>
      </c>
      <c r="G848" s="4" t="str">
        <f>HYPERLINK("http://141.218.60.56/~jnz1568/getInfo.php?workbook=14_01.xlsx&amp;sheet=U0&amp;row=848&amp;col=7&amp;number=0.00364&amp;sourceID=14","0.00364")</f>
        <v>0.00364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HYPERLINK("http://141.218.60.56/~jnz1568/getInfo.php?workbook=14_01.xlsx&amp;sheet=U0&amp;row=849&amp;col=6&amp;number=3.5&amp;sourceID=14","3.5")</f>
        <v>3.5</v>
      </c>
      <c r="G849" s="4" t="str">
        <f>HYPERLINK("http://141.218.60.56/~jnz1568/getInfo.php?workbook=14_01.xlsx&amp;sheet=U0&amp;row=849&amp;col=7&amp;number=0.00364&amp;sourceID=14","0.00364")</f>
        <v>0.00364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HYPERLINK("http://141.218.60.56/~jnz1568/getInfo.php?workbook=14_01.xlsx&amp;sheet=U0&amp;row=850&amp;col=6&amp;number=3.6&amp;sourceID=14","3.6")</f>
        <v>3.6</v>
      </c>
      <c r="G850" s="4" t="str">
        <f>HYPERLINK("http://141.218.60.56/~jnz1568/getInfo.php?workbook=14_01.xlsx&amp;sheet=U0&amp;row=850&amp;col=7&amp;number=0.00363&amp;sourceID=14","0.00363")</f>
        <v>0.00363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HYPERLINK("http://141.218.60.56/~jnz1568/getInfo.php?workbook=14_01.xlsx&amp;sheet=U0&amp;row=851&amp;col=6&amp;number=3.7&amp;sourceID=14","3.7")</f>
        <v>3.7</v>
      </c>
      <c r="G851" s="4" t="str">
        <f>HYPERLINK("http://141.218.60.56/~jnz1568/getInfo.php?workbook=14_01.xlsx&amp;sheet=U0&amp;row=851&amp;col=7&amp;number=0.00361&amp;sourceID=14","0.00361")</f>
        <v>0.00361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HYPERLINK("http://141.218.60.56/~jnz1568/getInfo.php?workbook=14_01.xlsx&amp;sheet=U0&amp;row=852&amp;col=6&amp;number=3.8&amp;sourceID=14","3.8")</f>
        <v>3.8</v>
      </c>
      <c r="G852" s="4" t="str">
        <f>HYPERLINK("http://141.218.60.56/~jnz1568/getInfo.php?workbook=14_01.xlsx&amp;sheet=U0&amp;row=852&amp;col=7&amp;number=0.0036&amp;sourceID=14","0.0036")</f>
        <v>0.0036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HYPERLINK("http://141.218.60.56/~jnz1568/getInfo.php?workbook=14_01.xlsx&amp;sheet=U0&amp;row=853&amp;col=6&amp;number=3.9&amp;sourceID=14","3.9")</f>
        <v>3.9</v>
      </c>
      <c r="G853" s="4" t="str">
        <f>HYPERLINK("http://141.218.60.56/~jnz1568/getInfo.php?workbook=14_01.xlsx&amp;sheet=U0&amp;row=853&amp;col=7&amp;number=0.00358&amp;sourceID=14","0.00358")</f>
        <v>0.00358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HYPERLINK("http://141.218.60.56/~jnz1568/getInfo.php?workbook=14_01.xlsx&amp;sheet=U0&amp;row=854&amp;col=6&amp;number=4&amp;sourceID=14","4")</f>
        <v>4</v>
      </c>
      <c r="G854" s="4" t="str">
        <f>HYPERLINK("http://141.218.60.56/~jnz1568/getInfo.php?workbook=14_01.xlsx&amp;sheet=U0&amp;row=854&amp;col=7&amp;number=0.00355&amp;sourceID=14","0.00355")</f>
        <v>0.00355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HYPERLINK("http://141.218.60.56/~jnz1568/getInfo.php?workbook=14_01.xlsx&amp;sheet=U0&amp;row=855&amp;col=6&amp;number=4.1&amp;sourceID=14","4.1")</f>
        <v>4.1</v>
      </c>
      <c r="G855" s="4" t="str">
        <f>HYPERLINK("http://141.218.60.56/~jnz1568/getInfo.php?workbook=14_01.xlsx&amp;sheet=U0&amp;row=855&amp;col=7&amp;number=0.00352&amp;sourceID=14","0.00352")</f>
        <v>0.00352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HYPERLINK("http://141.218.60.56/~jnz1568/getInfo.php?workbook=14_01.xlsx&amp;sheet=U0&amp;row=856&amp;col=6&amp;number=4.2&amp;sourceID=14","4.2")</f>
        <v>4.2</v>
      </c>
      <c r="G856" s="4" t="str">
        <f>HYPERLINK("http://141.218.60.56/~jnz1568/getInfo.php?workbook=14_01.xlsx&amp;sheet=U0&amp;row=856&amp;col=7&amp;number=0.00349&amp;sourceID=14","0.00349")</f>
        <v>0.00349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HYPERLINK("http://141.218.60.56/~jnz1568/getInfo.php?workbook=14_01.xlsx&amp;sheet=U0&amp;row=857&amp;col=6&amp;number=4.3&amp;sourceID=14","4.3")</f>
        <v>4.3</v>
      </c>
      <c r="G857" s="4" t="str">
        <f>HYPERLINK("http://141.218.60.56/~jnz1568/getInfo.php?workbook=14_01.xlsx&amp;sheet=U0&amp;row=857&amp;col=7&amp;number=0.00345&amp;sourceID=14","0.00345")</f>
        <v>0.00345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HYPERLINK("http://141.218.60.56/~jnz1568/getInfo.php?workbook=14_01.xlsx&amp;sheet=U0&amp;row=858&amp;col=6&amp;number=4.4&amp;sourceID=14","4.4")</f>
        <v>4.4</v>
      </c>
      <c r="G858" s="4" t="str">
        <f>HYPERLINK("http://141.218.60.56/~jnz1568/getInfo.php?workbook=14_01.xlsx&amp;sheet=U0&amp;row=858&amp;col=7&amp;number=0.0034&amp;sourceID=14","0.0034")</f>
        <v>0.0034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HYPERLINK("http://141.218.60.56/~jnz1568/getInfo.php?workbook=14_01.xlsx&amp;sheet=U0&amp;row=859&amp;col=6&amp;number=4.5&amp;sourceID=14","4.5")</f>
        <v>4.5</v>
      </c>
      <c r="G859" s="4" t="str">
        <f>HYPERLINK("http://141.218.60.56/~jnz1568/getInfo.php?workbook=14_01.xlsx&amp;sheet=U0&amp;row=859&amp;col=7&amp;number=0.00334&amp;sourceID=14","0.00334")</f>
        <v>0.00334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HYPERLINK("http://141.218.60.56/~jnz1568/getInfo.php?workbook=14_01.xlsx&amp;sheet=U0&amp;row=860&amp;col=6&amp;number=4.6&amp;sourceID=14","4.6")</f>
        <v>4.6</v>
      </c>
      <c r="G860" s="4" t="str">
        <f>HYPERLINK("http://141.218.60.56/~jnz1568/getInfo.php?workbook=14_01.xlsx&amp;sheet=U0&amp;row=860&amp;col=7&amp;number=0.00328&amp;sourceID=14","0.00328")</f>
        <v>0.00328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HYPERLINK("http://141.218.60.56/~jnz1568/getInfo.php?workbook=14_01.xlsx&amp;sheet=U0&amp;row=861&amp;col=6&amp;number=4.7&amp;sourceID=14","4.7")</f>
        <v>4.7</v>
      </c>
      <c r="G861" s="4" t="str">
        <f>HYPERLINK("http://141.218.60.56/~jnz1568/getInfo.php?workbook=14_01.xlsx&amp;sheet=U0&amp;row=861&amp;col=7&amp;number=0.00322&amp;sourceID=14","0.00322")</f>
        <v>0.00322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HYPERLINK("http://141.218.60.56/~jnz1568/getInfo.php?workbook=14_01.xlsx&amp;sheet=U0&amp;row=862&amp;col=6&amp;number=4.8&amp;sourceID=14","4.8")</f>
        <v>4.8</v>
      </c>
      <c r="G862" s="4" t="str">
        <f>HYPERLINK("http://141.218.60.56/~jnz1568/getInfo.php?workbook=14_01.xlsx&amp;sheet=U0&amp;row=862&amp;col=7&amp;number=0.00317&amp;sourceID=14","0.00317")</f>
        <v>0.00317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HYPERLINK("http://141.218.60.56/~jnz1568/getInfo.php?workbook=14_01.xlsx&amp;sheet=U0&amp;row=863&amp;col=6&amp;number=4.9&amp;sourceID=14","4.9")</f>
        <v>4.9</v>
      </c>
      <c r="G863" s="4" t="str">
        <f>HYPERLINK("http://141.218.60.56/~jnz1568/getInfo.php?workbook=14_01.xlsx&amp;sheet=U0&amp;row=863&amp;col=7&amp;number=0.00313&amp;sourceID=14","0.00313")</f>
        <v>0.00313</v>
      </c>
    </row>
    <row r="864" spans="1:7">
      <c r="A864" s="3">
        <v>14</v>
      </c>
      <c r="B864" s="3">
        <v>1</v>
      </c>
      <c r="C864" s="3">
        <v>2</v>
      </c>
      <c r="D864" s="3">
        <v>24</v>
      </c>
      <c r="E864" s="3">
        <v>1</v>
      </c>
      <c r="F864" s="4" t="str">
        <f>HYPERLINK("http://141.218.60.56/~jnz1568/getInfo.php?workbook=14_01.xlsx&amp;sheet=U0&amp;row=864&amp;col=6&amp;number=3&amp;sourceID=14","3")</f>
        <v>3</v>
      </c>
      <c r="G864" s="4" t="str">
        <f>HYPERLINK("http://141.218.60.56/~jnz1568/getInfo.php?workbook=14_01.xlsx&amp;sheet=U0&amp;row=864&amp;col=7&amp;number=0.000618&amp;sourceID=14","0.000618")</f>
        <v>0.000618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HYPERLINK("http://141.218.60.56/~jnz1568/getInfo.php?workbook=14_01.xlsx&amp;sheet=U0&amp;row=865&amp;col=6&amp;number=3.1&amp;sourceID=14","3.1")</f>
        <v>3.1</v>
      </c>
      <c r="G865" s="4" t="str">
        <f>HYPERLINK("http://141.218.60.56/~jnz1568/getInfo.php?workbook=14_01.xlsx&amp;sheet=U0&amp;row=865&amp;col=7&amp;number=0.000617&amp;sourceID=14","0.000617")</f>
        <v>0.000617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HYPERLINK("http://141.218.60.56/~jnz1568/getInfo.php?workbook=14_01.xlsx&amp;sheet=U0&amp;row=866&amp;col=6&amp;number=3.2&amp;sourceID=14","3.2")</f>
        <v>3.2</v>
      </c>
      <c r="G866" s="4" t="str">
        <f>HYPERLINK("http://141.218.60.56/~jnz1568/getInfo.php?workbook=14_01.xlsx&amp;sheet=U0&amp;row=866&amp;col=7&amp;number=0.000616&amp;sourceID=14","0.000616")</f>
        <v>0.000616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HYPERLINK("http://141.218.60.56/~jnz1568/getInfo.php?workbook=14_01.xlsx&amp;sheet=U0&amp;row=867&amp;col=6&amp;number=3.3&amp;sourceID=14","3.3")</f>
        <v>3.3</v>
      </c>
      <c r="G867" s="4" t="str">
        <f>HYPERLINK("http://141.218.60.56/~jnz1568/getInfo.php?workbook=14_01.xlsx&amp;sheet=U0&amp;row=867&amp;col=7&amp;number=0.000616&amp;sourceID=14","0.000616")</f>
        <v>0.000616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HYPERLINK("http://141.218.60.56/~jnz1568/getInfo.php?workbook=14_01.xlsx&amp;sheet=U0&amp;row=868&amp;col=6&amp;number=3.4&amp;sourceID=14","3.4")</f>
        <v>3.4</v>
      </c>
      <c r="G868" s="4" t="str">
        <f>HYPERLINK("http://141.218.60.56/~jnz1568/getInfo.php?workbook=14_01.xlsx&amp;sheet=U0&amp;row=868&amp;col=7&amp;number=0.000615&amp;sourceID=14","0.000615")</f>
        <v>0.000615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HYPERLINK("http://141.218.60.56/~jnz1568/getInfo.php?workbook=14_01.xlsx&amp;sheet=U0&amp;row=869&amp;col=6&amp;number=3.5&amp;sourceID=14","3.5")</f>
        <v>3.5</v>
      </c>
      <c r="G869" s="4" t="str">
        <f>HYPERLINK("http://141.218.60.56/~jnz1568/getInfo.php?workbook=14_01.xlsx&amp;sheet=U0&amp;row=869&amp;col=7&amp;number=0.000613&amp;sourceID=14","0.000613")</f>
        <v>0.000613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HYPERLINK("http://141.218.60.56/~jnz1568/getInfo.php?workbook=14_01.xlsx&amp;sheet=U0&amp;row=870&amp;col=6&amp;number=3.6&amp;sourceID=14","3.6")</f>
        <v>3.6</v>
      </c>
      <c r="G870" s="4" t="str">
        <f>HYPERLINK("http://141.218.60.56/~jnz1568/getInfo.php?workbook=14_01.xlsx&amp;sheet=U0&amp;row=870&amp;col=7&amp;number=0.000612&amp;sourceID=14","0.000612")</f>
        <v>0.000612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HYPERLINK("http://141.218.60.56/~jnz1568/getInfo.php?workbook=14_01.xlsx&amp;sheet=U0&amp;row=871&amp;col=6&amp;number=3.7&amp;sourceID=14","3.7")</f>
        <v>3.7</v>
      </c>
      <c r="G871" s="4" t="str">
        <f>HYPERLINK("http://141.218.60.56/~jnz1568/getInfo.php?workbook=14_01.xlsx&amp;sheet=U0&amp;row=871&amp;col=7&amp;number=0.000609&amp;sourceID=14","0.000609")</f>
        <v>0.000609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HYPERLINK("http://141.218.60.56/~jnz1568/getInfo.php?workbook=14_01.xlsx&amp;sheet=U0&amp;row=872&amp;col=6&amp;number=3.8&amp;sourceID=14","3.8")</f>
        <v>3.8</v>
      </c>
      <c r="G872" s="4" t="str">
        <f>HYPERLINK("http://141.218.60.56/~jnz1568/getInfo.php?workbook=14_01.xlsx&amp;sheet=U0&amp;row=872&amp;col=7&amp;number=0.000607&amp;sourceID=14","0.000607")</f>
        <v>0.000607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HYPERLINK("http://141.218.60.56/~jnz1568/getInfo.php?workbook=14_01.xlsx&amp;sheet=U0&amp;row=873&amp;col=6&amp;number=3.9&amp;sourceID=14","3.9")</f>
        <v>3.9</v>
      </c>
      <c r="G873" s="4" t="str">
        <f>HYPERLINK("http://141.218.60.56/~jnz1568/getInfo.php?workbook=14_01.xlsx&amp;sheet=U0&amp;row=873&amp;col=7&amp;number=0.000604&amp;sourceID=14","0.000604")</f>
        <v>0.000604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HYPERLINK("http://141.218.60.56/~jnz1568/getInfo.php?workbook=14_01.xlsx&amp;sheet=U0&amp;row=874&amp;col=6&amp;number=4&amp;sourceID=14","4")</f>
        <v>4</v>
      </c>
      <c r="G874" s="4" t="str">
        <f>HYPERLINK("http://141.218.60.56/~jnz1568/getInfo.php?workbook=14_01.xlsx&amp;sheet=U0&amp;row=874&amp;col=7&amp;number=0.0006&amp;sourceID=14","0.0006")</f>
        <v>0.0006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HYPERLINK("http://141.218.60.56/~jnz1568/getInfo.php?workbook=14_01.xlsx&amp;sheet=U0&amp;row=875&amp;col=6&amp;number=4.1&amp;sourceID=14","4.1")</f>
        <v>4.1</v>
      </c>
      <c r="G875" s="4" t="str">
        <f>HYPERLINK("http://141.218.60.56/~jnz1568/getInfo.php?workbook=14_01.xlsx&amp;sheet=U0&amp;row=875&amp;col=7&amp;number=0.000595&amp;sourceID=14","0.000595")</f>
        <v>0.000595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HYPERLINK("http://141.218.60.56/~jnz1568/getInfo.php?workbook=14_01.xlsx&amp;sheet=U0&amp;row=876&amp;col=6&amp;number=4.2&amp;sourceID=14","4.2")</f>
        <v>4.2</v>
      </c>
      <c r="G876" s="4" t="str">
        <f>HYPERLINK("http://141.218.60.56/~jnz1568/getInfo.php?workbook=14_01.xlsx&amp;sheet=U0&amp;row=876&amp;col=7&amp;number=0.000589&amp;sourceID=14","0.000589")</f>
        <v>0.000589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HYPERLINK("http://141.218.60.56/~jnz1568/getInfo.php?workbook=14_01.xlsx&amp;sheet=U0&amp;row=877&amp;col=6&amp;number=4.3&amp;sourceID=14","4.3")</f>
        <v>4.3</v>
      </c>
      <c r="G877" s="4" t="str">
        <f>HYPERLINK("http://141.218.60.56/~jnz1568/getInfo.php?workbook=14_01.xlsx&amp;sheet=U0&amp;row=877&amp;col=7&amp;number=0.000581&amp;sourceID=14","0.000581")</f>
        <v>0.000581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HYPERLINK("http://141.218.60.56/~jnz1568/getInfo.php?workbook=14_01.xlsx&amp;sheet=U0&amp;row=878&amp;col=6&amp;number=4.4&amp;sourceID=14","4.4")</f>
        <v>4.4</v>
      </c>
      <c r="G878" s="4" t="str">
        <f>HYPERLINK("http://141.218.60.56/~jnz1568/getInfo.php?workbook=14_01.xlsx&amp;sheet=U0&amp;row=878&amp;col=7&amp;number=0.000572&amp;sourceID=14","0.000572")</f>
        <v>0.000572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HYPERLINK("http://141.218.60.56/~jnz1568/getInfo.php?workbook=14_01.xlsx&amp;sheet=U0&amp;row=879&amp;col=6&amp;number=4.5&amp;sourceID=14","4.5")</f>
        <v>4.5</v>
      </c>
      <c r="G879" s="4" t="str">
        <f>HYPERLINK("http://141.218.60.56/~jnz1568/getInfo.php?workbook=14_01.xlsx&amp;sheet=U0&amp;row=879&amp;col=7&amp;number=0.000562&amp;sourceID=14","0.000562")</f>
        <v>0.000562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HYPERLINK("http://141.218.60.56/~jnz1568/getInfo.php?workbook=14_01.xlsx&amp;sheet=U0&amp;row=880&amp;col=6&amp;number=4.6&amp;sourceID=14","4.6")</f>
        <v>4.6</v>
      </c>
      <c r="G880" s="4" t="str">
        <f>HYPERLINK("http://141.218.60.56/~jnz1568/getInfo.php?workbook=14_01.xlsx&amp;sheet=U0&amp;row=880&amp;col=7&amp;number=0.000549&amp;sourceID=14","0.000549")</f>
        <v>0.000549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HYPERLINK("http://141.218.60.56/~jnz1568/getInfo.php?workbook=14_01.xlsx&amp;sheet=U0&amp;row=881&amp;col=6&amp;number=4.7&amp;sourceID=14","4.7")</f>
        <v>4.7</v>
      </c>
      <c r="G881" s="4" t="str">
        <f>HYPERLINK("http://141.218.60.56/~jnz1568/getInfo.php?workbook=14_01.xlsx&amp;sheet=U0&amp;row=881&amp;col=7&amp;number=0.000534&amp;sourceID=14","0.000534")</f>
        <v>0.000534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HYPERLINK("http://141.218.60.56/~jnz1568/getInfo.php?workbook=14_01.xlsx&amp;sheet=U0&amp;row=882&amp;col=6&amp;number=4.8&amp;sourceID=14","4.8")</f>
        <v>4.8</v>
      </c>
      <c r="G882" s="4" t="str">
        <f>HYPERLINK("http://141.218.60.56/~jnz1568/getInfo.php?workbook=14_01.xlsx&amp;sheet=U0&amp;row=882&amp;col=7&amp;number=0.000516&amp;sourceID=14","0.000516")</f>
        <v>0.000516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HYPERLINK("http://141.218.60.56/~jnz1568/getInfo.php?workbook=14_01.xlsx&amp;sheet=U0&amp;row=883&amp;col=6&amp;number=4.9&amp;sourceID=14","4.9")</f>
        <v>4.9</v>
      </c>
      <c r="G883" s="4" t="str">
        <f>HYPERLINK("http://141.218.60.56/~jnz1568/getInfo.php?workbook=14_01.xlsx&amp;sheet=U0&amp;row=883&amp;col=7&amp;number=0.000496&amp;sourceID=14","0.000496")</f>
        <v>0.000496</v>
      </c>
    </row>
    <row r="884" spans="1:7">
      <c r="A884" s="3">
        <v>14</v>
      </c>
      <c r="B884" s="3">
        <v>1</v>
      </c>
      <c r="C884" s="3">
        <v>2</v>
      </c>
      <c r="D884" s="3">
        <v>25</v>
      </c>
      <c r="E884" s="3">
        <v>1</v>
      </c>
      <c r="F884" s="4" t="str">
        <f>HYPERLINK("http://141.218.60.56/~jnz1568/getInfo.php?workbook=14_01.xlsx&amp;sheet=U0&amp;row=884&amp;col=6&amp;number=3&amp;sourceID=14","3")</f>
        <v>3</v>
      </c>
      <c r="G884" s="4" t="str">
        <f>HYPERLINK("http://141.218.60.56/~jnz1568/getInfo.php?workbook=14_01.xlsx&amp;sheet=U0&amp;row=884&amp;col=7&amp;number=0.000773&amp;sourceID=14","0.000773")</f>
        <v>0.000773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HYPERLINK("http://141.218.60.56/~jnz1568/getInfo.php?workbook=14_01.xlsx&amp;sheet=U0&amp;row=885&amp;col=6&amp;number=3.1&amp;sourceID=14","3.1")</f>
        <v>3.1</v>
      </c>
      <c r="G885" s="4" t="str">
        <f>HYPERLINK("http://141.218.60.56/~jnz1568/getInfo.php?workbook=14_01.xlsx&amp;sheet=U0&amp;row=885&amp;col=7&amp;number=0.000773&amp;sourceID=14","0.000773")</f>
        <v>0.000773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HYPERLINK("http://141.218.60.56/~jnz1568/getInfo.php?workbook=14_01.xlsx&amp;sheet=U0&amp;row=886&amp;col=6&amp;number=3.2&amp;sourceID=14","3.2")</f>
        <v>3.2</v>
      </c>
      <c r="G886" s="4" t="str">
        <f>HYPERLINK("http://141.218.60.56/~jnz1568/getInfo.php?workbook=14_01.xlsx&amp;sheet=U0&amp;row=886&amp;col=7&amp;number=0.000772&amp;sourceID=14","0.000772")</f>
        <v>0.000772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HYPERLINK("http://141.218.60.56/~jnz1568/getInfo.php?workbook=14_01.xlsx&amp;sheet=U0&amp;row=887&amp;col=6&amp;number=3.3&amp;sourceID=14","3.3")</f>
        <v>3.3</v>
      </c>
      <c r="G887" s="4" t="str">
        <f>HYPERLINK("http://141.218.60.56/~jnz1568/getInfo.php?workbook=14_01.xlsx&amp;sheet=U0&amp;row=887&amp;col=7&amp;number=0.000771&amp;sourceID=14","0.000771")</f>
        <v>0.000771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HYPERLINK("http://141.218.60.56/~jnz1568/getInfo.php?workbook=14_01.xlsx&amp;sheet=U0&amp;row=888&amp;col=6&amp;number=3.4&amp;sourceID=14","3.4")</f>
        <v>3.4</v>
      </c>
      <c r="G888" s="4" t="str">
        <f>HYPERLINK("http://141.218.60.56/~jnz1568/getInfo.php?workbook=14_01.xlsx&amp;sheet=U0&amp;row=888&amp;col=7&amp;number=0.00077&amp;sourceID=14","0.00077")</f>
        <v>0.00077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HYPERLINK("http://141.218.60.56/~jnz1568/getInfo.php?workbook=14_01.xlsx&amp;sheet=U0&amp;row=889&amp;col=6&amp;number=3.5&amp;sourceID=14","3.5")</f>
        <v>3.5</v>
      </c>
      <c r="G889" s="4" t="str">
        <f>HYPERLINK("http://141.218.60.56/~jnz1568/getInfo.php?workbook=14_01.xlsx&amp;sheet=U0&amp;row=889&amp;col=7&amp;number=0.000768&amp;sourceID=14","0.000768")</f>
        <v>0.000768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HYPERLINK("http://141.218.60.56/~jnz1568/getInfo.php?workbook=14_01.xlsx&amp;sheet=U0&amp;row=890&amp;col=6&amp;number=3.6&amp;sourceID=14","3.6")</f>
        <v>3.6</v>
      </c>
      <c r="G890" s="4" t="str">
        <f>HYPERLINK("http://141.218.60.56/~jnz1568/getInfo.php?workbook=14_01.xlsx&amp;sheet=U0&amp;row=890&amp;col=7&amp;number=0.000766&amp;sourceID=14","0.000766")</f>
        <v>0.000766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HYPERLINK("http://141.218.60.56/~jnz1568/getInfo.php?workbook=14_01.xlsx&amp;sheet=U0&amp;row=891&amp;col=6&amp;number=3.7&amp;sourceID=14","3.7")</f>
        <v>3.7</v>
      </c>
      <c r="G891" s="4" t="str">
        <f>HYPERLINK("http://141.218.60.56/~jnz1568/getInfo.php?workbook=14_01.xlsx&amp;sheet=U0&amp;row=891&amp;col=7&amp;number=0.000763&amp;sourceID=14","0.000763")</f>
        <v>0.000763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HYPERLINK("http://141.218.60.56/~jnz1568/getInfo.php?workbook=14_01.xlsx&amp;sheet=U0&amp;row=892&amp;col=6&amp;number=3.8&amp;sourceID=14","3.8")</f>
        <v>3.8</v>
      </c>
      <c r="G892" s="4" t="str">
        <f>HYPERLINK("http://141.218.60.56/~jnz1568/getInfo.php?workbook=14_01.xlsx&amp;sheet=U0&amp;row=892&amp;col=7&amp;number=0.00076&amp;sourceID=14","0.00076")</f>
        <v>0.00076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HYPERLINK("http://141.218.60.56/~jnz1568/getInfo.php?workbook=14_01.xlsx&amp;sheet=U0&amp;row=893&amp;col=6&amp;number=3.9&amp;sourceID=14","3.9")</f>
        <v>3.9</v>
      </c>
      <c r="G893" s="4" t="str">
        <f>HYPERLINK("http://141.218.60.56/~jnz1568/getInfo.php?workbook=14_01.xlsx&amp;sheet=U0&amp;row=893&amp;col=7&amp;number=0.000756&amp;sourceID=14","0.000756")</f>
        <v>0.000756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HYPERLINK("http://141.218.60.56/~jnz1568/getInfo.php?workbook=14_01.xlsx&amp;sheet=U0&amp;row=894&amp;col=6&amp;number=4&amp;sourceID=14","4")</f>
        <v>4</v>
      </c>
      <c r="G894" s="4" t="str">
        <f>HYPERLINK("http://141.218.60.56/~jnz1568/getInfo.php?workbook=14_01.xlsx&amp;sheet=U0&amp;row=894&amp;col=7&amp;number=0.000751&amp;sourceID=14","0.000751")</f>
        <v>0.000751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HYPERLINK("http://141.218.60.56/~jnz1568/getInfo.php?workbook=14_01.xlsx&amp;sheet=U0&amp;row=895&amp;col=6&amp;number=4.1&amp;sourceID=14","4.1")</f>
        <v>4.1</v>
      </c>
      <c r="G895" s="4" t="str">
        <f>HYPERLINK("http://141.218.60.56/~jnz1568/getInfo.php?workbook=14_01.xlsx&amp;sheet=U0&amp;row=895&amp;col=7&amp;number=0.000745&amp;sourceID=14","0.000745")</f>
        <v>0.000745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HYPERLINK("http://141.218.60.56/~jnz1568/getInfo.php?workbook=14_01.xlsx&amp;sheet=U0&amp;row=896&amp;col=6&amp;number=4.2&amp;sourceID=14","4.2")</f>
        <v>4.2</v>
      </c>
      <c r="G896" s="4" t="str">
        <f>HYPERLINK("http://141.218.60.56/~jnz1568/getInfo.php?workbook=14_01.xlsx&amp;sheet=U0&amp;row=896&amp;col=7&amp;number=0.000737&amp;sourceID=14","0.000737")</f>
        <v>0.000737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HYPERLINK("http://141.218.60.56/~jnz1568/getInfo.php?workbook=14_01.xlsx&amp;sheet=U0&amp;row=897&amp;col=6&amp;number=4.3&amp;sourceID=14","4.3")</f>
        <v>4.3</v>
      </c>
      <c r="G897" s="4" t="str">
        <f>HYPERLINK("http://141.218.60.56/~jnz1568/getInfo.php?workbook=14_01.xlsx&amp;sheet=U0&amp;row=897&amp;col=7&amp;number=0.000728&amp;sourceID=14","0.000728")</f>
        <v>0.000728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HYPERLINK("http://141.218.60.56/~jnz1568/getInfo.php?workbook=14_01.xlsx&amp;sheet=U0&amp;row=898&amp;col=6&amp;number=4.4&amp;sourceID=14","4.4")</f>
        <v>4.4</v>
      </c>
      <c r="G898" s="4" t="str">
        <f>HYPERLINK("http://141.218.60.56/~jnz1568/getInfo.php?workbook=14_01.xlsx&amp;sheet=U0&amp;row=898&amp;col=7&amp;number=0.000717&amp;sourceID=14","0.000717")</f>
        <v>0.000717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HYPERLINK("http://141.218.60.56/~jnz1568/getInfo.php?workbook=14_01.xlsx&amp;sheet=U0&amp;row=899&amp;col=6&amp;number=4.5&amp;sourceID=14","4.5")</f>
        <v>4.5</v>
      </c>
      <c r="G899" s="4" t="str">
        <f>HYPERLINK("http://141.218.60.56/~jnz1568/getInfo.php?workbook=14_01.xlsx&amp;sheet=U0&amp;row=899&amp;col=7&amp;number=0.000703&amp;sourceID=14","0.000703")</f>
        <v>0.000703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HYPERLINK("http://141.218.60.56/~jnz1568/getInfo.php?workbook=14_01.xlsx&amp;sheet=U0&amp;row=900&amp;col=6&amp;number=4.6&amp;sourceID=14","4.6")</f>
        <v>4.6</v>
      </c>
      <c r="G900" s="4" t="str">
        <f>HYPERLINK("http://141.218.60.56/~jnz1568/getInfo.php?workbook=14_01.xlsx&amp;sheet=U0&amp;row=900&amp;col=7&amp;number=0.000687&amp;sourceID=14","0.000687")</f>
        <v>0.000687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HYPERLINK("http://141.218.60.56/~jnz1568/getInfo.php?workbook=14_01.xlsx&amp;sheet=U0&amp;row=901&amp;col=6&amp;number=4.7&amp;sourceID=14","4.7")</f>
        <v>4.7</v>
      </c>
      <c r="G901" s="4" t="str">
        <f>HYPERLINK("http://141.218.60.56/~jnz1568/getInfo.php?workbook=14_01.xlsx&amp;sheet=U0&amp;row=901&amp;col=7&amp;number=0.000668&amp;sourceID=14","0.000668")</f>
        <v>0.000668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HYPERLINK("http://141.218.60.56/~jnz1568/getInfo.php?workbook=14_01.xlsx&amp;sheet=U0&amp;row=902&amp;col=6&amp;number=4.8&amp;sourceID=14","4.8")</f>
        <v>4.8</v>
      </c>
      <c r="G902" s="4" t="str">
        <f>HYPERLINK("http://141.218.60.56/~jnz1568/getInfo.php?workbook=14_01.xlsx&amp;sheet=U0&amp;row=902&amp;col=7&amp;number=0.000646&amp;sourceID=14","0.000646")</f>
        <v>0.000646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HYPERLINK("http://141.218.60.56/~jnz1568/getInfo.php?workbook=14_01.xlsx&amp;sheet=U0&amp;row=903&amp;col=6&amp;number=4.9&amp;sourceID=14","4.9")</f>
        <v>4.9</v>
      </c>
      <c r="G903" s="4" t="str">
        <f>HYPERLINK("http://141.218.60.56/~jnz1568/getInfo.php?workbook=14_01.xlsx&amp;sheet=U0&amp;row=903&amp;col=7&amp;number=0.000621&amp;sourceID=14","0.000621")</f>
        <v>0.000621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2015-05-05T07:29:13Z</dcterms:created>
  <dcterms:modified xsi:type="dcterms:W3CDTF">2015-05-05T07:29:13Z</dcterms:modified>
</cp:coreProperties>
</file>