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<sst xmlns="http://schemas.openxmlformats.org/spreadsheetml/2006/main" count="82" uniqueCount="41">
  <si>
    <t>Fine Structure Energy Levels for P XV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</si>
  <si>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</si>
  <si>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</si>
  <si>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</si>
  <si>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</si>
  <si>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</si>
  <si>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</si>
  <si>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</si>
  <si>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</si>
  <si>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</si>
  <si>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</si>
  <si>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</si>
  <si>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</si>
  <si>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</t>
  </si>
  <si>
    <t>2s</t>
  </si>
  <si>
    <t>2p</t>
  </si>
  <si>
    <t>2P</t>
  </si>
  <si>
    <t>3s</t>
  </si>
  <si>
    <t>3p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</si>
  <si>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</si>
  <si>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</si>
  <si>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</si>
  <si>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</si>
  <si>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</si>
  <si>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</si>
  <si>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</si>
  <si>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</si>
  <si>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</si>
  <si>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</si>
  <si>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</si>
  <si>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</si>
  <si>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</si>
  <si>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P XV</t>
  </si>
  <si>
    <t>k</t>
  </si>
  <si>
    <t>WL Vac (A)</t>
  </si>
  <si>
    <t>A (s-1)</t>
  </si>
  <si>
    <t>A2E1(s-1)</t>
  </si>
  <si>
    <t>Effective Collision Strengths for P XV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</si>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</sst>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HYPERLINK("http://141.218.60.56/~jnz1568/getInfo.php?workbook=15_01.xlsx&amp;sheet=E0&amp;row=4&amp;col=10&amp;number=0&amp;sourceID=14","0")</f>
        <v>0</v>
      </c>
    </row>
    <row r="5" spans="1:10">
      <c r="A5" s="3">
        <v>15</v>
      </c>
      <c r="B5" s="3">
        <v>1</v>
      </c>
      <c r="C5" s="3">
        <v>2</v>
      </c>
      <c r="D5" s="3" t="s">
        <v>14</v>
      </c>
      <c r="E5" s="3" t="s">
        <v>13</v>
      </c>
      <c r="F5" s="3">
        <v>2</v>
      </c>
      <c r="G5" s="3">
        <v>0</v>
      </c>
      <c r="H5" s="3">
        <v>0</v>
      </c>
      <c r="I5" s="3">
        <v>0.5</v>
      </c>
      <c r="J5" s="4" t="str">
        <f>HYPERLINK("http://141.218.60.56/~jnz1568/getInfo.php?workbook=15_01.xlsx&amp;sheet=E0&amp;row=5&amp;col=10&amp;number=18564728&amp;sourceID=14","18564728")</f>
        <v>18564728</v>
      </c>
    </row>
    <row r="6" spans="1:10">
      <c r="A6" s="3">
        <v>15</v>
      </c>
      <c r="B6" s="3">
        <v>1</v>
      </c>
      <c r="C6" s="3">
        <v>3</v>
      </c>
      <c r="D6" s="3" t="s">
        <v>15</v>
      </c>
      <c r="E6" s="3" t="s">
        <v>16</v>
      </c>
      <c r="F6" s="3">
        <v>2</v>
      </c>
      <c r="G6" s="3">
        <v>1</v>
      </c>
      <c r="H6" s="3">
        <v>1</v>
      </c>
      <c r="I6" s="3">
        <v>0.5</v>
      </c>
      <c r="J6" s="4" t="str">
        <f>HYPERLINK("http://141.218.60.56/~jnz1568/getInfo.php?workbook=15_01.xlsx&amp;sheet=E0&amp;row=6&amp;col=10&amp;number=18564052&amp;sourceID=14","18564052")</f>
        <v>18564052</v>
      </c>
    </row>
    <row r="7" spans="1:10">
      <c r="A7" s="3">
        <v>15</v>
      </c>
      <c r="B7" s="3">
        <v>1</v>
      </c>
      <c r="C7" s="3">
        <v>4</v>
      </c>
      <c r="D7" s="3" t="s">
        <v>15</v>
      </c>
      <c r="E7" s="3" t="s">
        <v>16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HYPERLINK("http://141.218.60.56/~jnz1568/getInfo.php?workbook=15_01.xlsx&amp;sheet=E0&amp;row=7&amp;col=10&amp;number=18582722&amp;sourceID=14","18582722")</f>
        <v>18582722</v>
      </c>
    </row>
    <row r="8" spans="1:10">
      <c r="A8" s="3">
        <v>15</v>
      </c>
      <c r="B8" s="3">
        <v>1</v>
      </c>
      <c r="C8" s="3">
        <v>5</v>
      </c>
      <c r="D8" s="3" t="s">
        <v>17</v>
      </c>
      <c r="E8" s="3" t="s">
        <v>13</v>
      </c>
      <c r="F8" s="3">
        <v>2</v>
      </c>
      <c r="G8" s="3">
        <v>0</v>
      </c>
      <c r="H8" s="3">
        <v>0</v>
      </c>
      <c r="I8" s="3">
        <v>0.5</v>
      </c>
      <c r="J8" s="4" t="str">
        <f>HYPERLINK("http://141.218.60.56/~jnz1568/getInfo.php?workbook=15_01.xlsx&amp;sheet=E0&amp;row=8&amp;col=10&amp;number=22008492&amp;sourceID=14","22008492")</f>
        <v>22008492</v>
      </c>
    </row>
    <row r="9" spans="1:10">
      <c r="A9" s="3">
        <v>15</v>
      </c>
      <c r="B9" s="3">
        <v>1</v>
      </c>
      <c r="C9" s="3">
        <v>6</v>
      </c>
      <c r="D9" s="3" t="s">
        <v>18</v>
      </c>
      <c r="E9" s="3" t="s">
        <v>16</v>
      </c>
      <c r="F9" s="3">
        <v>2</v>
      </c>
      <c r="G9" s="3">
        <v>1</v>
      </c>
      <c r="H9" s="3">
        <v>1</v>
      </c>
      <c r="I9" s="3">
        <v>0.5</v>
      </c>
      <c r="J9" s="4" t="str">
        <f>HYPERLINK("http://141.218.60.56/~jnz1568/getInfo.php?workbook=15_01.xlsx&amp;sheet=E0&amp;row=9&amp;col=10&amp;number=22008288&amp;sourceID=14","22008288")</f>
        <v>22008288</v>
      </c>
    </row>
    <row r="10" spans="1:10">
      <c r="A10" s="3">
        <v>15</v>
      </c>
      <c r="B10" s="3">
        <v>1</v>
      </c>
      <c r="C10" s="3">
        <v>7</v>
      </c>
      <c r="D10" s="3" t="s">
        <v>18</v>
      </c>
      <c r="E10" s="3" t="s">
        <v>16</v>
      </c>
      <c r="F10" s="3">
        <v>2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HYPERLINK("http://141.218.60.56/~jnz1568/getInfo.php?workbook=15_01.xlsx&amp;sheet=E0&amp;row=10&amp;col=10&amp;number=22013822&amp;sourceID=14","22013822")</f>
        <v>22013822</v>
      </c>
    </row>
    <row r="11" spans="1:10">
      <c r="A11" s="3">
        <v>15</v>
      </c>
      <c r="B11" s="3">
        <v>1</v>
      </c>
      <c r="C11" s="3">
        <v>8</v>
      </c>
      <c r="D11" s="3" t="s">
        <v>19</v>
      </c>
      <c r="E11" s="3" t="s">
        <v>20</v>
      </c>
      <c r="F11" s="3">
        <v>2</v>
      </c>
      <c r="G11" s="3">
        <v>2</v>
      </c>
      <c r="H11" s="3">
        <v>0</v>
      </c>
      <c r="I11" s="3">
        <v>1.5</v>
      </c>
      <c r="J11" s="4" t="str">
        <f>HYPERLINK("http://141.218.60.56/~jnz1568/getInfo.php?workbook=15_01.xlsx&amp;sheet=E0&amp;row=11&amp;col=10&amp;number=22013812&amp;sourceID=14","22013812")</f>
        <v>22013812</v>
      </c>
    </row>
    <row r="12" spans="1:10">
      <c r="A12" s="3">
        <v>15</v>
      </c>
      <c r="B12" s="3">
        <v>1</v>
      </c>
      <c r="C12" s="3">
        <v>9</v>
      </c>
      <c r="D12" s="3" t="s">
        <v>19</v>
      </c>
      <c r="E12" s="3" t="s">
        <v>20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HYPERLINK("http://141.218.60.56/~jnz1568/getInfo.php?workbook=15_01.xlsx&amp;sheet=E0&amp;row=12&amp;col=10&amp;number=22015648&amp;sourceID=14","22015648")</f>
        <v>22015648</v>
      </c>
    </row>
    <row r="13" spans="1:10">
      <c r="A13" s="3">
        <v>15</v>
      </c>
      <c r="B13" s="3">
        <v>1</v>
      </c>
      <c r="C13" s="3">
        <v>10</v>
      </c>
      <c r="D13" s="3" t="s">
        <v>21</v>
      </c>
      <c r="E13" s="3" t="s">
        <v>13</v>
      </c>
      <c r="F13" s="3">
        <v>2</v>
      </c>
      <c r="G13" s="3">
        <v>0</v>
      </c>
      <c r="H13" s="3">
        <v>0</v>
      </c>
      <c r="I13" s="3">
        <v>0.5</v>
      </c>
      <c r="J13" s="4" t="str">
        <f>HYPERLINK("http://141.218.60.56/~jnz1568/getInfo.php?workbook=15_01.xlsx&amp;sheet=E0&amp;row=13&amp;col=10&amp;number=23213096&amp;sourceID=14","23213096")</f>
        <v>23213096</v>
      </c>
    </row>
    <row r="14" spans="1:10">
      <c r="A14" s="3">
        <v>15</v>
      </c>
      <c r="B14" s="3">
        <v>1</v>
      </c>
      <c r="C14" s="3">
        <v>11</v>
      </c>
      <c r="D14" s="3" t="s">
        <v>22</v>
      </c>
      <c r="E14" s="3" t="s">
        <v>16</v>
      </c>
      <c r="F14" s="3">
        <v>2</v>
      </c>
      <c r="G14" s="3">
        <v>1</v>
      </c>
      <c r="H14" s="3">
        <v>1</v>
      </c>
      <c r="I14" s="3">
        <v>0.5</v>
      </c>
      <c r="J14" s="4" t="str">
        <f>HYPERLINK("http://141.218.60.56/~jnz1568/getInfo.php?workbook=15_01.xlsx&amp;sheet=E0&amp;row=14&amp;col=10&amp;number=23213012&amp;sourceID=14","23213012")</f>
        <v>23213012</v>
      </c>
    </row>
    <row r="15" spans="1:10">
      <c r="A15" s="3">
        <v>15</v>
      </c>
      <c r="B15" s="3">
        <v>1</v>
      </c>
      <c r="C15" s="3">
        <v>12</v>
      </c>
      <c r="D15" s="3" t="s">
        <v>22</v>
      </c>
      <c r="E15" s="3" t="s">
        <v>16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HYPERLINK("http://141.218.60.56/~jnz1568/getInfo.php?workbook=15_01.xlsx&amp;sheet=E0&amp;row=15&amp;col=10&amp;number=23215344&amp;sourceID=14","23215344")</f>
        <v>23215344</v>
      </c>
    </row>
    <row r="16" spans="1:10">
      <c r="A16" s="3">
        <v>15</v>
      </c>
      <c r="B16" s="3">
        <v>1</v>
      </c>
      <c r="C16" s="3">
        <v>13</v>
      </c>
      <c r="D16" s="3" t="s">
        <v>23</v>
      </c>
      <c r="E16" s="3" t="s">
        <v>20</v>
      </c>
      <c r="F16" s="3">
        <v>2</v>
      </c>
      <c r="G16" s="3">
        <v>2</v>
      </c>
      <c r="H16" s="3">
        <v>0</v>
      </c>
      <c r="I16" s="3">
        <v>1.5</v>
      </c>
      <c r="J16" s="4" t="str">
        <f>HYPERLINK("http://141.218.60.56/~jnz1568/getInfo.php?workbook=15_01.xlsx&amp;sheet=E0&amp;row=16&amp;col=10&amp;number=23215340&amp;sourceID=14","23215340")</f>
        <v>23215340</v>
      </c>
    </row>
    <row r="17" spans="1:10">
      <c r="A17" s="3">
        <v>15</v>
      </c>
      <c r="B17" s="3">
        <v>1</v>
      </c>
      <c r="C17" s="3">
        <v>14</v>
      </c>
      <c r="D17" s="3" t="s">
        <v>23</v>
      </c>
      <c r="E17" s="3" t="s">
        <v>20</v>
      </c>
      <c r="F17" s="3">
        <v>2</v>
      </c>
      <c r="G17" s="3">
        <v>2</v>
      </c>
      <c r="H17" s="3">
        <v>0</v>
      </c>
      <c r="I17" s="3">
        <v>2.5</v>
      </c>
      <c r="J17" s="4" t="str">
        <f>HYPERLINK("http://141.218.60.56/~jnz1568/getInfo.php?workbook=15_01.xlsx&amp;sheet=E0&amp;row=17&amp;col=10&amp;number=23216116&amp;sourceID=14","23216116")</f>
        <v>23216116</v>
      </c>
    </row>
    <row r="18" spans="1:10">
      <c r="A18" s="3">
        <v>15</v>
      </c>
      <c r="B18" s="3">
        <v>1</v>
      </c>
      <c r="C18" s="3">
        <v>15</v>
      </c>
      <c r="D18" s="3" t="s">
        <v>24</v>
      </c>
      <c r="E18" s="3" t="s">
        <v>25</v>
      </c>
      <c r="F18" s="3">
        <v>2</v>
      </c>
      <c r="G18" s="3">
        <v>3</v>
      </c>
      <c r="H18" s="3">
        <v>1</v>
      </c>
      <c r="I18" s="3">
        <v>2.5</v>
      </c>
      <c r="J18" s="4" t="str">
        <f>HYPERLINK("http://141.218.60.56/~jnz1568/getInfo.php?workbook=15_01.xlsx&amp;sheet=E0&amp;row=18&amp;col=10&amp;number=23216114&amp;sourceID=14","23216114")</f>
        <v>23216114</v>
      </c>
    </row>
    <row r="19" spans="1:10">
      <c r="A19" s="3">
        <v>15</v>
      </c>
      <c r="B19" s="3">
        <v>1</v>
      </c>
      <c r="C19" s="3">
        <v>16</v>
      </c>
      <c r="D19" s="3" t="s">
        <v>24</v>
      </c>
      <c r="E19" s="3" t="s">
        <v>25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HYPERLINK("http://141.218.60.56/~jnz1568/getInfo.php?workbook=15_01.xlsx&amp;sheet=E0&amp;row=19&amp;col=10&amp;number=23216500&amp;sourceID=14","23216500")</f>
        <v>23216500</v>
      </c>
    </row>
    <row r="20" spans="1:10">
      <c r="A20" s="3">
        <v>15</v>
      </c>
      <c r="B20" s="3">
        <v>1</v>
      </c>
      <c r="C20" s="3">
        <v>17</v>
      </c>
      <c r="D20" s="3" t="s">
        <v>26</v>
      </c>
      <c r="E20" s="3" t="s">
        <v>13</v>
      </c>
      <c r="F20" s="3">
        <v>2</v>
      </c>
      <c r="G20" s="3">
        <v>0</v>
      </c>
      <c r="H20" s="3">
        <v>0</v>
      </c>
      <c r="I20" s="3">
        <v>0.5</v>
      </c>
      <c r="J20" s="4" t="str">
        <f>HYPERLINK("http://141.218.60.56/~jnz1568/getInfo.php?workbook=15_01.xlsx&amp;sheet=E0&amp;row=20&amp;col=10&amp;number=23770346&amp;sourceID=14","23770346")</f>
        <v>23770346</v>
      </c>
    </row>
    <row r="21" spans="1:10">
      <c r="A21" s="3">
        <v>15</v>
      </c>
      <c r="B21" s="3">
        <v>1</v>
      </c>
      <c r="C21" s="3">
        <v>18</v>
      </c>
      <c r="D21" s="3" t="s">
        <v>27</v>
      </c>
      <c r="E21" s="3" t="s">
        <v>16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HYPERLINK("http://141.218.60.56/~jnz1568/getInfo.php?workbook=15_01.xlsx&amp;sheet=E0&amp;row=21&amp;col=10&amp;number=23770302&amp;sourceID=14","23770302")</f>
        <v>23770302</v>
      </c>
    </row>
    <row r="22" spans="1:10">
      <c r="A22" s="3">
        <v>15</v>
      </c>
      <c r="B22" s="3">
        <v>1</v>
      </c>
      <c r="C22" s="3">
        <v>19</v>
      </c>
      <c r="D22" s="3" t="s">
        <v>27</v>
      </c>
      <c r="E22" s="3" t="s">
        <v>16</v>
      </c>
      <c r="F22" s="3">
        <v>2</v>
      </c>
      <c r="G22" s="3">
        <v>1</v>
      </c>
      <c r="H22" s="3">
        <v>1</v>
      </c>
      <c r="I22" s="3">
        <v>1.5</v>
      </c>
      <c r="J22" s="4" t="str">
        <f>HYPERLINK("http://141.218.60.56/~jnz1568/getInfo.php?workbook=15_01.xlsx&amp;sheet=E0&amp;row=22&amp;col=10&amp;number=23771496&amp;sourceID=14","23771496")</f>
        <v>23771496</v>
      </c>
    </row>
    <row r="23" spans="1:10">
      <c r="A23" s="3">
        <v>15</v>
      </c>
      <c r="B23" s="3">
        <v>1</v>
      </c>
      <c r="C23" s="3">
        <v>20</v>
      </c>
      <c r="D23" s="3" t="s">
        <v>28</v>
      </c>
      <c r="E23" s="3" t="s">
        <v>20</v>
      </c>
      <c r="F23" s="3">
        <v>2</v>
      </c>
      <c r="G23" s="3">
        <v>2</v>
      </c>
      <c r="H23" s="3">
        <v>0</v>
      </c>
      <c r="I23" s="3">
        <v>1.5</v>
      </c>
      <c r="J23" s="4" t="str">
        <f>HYPERLINK("http://141.218.60.56/~jnz1568/getInfo.php?workbook=15_01.xlsx&amp;sheet=E0&amp;row=23&amp;col=10&amp;number=23771494&amp;sourceID=14","23771494")</f>
        <v>23771494</v>
      </c>
    </row>
    <row r="24" spans="1:10">
      <c r="A24" s="3">
        <v>15</v>
      </c>
      <c r="B24" s="3">
        <v>1</v>
      </c>
      <c r="C24" s="3">
        <v>21</v>
      </c>
      <c r="D24" s="3" t="s">
        <v>28</v>
      </c>
      <c r="E24" s="3" t="s">
        <v>20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HYPERLINK("http://141.218.60.56/~jnz1568/getInfo.php?workbook=15_01.xlsx&amp;sheet=E0&amp;row=24&amp;col=10&amp;number=23771890&amp;sourceID=14","23771890")</f>
        <v>23771890</v>
      </c>
    </row>
    <row r="25" spans="1:10">
      <c r="A25" s="3">
        <v>15</v>
      </c>
      <c r="B25" s="3">
        <v>1</v>
      </c>
      <c r="C25" s="3">
        <v>22</v>
      </c>
      <c r="D25" s="3" t="s">
        <v>29</v>
      </c>
      <c r="E25" s="3" t="s">
        <v>25</v>
      </c>
      <c r="F25" s="3">
        <v>2</v>
      </c>
      <c r="G25" s="3">
        <v>3</v>
      </c>
      <c r="H25" s="3">
        <v>1</v>
      </c>
      <c r="I25" s="3">
        <v>2.5</v>
      </c>
      <c r="J25" s="4" t="str">
        <f>HYPERLINK("http://141.218.60.56/~jnz1568/getInfo.php?workbook=15_01.xlsx&amp;sheet=E0&amp;row=25&amp;col=10&amp;number=23771890&amp;sourceID=14","23771890")</f>
        <v>23771890</v>
      </c>
    </row>
    <row r="26" spans="1:10">
      <c r="A26" s="3">
        <v>15</v>
      </c>
      <c r="B26" s="3">
        <v>1</v>
      </c>
      <c r="C26" s="3">
        <v>23</v>
      </c>
      <c r="D26" s="3" t="s">
        <v>29</v>
      </c>
      <c r="E26" s="3" t="s">
        <v>25</v>
      </c>
      <c r="F26" s="3">
        <v>2</v>
      </c>
      <c r="G26" s="3">
        <v>3</v>
      </c>
      <c r="H26" s="3">
        <v>1</v>
      </c>
      <c r="I26" s="3">
        <v>3.5</v>
      </c>
      <c r="J26" s="4" t="str">
        <f>HYPERLINK("http://141.218.60.56/~jnz1568/getInfo.php?workbook=15_01.xlsx&amp;sheet=E0&amp;row=26&amp;col=10&amp;number=23772088&amp;sourceID=14","23772088")</f>
        <v>23772088</v>
      </c>
    </row>
    <row r="27" spans="1:10">
      <c r="A27" s="3">
        <v>15</v>
      </c>
      <c r="B27" s="3">
        <v>1</v>
      </c>
      <c r="C27" s="3">
        <v>24</v>
      </c>
      <c r="D27" s="3" t="s">
        <v>30</v>
      </c>
      <c r="E27" s="3" t="s">
        <v>31</v>
      </c>
      <c r="F27" s="3">
        <v>2</v>
      </c>
      <c r="G27" s="3">
        <v>4</v>
      </c>
      <c r="H27" s="3">
        <v>0</v>
      </c>
      <c r="I27" s="3">
        <v>3.5</v>
      </c>
      <c r="J27" s="4" t="str">
        <f>HYPERLINK("http://141.218.60.56/~jnz1568/getInfo.php?workbook=15_01.xlsx&amp;sheet=E0&amp;row=27&amp;col=10&amp;number=23772088&amp;sourceID=14","23772088")</f>
        <v>23772088</v>
      </c>
    </row>
    <row r="28" spans="1:10">
      <c r="A28" s="3">
        <v>15</v>
      </c>
      <c r="B28" s="3">
        <v>1</v>
      </c>
      <c r="C28" s="3">
        <v>25</v>
      </c>
      <c r="D28" s="3" t="s">
        <v>30</v>
      </c>
      <c r="E28" s="3" t="s">
        <v>31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HYPERLINK("http://141.218.60.56/~jnz1568/getInfo.php?workbook=15_01.xlsx&amp;sheet=E0&amp;row=28&amp;col=10&amp;number=23772206&amp;sourceID=14","23772206")</f>
        <v>23772206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15</v>
      </c>
      <c r="B4" s="3">
        <v>1</v>
      </c>
      <c r="C4" s="3">
        <v>2</v>
      </c>
      <c r="D4" s="3">
        <v>1</v>
      </c>
      <c r="E4" s="3">
        <v>5.387</v>
      </c>
      <c r="F4" s="4" t="str">
        <f>HYPERLINK("http://141.218.60.56/~jnz1568/getInfo.php?workbook=15_01.xlsx&amp;sheet=A0&amp;row=4&amp;col=6&amp;number=1454000&amp;sourceID=14","1454000")</f>
        <v>1454000</v>
      </c>
      <c r="G4" s="4" t="str">
        <f>HYPERLINK("http://141.218.60.56/~jnz1568/getInfo.php?workbook=15_01.xlsx&amp;sheet=A0&amp;row=4&amp;col=7&amp;number=93040000&amp;sourceID=14","93040000")</f>
        <v>93040000</v>
      </c>
    </row>
    <row r="5" spans="1:7">
      <c r="A5" s="3">
        <v>15</v>
      </c>
      <c r="B5" s="3">
        <v>1</v>
      </c>
      <c r="C5" s="3">
        <v>3</v>
      </c>
      <c r="D5" s="3">
        <v>1</v>
      </c>
      <c r="E5" s="3">
        <v>5.387</v>
      </c>
      <c r="F5" s="4" t="str">
        <f>HYPERLINK("http://141.218.60.56/~jnz1568/getInfo.php?workbook=15_01.xlsx&amp;sheet=A0&amp;row=5&amp;col=6&amp;number=31860000000000&amp;sourceID=14","31860000000000")</f>
        <v>31860000000000</v>
      </c>
      <c r="G5" s="4" t="str">
        <f>HYPERLINK("http://141.218.60.56/~jnz1568/getInfo.php?workbook=15_01.xlsx&amp;sheet=A0&amp;row=5&amp;col=7&amp;number=0&amp;sourceID=14","0")</f>
        <v>0</v>
      </c>
    </row>
    <row r="6" spans="1:7">
      <c r="A6" s="3">
        <v>15</v>
      </c>
      <c r="B6" s="3">
        <v>1</v>
      </c>
      <c r="C6" s="3">
        <v>4</v>
      </c>
      <c r="D6" s="3">
        <v>1</v>
      </c>
      <c r="E6" s="3">
        <v>5.381</v>
      </c>
      <c r="F6" s="4" t="str">
        <f>HYPERLINK("http://141.218.60.56/~jnz1568/getInfo.php?workbook=15_01.xlsx&amp;sheet=A0&amp;row=6&amp;col=6&amp;number=31970000000000&amp;sourceID=14","31970000000000")</f>
        <v>31970000000000</v>
      </c>
      <c r="G6" s="4" t="str">
        <f>HYPERLINK("http://141.218.60.56/~jnz1568/getInfo.php?workbook=15_01.xlsx&amp;sheet=A0&amp;row=6&amp;col=7&amp;number=0&amp;sourceID=14","0")</f>
        <v>0</v>
      </c>
    </row>
    <row r="7" spans="1:7">
      <c r="A7" s="3">
        <v>15</v>
      </c>
      <c r="B7" s="3">
        <v>1</v>
      </c>
      <c r="C7" s="3">
        <v>6</v>
      </c>
      <c r="D7" s="3">
        <v>1</v>
      </c>
      <c r="E7" s="3">
        <v>4.544</v>
      </c>
      <c r="F7" s="4" t="str">
        <f>HYPERLINK("http://141.218.60.56/~jnz1568/getInfo.php?workbook=15_01.xlsx&amp;sheet=A0&amp;row=7&amp;col=6&amp;number=8513000000000&amp;sourceID=14","8513000000000")</f>
        <v>8513000000000</v>
      </c>
      <c r="G7" s="4" t="str">
        <f>HYPERLINK("http://141.218.60.56/~jnz1568/getInfo.php?workbook=15_01.xlsx&amp;sheet=A0&amp;row=7&amp;col=7&amp;number=0&amp;sourceID=14","0")</f>
        <v>0</v>
      </c>
    </row>
    <row r="8" spans="1:7">
      <c r="A8" s="3">
        <v>15</v>
      </c>
      <c r="B8" s="3">
        <v>1</v>
      </c>
      <c r="C8" s="3">
        <v>7</v>
      </c>
      <c r="D8" s="3">
        <v>1</v>
      </c>
      <c r="E8" s="3">
        <v>4.543</v>
      </c>
      <c r="F8" s="4" t="str">
        <f>HYPERLINK("http://141.218.60.56/~jnz1568/getInfo.php?workbook=15_01.xlsx&amp;sheet=A0&amp;row=8&amp;col=6&amp;number=8528000000000&amp;sourceID=14","8528000000000")</f>
        <v>8528000000000</v>
      </c>
      <c r="G8" s="4" t="str">
        <f>HYPERLINK("http://141.218.60.56/~jnz1568/getInfo.php?workbook=15_01.xlsx&amp;sheet=A0&amp;row=8&amp;col=7&amp;number=0&amp;sourceID=14","0")</f>
        <v>0</v>
      </c>
    </row>
    <row r="9" spans="1:7">
      <c r="A9" s="3">
        <v>15</v>
      </c>
      <c r="B9" s="3">
        <v>1</v>
      </c>
      <c r="C9" s="3">
        <v>11</v>
      </c>
      <c r="D9" s="3">
        <v>1</v>
      </c>
      <c r="E9" s="3">
        <v>4.308</v>
      </c>
      <c r="F9" s="4" t="str">
        <f>HYPERLINK("http://141.218.60.56/~jnz1568/getInfo.php?workbook=15_01.xlsx&amp;sheet=A0&amp;row=9&amp;col=6&amp;number=3470000000000&amp;sourceID=14","3470000000000")</f>
        <v>3470000000000</v>
      </c>
      <c r="G9" s="4" t="str">
        <f>HYPERLINK("http://141.218.60.56/~jnz1568/getInfo.php?workbook=15_01.xlsx&amp;sheet=A0&amp;row=9&amp;col=7&amp;number=0&amp;sourceID=14","0")</f>
        <v>0</v>
      </c>
    </row>
    <row r="10" spans="1:7">
      <c r="A10" s="3">
        <v>15</v>
      </c>
      <c r="B10" s="3">
        <v>1</v>
      </c>
      <c r="C10" s="3">
        <v>12</v>
      </c>
      <c r="D10" s="3">
        <v>1</v>
      </c>
      <c r="E10" s="3">
        <v>4.308</v>
      </c>
      <c r="F10" s="4" t="str">
        <f>HYPERLINK("http://141.218.60.56/~jnz1568/getInfo.php?workbook=15_01.xlsx&amp;sheet=A0&amp;row=10&amp;col=6&amp;number=3477000000000&amp;sourceID=14","3477000000000")</f>
        <v>3477000000000</v>
      </c>
      <c r="G10" s="4" t="str">
        <f>HYPERLINK("http://141.218.60.56/~jnz1568/getInfo.php?workbook=15_01.xlsx&amp;sheet=A0&amp;row=10&amp;col=7&amp;number=0&amp;sourceID=14","0")</f>
        <v>0</v>
      </c>
    </row>
    <row r="11" spans="1:7">
      <c r="A11" s="3">
        <v>15</v>
      </c>
      <c r="B11" s="3">
        <v>1</v>
      </c>
      <c r="C11" s="3">
        <v>18</v>
      </c>
      <c r="D11" s="3">
        <v>1</v>
      </c>
      <c r="E11" s="3">
        <v>4.207</v>
      </c>
      <c r="F11" s="4" t="str">
        <f>HYPERLINK("http://141.218.60.56/~jnz1568/getInfo.php?workbook=15_01.xlsx&amp;sheet=A0&amp;row=11&amp;col=6&amp;number=1750000000000&amp;sourceID=14","1750000000000")</f>
        <v>1750000000000</v>
      </c>
      <c r="G11" s="4" t="str">
        <f>HYPERLINK("http://141.218.60.56/~jnz1568/getInfo.php?workbook=15_01.xlsx&amp;sheet=A0&amp;row=11&amp;col=7&amp;number=0&amp;sourceID=14","0")</f>
        <v>0</v>
      </c>
    </row>
    <row r="12" spans="1:7">
      <c r="A12" s="3">
        <v>15</v>
      </c>
      <c r="B12" s="3">
        <v>1</v>
      </c>
      <c r="C12" s="3">
        <v>19</v>
      </c>
      <c r="D12" s="3">
        <v>1</v>
      </c>
      <c r="E12" s="3">
        <v>4.207</v>
      </c>
      <c r="F12" s="4" t="str">
        <f>HYPERLINK("http://141.218.60.56/~jnz1568/getInfo.php?workbook=15_01.xlsx&amp;sheet=A0&amp;row=12&amp;col=6&amp;number=1753000000000&amp;sourceID=14","1753000000000")</f>
        <v>1753000000000</v>
      </c>
      <c r="G12" s="4" t="str">
        <f>HYPERLINK("http://141.218.60.56/~jnz1568/getInfo.php?workbook=15_01.xlsx&amp;sheet=A0&amp;row=12&amp;col=7&amp;number=0&amp;sourceID=14","0")</f>
        <v>0</v>
      </c>
    </row>
    <row r="13" spans="1:7">
      <c r="A13" s="3">
        <v>15</v>
      </c>
      <c r="B13" s="3">
        <v>1</v>
      </c>
      <c r="C13" s="3">
        <v>6</v>
      </c>
      <c r="D13" s="3">
        <v>2</v>
      </c>
      <c r="E13" s="3">
        <v>29.04</v>
      </c>
      <c r="F13" s="4" t="str">
        <f>HYPERLINK("http://141.218.60.56/~jnz1568/getInfo.php?workbook=15_01.xlsx&amp;sheet=A0&amp;row=13&amp;col=6&amp;number=1146000000000&amp;sourceID=14","1146000000000")</f>
        <v>1146000000000</v>
      </c>
      <c r="G13" s="4" t="str">
        <f>HYPERLINK("http://141.218.60.56/~jnz1568/getInfo.php?workbook=15_01.xlsx&amp;sheet=A0&amp;row=13&amp;col=7&amp;number=0&amp;sourceID=14","0")</f>
        <v>0</v>
      </c>
    </row>
    <row r="14" spans="1:7">
      <c r="A14" s="3">
        <v>15</v>
      </c>
      <c r="B14" s="3">
        <v>1</v>
      </c>
      <c r="C14" s="3">
        <v>7</v>
      </c>
      <c r="D14" s="3">
        <v>2</v>
      </c>
      <c r="E14" s="3">
        <v>28.993</v>
      </c>
      <c r="F14" s="4" t="str">
        <f>HYPERLINK("http://141.218.60.56/~jnz1568/getInfo.php?workbook=15_01.xlsx&amp;sheet=A0&amp;row=14&amp;col=6&amp;number=1151000000000&amp;sourceID=14","1151000000000")</f>
        <v>1151000000000</v>
      </c>
      <c r="G14" s="4" t="str">
        <f>HYPERLINK("http://141.218.60.56/~jnz1568/getInfo.php?workbook=15_01.xlsx&amp;sheet=A0&amp;row=14&amp;col=7&amp;number=0&amp;sourceID=14","0")</f>
        <v>0</v>
      </c>
    </row>
    <row r="15" spans="1:7">
      <c r="A15" s="3">
        <v>15</v>
      </c>
      <c r="B15" s="3">
        <v>1</v>
      </c>
      <c r="C15" s="3">
        <v>11</v>
      </c>
      <c r="D15" s="3">
        <v>2</v>
      </c>
      <c r="E15" s="3">
        <v>21.513</v>
      </c>
      <c r="F15" s="4" t="str">
        <f>HYPERLINK("http://141.218.60.56/~jnz1568/getInfo.php?workbook=15_01.xlsx&amp;sheet=A0&amp;row=15&amp;col=6&amp;number=493400000000&amp;sourceID=14","493400000000")</f>
        <v>493400000000</v>
      </c>
      <c r="G15" s="4" t="str">
        <f>HYPERLINK("http://141.218.60.56/~jnz1568/getInfo.php?workbook=15_01.xlsx&amp;sheet=A0&amp;row=15&amp;col=7&amp;number=0&amp;sourceID=14","0")</f>
        <v>0</v>
      </c>
    </row>
    <row r="16" spans="1:7">
      <c r="A16" s="3">
        <v>15</v>
      </c>
      <c r="B16" s="3">
        <v>1</v>
      </c>
      <c r="C16" s="3">
        <v>12</v>
      </c>
      <c r="D16" s="3">
        <v>2</v>
      </c>
      <c r="E16" s="3">
        <v>21.503</v>
      </c>
      <c r="F16" s="4" t="str">
        <f>HYPERLINK("http://141.218.60.56/~jnz1568/getInfo.php?workbook=15_01.xlsx&amp;sheet=A0&amp;row=16&amp;col=6&amp;number=494700000000&amp;sourceID=14","494700000000")</f>
        <v>494700000000</v>
      </c>
      <c r="G16" s="4" t="str">
        <f>HYPERLINK("http://141.218.60.56/~jnz1568/getInfo.php?workbook=15_01.xlsx&amp;sheet=A0&amp;row=16&amp;col=7&amp;number=0&amp;sourceID=14","0")</f>
        <v>0</v>
      </c>
    </row>
    <row r="17" spans="1:7">
      <c r="A17" s="3">
        <v>15</v>
      </c>
      <c r="B17" s="3">
        <v>1</v>
      </c>
      <c r="C17" s="3">
        <v>18</v>
      </c>
      <c r="D17" s="3">
        <v>2</v>
      </c>
      <c r="E17" s="3">
        <v>19.21</v>
      </c>
      <c r="F17" s="4" t="str">
        <f>HYPERLINK("http://141.218.60.56/~jnz1568/getInfo.php?workbook=15_01.xlsx&amp;sheet=A0&amp;row=17&amp;col=6&amp;number=252400000000&amp;sourceID=14","252400000000")</f>
        <v>252400000000</v>
      </c>
      <c r="G17" s="4" t="str">
        <f>HYPERLINK("http://141.218.60.56/~jnz1568/getInfo.php?workbook=15_01.xlsx&amp;sheet=A0&amp;row=17&amp;col=7&amp;number=0&amp;sourceID=14","0")</f>
        <v>0</v>
      </c>
    </row>
    <row r="18" spans="1:7">
      <c r="A18" s="3">
        <v>15</v>
      </c>
      <c r="B18" s="3">
        <v>1</v>
      </c>
      <c r="C18" s="3">
        <v>19</v>
      </c>
      <c r="D18" s="3">
        <v>2</v>
      </c>
      <c r="E18" s="3">
        <v>19.206</v>
      </c>
      <c r="F18" s="4" t="str">
        <f>HYPERLINK("http://141.218.60.56/~jnz1568/getInfo.php?workbook=15_01.xlsx&amp;sheet=A0&amp;row=18&amp;col=6&amp;number=252900000000&amp;sourceID=14","252900000000")</f>
        <v>252900000000</v>
      </c>
      <c r="G18" s="4" t="str">
        <f>HYPERLINK("http://141.218.60.56/~jnz1568/getInfo.php?workbook=15_01.xlsx&amp;sheet=A0&amp;row=18&amp;col=7&amp;number=0&amp;sourceID=14","0")</f>
        <v>0</v>
      </c>
    </row>
    <row r="19" spans="1:7">
      <c r="A19" s="3">
        <v>15</v>
      </c>
      <c r="B19" s="3">
        <v>1</v>
      </c>
      <c r="C19" s="3">
        <v>5</v>
      </c>
      <c r="D19" s="3">
        <v>3</v>
      </c>
      <c r="E19" s="3">
        <v>29.032</v>
      </c>
      <c r="F19" s="4" t="str">
        <f>HYPERLINK("http://141.218.60.56/~jnz1568/getInfo.php?workbook=15_01.xlsx&amp;sheet=A0&amp;row=19&amp;col=6&amp;number=107500000000&amp;sourceID=14","107500000000")</f>
        <v>107500000000</v>
      </c>
      <c r="G19" s="4" t="str">
        <f>HYPERLINK("http://141.218.60.56/~jnz1568/getInfo.php?workbook=15_01.xlsx&amp;sheet=A0&amp;row=19&amp;col=7&amp;number=0&amp;sourceID=14","0")</f>
        <v>0</v>
      </c>
    </row>
    <row r="20" spans="1:7">
      <c r="A20" s="3">
        <v>15</v>
      </c>
      <c r="B20" s="3">
        <v>1</v>
      </c>
      <c r="C20" s="3">
        <v>8</v>
      </c>
      <c r="D20" s="3">
        <v>3</v>
      </c>
      <c r="E20" s="3">
        <v>28.988</v>
      </c>
      <c r="F20" s="4" t="str">
        <f>HYPERLINK("http://141.218.60.56/~jnz1568/getInfo.php?workbook=15_01.xlsx&amp;sheet=A0&amp;row=20&amp;col=6&amp;number=2762000000000&amp;sourceID=14","2762000000000")</f>
        <v>2762000000000</v>
      </c>
      <c r="G20" s="4" t="str">
        <f>HYPERLINK("http://141.218.60.56/~jnz1568/getInfo.php?workbook=15_01.xlsx&amp;sheet=A0&amp;row=20&amp;col=7&amp;number=0&amp;sourceID=14","0")</f>
        <v>0</v>
      </c>
    </row>
    <row r="21" spans="1:7">
      <c r="A21" s="3">
        <v>15</v>
      </c>
      <c r="B21" s="3">
        <v>1</v>
      </c>
      <c r="C21" s="3">
        <v>10</v>
      </c>
      <c r="D21" s="3">
        <v>3</v>
      </c>
      <c r="E21" s="3">
        <v>21.51</v>
      </c>
      <c r="F21" s="4" t="str">
        <f>HYPERLINK("http://141.218.60.56/~jnz1568/getInfo.php?workbook=15_01.xlsx&amp;sheet=A0&amp;row=21&amp;col=6&amp;number=43900000000&amp;sourceID=14","43900000000")</f>
        <v>43900000000</v>
      </c>
      <c r="G21" s="4" t="str">
        <f>HYPERLINK("http://141.218.60.56/~jnz1568/getInfo.php?workbook=15_01.xlsx&amp;sheet=A0&amp;row=21&amp;col=7&amp;number=0&amp;sourceID=14","0")</f>
        <v>0</v>
      </c>
    </row>
    <row r="22" spans="1:7">
      <c r="A22" s="3">
        <v>15</v>
      </c>
      <c r="B22" s="3">
        <v>1</v>
      </c>
      <c r="C22" s="3">
        <v>13</v>
      </c>
      <c r="D22" s="3">
        <v>3</v>
      </c>
      <c r="E22" s="3">
        <v>21.5</v>
      </c>
      <c r="F22" s="4" t="str">
        <f>HYPERLINK("http://141.218.60.56/~jnz1568/getInfo.php?workbook=15_01.xlsx&amp;sheet=A0&amp;row=22&amp;col=6&amp;number=878900000000&amp;sourceID=14","878900000000")</f>
        <v>878900000000</v>
      </c>
      <c r="G22" s="4" t="str">
        <f>HYPERLINK("http://141.218.60.56/~jnz1568/getInfo.php?workbook=15_01.xlsx&amp;sheet=A0&amp;row=22&amp;col=7&amp;number=0&amp;sourceID=14","0")</f>
        <v>0</v>
      </c>
    </row>
    <row r="23" spans="1:7">
      <c r="A23" s="3">
        <v>15</v>
      </c>
      <c r="B23" s="3">
        <v>1</v>
      </c>
      <c r="C23" s="3">
        <v>17</v>
      </c>
      <c r="D23" s="3">
        <v>3</v>
      </c>
      <c r="E23" s="3">
        <v>19.208</v>
      </c>
      <c r="F23" s="4" t="str">
        <f>HYPERLINK("http://141.218.60.56/~jnz1568/getInfo.php?workbook=15_01.xlsx&amp;sheet=A0&amp;row=23&amp;col=6&amp;number=21940000000&amp;sourceID=14","21940000000")</f>
        <v>21940000000</v>
      </c>
      <c r="G23" s="4" t="str">
        <f>HYPERLINK("http://141.218.60.56/~jnz1568/getInfo.php?workbook=15_01.xlsx&amp;sheet=A0&amp;row=23&amp;col=7&amp;number=0&amp;sourceID=14","0")</f>
        <v>0</v>
      </c>
    </row>
    <row r="24" spans="1:7">
      <c r="A24" s="3">
        <v>15</v>
      </c>
      <c r="B24" s="3">
        <v>1</v>
      </c>
      <c r="C24" s="3">
        <v>20</v>
      </c>
      <c r="D24" s="3">
        <v>3</v>
      </c>
      <c r="E24" s="3">
        <v>19.203</v>
      </c>
      <c r="F24" s="4" t="str">
        <f>HYPERLINK("http://141.218.60.56/~jnz1568/getInfo.php?workbook=15_01.xlsx&amp;sheet=A0&amp;row=24&amp;col=6&amp;number=401400000000&amp;sourceID=14","401400000000")</f>
        <v>401400000000</v>
      </c>
      <c r="G24" s="4" t="str">
        <f>HYPERLINK("http://141.218.60.56/~jnz1568/getInfo.php?workbook=15_01.xlsx&amp;sheet=A0&amp;row=24&amp;col=7&amp;number=0&amp;sourceID=14","0")</f>
        <v>0</v>
      </c>
    </row>
    <row r="25" spans="1:7">
      <c r="A25" s="3">
        <v>15</v>
      </c>
      <c r="B25" s="3">
        <v>1</v>
      </c>
      <c r="C25" s="3">
        <v>5</v>
      </c>
      <c r="D25" s="3">
        <v>4</v>
      </c>
      <c r="E25" s="3">
        <v>29.191</v>
      </c>
      <c r="F25" s="4" t="str">
        <f>HYPERLINK("http://141.218.60.56/~jnz1568/getInfo.php?workbook=15_01.xlsx&amp;sheet=A0&amp;row=25&amp;col=6&amp;number=212800000000&amp;sourceID=14","212800000000")</f>
        <v>212800000000</v>
      </c>
      <c r="G25" s="4" t="str">
        <f>HYPERLINK("http://141.218.60.56/~jnz1568/getInfo.php?workbook=15_01.xlsx&amp;sheet=A0&amp;row=25&amp;col=7&amp;number=0&amp;sourceID=14","0")</f>
        <v>0</v>
      </c>
    </row>
    <row r="26" spans="1:7">
      <c r="A26" s="3">
        <v>15</v>
      </c>
      <c r="B26" s="3">
        <v>1</v>
      </c>
      <c r="C26" s="3">
        <v>8</v>
      </c>
      <c r="D26" s="3">
        <v>4</v>
      </c>
      <c r="E26" s="3">
        <v>29.145</v>
      </c>
      <c r="F26" s="4" t="str">
        <f>HYPERLINK("http://141.218.60.56/~jnz1568/getInfo.php?workbook=15_01.xlsx&amp;sheet=A0&amp;row=26&amp;col=6&amp;number=546400000000&amp;sourceID=14","546400000000")</f>
        <v>546400000000</v>
      </c>
      <c r="G26" s="4" t="str">
        <f>HYPERLINK("http://141.218.60.56/~jnz1568/getInfo.php?workbook=15_01.xlsx&amp;sheet=A0&amp;row=26&amp;col=7&amp;number=0&amp;sourceID=14","0")</f>
        <v>0</v>
      </c>
    </row>
    <row r="27" spans="1:7">
      <c r="A27" s="3">
        <v>15</v>
      </c>
      <c r="B27" s="3">
        <v>1</v>
      </c>
      <c r="C27" s="3">
        <v>9</v>
      </c>
      <c r="D27" s="3">
        <v>4</v>
      </c>
      <c r="E27" s="3">
        <v>29.13</v>
      </c>
      <c r="F27" s="4" t="str">
        <f>HYPERLINK("http://141.218.60.56/~jnz1568/getInfo.php?workbook=15_01.xlsx&amp;sheet=A0&amp;row=27&amp;col=6&amp;number=3282000000000&amp;sourceID=14","3282000000000")</f>
        <v>3282000000000</v>
      </c>
      <c r="G27" s="4" t="str">
        <f>HYPERLINK("http://141.218.60.56/~jnz1568/getInfo.php?workbook=15_01.xlsx&amp;sheet=A0&amp;row=27&amp;col=7&amp;number=0&amp;sourceID=14","0")</f>
        <v>0</v>
      </c>
    </row>
    <row r="28" spans="1:7">
      <c r="A28" s="3">
        <v>15</v>
      </c>
      <c r="B28" s="3">
        <v>1</v>
      </c>
      <c r="C28" s="3">
        <v>10</v>
      </c>
      <c r="D28" s="3">
        <v>4</v>
      </c>
      <c r="E28" s="3">
        <v>21.597</v>
      </c>
      <c r="F28" s="4" t="str">
        <f>HYPERLINK("http://141.218.60.56/~jnz1568/getInfo.php?workbook=15_01.xlsx&amp;sheet=A0&amp;row=28&amp;col=6&amp;number=87120000000&amp;sourceID=14","87120000000")</f>
        <v>87120000000</v>
      </c>
      <c r="G28" s="4" t="str">
        <f>HYPERLINK("http://141.218.60.56/~jnz1568/getInfo.php?workbook=15_01.xlsx&amp;sheet=A0&amp;row=28&amp;col=7&amp;number=0&amp;sourceID=14","0")</f>
        <v>0</v>
      </c>
    </row>
    <row r="29" spans="1:7">
      <c r="A29" s="3">
        <v>15</v>
      </c>
      <c r="B29" s="3">
        <v>1</v>
      </c>
      <c r="C29" s="3">
        <v>13</v>
      </c>
      <c r="D29" s="3">
        <v>4</v>
      </c>
      <c r="E29" s="3">
        <v>21.586</v>
      </c>
      <c r="F29" s="4" t="str">
        <f>HYPERLINK("http://141.218.60.56/~jnz1568/getInfo.php?workbook=15_01.xlsx&amp;sheet=A0&amp;row=29&amp;col=6&amp;number=174400000000&amp;sourceID=14","174400000000")</f>
        <v>174400000000</v>
      </c>
      <c r="G29" s="4" t="str">
        <f>HYPERLINK("http://141.218.60.56/~jnz1568/getInfo.php?workbook=15_01.xlsx&amp;sheet=A0&amp;row=29&amp;col=7&amp;number=0&amp;sourceID=14","0")</f>
        <v>0</v>
      </c>
    </row>
    <row r="30" spans="1:7">
      <c r="A30" s="3">
        <v>15</v>
      </c>
      <c r="B30" s="3">
        <v>1</v>
      </c>
      <c r="C30" s="3">
        <v>14</v>
      </c>
      <c r="D30" s="3">
        <v>4</v>
      </c>
      <c r="E30" s="3">
        <v>21.582</v>
      </c>
      <c r="F30" s="4" t="str">
        <f>HYPERLINK("http://141.218.60.56/~jnz1568/getInfo.php?workbook=15_01.xlsx&amp;sheet=A0&amp;row=30&amp;col=6&amp;number=1046000000000&amp;sourceID=14","1046000000000")</f>
        <v>1046000000000</v>
      </c>
      <c r="G30" s="4" t="str">
        <f>HYPERLINK("http://141.218.60.56/~jnz1568/getInfo.php?workbook=15_01.xlsx&amp;sheet=A0&amp;row=30&amp;col=7&amp;number=0&amp;sourceID=14","0")</f>
        <v>0</v>
      </c>
    </row>
    <row r="31" spans="1:7">
      <c r="A31" s="3">
        <v>15</v>
      </c>
      <c r="B31" s="3">
        <v>1</v>
      </c>
      <c r="C31" s="3">
        <v>17</v>
      </c>
      <c r="D31" s="3">
        <v>4</v>
      </c>
      <c r="E31" s="3">
        <v>19.277</v>
      </c>
      <c r="F31" s="4" t="str">
        <f>HYPERLINK("http://141.218.60.56/~jnz1568/getInfo.php?workbook=15_01.xlsx&amp;sheet=A0&amp;row=31&amp;col=6&amp;number=43560000000&amp;sourceID=14","43560000000")</f>
        <v>43560000000</v>
      </c>
      <c r="G31" s="4" t="str">
        <f>HYPERLINK("http://141.218.60.56/~jnz1568/getInfo.php?workbook=15_01.xlsx&amp;sheet=A0&amp;row=31&amp;col=7&amp;number=0&amp;sourceID=14","0")</f>
        <v>0</v>
      </c>
    </row>
    <row r="32" spans="1:7">
      <c r="A32" s="3">
        <v>15</v>
      </c>
      <c r="B32" s="3">
        <v>1</v>
      </c>
      <c r="C32" s="3">
        <v>20</v>
      </c>
      <c r="D32" s="3">
        <v>4</v>
      </c>
      <c r="E32" s="3">
        <v>19.272</v>
      </c>
      <c r="F32" s="4" t="str">
        <f>HYPERLINK("http://141.218.60.56/~jnz1568/getInfo.php?workbook=15_01.xlsx&amp;sheet=A0&amp;row=32&amp;col=6&amp;number=79700000000&amp;sourceID=14","79700000000")</f>
        <v>79700000000</v>
      </c>
      <c r="G32" s="4" t="str">
        <f>HYPERLINK("http://141.218.60.56/~jnz1568/getInfo.php?workbook=15_01.xlsx&amp;sheet=A0&amp;row=32&amp;col=7&amp;number=0&amp;sourceID=14","0")</f>
        <v>0</v>
      </c>
    </row>
    <row r="33" spans="1:7">
      <c r="A33" s="3">
        <v>15</v>
      </c>
      <c r="B33" s="3">
        <v>1</v>
      </c>
      <c r="C33" s="3">
        <v>21</v>
      </c>
      <c r="D33" s="3">
        <v>4</v>
      </c>
      <c r="E33" s="3">
        <v>19.271</v>
      </c>
      <c r="F33" s="4" t="str">
        <f>HYPERLINK("http://141.218.60.56/~jnz1568/getInfo.php?workbook=15_01.xlsx&amp;sheet=A0&amp;row=33&amp;col=6&amp;number=478200000000&amp;sourceID=14","478200000000")</f>
        <v>478200000000</v>
      </c>
      <c r="G33" s="4" t="str">
        <f>HYPERLINK("http://141.218.60.56/~jnz1568/getInfo.php?workbook=15_01.xlsx&amp;sheet=A0&amp;row=33&amp;col=7&amp;number=0&amp;sourceID=14","0")</f>
        <v>0</v>
      </c>
    </row>
    <row r="34" spans="1:7">
      <c r="A34" s="3">
        <v>15</v>
      </c>
      <c r="B34" s="3">
        <v>1</v>
      </c>
      <c r="C34" s="3">
        <v>11</v>
      </c>
      <c r="D34" s="3">
        <v>5</v>
      </c>
      <c r="E34" s="3">
        <v>83.021</v>
      </c>
      <c r="F34" s="4" t="str">
        <f>HYPERLINK("http://141.218.60.56/~jnz1568/getInfo.php?workbook=15_01.xlsx&amp;sheet=A0&amp;row=34&amp;col=6&amp;number=156300000000&amp;sourceID=14","156300000000")</f>
        <v>156300000000</v>
      </c>
      <c r="G34" s="4" t="str">
        <f>HYPERLINK("http://141.218.60.56/~jnz1568/getInfo.php?workbook=15_01.xlsx&amp;sheet=A0&amp;row=34&amp;col=7&amp;number=0&amp;sourceID=14","0")</f>
        <v>0</v>
      </c>
    </row>
    <row r="35" spans="1:7">
      <c r="A35" s="3">
        <v>15</v>
      </c>
      <c r="B35" s="3">
        <v>1</v>
      </c>
      <c r="C35" s="3">
        <v>12</v>
      </c>
      <c r="D35" s="3">
        <v>5</v>
      </c>
      <c r="E35" s="3">
        <v>82.86</v>
      </c>
      <c r="F35" s="4" t="str">
        <f>HYPERLINK("http://141.218.60.56/~jnz1568/getInfo.php?workbook=15_01.xlsx&amp;sheet=A0&amp;row=35&amp;col=6&amp;number=157100000000&amp;sourceID=14","157100000000")</f>
        <v>157100000000</v>
      </c>
      <c r="G35" s="4" t="str">
        <f>HYPERLINK("http://141.218.60.56/~jnz1568/getInfo.php?workbook=15_01.xlsx&amp;sheet=A0&amp;row=35&amp;col=7&amp;number=0&amp;sourceID=14","0")</f>
        <v>0</v>
      </c>
    </row>
    <row r="36" spans="1:7">
      <c r="A36" s="3">
        <v>15</v>
      </c>
      <c r="B36" s="3">
        <v>1</v>
      </c>
      <c r="C36" s="3">
        <v>18</v>
      </c>
      <c r="D36" s="3">
        <v>5</v>
      </c>
      <c r="E36" s="3">
        <v>56.76</v>
      </c>
      <c r="F36" s="4" t="str">
        <f>HYPERLINK("http://141.218.60.56/~jnz1568/getInfo.php?workbook=15_01.xlsx&amp;sheet=A0&amp;row=36&amp;col=6&amp;number=83450000000&amp;sourceID=14","83450000000")</f>
        <v>83450000000</v>
      </c>
      <c r="G36" s="4" t="str">
        <f>HYPERLINK("http://141.218.60.56/~jnz1568/getInfo.php?workbook=15_01.xlsx&amp;sheet=A0&amp;row=36&amp;col=7&amp;number=0&amp;sourceID=14","0")</f>
        <v>0</v>
      </c>
    </row>
    <row r="37" spans="1:7">
      <c r="A37" s="3">
        <v>15</v>
      </c>
      <c r="B37" s="3">
        <v>1</v>
      </c>
      <c r="C37" s="3">
        <v>19</v>
      </c>
      <c r="D37" s="3">
        <v>5</v>
      </c>
      <c r="E37" s="3">
        <v>56.721</v>
      </c>
      <c r="F37" s="4" t="str">
        <f>HYPERLINK("http://141.218.60.56/~jnz1568/getInfo.php?workbook=15_01.xlsx&amp;sheet=A0&amp;row=37&amp;col=6&amp;number=83670000000&amp;sourceID=14","83670000000")</f>
        <v>83670000000</v>
      </c>
      <c r="G37" s="4" t="str">
        <f>HYPERLINK("http://141.218.60.56/~jnz1568/getInfo.php?workbook=15_01.xlsx&amp;sheet=A0&amp;row=37&amp;col=7&amp;number=0&amp;sourceID=14","0")</f>
        <v>0</v>
      </c>
    </row>
    <row r="38" spans="1:7">
      <c r="A38" s="3">
        <v>15</v>
      </c>
      <c r="B38" s="3">
        <v>1</v>
      </c>
      <c r="C38" s="3">
        <v>10</v>
      </c>
      <c r="D38" s="3">
        <v>6</v>
      </c>
      <c r="E38" s="3">
        <v>83.001</v>
      </c>
      <c r="F38" s="4" t="str">
        <f>HYPERLINK("http://141.218.60.56/~jnz1568/getInfo.php?workbook=15_01.xlsx&amp;sheet=A0&amp;row=38&amp;col=6&amp;number=31220000000&amp;sourceID=14","31220000000")</f>
        <v>31220000000</v>
      </c>
      <c r="G38" s="4" t="str">
        <f>HYPERLINK("http://141.218.60.56/~jnz1568/getInfo.php?workbook=15_01.xlsx&amp;sheet=A0&amp;row=38&amp;col=7&amp;number=0&amp;sourceID=14","0")</f>
        <v>0</v>
      </c>
    </row>
    <row r="39" spans="1:7">
      <c r="A39" s="3">
        <v>15</v>
      </c>
      <c r="B39" s="3">
        <v>1</v>
      </c>
      <c r="C39" s="3">
        <v>13</v>
      </c>
      <c r="D39" s="3">
        <v>6</v>
      </c>
      <c r="E39" s="3">
        <v>82.847</v>
      </c>
      <c r="F39" s="4" t="str">
        <f>HYPERLINK("http://141.218.60.56/~jnz1568/getInfo.php?workbook=15_01.xlsx&amp;sheet=A0&amp;row=39&amp;col=6&amp;number=300400000000&amp;sourceID=14","300400000000")</f>
        <v>300400000000</v>
      </c>
      <c r="G39" s="4" t="str">
        <f>HYPERLINK("http://141.218.60.56/~jnz1568/getInfo.php?workbook=15_01.xlsx&amp;sheet=A0&amp;row=39&amp;col=7&amp;number=0&amp;sourceID=14","0")</f>
        <v>0</v>
      </c>
    </row>
    <row r="40" spans="1:7">
      <c r="A40" s="3">
        <v>15</v>
      </c>
      <c r="B40" s="3">
        <v>1</v>
      </c>
      <c r="C40" s="3">
        <v>17</v>
      </c>
      <c r="D40" s="3">
        <v>6</v>
      </c>
      <c r="E40" s="3">
        <v>56.752</v>
      </c>
      <c r="F40" s="4" t="str">
        <f>HYPERLINK("http://141.218.60.56/~jnz1568/getInfo.php?workbook=15_01.xlsx&amp;sheet=A0&amp;row=40&amp;col=6&amp;number=15380000000&amp;sourceID=14","15380000000")</f>
        <v>15380000000</v>
      </c>
      <c r="G40" s="4" t="str">
        <f>HYPERLINK("http://141.218.60.56/~jnz1568/getInfo.php?workbook=15_01.xlsx&amp;sheet=A0&amp;row=40&amp;col=7&amp;number=0&amp;sourceID=14","0")</f>
        <v>0</v>
      </c>
    </row>
    <row r="41" spans="1:7">
      <c r="A41" s="3">
        <v>15</v>
      </c>
      <c r="B41" s="3">
        <v>1</v>
      </c>
      <c r="C41" s="3">
        <v>20</v>
      </c>
      <c r="D41" s="3">
        <v>6</v>
      </c>
      <c r="E41" s="3">
        <v>56.715</v>
      </c>
      <c r="F41" s="4" t="str">
        <f>HYPERLINK("http://141.218.60.56/~jnz1568/getInfo.php?workbook=15_01.xlsx&amp;sheet=A0&amp;row=41&amp;col=6&amp;number=144300000000&amp;sourceID=14","144300000000")</f>
        <v>144300000000</v>
      </c>
      <c r="G41" s="4" t="str">
        <f>HYPERLINK("http://141.218.60.56/~jnz1568/getInfo.php?workbook=15_01.xlsx&amp;sheet=A0&amp;row=41&amp;col=7&amp;number=0&amp;sourceID=14","0")</f>
        <v>0</v>
      </c>
    </row>
    <row r="42" spans="1:7">
      <c r="A42" s="3">
        <v>15</v>
      </c>
      <c r="B42" s="3">
        <v>1</v>
      </c>
      <c r="C42" s="3">
        <v>10</v>
      </c>
      <c r="D42" s="3">
        <v>7</v>
      </c>
      <c r="E42" s="3">
        <v>83.384</v>
      </c>
      <c r="F42" s="4" t="str">
        <f>HYPERLINK("http://141.218.60.56/~jnz1568/getInfo.php?workbook=15_01.xlsx&amp;sheet=A0&amp;row=42&amp;col=6&amp;number=61890000000&amp;sourceID=14","61890000000")</f>
        <v>61890000000</v>
      </c>
      <c r="G42" s="4" t="str">
        <f>HYPERLINK("http://141.218.60.56/~jnz1568/getInfo.php?workbook=15_01.xlsx&amp;sheet=A0&amp;row=42&amp;col=7&amp;number=0&amp;sourceID=14","0")</f>
        <v>0</v>
      </c>
    </row>
    <row r="43" spans="1:7">
      <c r="A43" s="3">
        <v>15</v>
      </c>
      <c r="B43" s="3">
        <v>1</v>
      </c>
      <c r="C43" s="3">
        <v>13</v>
      </c>
      <c r="D43" s="3">
        <v>7</v>
      </c>
      <c r="E43" s="3">
        <v>83.228</v>
      </c>
      <c r="F43" s="4" t="str">
        <f>HYPERLINK("http://141.218.60.56/~jnz1568/getInfo.php?workbook=15_01.xlsx&amp;sheet=A0&amp;row=43&amp;col=6&amp;number=59540000000&amp;sourceID=14","59540000000")</f>
        <v>59540000000</v>
      </c>
      <c r="G43" s="4" t="str">
        <f>HYPERLINK("http://141.218.60.56/~jnz1568/getInfo.php?workbook=15_01.xlsx&amp;sheet=A0&amp;row=43&amp;col=7&amp;number=0&amp;sourceID=14","0")</f>
        <v>0</v>
      </c>
    </row>
    <row r="44" spans="1:7">
      <c r="A44" s="3">
        <v>15</v>
      </c>
      <c r="B44" s="3">
        <v>1</v>
      </c>
      <c r="C44" s="3">
        <v>14</v>
      </c>
      <c r="D44" s="3">
        <v>7</v>
      </c>
      <c r="E44" s="3">
        <v>83.174</v>
      </c>
      <c r="F44" s="4" t="str">
        <f>HYPERLINK("http://141.218.60.56/~jnz1568/getInfo.php?workbook=15_01.xlsx&amp;sheet=A0&amp;row=44&amp;col=6&amp;number=357700000000&amp;sourceID=14","357700000000")</f>
        <v>357700000000</v>
      </c>
      <c r="G44" s="4" t="str">
        <f>HYPERLINK("http://141.218.60.56/~jnz1568/getInfo.php?workbook=15_01.xlsx&amp;sheet=A0&amp;row=44&amp;col=7&amp;number=0&amp;sourceID=14","0")</f>
        <v>0</v>
      </c>
    </row>
    <row r="45" spans="1:7">
      <c r="A45" s="3">
        <v>15</v>
      </c>
      <c r="B45" s="3">
        <v>1</v>
      </c>
      <c r="C45" s="3">
        <v>17</v>
      </c>
      <c r="D45" s="3">
        <v>7</v>
      </c>
      <c r="E45" s="3">
        <v>56.931</v>
      </c>
      <c r="F45" s="4" t="str">
        <f>HYPERLINK("http://141.218.60.56/~jnz1568/getInfo.php?workbook=15_01.xlsx&amp;sheet=A0&amp;row=45&amp;col=6&amp;number=30580000000&amp;sourceID=14","30580000000")</f>
        <v>30580000000</v>
      </c>
      <c r="G45" s="4" t="str">
        <f>HYPERLINK("http://141.218.60.56/~jnz1568/getInfo.php?workbook=15_01.xlsx&amp;sheet=A0&amp;row=45&amp;col=7&amp;number=0&amp;sourceID=14","0")</f>
        <v>0</v>
      </c>
    </row>
    <row r="46" spans="1:7">
      <c r="A46" s="3">
        <v>15</v>
      </c>
      <c r="B46" s="3">
        <v>1</v>
      </c>
      <c r="C46" s="3">
        <v>20</v>
      </c>
      <c r="D46" s="3">
        <v>7</v>
      </c>
      <c r="E46" s="3">
        <v>56.894</v>
      </c>
      <c r="F46" s="4" t="str">
        <f>HYPERLINK("http://141.218.60.56/~jnz1568/getInfo.php?workbook=15_01.xlsx&amp;sheet=A0&amp;row=46&amp;col=6&amp;number=28680000000&amp;sourceID=14","28680000000")</f>
        <v>28680000000</v>
      </c>
      <c r="G46" s="4" t="str">
        <f>HYPERLINK("http://141.218.60.56/~jnz1568/getInfo.php?workbook=15_01.xlsx&amp;sheet=A0&amp;row=46&amp;col=7&amp;number=0&amp;sourceID=14","0")</f>
        <v>0</v>
      </c>
    </row>
    <row r="47" spans="1:7">
      <c r="A47" s="3">
        <v>15</v>
      </c>
      <c r="B47" s="3">
        <v>1</v>
      </c>
      <c r="C47" s="3">
        <v>21</v>
      </c>
      <c r="D47" s="3">
        <v>7</v>
      </c>
      <c r="E47" s="3">
        <v>56.881</v>
      </c>
      <c r="F47" s="4" t="str">
        <f>HYPERLINK("http://141.218.60.56/~jnz1568/getInfo.php?workbook=15_01.xlsx&amp;sheet=A0&amp;row=47&amp;col=6&amp;number=172200000000&amp;sourceID=14","172200000000")</f>
        <v>172200000000</v>
      </c>
      <c r="G47" s="4" t="str">
        <f>HYPERLINK("http://141.218.60.56/~jnz1568/getInfo.php?workbook=15_01.xlsx&amp;sheet=A0&amp;row=47&amp;col=7&amp;number=0&amp;sourceID=14","0")</f>
        <v>0</v>
      </c>
    </row>
    <row r="48" spans="1:7">
      <c r="A48" s="3">
        <v>15</v>
      </c>
      <c r="B48" s="3">
        <v>1</v>
      </c>
      <c r="C48" s="3">
        <v>11</v>
      </c>
      <c r="D48" s="3">
        <v>8</v>
      </c>
      <c r="E48" s="3">
        <v>83.389</v>
      </c>
      <c r="F48" s="4" t="str">
        <f>HYPERLINK("http://141.218.60.56/~jnz1568/getInfo.php?workbook=15_01.xlsx&amp;sheet=A0&amp;row=48&amp;col=6&amp;number=17570000000&amp;sourceID=14","17570000000")</f>
        <v>17570000000</v>
      </c>
      <c r="G48" s="4" t="str">
        <f>HYPERLINK("http://141.218.60.56/~jnz1568/getInfo.php?workbook=15_01.xlsx&amp;sheet=A0&amp;row=48&amp;col=7&amp;number=0&amp;sourceID=14","0")</f>
        <v>0</v>
      </c>
    </row>
    <row r="49" spans="1:7">
      <c r="A49" s="3">
        <v>15</v>
      </c>
      <c r="B49" s="3">
        <v>1</v>
      </c>
      <c r="C49" s="3">
        <v>12</v>
      </c>
      <c r="D49" s="3">
        <v>8</v>
      </c>
      <c r="E49" s="3">
        <v>83.227</v>
      </c>
      <c r="F49" s="4" t="str">
        <f>HYPERLINK("http://141.218.60.56/~jnz1568/getInfo.php?workbook=15_01.xlsx&amp;sheet=A0&amp;row=49&amp;col=6&amp;number=1765000000&amp;sourceID=14","1765000000")</f>
        <v>1765000000</v>
      </c>
      <c r="G49" s="4" t="str">
        <f>HYPERLINK("http://141.218.60.56/~jnz1568/getInfo.php?workbook=15_01.xlsx&amp;sheet=A0&amp;row=49&amp;col=7&amp;number=0&amp;sourceID=14","0")</f>
        <v>0</v>
      </c>
    </row>
    <row r="50" spans="1:7">
      <c r="A50" s="3">
        <v>15</v>
      </c>
      <c r="B50" s="3">
        <v>1</v>
      </c>
      <c r="C50" s="3">
        <v>15</v>
      </c>
      <c r="D50" s="3">
        <v>8</v>
      </c>
      <c r="E50" s="3">
        <v>83.174</v>
      </c>
      <c r="F50" s="4" t="str">
        <f>HYPERLINK("http://141.218.60.56/~jnz1568/getInfo.php?workbook=15_01.xlsx&amp;sheet=A0&amp;row=50&amp;col=6&amp;number=654500000000&amp;sourceID=14","654500000000")</f>
        <v>654500000000</v>
      </c>
      <c r="G50" s="4" t="str">
        <f>HYPERLINK("http://141.218.60.56/~jnz1568/getInfo.php?workbook=15_01.xlsx&amp;sheet=A0&amp;row=50&amp;col=7&amp;number=0&amp;sourceID=14","0")</f>
        <v>0</v>
      </c>
    </row>
    <row r="51" spans="1:7">
      <c r="A51" s="3">
        <v>15</v>
      </c>
      <c r="B51" s="3">
        <v>1</v>
      </c>
      <c r="C51" s="3">
        <v>18</v>
      </c>
      <c r="D51" s="3">
        <v>8</v>
      </c>
      <c r="E51" s="3">
        <v>56.932</v>
      </c>
      <c r="F51" s="4" t="str">
        <f>HYPERLINK("http://141.218.60.56/~jnz1568/getInfo.php?workbook=15_01.xlsx&amp;sheet=A0&amp;row=51&amp;col=6&amp;number=7581000000&amp;sourceID=14","7581000000")</f>
        <v>7581000000</v>
      </c>
      <c r="G51" s="4" t="str">
        <f>HYPERLINK("http://141.218.60.56/~jnz1568/getInfo.php?workbook=15_01.xlsx&amp;sheet=A0&amp;row=51&amp;col=7&amp;number=0&amp;sourceID=14","0")</f>
        <v>0</v>
      </c>
    </row>
    <row r="52" spans="1:7">
      <c r="A52" s="3">
        <v>15</v>
      </c>
      <c r="B52" s="3">
        <v>1</v>
      </c>
      <c r="C52" s="3">
        <v>19</v>
      </c>
      <c r="D52" s="3">
        <v>8</v>
      </c>
      <c r="E52" s="3">
        <v>56.893</v>
      </c>
      <c r="F52" s="4" t="str">
        <f>HYPERLINK("http://141.218.60.56/~jnz1568/getInfo.php?workbook=15_01.xlsx&amp;sheet=A0&amp;row=52&amp;col=6&amp;number=759300000&amp;sourceID=14","759300000")</f>
        <v>759300000</v>
      </c>
      <c r="G52" s="4" t="str">
        <f>HYPERLINK("http://141.218.60.56/~jnz1568/getInfo.php?workbook=15_01.xlsx&amp;sheet=A0&amp;row=52&amp;col=7&amp;number=0&amp;sourceID=14","0")</f>
        <v>0</v>
      </c>
    </row>
    <row r="53" spans="1:7">
      <c r="A53" s="3">
        <v>15</v>
      </c>
      <c r="B53" s="3">
        <v>1</v>
      </c>
      <c r="C53" s="3">
        <v>12</v>
      </c>
      <c r="D53" s="3">
        <v>9</v>
      </c>
      <c r="E53" s="3">
        <v>83.355</v>
      </c>
      <c r="F53" s="4" t="str">
        <f>HYPERLINK("http://141.218.60.56/~jnz1568/getInfo.php?workbook=15_01.xlsx&amp;sheet=A0&amp;row=53&amp;col=6&amp;number=15830000000&amp;sourceID=14","15830000000")</f>
        <v>15830000000</v>
      </c>
      <c r="G53" s="4" t="str">
        <f>HYPERLINK("http://141.218.60.56/~jnz1568/getInfo.php?workbook=15_01.xlsx&amp;sheet=A0&amp;row=53&amp;col=7&amp;number=0&amp;sourceID=14","0")</f>
        <v>0</v>
      </c>
    </row>
    <row r="54" spans="1:7">
      <c r="A54" s="3">
        <v>15</v>
      </c>
      <c r="B54" s="3">
        <v>1</v>
      </c>
      <c r="C54" s="3">
        <v>15</v>
      </c>
      <c r="D54" s="3">
        <v>9</v>
      </c>
      <c r="E54" s="3">
        <v>83.301</v>
      </c>
      <c r="F54" s="4" t="str">
        <f>HYPERLINK("http://141.218.60.56/~jnz1568/getInfo.php?workbook=15_01.xlsx&amp;sheet=A0&amp;row=54&amp;col=6&amp;number=46600000000&amp;sourceID=14","46600000000")</f>
        <v>46600000000</v>
      </c>
      <c r="G54" s="4" t="str">
        <f>HYPERLINK("http://141.218.60.56/~jnz1568/getInfo.php?workbook=15_01.xlsx&amp;sheet=A0&amp;row=54&amp;col=7&amp;number=0&amp;sourceID=14","0")</f>
        <v>0</v>
      </c>
    </row>
    <row r="55" spans="1:7">
      <c r="A55" s="3">
        <v>15</v>
      </c>
      <c r="B55" s="3">
        <v>1</v>
      </c>
      <c r="C55" s="3">
        <v>16</v>
      </c>
      <c r="D55" s="3">
        <v>9</v>
      </c>
      <c r="E55" s="3">
        <v>83.274</v>
      </c>
      <c r="F55" s="4" t="str">
        <f>HYPERLINK("http://141.218.60.56/~jnz1568/getInfo.php?workbook=15_01.xlsx&amp;sheet=A0&amp;row=55&amp;col=6&amp;number=699600000000&amp;sourceID=14","699600000000")</f>
        <v>699600000000</v>
      </c>
      <c r="G55" s="4" t="str">
        <f>HYPERLINK("http://141.218.60.56/~jnz1568/getInfo.php?workbook=15_01.xlsx&amp;sheet=A0&amp;row=55&amp;col=7&amp;number=0&amp;sourceID=14","0")</f>
        <v>0</v>
      </c>
    </row>
    <row r="56" spans="1:7">
      <c r="A56" s="3">
        <v>15</v>
      </c>
      <c r="B56" s="3">
        <v>1</v>
      </c>
      <c r="C56" s="3">
        <v>19</v>
      </c>
      <c r="D56" s="3">
        <v>9</v>
      </c>
      <c r="E56" s="3">
        <v>56.953</v>
      </c>
      <c r="F56" s="4" t="str">
        <f>HYPERLINK("http://141.218.60.56/~jnz1568/getInfo.php?workbook=15_01.xlsx&amp;sheet=A0&amp;row=56&amp;col=6&amp;number=6818000000&amp;sourceID=14","6818000000")</f>
        <v>6818000000</v>
      </c>
      <c r="G56" s="4" t="str">
        <f>HYPERLINK("http://141.218.60.56/~jnz1568/getInfo.php?workbook=15_01.xlsx&amp;sheet=A0&amp;row=56&amp;col=7&amp;number=0&amp;sourceID=14","0")</f>
        <v>0</v>
      </c>
    </row>
    <row r="57" spans="1:7">
      <c r="A57" s="3">
        <v>15</v>
      </c>
      <c r="B57" s="3">
        <v>1</v>
      </c>
      <c r="C57" s="3">
        <v>18</v>
      </c>
      <c r="D57" s="3">
        <v>10</v>
      </c>
      <c r="E57" s="3">
        <v>179.467</v>
      </c>
      <c r="F57" s="4" t="str">
        <f>HYPERLINK("http://141.218.60.56/~jnz1568/getInfo.php?workbook=15_01.xlsx&amp;sheet=A0&amp;row=57&amp;col=6&amp;number=37540000000&amp;sourceID=14","37540000000")</f>
        <v>37540000000</v>
      </c>
      <c r="G57" s="4" t="str">
        <f>HYPERLINK("http://141.218.60.56/~jnz1568/getInfo.php?workbook=15_01.xlsx&amp;sheet=A0&amp;row=57&amp;col=7&amp;number=0&amp;sourceID=14","0")</f>
        <v>0</v>
      </c>
    </row>
    <row r="58" spans="1:7">
      <c r="A58" s="3">
        <v>15</v>
      </c>
      <c r="B58" s="3">
        <v>1</v>
      </c>
      <c r="C58" s="3">
        <v>19</v>
      </c>
      <c r="D58" s="3">
        <v>10</v>
      </c>
      <c r="E58" s="3">
        <v>179.083</v>
      </c>
      <c r="F58" s="4" t="str">
        <f>HYPERLINK("http://141.218.60.56/~jnz1568/getInfo.php?workbook=15_01.xlsx&amp;sheet=A0&amp;row=58&amp;col=6&amp;number=37760000000&amp;sourceID=14","37760000000")</f>
        <v>37760000000</v>
      </c>
      <c r="G58" s="4" t="str">
        <f>HYPERLINK("http://141.218.60.56/~jnz1568/getInfo.php?workbook=15_01.xlsx&amp;sheet=A0&amp;row=58&amp;col=7&amp;number=0&amp;sourceID=14","0")</f>
        <v>0</v>
      </c>
    </row>
    <row r="59" spans="1:7">
      <c r="A59" s="3">
        <v>15</v>
      </c>
      <c r="B59" s="3">
        <v>1</v>
      </c>
      <c r="C59" s="3">
        <v>17</v>
      </c>
      <c r="D59" s="3">
        <v>11</v>
      </c>
      <c r="E59" s="3">
        <v>179.426</v>
      </c>
      <c r="F59" s="4" t="str">
        <f>HYPERLINK("http://141.218.60.56/~jnz1568/getInfo.php?workbook=15_01.xlsx&amp;sheet=A0&amp;row=59&amp;col=6&amp;number=10970000000&amp;sourceID=14","10970000000")</f>
        <v>10970000000</v>
      </c>
      <c r="G59" s="4" t="str">
        <f>HYPERLINK("http://141.218.60.56/~jnz1568/getInfo.php?workbook=15_01.xlsx&amp;sheet=A0&amp;row=59&amp;col=7&amp;number=0&amp;sourceID=14","0")</f>
        <v>0</v>
      </c>
    </row>
    <row r="60" spans="1:7">
      <c r="A60" s="3">
        <v>15</v>
      </c>
      <c r="B60" s="3">
        <v>1</v>
      </c>
      <c r="C60" s="3">
        <v>20</v>
      </c>
      <c r="D60" s="3">
        <v>11</v>
      </c>
      <c r="E60" s="3">
        <v>179.057</v>
      </c>
      <c r="F60" s="4" t="str">
        <f>HYPERLINK("http://141.218.60.56/~jnz1568/getInfo.php?workbook=15_01.xlsx&amp;sheet=A0&amp;row=60&amp;col=6&amp;number=63390000000&amp;sourceID=14","63390000000")</f>
        <v>63390000000</v>
      </c>
      <c r="G60" s="4" t="str">
        <f>HYPERLINK("http://141.218.60.56/~jnz1568/getInfo.php?workbook=15_01.xlsx&amp;sheet=A0&amp;row=60&amp;col=7&amp;number=0&amp;sourceID=14","0")</f>
        <v>0</v>
      </c>
    </row>
    <row r="61" spans="1:7">
      <c r="A61" s="3">
        <v>15</v>
      </c>
      <c r="B61" s="3">
        <v>1</v>
      </c>
      <c r="C61" s="3">
        <v>17</v>
      </c>
      <c r="D61" s="3">
        <v>12</v>
      </c>
      <c r="E61" s="3">
        <v>180.18</v>
      </c>
      <c r="F61" s="4" t="str">
        <f>HYPERLINK("http://141.218.60.56/~jnz1568/getInfo.php?workbook=15_01.xlsx&amp;sheet=A0&amp;row=61&amp;col=6&amp;number=21740000000&amp;sourceID=14","21740000000")</f>
        <v>21740000000</v>
      </c>
      <c r="G61" s="4" t="str">
        <f>HYPERLINK("http://141.218.60.56/~jnz1568/getInfo.php?workbook=15_01.xlsx&amp;sheet=A0&amp;row=61&amp;col=7&amp;number=0&amp;sourceID=14","0")</f>
        <v>0</v>
      </c>
    </row>
    <row r="62" spans="1:7">
      <c r="A62" s="3">
        <v>15</v>
      </c>
      <c r="B62" s="3">
        <v>1</v>
      </c>
      <c r="C62" s="3">
        <v>20</v>
      </c>
      <c r="D62" s="3">
        <v>12</v>
      </c>
      <c r="E62" s="3">
        <v>179.808</v>
      </c>
      <c r="F62" s="4" t="str">
        <f>HYPERLINK("http://141.218.60.56/~jnz1568/getInfo.php?workbook=15_01.xlsx&amp;sheet=A0&amp;row=62&amp;col=6&amp;number=12570000000&amp;sourceID=14","12570000000")</f>
        <v>12570000000</v>
      </c>
      <c r="G62" s="4" t="str">
        <f>HYPERLINK("http://141.218.60.56/~jnz1568/getInfo.php?workbook=15_01.xlsx&amp;sheet=A0&amp;row=62&amp;col=7&amp;number=0&amp;sourceID=14","0")</f>
        <v>0</v>
      </c>
    </row>
    <row r="63" spans="1:7">
      <c r="A63" s="3">
        <v>15</v>
      </c>
      <c r="B63" s="3">
        <v>1</v>
      </c>
      <c r="C63" s="3">
        <v>21</v>
      </c>
      <c r="D63" s="3">
        <v>12</v>
      </c>
      <c r="E63" s="3">
        <v>179.68</v>
      </c>
      <c r="F63" s="4" t="str">
        <f>HYPERLINK("http://141.218.60.56/~jnz1568/getInfo.php?workbook=15_01.xlsx&amp;sheet=A0&amp;row=63&amp;col=6&amp;number=75550000000&amp;sourceID=14","75550000000")</f>
        <v>75550000000</v>
      </c>
      <c r="G63" s="4" t="str">
        <f>HYPERLINK("http://141.218.60.56/~jnz1568/getInfo.php?workbook=15_01.xlsx&amp;sheet=A0&amp;row=63&amp;col=7&amp;number=0&amp;sourceID=14","0")</f>
        <v>0</v>
      </c>
    </row>
    <row r="64" spans="1:7">
      <c r="A64" s="3">
        <v>15</v>
      </c>
      <c r="B64" s="3">
        <v>1</v>
      </c>
      <c r="C64" s="3">
        <v>18</v>
      </c>
      <c r="D64" s="3">
        <v>13</v>
      </c>
      <c r="E64" s="3">
        <v>180.193</v>
      </c>
      <c r="F64" s="4" t="str">
        <f>HYPERLINK("http://141.218.60.56/~jnz1568/getInfo.php?workbook=15_01.xlsx&amp;sheet=A0&amp;row=64&amp;col=6&amp;number=9528000000&amp;sourceID=14","9528000000")</f>
        <v>9528000000</v>
      </c>
      <c r="G64" s="4" t="str">
        <f>HYPERLINK("http://141.218.60.56/~jnz1568/getInfo.php?workbook=15_01.xlsx&amp;sheet=A0&amp;row=64&amp;col=7&amp;number=0&amp;sourceID=14","0")</f>
        <v>0</v>
      </c>
    </row>
    <row r="65" spans="1:7">
      <c r="A65" s="3">
        <v>15</v>
      </c>
      <c r="B65" s="3">
        <v>1</v>
      </c>
      <c r="C65" s="3">
        <v>19</v>
      </c>
      <c r="D65" s="3">
        <v>13</v>
      </c>
      <c r="E65" s="3">
        <v>179.806</v>
      </c>
      <c r="F65" s="4" t="str">
        <f>HYPERLINK("http://141.218.60.56/~jnz1568/getInfo.php?workbook=15_01.xlsx&amp;sheet=A0&amp;row=65&amp;col=6&amp;number=956800000&amp;sourceID=14","956800000")</f>
        <v>956800000</v>
      </c>
      <c r="G65" s="4" t="str">
        <f>HYPERLINK("http://141.218.60.56/~jnz1568/getInfo.php?workbook=15_01.xlsx&amp;sheet=A0&amp;row=65&amp;col=7&amp;number=0&amp;sourceID=14","0")</f>
        <v>0</v>
      </c>
    </row>
    <row r="66" spans="1:7">
      <c r="A66" s="3">
        <v>15</v>
      </c>
      <c r="B66" s="3">
        <v>1</v>
      </c>
      <c r="C66" s="3">
        <v>22</v>
      </c>
      <c r="D66" s="3">
        <v>13</v>
      </c>
      <c r="E66" s="3">
        <v>179.679</v>
      </c>
      <c r="F66" s="4" t="str">
        <f>HYPERLINK("http://141.218.60.56/~jnz1568/getInfo.php?workbook=15_01.xlsx&amp;sheet=A0&amp;row=66&amp;col=6&amp;number=122600000000&amp;sourceID=14","122600000000")</f>
        <v>122600000000</v>
      </c>
      <c r="G66" s="4" t="str">
        <f>HYPERLINK("http://141.218.60.56/~jnz1568/getInfo.php?workbook=15_01.xlsx&amp;sheet=A0&amp;row=66&amp;col=7&amp;number=0&amp;sourceID=14","0")</f>
        <v>0</v>
      </c>
    </row>
    <row r="67" spans="1:7">
      <c r="A67" s="3">
        <v>15</v>
      </c>
      <c r="B67" s="3">
        <v>1</v>
      </c>
      <c r="C67" s="3">
        <v>19</v>
      </c>
      <c r="D67" s="3">
        <v>14</v>
      </c>
      <c r="E67" s="3">
        <v>180.057</v>
      </c>
      <c r="F67" s="4" t="str">
        <f>HYPERLINK("http://141.218.60.56/~jnz1568/getInfo.php?workbook=15_01.xlsx&amp;sheet=A0&amp;row=67&amp;col=6&amp;number=8589000000&amp;sourceID=14","8589000000")</f>
        <v>8589000000</v>
      </c>
      <c r="G67" s="4" t="str">
        <f>HYPERLINK("http://141.218.60.56/~jnz1568/getInfo.php?workbook=15_01.xlsx&amp;sheet=A0&amp;row=67&amp;col=7&amp;number=0&amp;sourceID=14","0")</f>
        <v>0</v>
      </c>
    </row>
    <row r="68" spans="1:7">
      <c r="A68" s="3">
        <v>15</v>
      </c>
      <c r="B68" s="3">
        <v>1</v>
      </c>
      <c r="C68" s="3">
        <v>22</v>
      </c>
      <c r="D68" s="3">
        <v>14</v>
      </c>
      <c r="E68" s="3">
        <v>179.93</v>
      </c>
      <c r="F68" s="4" t="str">
        <f>HYPERLINK("http://141.218.60.56/~jnz1568/getInfo.php?workbook=15_01.xlsx&amp;sheet=A0&amp;row=68&amp;col=6&amp;number=8736000000&amp;sourceID=14","8736000000")</f>
        <v>8736000000</v>
      </c>
      <c r="G68" s="4" t="str">
        <f>HYPERLINK("http://141.218.60.56/~jnz1568/getInfo.php?workbook=15_01.xlsx&amp;sheet=A0&amp;row=68&amp;col=7&amp;number=0&amp;sourceID=14","0")</f>
        <v>0</v>
      </c>
    </row>
    <row r="69" spans="1:7">
      <c r="A69" s="3">
        <v>15</v>
      </c>
      <c r="B69" s="3">
        <v>1</v>
      </c>
      <c r="C69" s="3">
        <v>23</v>
      </c>
      <c r="D69" s="3">
        <v>14</v>
      </c>
      <c r="E69" s="3">
        <v>179.865</v>
      </c>
      <c r="F69" s="4" t="str">
        <f>HYPERLINK("http://141.218.60.56/~jnz1568/getInfo.php?workbook=15_01.xlsx&amp;sheet=A0&amp;row=69&amp;col=6&amp;number=131100000000&amp;sourceID=14","131100000000")</f>
        <v>131100000000</v>
      </c>
      <c r="G69" s="4" t="str">
        <f>HYPERLINK("http://141.218.60.56/~jnz1568/getInfo.php?workbook=15_01.xlsx&amp;sheet=A0&amp;row=69&amp;col=7&amp;number=0&amp;sourceID=14","0")</f>
        <v>0</v>
      </c>
    </row>
    <row r="70" spans="1:7">
      <c r="A70" s="3">
        <v>15</v>
      </c>
      <c r="B70" s="3">
        <v>1</v>
      </c>
      <c r="C70" s="3">
        <v>24</v>
      </c>
      <c r="D70" s="3">
        <v>15</v>
      </c>
      <c r="E70" s="3">
        <v>179.865</v>
      </c>
      <c r="F70" s="4" t="str">
        <f>HYPERLINK("http://141.218.60.56/~jnz1568/getInfo.php?workbook=15_01.xlsx&amp;sheet=A0&amp;row=70&amp;col=6&amp;number=208100000000&amp;sourceID=14","208100000000")</f>
        <v>208100000000</v>
      </c>
      <c r="G70" s="4" t="str">
        <f>HYPERLINK("http://141.218.60.56/~jnz1568/getInfo.php?workbook=15_01.xlsx&amp;sheet=A0&amp;row=70&amp;col=7&amp;number=0&amp;sourceID=14","0")</f>
        <v>0</v>
      </c>
    </row>
    <row r="71" spans="1:7">
      <c r="A71" s="3">
        <v>15</v>
      </c>
      <c r="B71" s="3">
        <v>1</v>
      </c>
      <c r="C71" s="3">
        <v>25</v>
      </c>
      <c r="D71" s="3">
        <v>16</v>
      </c>
      <c r="E71" s="3">
        <v>179.952</v>
      </c>
      <c r="F71" s="4" t="str">
        <f>HYPERLINK("http://141.218.60.56/~jnz1568/getInfo.php?workbook=15_01.xlsx&amp;sheet=A0&amp;row=71&amp;col=6&amp;number=215600000000&amp;sourceID=14","215600000000")</f>
        <v>215600000000</v>
      </c>
      <c r="G71" s="4" t="str">
        <f>HYPERLINK("http://141.218.60.56/~jnz1568/getInfo.php?workbook=15_01.xlsx&amp;sheet=A0&amp;row=71&amp;col=7&amp;number=0&amp;sourceID=14","0")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15</v>
      </c>
      <c r="B4" s="3">
        <v>1</v>
      </c>
      <c r="C4" s="3">
        <v>1</v>
      </c>
      <c r="D4" s="3">
        <v>2</v>
      </c>
      <c r="E4" s="3">
        <v>1</v>
      </c>
      <c r="F4" s="4" t="str">
        <f>HYPERLINK("http://141.218.60.56/~jnz1568/getInfo.php?workbook=15_01.xlsx&amp;sheet=U0&amp;row=4&amp;col=6&amp;number=3&amp;sourceID=14","3")</f>
        <v>3</v>
      </c>
      <c r="G4" s="4" t="str">
        <f>HYPERLINK("http://141.218.60.56/~jnz1568/getInfo.php?workbook=15_01.xlsx&amp;sheet=U0&amp;row=4&amp;col=7&amp;number=0.00307&amp;sourceID=14","0.00307")</f>
        <v>0.00307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HYPERLINK("http://141.218.60.56/~jnz1568/getInfo.php?workbook=15_01.xlsx&amp;sheet=U0&amp;row=5&amp;col=6&amp;number=3.1&amp;sourceID=14","3.1")</f>
        <v>3.1</v>
      </c>
      <c r="G5" s="4" t="str">
        <f>HYPERLINK("http://141.218.60.56/~jnz1568/getInfo.php?workbook=15_01.xlsx&amp;sheet=U0&amp;row=5&amp;col=7&amp;number=0.00307&amp;sourceID=14","0.00307")</f>
        <v>0.00307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HYPERLINK("http://141.218.60.56/~jnz1568/getInfo.php?workbook=15_01.xlsx&amp;sheet=U0&amp;row=6&amp;col=6&amp;number=3.2&amp;sourceID=14","3.2")</f>
        <v>3.2</v>
      </c>
      <c r="G6" s="4" t="str">
        <f>HYPERLINK("http://141.218.60.56/~jnz1568/getInfo.php?workbook=15_01.xlsx&amp;sheet=U0&amp;row=6&amp;col=7&amp;number=0.00307&amp;sourceID=14","0.00307")</f>
        <v>0.00307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HYPERLINK("http://141.218.60.56/~jnz1568/getInfo.php?workbook=15_01.xlsx&amp;sheet=U0&amp;row=7&amp;col=6&amp;number=3.3&amp;sourceID=14","3.3")</f>
        <v>3.3</v>
      </c>
      <c r="G7" s="4" t="str">
        <f>HYPERLINK("http://141.218.60.56/~jnz1568/getInfo.php?workbook=15_01.xlsx&amp;sheet=U0&amp;row=7&amp;col=7&amp;number=0.00307&amp;sourceID=14","0.00307")</f>
        <v>0.00307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HYPERLINK("http://141.218.60.56/~jnz1568/getInfo.php?workbook=15_01.xlsx&amp;sheet=U0&amp;row=8&amp;col=6&amp;number=3.4&amp;sourceID=14","3.4")</f>
        <v>3.4</v>
      </c>
      <c r="G8" s="4" t="str">
        <f>HYPERLINK("http://141.218.60.56/~jnz1568/getInfo.php?workbook=15_01.xlsx&amp;sheet=U0&amp;row=8&amp;col=7&amp;number=0.00307&amp;sourceID=14","0.00307")</f>
        <v>0.00307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HYPERLINK("http://141.218.60.56/~jnz1568/getInfo.php?workbook=15_01.xlsx&amp;sheet=U0&amp;row=9&amp;col=6&amp;number=3.5&amp;sourceID=14","3.5")</f>
        <v>3.5</v>
      </c>
      <c r="G9" s="4" t="str">
        <f>HYPERLINK("http://141.218.60.56/~jnz1568/getInfo.php?workbook=15_01.xlsx&amp;sheet=U0&amp;row=9&amp;col=7&amp;number=0.00306&amp;sourceID=14","0.00306")</f>
        <v>0.00306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HYPERLINK("http://141.218.60.56/~jnz1568/getInfo.php?workbook=15_01.xlsx&amp;sheet=U0&amp;row=10&amp;col=6&amp;number=3.6&amp;sourceID=14","3.6")</f>
        <v>3.6</v>
      </c>
      <c r="G10" s="4" t="str">
        <f>HYPERLINK("http://141.218.60.56/~jnz1568/getInfo.php?workbook=15_01.xlsx&amp;sheet=U0&amp;row=10&amp;col=7&amp;number=0.00306&amp;sourceID=14","0.00306")</f>
        <v>0.00306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HYPERLINK("http://141.218.60.56/~jnz1568/getInfo.php?workbook=15_01.xlsx&amp;sheet=U0&amp;row=11&amp;col=6&amp;number=3.7&amp;sourceID=14","3.7")</f>
        <v>3.7</v>
      </c>
      <c r="G11" s="4" t="str">
        <f>HYPERLINK("http://141.218.60.56/~jnz1568/getInfo.php?workbook=15_01.xlsx&amp;sheet=U0&amp;row=11&amp;col=7&amp;number=0.00306&amp;sourceID=14","0.00306")</f>
        <v>0.00306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HYPERLINK("http://141.218.60.56/~jnz1568/getInfo.php?workbook=15_01.xlsx&amp;sheet=U0&amp;row=12&amp;col=6&amp;number=3.8&amp;sourceID=14","3.8")</f>
        <v>3.8</v>
      </c>
      <c r="G12" s="4" t="str">
        <f>HYPERLINK("http://141.218.60.56/~jnz1568/getInfo.php?workbook=15_01.xlsx&amp;sheet=U0&amp;row=12&amp;col=7&amp;number=0.00306&amp;sourceID=14","0.00306")</f>
        <v>0.00306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HYPERLINK("http://141.218.60.56/~jnz1568/getInfo.php?workbook=15_01.xlsx&amp;sheet=U0&amp;row=13&amp;col=6&amp;number=3.9&amp;sourceID=14","3.9")</f>
        <v>3.9</v>
      </c>
      <c r="G13" s="4" t="str">
        <f>HYPERLINK("http://141.218.60.56/~jnz1568/getInfo.php?workbook=15_01.xlsx&amp;sheet=U0&amp;row=13&amp;col=7&amp;number=0.00306&amp;sourceID=14","0.00306")</f>
        <v>0.00306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HYPERLINK("http://141.218.60.56/~jnz1568/getInfo.php?workbook=15_01.xlsx&amp;sheet=U0&amp;row=14&amp;col=6&amp;number=4&amp;sourceID=14","4")</f>
        <v>4</v>
      </c>
      <c r="G14" s="4" t="str">
        <f>HYPERLINK("http://141.218.60.56/~jnz1568/getInfo.php?workbook=15_01.xlsx&amp;sheet=U0&amp;row=14&amp;col=7&amp;number=0.00306&amp;sourceID=14","0.00306")</f>
        <v>0.00306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HYPERLINK("http://141.218.60.56/~jnz1568/getInfo.php?workbook=15_01.xlsx&amp;sheet=U0&amp;row=15&amp;col=6&amp;number=4.1&amp;sourceID=14","4.1")</f>
        <v>4.1</v>
      </c>
      <c r="G15" s="4" t="str">
        <f>HYPERLINK("http://141.218.60.56/~jnz1568/getInfo.php?workbook=15_01.xlsx&amp;sheet=U0&amp;row=15&amp;col=7&amp;number=0.00306&amp;sourceID=14","0.00306")</f>
        <v>0.00306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HYPERLINK("http://141.218.60.56/~jnz1568/getInfo.php?workbook=15_01.xlsx&amp;sheet=U0&amp;row=16&amp;col=6&amp;number=4.2&amp;sourceID=14","4.2")</f>
        <v>4.2</v>
      </c>
      <c r="G16" s="4" t="str">
        <f>HYPERLINK("http://141.218.60.56/~jnz1568/getInfo.php?workbook=15_01.xlsx&amp;sheet=U0&amp;row=16&amp;col=7&amp;number=0.00306&amp;sourceID=14","0.00306")</f>
        <v>0.00306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HYPERLINK("http://141.218.60.56/~jnz1568/getInfo.php?workbook=15_01.xlsx&amp;sheet=U0&amp;row=17&amp;col=6&amp;number=4.3&amp;sourceID=14","4.3")</f>
        <v>4.3</v>
      </c>
      <c r="G17" s="4" t="str">
        <f>HYPERLINK("http://141.218.60.56/~jnz1568/getInfo.php?workbook=15_01.xlsx&amp;sheet=U0&amp;row=17&amp;col=7&amp;number=0.00306&amp;sourceID=14","0.00306")</f>
        <v>0.00306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HYPERLINK("http://141.218.60.56/~jnz1568/getInfo.php?workbook=15_01.xlsx&amp;sheet=U0&amp;row=18&amp;col=6&amp;number=4.4&amp;sourceID=14","4.4")</f>
        <v>4.4</v>
      </c>
      <c r="G18" s="4" t="str">
        <f>HYPERLINK("http://141.218.60.56/~jnz1568/getInfo.php?workbook=15_01.xlsx&amp;sheet=U0&amp;row=18&amp;col=7&amp;number=0.00306&amp;sourceID=14","0.00306")</f>
        <v>0.00306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HYPERLINK("http://141.218.60.56/~jnz1568/getInfo.php?workbook=15_01.xlsx&amp;sheet=U0&amp;row=19&amp;col=6&amp;number=4.5&amp;sourceID=14","4.5")</f>
        <v>4.5</v>
      </c>
      <c r="G19" s="4" t="str">
        <f>HYPERLINK("http://141.218.60.56/~jnz1568/getInfo.php?workbook=15_01.xlsx&amp;sheet=U0&amp;row=19&amp;col=7&amp;number=0.00305&amp;sourceID=14","0.00305")</f>
        <v>0.00305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HYPERLINK("http://141.218.60.56/~jnz1568/getInfo.php?workbook=15_01.xlsx&amp;sheet=U0&amp;row=20&amp;col=6&amp;number=4.6&amp;sourceID=14","4.6")</f>
        <v>4.6</v>
      </c>
      <c r="G20" s="4" t="str">
        <f>HYPERLINK("http://141.218.60.56/~jnz1568/getInfo.php?workbook=15_01.xlsx&amp;sheet=U0&amp;row=20&amp;col=7&amp;number=0.00305&amp;sourceID=14","0.00305")</f>
        <v>0.00305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HYPERLINK("http://141.218.60.56/~jnz1568/getInfo.php?workbook=15_01.xlsx&amp;sheet=U0&amp;row=21&amp;col=6&amp;number=4.7&amp;sourceID=14","4.7")</f>
        <v>4.7</v>
      </c>
      <c r="G21" s="4" t="str">
        <f>HYPERLINK("http://141.218.60.56/~jnz1568/getInfo.php?workbook=15_01.xlsx&amp;sheet=U0&amp;row=21&amp;col=7&amp;number=0.00305&amp;sourceID=14","0.00305")</f>
        <v>0.00305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HYPERLINK("http://141.218.60.56/~jnz1568/getInfo.php?workbook=15_01.xlsx&amp;sheet=U0&amp;row=22&amp;col=6&amp;number=4.8&amp;sourceID=14","4.8")</f>
        <v>4.8</v>
      </c>
      <c r="G22" s="4" t="str">
        <f>HYPERLINK("http://141.218.60.56/~jnz1568/getInfo.php?workbook=15_01.xlsx&amp;sheet=U0&amp;row=22&amp;col=7&amp;number=0.00305&amp;sourceID=14","0.00305")</f>
        <v>0.00305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HYPERLINK("http://141.218.60.56/~jnz1568/getInfo.php?workbook=15_01.xlsx&amp;sheet=U0&amp;row=23&amp;col=6&amp;number=4.9&amp;sourceID=14","4.9")</f>
        <v>4.9</v>
      </c>
      <c r="G23" s="4" t="str">
        <f>HYPERLINK("http://141.218.60.56/~jnz1568/getInfo.php?workbook=15_01.xlsx&amp;sheet=U0&amp;row=23&amp;col=7&amp;number=0.00304&amp;sourceID=14","0.00304")</f>
        <v>0.00304</v>
      </c>
    </row>
    <row r="24" spans="1:7">
      <c r="A24" s="3">
        <v>15</v>
      </c>
      <c r="B24" s="3">
        <v>1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HYPERLINK("http://141.218.60.56/~jnz1568/getInfo.php?workbook=15_01.xlsx&amp;sheet=U0&amp;row=24&amp;col=6&amp;number=3&amp;sourceID=14","3")</f>
        <v>3</v>
      </c>
      <c r="G24" s="4" t="str">
        <f>HYPERLINK("http://141.218.60.56/~jnz1568/getInfo.php?workbook=15_01.xlsx&amp;sheet=U0&amp;row=24&amp;col=7&amp;number=0.00432&amp;sourceID=14","0.00432")</f>
        <v>0.00432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HYPERLINK("http://141.218.60.56/~jnz1568/getInfo.php?workbook=15_01.xlsx&amp;sheet=U0&amp;row=25&amp;col=6&amp;number=3.1&amp;sourceID=14","3.1")</f>
        <v>3.1</v>
      </c>
      <c r="G25" s="4" t="str">
        <f>HYPERLINK("http://141.218.60.56/~jnz1568/getInfo.php?workbook=15_01.xlsx&amp;sheet=U0&amp;row=25&amp;col=7&amp;number=0.00432&amp;sourceID=14","0.00432")</f>
        <v>0.00432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HYPERLINK("http://141.218.60.56/~jnz1568/getInfo.php?workbook=15_01.xlsx&amp;sheet=U0&amp;row=26&amp;col=6&amp;number=3.2&amp;sourceID=14","3.2")</f>
        <v>3.2</v>
      </c>
      <c r="G26" s="4" t="str">
        <f>HYPERLINK("http://141.218.60.56/~jnz1568/getInfo.php?workbook=15_01.xlsx&amp;sheet=U0&amp;row=26&amp;col=7&amp;number=0.00432&amp;sourceID=14","0.00432")</f>
        <v>0.00432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HYPERLINK("http://141.218.60.56/~jnz1568/getInfo.php?workbook=15_01.xlsx&amp;sheet=U0&amp;row=27&amp;col=6&amp;number=3.3&amp;sourceID=14","3.3")</f>
        <v>3.3</v>
      </c>
      <c r="G27" s="4" t="str">
        <f>HYPERLINK("http://141.218.60.56/~jnz1568/getInfo.php?workbook=15_01.xlsx&amp;sheet=U0&amp;row=27&amp;col=7&amp;number=0.00432&amp;sourceID=14","0.00432")</f>
        <v>0.00432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HYPERLINK("http://141.218.60.56/~jnz1568/getInfo.php?workbook=15_01.xlsx&amp;sheet=U0&amp;row=28&amp;col=6&amp;number=3.4&amp;sourceID=14","3.4")</f>
        <v>3.4</v>
      </c>
      <c r="G28" s="4" t="str">
        <f>HYPERLINK("http://141.218.60.56/~jnz1568/getInfo.php?workbook=15_01.xlsx&amp;sheet=U0&amp;row=28&amp;col=7&amp;number=0.00432&amp;sourceID=14","0.00432")</f>
        <v>0.00432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HYPERLINK("http://141.218.60.56/~jnz1568/getInfo.php?workbook=15_01.xlsx&amp;sheet=U0&amp;row=29&amp;col=6&amp;number=3.5&amp;sourceID=14","3.5")</f>
        <v>3.5</v>
      </c>
      <c r="G29" s="4" t="str">
        <f>HYPERLINK("http://141.218.60.56/~jnz1568/getInfo.php?workbook=15_01.xlsx&amp;sheet=U0&amp;row=29&amp;col=7&amp;number=0.00432&amp;sourceID=14","0.00432")</f>
        <v>0.00432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HYPERLINK("http://141.218.60.56/~jnz1568/getInfo.php?workbook=15_01.xlsx&amp;sheet=U0&amp;row=30&amp;col=6&amp;number=3.6&amp;sourceID=14","3.6")</f>
        <v>3.6</v>
      </c>
      <c r="G30" s="4" t="str">
        <f>HYPERLINK("http://141.218.60.56/~jnz1568/getInfo.php?workbook=15_01.xlsx&amp;sheet=U0&amp;row=30&amp;col=7&amp;number=0.00432&amp;sourceID=14","0.00432")</f>
        <v>0.00432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HYPERLINK("http://141.218.60.56/~jnz1568/getInfo.php?workbook=15_01.xlsx&amp;sheet=U0&amp;row=31&amp;col=6&amp;number=3.7&amp;sourceID=14","3.7")</f>
        <v>3.7</v>
      </c>
      <c r="G31" s="4" t="str">
        <f>HYPERLINK("http://141.218.60.56/~jnz1568/getInfo.php?workbook=15_01.xlsx&amp;sheet=U0&amp;row=31&amp;col=7&amp;number=0.00432&amp;sourceID=14","0.00432")</f>
        <v>0.00432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HYPERLINK("http://141.218.60.56/~jnz1568/getInfo.php?workbook=15_01.xlsx&amp;sheet=U0&amp;row=32&amp;col=6&amp;number=3.8&amp;sourceID=14","3.8")</f>
        <v>3.8</v>
      </c>
      <c r="G32" s="4" t="str">
        <f>HYPERLINK("http://141.218.60.56/~jnz1568/getInfo.php?workbook=15_01.xlsx&amp;sheet=U0&amp;row=32&amp;col=7&amp;number=0.00432&amp;sourceID=14","0.00432")</f>
        <v>0.00432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HYPERLINK("http://141.218.60.56/~jnz1568/getInfo.php?workbook=15_01.xlsx&amp;sheet=U0&amp;row=33&amp;col=6&amp;number=3.9&amp;sourceID=14","3.9")</f>
        <v>3.9</v>
      </c>
      <c r="G33" s="4" t="str">
        <f>HYPERLINK("http://141.218.60.56/~jnz1568/getInfo.php?workbook=15_01.xlsx&amp;sheet=U0&amp;row=33&amp;col=7&amp;number=0.00432&amp;sourceID=14","0.00432")</f>
        <v>0.00432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HYPERLINK("http://141.218.60.56/~jnz1568/getInfo.php?workbook=15_01.xlsx&amp;sheet=U0&amp;row=34&amp;col=6&amp;number=4&amp;sourceID=14","4")</f>
        <v>4</v>
      </c>
      <c r="G34" s="4" t="str">
        <f>HYPERLINK("http://141.218.60.56/~jnz1568/getInfo.php?workbook=15_01.xlsx&amp;sheet=U0&amp;row=34&amp;col=7&amp;number=0.00432&amp;sourceID=14","0.00432")</f>
        <v>0.00432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HYPERLINK("http://141.218.60.56/~jnz1568/getInfo.php?workbook=15_01.xlsx&amp;sheet=U0&amp;row=35&amp;col=6&amp;number=4.1&amp;sourceID=14","4.1")</f>
        <v>4.1</v>
      </c>
      <c r="G35" s="4" t="str">
        <f>HYPERLINK("http://141.218.60.56/~jnz1568/getInfo.php?workbook=15_01.xlsx&amp;sheet=U0&amp;row=35&amp;col=7&amp;number=0.00432&amp;sourceID=14","0.00432")</f>
        <v>0.00432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HYPERLINK("http://141.218.60.56/~jnz1568/getInfo.php?workbook=15_01.xlsx&amp;sheet=U0&amp;row=36&amp;col=6&amp;number=4.2&amp;sourceID=14","4.2")</f>
        <v>4.2</v>
      </c>
      <c r="G36" s="4" t="str">
        <f>HYPERLINK("http://141.218.60.56/~jnz1568/getInfo.php?workbook=15_01.xlsx&amp;sheet=U0&amp;row=36&amp;col=7&amp;number=0.00432&amp;sourceID=14","0.00432")</f>
        <v>0.00432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HYPERLINK("http://141.218.60.56/~jnz1568/getInfo.php?workbook=15_01.xlsx&amp;sheet=U0&amp;row=37&amp;col=6&amp;number=4.3&amp;sourceID=14","4.3")</f>
        <v>4.3</v>
      </c>
      <c r="G37" s="4" t="str">
        <f>HYPERLINK("http://141.218.60.56/~jnz1568/getInfo.php?workbook=15_01.xlsx&amp;sheet=U0&amp;row=37&amp;col=7&amp;number=0.00432&amp;sourceID=14","0.00432")</f>
        <v>0.00432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HYPERLINK("http://141.218.60.56/~jnz1568/getInfo.php?workbook=15_01.xlsx&amp;sheet=U0&amp;row=38&amp;col=6&amp;number=4.4&amp;sourceID=14","4.4")</f>
        <v>4.4</v>
      </c>
      <c r="G38" s="4" t="str">
        <f>HYPERLINK("http://141.218.60.56/~jnz1568/getInfo.php?workbook=15_01.xlsx&amp;sheet=U0&amp;row=38&amp;col=7&amp;number=0.00433&amp;sourceID=14","0.00433")</f>
        <v>0.00433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HYPERLINK("http://141.218.60.56/~jnz1568/getInfo.php?workbook=15_01.xlsx&amp;sheet=U0&amp;row=39&amp;col=6&amp;number=4.5&amp;sourceID=14","4.5")</f>
        <v>4.5</v>
      </c>
      <c r="G39" s="4" t="str">
        <f>HYPERLINK("http://141.218.60.56/~jnz1568/getInfo.php?workbook=15_01.xlsx&amp;sheet=U0&amp;row=39&amp;col=7&amp;number=0.00433&amp;sourceID=14","0.00433")</f>
        <v>0.00433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HYPERLINK("http://141.218.60.56/~jnz1568/getInfo.php?workbook=15_01.xlsx&amp;sheet=U0&amp;row=40&amp;col=6&amp;number=4.6&amp;sourceID=14","4.6")</f>
        <v>4.6</v>
      </c>
      <c r="G40" s="4" t="str">
        <f>HYPERLINK("http://141.218.60.56/~jnz1568/getInfo.php?workbook=15_01.xlsx&amp;sheet=U0&amp;row=40&amp;col=7&amp;number=0.00433&amp;sourceID=14","0.00433")</f>
        <v>0.00433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HYPERLINK("http://141.218.60.56/~jnz1568/getInfo.php?workbook=15_01.xlsx&amp;sheet=U0&amp;row=41&amp;col=6&amp;number=4.7&amp;sourceID=14","4.7")</f>
        <v>4.7</v>
      </c>
      <c r="G41" s="4" t="str">
        <f>HYPERLINK("http://141.218.60.56/~jnz1568/getInfo.php?workbook=15_01.xlsx&amp;sheet=U0&amp;row=41&amp;col=7&amp;number=0.00433&amp;sourceID=14","0.00433")</f>
        <v>0.00433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HYPERLINK("http://141.218.60.56/~jnz1568/getInfo.php?workbook=15_01.xlsx&amp;sheet=U0&amp;row=42&amp;col=6&amp;number=4.8&amp;sourceID=14","4.8")</f>
        <v>4.8</v>
      </c>
      <c r="G42" s="4" t="str">
        <f>HYPERLINK("http://141.218.60.56/~jnz1568/getInfo.php?workbook=15_01.xlsx&amp;sheet=U0&amp;row=42&amp;col=7&amp;number=0.00434&amp;sourceID=14","0.00434")</f>
        <v>0.00434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HYPERLINK("http://141.218.60.56/~jnz1568/getInfo.php?workbook=15_01.xlsx&amp;sheet=U0&amp;row=43&amp;col=6&amp;number=4.9&amp;sourceID=14","4.9")</f>
        <v>4.9</v>
      </c>
      <c r="G43" s="4" t="str">
        <f>HYPERLINK("http://141.218.60.56/~jnz1568/getInfo.php?workbook=15_01.xlsx&amp;sheet=U0&amp;row=43&amp;col=7&amp;number=0.00434&amp;sourceID=14","0.00434")</f>
        <v>0.00434</v>
      </c>
    </row>
    <row r="44" spans="1:7">
      <c r="A44" s="3">
        <v>15</v>
      </c>
      <c r="B44" s="3">
        <v>1</v>
      </c>
      <c r="C44" s="3">
        <v>1</v>
      </c>
      <c r="D44" s="3">
        <v>4</v>
      </c>
      <c r="E44" s="3">
        <v>1</v>
      </c>
      <c r="F44" s="4" t="str">
        <f>HYPERLINK("http://141.218.60.56/~jnz1568/getInfo.php?workbook=15_01.xlsx&amp;sheet=U0&amp;row=44&amp;col=6&amp;number=3&amp;sourceID=14","3")</f>
        <v>3</v>
      </c>
      <c r="G44" s="4" t="str">
        <f>HYPERLINK("http://141.218.60.56/~jnz1568/getInfo.php?workbook=15_01.xlsx&amp;sheet=U0&amp;row=44&amp;col=7&amp;number=0.00865&amp;sourceID=14","0.00865")</f>
        <v>0.00865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HYPERLINK("http://141.218.60.56/~jnz1568/getInfo.php?workbook=15_01.xlsx&amp;sheet=U0&amp;row=45&amp;col=6&amp;number=3.1&amp;sourceID=14","3.1")</f>
        <v>3.1</v>
      </c>
      <c r="G45" s="4" t="str">
        <f>HYPERLINK("http://141.218.60.56/~jnz1568/getInfo.php?workbook=15_01.xlsx&amp;sheet=U0&amp;row=45&amp;col=7&amp;number=0.00865&amp;sourceID=14","0.00865")</f>
        <v>0.00865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HYPERLINK("http://141.218.60.56/~jnz1568/getInfo.php?workbook=15_01.xlsx&amp;sheet=U0&amp;row=46&amp;col=6&amp;number=3.2&amp;sourceID=14","3.2")</f>
        <v>3.2</v>
      </c>
      <c r="G46" s="4" t="str">
        <f>HYPERLINK("http://141.218.60.56/~jnz1568/getInfo.php?workbook=15_01.xlsx&amp;sheet=U0&amp;row=46&amp;col=7&amp;number=0.00865&amp;sourceID=14","0.00865")</f>
        <v>0.00865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HYPERLINK("http://141.218.60.56/~jnz1568/getInfo.php?workbook=15_01.xlsx&amp;sheet=U0&amp;row=47&amp;col=6&amp;number=3.3&amp;sourceID=14","3.3")</f>
        <v>3.3</v>
      </c>
      <c r="G47" s="4" t="str">
        <f>HYPERLINK("http://141.218.60.56/~jnz1568/getInfo.php?workbook=15_01.xlsx&amp;sheet=U0&amp;row=47&amp;col=7&amp;number=0.00865&amp;sourceID=14","0.00865")</f>
        <v>0.00865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HYPERLINK("http://141.218.60.56/~jnz1568/getInfo.php?workbook=15_01.xlsx&amp;sheet=U0&amp;row=48&amp;col=6&amp;number=3.4&amp;sourceID=14","3.4")</f>
        <v>3.4</v>
      </c>
      <c r="G48" s="4" t="str">
        <f>HYPERLINK("http://141.218.60.56/~jnz1568/getInfo.php?workbook=15_01.xlsx&amp;sheet=U0&amp;row=48&amp;col=7&amp;number=0.00865&amp;sourceID=14","0.00865")</f>
        <v>0.00865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HYPERLINK("http://141.218.60.56/~jnz1568/getInfo.php?workbook=15_01.xlsx&amp;sheet=U0&amp;row=49&amp;col=6&amp;number=3.5&amp;sourceID=14","3.5")</f>
        <v>3.5</v>
      </c>
      <c r="G49" s="4" t="str">
        <f>HYPERLINK("http://141.218.60.56/~jnz1568/getInfo.php?workbook=15_01.xlsx&amp;sheet=U0&amp;row=49&amp;col=7&amp;number=0.00865&amp;sourceID=14","0.00865")</f>
        <v>0.00865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HYPERLINK("http://141.218.60.56/~jnz1568/getInfo.php?workbook=15_01.xlsx&amp;sheet=U0&amp;row=50&amp;col=6&amp;number=3.6&amp;sourceID=14","3.6")</f>
        <v>3.6</v>
      </c>
      <c r="G50" s="4" t="str">
        <f>HYPERLINK("http://141.218.60.56/~jnz1568/getInfo.php?workbook=15_01.xlsx&amp;sheet=U0&amp;row=50&amp;col=7&amp;number=0.00865&amp;sourceID=14","0.00865")</f>
        <v>0.00865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HYPERLINK("http://141.218.60.56/~jnz1568/getInfo.php?workbook=15_01.xlsx&amp;sheet=U0&amp;row=51&amp;col=6&amp;number=3.7&amp;sourceID=14","3.7")</f>
        <v>3.7</v>
      </c>
      <c r="G51" s="4" t="str">
        <f>HYPERLINK("http://141.218.60.56/~jnz1568/getInfo.php?workbook=15_01.xlsx&amp;sheet=U0&amp;row=51&amp;col=7&amp;number=0.00865&amp;sourceID=14","0.00865")</f>
        <v>0.00865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HYPERLINK("http://141.218.60.56/~jnz1568/getInfo.php?workbook=15_01.xlsx&amp;sheet=U0&amp;row=52&amp;col=6&amp;number=3.8&amp;sourceID=14","3.8")</f>
        <v>3.8</v>
      </c>
      <c r="G52" s="4" t="str">
        <f>HYPERLINK("http://141.218.60.56/~jnz1568/getInfo.php?workbook=15_01.xlsx&amp;sheet=U0&amp;row=52&amp;col=7&amp;number=0.00866&amp;sourceID=14","0.00866")</f>
        <v>0.00866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HYPERLINK("http://141.218.60.56/~jnz1568/getInfo.php?workbook=15_01.xlsx&amp;sheet=U0&amp;row=53&amp;col=6&amp;number=3.9&amp;sourceID=14","3.9")</f>
        <v>3.9</v>
      </c>
      <c r="G53" s="4" t="str">
        <f>HYPERLINK("http://141.218.60.56/~jnz1568/getInfo.php?workbook=15_01.xlsx&amp;sheet=U0&amp;row=53&amp;col=7&amp;number=0.00866&amp;sourceID=14","0.00866")</f>
        <v>0.00866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HYPERLINK("http://141.218.60.56/~jnz1568/getInfo.php?workbook=15_01.xlsx&amp;sheet=U0&amp;row=54&amp;col=6&amp;number=4&amp;sourceID=14","4")</f>
        <v>4</v>
      </c>
      <c r="G54" s="4" t="str">
        <f>HYPERLINK("http://141.218.60.56/~jnz1568/getInfo.php?workbook=15_01.xlsx&amp;sheet=U0&amp;row=54&amp;col=7&amp;number=0.00866&amp;sourceID=14","0.00866")</f>
        <v>0.00866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HYPERLINK("http://141.218.60.56/~jnz1568/getInfo.php?workbook=15_01.xlsx&amp;sheet=U0&amp;row=55&amp;col=6&amp;number=4.1&amp;sourceID=14","4.1")</f>
        <v>4.1</v>
      </c>
      <c r="G55" s="4" t="str">
        <f>HYPERLINK("http://141.218.60.56/~jnz1568/getInfo.php?workbook=15_01.xlsx&amp;sheet=U0&amp;row=55&amp;col=7&amp;number=0.00866&amp;sourceID=14","0.00866")</f>
        <v>0.00866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HYPERLINK("http://141.218.60.56/~jnz1568/getInfo.php?workbook=15_01.xlsx&amp;sheet=U0&amp;row=56&amp;col=6&amp;number=4.2&amp;sourceID=14","4.2")</f>
        <v>4.2</v>
      </c>
      <c r="G56" s="4" t="str">
        <f>HYPERLINK("http://141.218.60.56/~jnz1568/getInfo.php?workbook=15_01.xlsx&amp;sheet=U0&amp;row=56&amp;col=7&amp;number=0.00866&amp;sourceID=14","0.00866")</f>
        <v>0.00866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HYPERLINK("http://141.218.60.56/~jnz1568/getInfo.php?workbook=15_01.xlsx&amp;sheet=U0&amp;row=57&amp;col=6&amp;number=4.3&amp;sourceID=14","4.3")</f>
        <v>4.3</v>
      </c>
      <c r="G57" s="4" t="str">
        <f>HYPERLINK("http://141.218.60.56/~jnz1568/getInfo.php?workbook=15_01.xlsx&amp;sheet=U0&amp;row=57&amp;col=7&amp;number=0.00866&amp;sourceID=14","0.00866")</f>
        <v>0.00866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HYPERLINK("http://141.218.60.56/~jnz1568/getInfo.php?workbook=15_01.xlsx&amp;sheet=U0&amp;row=58&amp;col=6&amp;number=4.4&amp;sourceID=14","4.4")</f>
        <v>4.4</v>
      </c>
      <c r="G58" s="4" t="str">
        <f>HYPERLINK("http://141.218.60.56/~jnz1568/getInfo.php?workbook=15_01.xlsx&amp;sheet=U0&amp;row=58&amp;col=7&amp;number=0.00867&amp;sourceID=14","0.00867")</f>
        <v>0.00867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HYPERLINK("http://141.218.60.56/~jnz1568/getInfo.php?workbook=15_01.xlsx&amp;sheet=U0&amp;row=59&amp;col=6&amp;number=4.5&amp;sourceID=14","4.5")</f>
        <v>4.5</v>
      </c>
      <c r="G59" s="4" t="str">
        <f>HYPERLINK("http://141.218.60.56/~jnz1568/getInfo.php?workbook=15_01.xlsx&amp;sheet=U0&amp;row=59&amp;col=7&amp;number=0.00867&amp;sourceID=14","0.00867")</f>
        <v>0.00867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HYPERLINK("http://141.218.60.56/~jnz1568/getInfo.php?workbook=15_01.xlsx&amp;sheet=U0&amp;row=60&amp;col=6&amp;number=4.6&amp;sourceID=14","4.6")</f>
        <v>4.6</v>
      </c>
      <c r="G60" s="4" t="str">
        <f>HYPERLINK("http://141.218.60.56/~jnz1568/getInfo.php?workbook=15_01.xlsx&amp;sheet=U0&amp;row=60&amp;col=7&amp;number=0.00867&amp;sourceID=14","0.00867")</f>
        <v>0.00867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HYPERLINK("http://141.218.60.56/~jnz1568/getInfo.php?workbook=15_01.xlsx&amp;sheet=U0&amp;row=61&amp;col=6&amp;number=4.7&amp;sourceID=14","4.7")</f>
        <v>4.7</v>
      </c>
      <c r="G61" s="4" t="str">
        <f>HYPERLINK("http://141.218.60.56/~jnz1568/getInfo.php?workbook=15_01.xlsx&amp;sheet=U0&amp;row=61&amp;col=7&amp;number=0.00868&amp;sourceID=14","0.00868")</f>
        <v>0.00868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HYPERLINK("http://141.218.60.56/~jnz1568/getInfo.php?workbook=15_01.xlsx&amp;sheet=U0&amp;row=62&amp;col=6&amp;number=4.8&amp;sourceID=14","4.8")</f>
        <v>4.8</v>
      </c>
      <c r="G62" s="4" t="str">
        <f>HYPERLINK("http://141.218.60.56/~jnz1568/getInfo.php?workbook=15_01.xlsx&amp;sheet=U0&amp;row=62&amp;col=7&amp;number=0.00869&amp;sourceID=14","0.00869")</f>
        <v>0.00869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HYPERLINK("http://141.218.60.56/~jnz1568/getInfo.php?workbook=15_01.xlsx&amp;sheet=U0&amp;row=63&amp;col=6&amp;number=4.9&amp;sourceID=14","4.9")</f>
        <v>4.9</v>
      </c>
      <c r="G63" s="4" t="str">
        <f>HYPERLINK("http://141.218.60.56/~jnz1568/getInfo.php?workbook=15_01.xlsx&amp;sheet=U0&amp;row=63&amp;col=7&amp;number=0.00869&amp;sourceID=14","0.00869")</f>
        <v>0.00869</v>
      </c>
    </row>
    <row r="64" spans="1:7">
      <c r="A64" s="3">
        <v>15</v>
      </c>
      <c r="B64" s="3">
        <v>1</v>
      </c>
      <c r="C64" s="3">
        <v>1</v>
      </c>
      <c r="D64" s="3">
        <v>5</v>
      </c>
      <c r="E64" s="3">
        <v>1</v>
      </c>
      <c r="F64" s="4" t="str">
        <f>HYPERLINK("http://141.218.60.56/~jnz1568/getInfo.php?workbook=15_01.xlsx&amp;sheet=U0&amp;row=64&amp;col=6&amp;number=3&amp;sourceID=14","3")</f>
        <v>3</v>
      </c>
      <c r="G64" s="4" t="str">
        <f>HYPERLINK("http://141.218.60.56/~jnz1568/getInfo.php?workbook=15_01.xlsx&amp;sheet=U0&amp;row=64&amp;col=7&amp;number=0.000652&amp;sourceID=14","0.000652")</f>
        <v>0.000652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HYPERLINK("http://141.218.60.56/~jnz1568/getInfo.php?workbook=15_01.xlsx&amp;sheet=U0&amp;row=65&amp;col=6&amp;number=3.1&amp;sourceID=14","3.1")</f>
        <v>3.1</v>
      </c>
      <c r="G65" s="4" t="str">
        <f>HYPERLINK("http://141.218.60.56/~jnz1568/getInfo.php?workbook=15_01.xlsx&amp;sheet=U0&amp;row=65&amp;col=7&amp;number=0.000652&amp;sourceID=14","0.000652")</f>
        <v>0.000652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HYPERLINK("http://141.218.60.56/~jnz1568/getInfo.php?workbook=15_01.xlsx&amp;sheet=U0&amp;row=66&amp;col=6&amp;number=3.2&amp;sourceID=14","3.2")</f>
        <v>3.2</v>
      </c>
      <c r="G66" s="4" t="str">
        <f>HYPERLINK("http://141.218.60.56/~jnz1568/getInfo.php?workbook=15_01.xlsx&amp;sheet=U0&amp;row=66&amp;col=7&amp;number=0.000653&amp;sourceID=14","0.000653")</f>
        <v>0.000653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HYPERLINK("http://141.218.60.56/~jnz1568/getInfo.php?workbook=15_01.xlsx&amp;sheet=U0&amp;row=67&amp;col=6&amp;number=3.3&amp;sourceID=14","3.3")</f>
        <v>3.3</v>
      </c>
      <c r="G67" s="4" t="str">
        <f>HYPERLINK("http://141.218.60.56/~jnz1568/getInfo.php?workbook=15_01.xlsx&amp;sheet=U0&amp;row=67&amp;col=7&amp;number=0.000653&amp;sourceID=14","0.000653")</f>
        <v>0.000653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HYPERLINK("http://141.218.60.56/~jnz1568/getInfo.php?workbook=15_01.xlsx&amp;sheet=U0&amp;row=68&amp;col=6&amp;number=3.4&amp;sourceID=14","3.4")</f>
        <v>3.4</v>
      </c>
      <c r="G68" s="4" t="str">
        <f>HYPERLINK("http://141.218.60.56/~jnz1568/getInfo.php?workbook=15_01.xlsx&amp;sheet=U0&amp;row=68&amp;col=7&amp;number=0.000653&amp;sourceID=14","0.000653")</f>
        <v>0.000653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HYPERLINK("http://141.218.60.56/~jnz1568/getInfo.php?workbook=15_01.xlsx&amp;sheet=U0&amp;row=69&amp;col=6&amp;number=3.5&amp;sourceID=14","3.5")</f>
        <v>3.5</v>
      </c>
      <c r="G69" s="4" t="str">
        <f>HYPERLINK("http://141.218.60.56/~jnz1568/getInfo.php?workbook=15_01.xlsx&amp;sheet=U0&amp;row=69&amp;col=7&amp;number=0.000653&amp;sourceID=14","0.000653")</f>
        <v>0.000653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HYPERLINK("http://141.218.60.56/~jnz1568/getInfo.php?workbook=15_01.xlsx&amp;sheet=U0&amp;row=70&amp;col=6&amp;number=3.6&amp;sourceID=14","3.6")</f>
        <v>3.6</v>
      </c>
      <c r="G70" s="4" t="str">
        <f>HYPERLINK("http://141.218.60.56/~jnz1568/getInfo.php?workbook=15_01.xlsx&amp;sheet=U0&amp;row=70&amp;col=7&amp;number=0.000654&amp;sourceID=14","0.000654")</f>
        <v>0.000654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HYPERLINK("http://141.218.60.56/~jnz1568/getInfo.php?workbook=15_01.xlsx&amp;sheet=U0&amp;row=71&amp;col=6&amp;number=3.7&amp;sourceID=14","3.7")</f>
        <v>3.7</v>
      </c>
      <c r="G71" s="4" t="str">
        <f>HYPERLINK("http://141.218.60.56/~jnz1568/getInfo.php?workbook=15_01.xlsx&amp;sheet=U0&amp;row=71&amp;col=7&amp;number=0.000654&amp;sourceID=14","0.000654")</f>
        <v>0.000654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HYPERLINK("http://141.218.60.56/~jnz1568/getInfo.php?workbook=15_01.xlsx&amp;sheet=U0&amp;row=72&amp;col=6&amp;number=3.8&amp;sourceID=14","3.8")</f>
        <v>3.8</v>
      </c>
      <c r="G72" s="4" t="str">
        <f>HYPERLINK("http://141.218.60.56/~jnz1568/getInfo.php?workbook=15_01.xlsx&amp;sheet=U0&amp;row=72&amp;col=7&amp;number=0.000654&amp;sourceID=14","0.000654")</f>
        <v>0.000654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HYPERLINK("http://141.218.60.56/~jnz1568/getInfo.php?workbook=15_01.xlsx&amp;sheet=U0&amp;row=73&amp;col=6&amp;number=3.9&amp;sourceID=14","3.9")</f>
        <v>3.9</v>
      </c>
      <c r="G73" s="4" t="str">
        <f>HYPERLINK("http://141.218.60.56/~jnz1568/getInfo.php?workbook=15_01.xlsx&amp;sheet=U0&amp;row=73&amp;col=7&amp;number=0.000655&amp;sourceID=14","0.000655")</f>
        <v>0.000655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HYPERLINK("http://141.218.60.56/~jnz1568/getInfo.php?workbook=15_01.xlsx&amp;sheet=U0&amp;row=74&amp;col=6&amp;number=4&amp;sourceID=14","4")</f>
        <v>4</v>
      </c>
      <c r="G74" s="4" t="str">
        <f>HYPERLINK("http://141.218.60.56/~jnz1568/getInfo.php?workbook=15_01.xlsx&amp;sheet=U0&amp;row=74&amp;col=7&amp;number=0.000656&amp;sourceID=14","0.000656")</f>
        <v>0.000656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HYPERLINK("http://141.218.60.56/~jnz1568/getInfo.php?workbook=15_01.xlsx&amp;sheet=U0&amp;row=75&amp;col=6&amp;number=4.1&amp;sourceID=14","4.1")</f>
        <v>4.1</v>
      </c>
      <c r="G75" s="4" t="str">
        <f>HYPERLINK("http://141.218.60.56/~jnz1568/getInfo.php?workbook=15_01.xlsx&amp;sheet=U0&amp;row=75&amp;col=7&amp;number=0.000657&amp;sourceID=14","0.000657")</f>
        <v>0.000657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HYPERLINK("http://141.218.60.56/~jnz1568/getInfo.php?workbook=15_01.xlsx&amp;sheet=U0&amp;row=76&amp;col=6&amp;number=4.2&amp;sourceID=14","4.2")</f>
        <v>4.2</v>
      </c>
      <c r="G76" s="4" t="str">
        <f>HYPERLINK("http://141.218.60.56/~jnz1568/getInfo.php?workbook=15_01.xlsx&amp;sheet=U0&amp;row=76&amp;col=7&amp;number=0.000658&amp;sourceID=14","0.000658")</f>
        <v>0.000658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HYPERLINK("http://141.218.60.56/~jnz1568/getInfo.php?workbook=15_01.xlsx&amp;sheet=U0&amp;row=77&amp;col=6&amp;number=4.3&amp;sourceID=14","4.3")</f>
        <v>4.3</v>
      </c>
      <c r="G77" s="4" t="str">
        <f>HYPERLINK("http://141.218.60.56/~jnz1568/getInfo.php?workbook=15_01.xlsx&amp;sheet=U0&amp;row=77&amp;col=7&amp;number=0.00066&amp;sourceID=14","0.00066")</f>
        <v>0.00066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HYPERLINK("http://141.218.60.56/~jnz1568/getInfo.php?workbook=15_01.xlsx&amp;sheet=U0&amp;row=78&amp;col=6&amp;number=4.4&amp;sourceID=14","4.4")</f>
        <v>4.4</v>
      </c>
      <c r="G78" s="4" t="str">
        <f>HYPERLINK("http://141.218.60.56/~jnz1568/getInfo.php?workbook=15_01.xlsx&amp;sheet=U0&amp;row=78&amp;col=7&amp;number=0.000662&amp;sourceID=14","0.000662")</f>
        <v>0.000662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HYPERLINK("http://141.218.60.56/~jnz1568/getInfo.php?workbook=15_01.xlsx&amp;sheet=U0&amp;row=79&amp;col=6&amp;number=4.5&amp;sourceID=14","4.5")</f>
        <v>4.5</v>
      </c>
      <c r="G79" s="4" t="str">
        <f>HYPERLINK("http://141.218.60.56/~jnz1568/getInfo.php?workbook=15_01.xlsx&amp;sheet=U0&amp;row=79&amp;col=7&amp;number=0.000664&amp;sourceID=14","0.000664")</f>
        <v>0.000664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HYPERLINK("http://141.218.60.56/~jnz1568/getInfo.php?workbook=15_01.xlsx&amp;sheet=U0&amp;row=80&amp;col=6&amp;number=4.6&amp;sourceID=14","4.6")</f>
        <v>4.6</v>
      </c>
      <c r="G80" s="4" t="str">
        <f>HYPERLINK("http://141.218.60.56/~jnz1568/getInfo.php?workbook=15_01.xlsx&amp;sheet=U0&amp;row=80&amp;col=7&amp;number=0.000667&amp;sourceID=14","0.000667")</f>
        <v>0.000667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HYPERLINK("http://141.218.60.56/~jnz1568/getInfo.php?workbook=15_01.xlsx&amp;sheet=U0&amp;row=81&amp;col=6&amp;number=4.7&amp;sourceID=14","4.7")</f>
        <v>4.7</v>
      </c>
      <c r="G81" s="4" t="str">
        <f>HYPERLINK("http://141.218.60.56/~jnz1568/getInfo.php?workbook=15_01.xlsx&amp;sheet=U0&amp;row=81&amp;col=7&amp;number=0.000671&amp;sourceID=14","0.000671")</f>
        <v>0.000671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HYPERLINK("http://141.218.60.56/~jnz1568/getInfo.php?workbook=15_01.xlsx&amp;sheet=U0&amp;row=82&amp;col=6&amp;number=4.8&amp;sourceID=14","4.8")</f>
        <v>4.8</v>
      </c>
      <c r="G82" s="4" t="str">
        <f>HYPERLINK("http://141.218.60.56/~jnz1568/getInfo.php?workbook=15_01.xlsx&amp;sheet=U0&amp;row=82&amp;col=7&amp;number=0.000676&amp;sourceID=14","0.000676")</f>
        <v>0.000676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HYPERLINK("http://141.218.60.56/~jnz1568/getInfo.php?workbook=15_01.xlsx&amp;sheet=U0&amp;row=83&amp;col=6&amp;number=4.9&amp;sourceID=14","4.9")</f>
        <v>4.9</v>
      </c>
      <c r="G83" s="4" t="str">
        <f>HYPERLINK("http://141.218.60.56/~jnz1568/getInfo.php?workbook=15_01.xlsx&amp;sheet=U0&amp;row=83&amp;col=7&amp;number=0.000682&amp;sourceID=14","0.000682")</f>
        <v>0.000682</v>
      </c>
    </row>
    <row r="84" spans="1:7">
      <c r="A84" s="3">
        <v>15</v>
      </c>
      <c r="B84" s="3">
        <v>1</v>
      </c>
      <c r="C84" s="3">
        <v>1</v>
      </c>
      <c r="D84" s="3">
        <v>6</v>
      </c>
      <c r="E84" s="3">
        <v>1</v>
      </c>
      <c r="F84" s="4" t="str">
        <f>HYPERLINK("http://141.218.60.56/~jnz1568/getInfo.php?workbook=15_01.xlsx&amp;sheet=U0&amp;row=84&amp;col=6&amp;number=3&amp;sourceID=14","3")</f>
        <v>3</v>
      </c>
      <c r="G84" s="4" t="str">
        <f>HYPERLINK("http://141.218.60.56/~jnz1568/getInfo.php?workbook=15_01.xlsx&amp;sheet=U0&amp;row=84&amp;col=7&amp;number=0.000946&amp;sourceID=14","0.000946")</f>
        <v>0.000946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HYPERLINK("http://141.218.60.56/~jnz1568/getInfo.php?workbook=15_01.xlsx&amp;sheet=U0&amp;row=85&amp;col=6&amp;number=3.1&amp;sourceID=14","3.1")</f>
        <v>3.1</v>
      </c>
      <c r="G85" s="4" t="str">
        <f>HYPERLINK("http://141.218.60.56/~jnz1568/getInfo.php?workbook=15_01.xlsx&amp;sheet=U0&amp;row=85&amp;col=7&amp;number=0.000946&amp;sourceID=14","0.000946")</f>
        <v>0.000946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HYPERLINK("http://141.218.60.56/~jnz1568/getInfo.php?workbook=15_01.xlsx&amp;sheet=U0&amp;row=86&amp;col=6&amp;number=3.2&amp;sourceID=14","3.2")</f>
        <v>3.2</v>
      </c>
      <c r="G86" s="4" t="str">
        <f>HYPERLINK("http://141.218.60.56/~jnz1568/getInfo.php?workbook=15_01.xlsx&amp;sheet=U0&amp;row=86&amp;col=7&amp;number=0.000946&amp;sourceID=14","0.000946")</f>
        <v>0.000946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HYPERLINK("http://141.218.60.56/~jnz1568/getInfo.php?workbook=15_01.xlsx&amp;sheet=U0&amp;row=87&amp;col=6&amp;number=3.3&amp;sourceID=14","3.3")</f>
        <v>3.3</v>
      </c>
      <c r="G87" s="4" t="str">
        <f>HYPERLINK("http://141.218.60.56/~jnz1568/getInfo.php?workbook=15_01.xlsx&amp;sheet=U0&amp;row=87&amp;col=7&amp;number=0.000946&amp;sourceID=14","0.000946")</f>
        <v>0.000946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HYPERLINK("http://141.218.60.56/~jnz1568/getInfo.php?workbook=15_01.xlsx&amp;sheet=U0&amp;row=88&amp;col=6&amp;number=3.4&amp;sourceID=14","3.4")</f>
        <v>3.4</v>
      </c>
      <c r="G88" s="4" t="str">
        <f>HYPERLINK("http://141.218.60.56/~jnz1568/getInfo.php?workbook=15_01.xlsx&amp;sheet=U0&amp;row=88&amp;col=7&amp;number=0.000946&amp;sourceID=14","0.000946")</f>
        <v>0.000946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HYPERLINK("http://141.218.60.56/~jnz1568/getInfo.php?workbook=15_01.xlsx&amp;sheet=U0&amp;row=89&amp;col=6&amp;number=3.5&amp;sourceID=14","3.5")</f>
        <v>3.5</v>
      </c>
      <c r="G89" s="4" t="str">
        <f>HYPERLINK("http://141.218.60.56/~jnz1568/getInfo.php?workbook=15_01.xlsx&amp;sheet=U0&amp;row=89&amp;col=7&amp;number=0.000946&amp;sourceID=14","0.000946")</f>
        <v>0.000946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HYPERLINK("http://141.218.60.56/~jnz1568/getInfo.php?workbook=15_01.xlsx&amp;sheet=U0&amp;row=90&amp;col=6&amp;number=3.6&amp;sourceID=14","3.6")</f>
        <v>3.6</v>
      </c>
      <c r="G90" s="4" t="str">
        <f>HYPERLINK("http://141.218.60.56/~jnz1568/getInfo.php?workbook=15_01.xlsx&amp;sheet=U0&amp;row=90&amp;col=7&amp;number=0.000947&amp;sourceID=14","0.000947")</f>
        <v>0.000947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HYPERLINK("http://141.218.60.56/~jnz1568/getInfo.php?workbook=15_01.xlsx&amp;sheet=U0&amp;row=91&amp;col=6&amp;number=3.7&amp;sourceID=14","3.7")</f>
        <v>3.7</v>
      </c>
      <c r="G91" s="4" t="str">
        <f>HYPERLINK("http://141.218.60.56/~jnz1568/getInfo.php?workbook=15_01.xlsx&amp;sheet=U0&amp;row=91&amp;col=7&amp;number=0.000947&amp;sourceID=14","0.000947")</f>
        <v>0.000947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HYPERLINK("http://141.218.60.56/~jnz1568/getInfo.php?workbook=15_01.xlsx&amp;sheet=U0&amp;row=92&amp;col=6&amp;number=3.8&amp;sourceID=14","3.8")</f>
        <v>3.8</v>
      </c>
      <c r="G92" s="4" t="str">
        <f>HYPERLINK("http://141.218.60.56/~jnz1568/getInfo.php?workbook=15_01.xlsx&amp;sheet=U0&amp;row=92&amp;col=7&amp;number=0.000947&amp;sourceID=14","0.000947")</f>
        <v>0.000947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HYPERLINK("http://141.218.60.56/~jnz1568/getInfo.php?workbook=15_01.xlsx&amp;sheet=U0&amp;row=93&amp;col=6&amp;number=3.9&amp;sourceID=14","3.9")</f>
        <v>3.9</v>
      </c>
      <c r="G93" s="4" t="str">
        <f>HYPERLINK("http://141.218.60.56/~jnz1568/getInfo.php?workbook=15_01.xlsx&amp;sheet=U0&amp;row=93&amp;col=7&amp;number=0.000947&amp;sourceID=14","0.000947")</f>
        <v>0.000947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HYPERLINK("http://141.218.60.56/~jnz1568/getInfo.php?workbook=15_01.xlsx&amp;sheet=U0&amp;row=94&amp;col=6&amp;number=4&amp;sourceID=14","4")</f>
        <v>4</v>
      </c>
      <c r="G94" s="4" t="str">
        <f>HYPERLINK("http://141.218.60.56/~jnz1568/getInfo.php?workbook=15_01.xlsx&amp;sheet=U0&amp;row=94&amp;col=7&amp;number=0.000948&amp;sourceID=14","0.000948")</f>
        <v>0.000948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HYPERLINK("http://141.218.60.56/~jnz1568/getInfo.php?workbook=15_01.xlsx&amp;sheet=U0&amp;row=95&amp;col=6&amp;number=4.1&amp;sourceID=14","4.1")</f>
        <v>4.1</v>
      </c>
      <c r="G95" s="4" t="str">
        <f>HYPERLINK("http://141.218.60.56/~jnz1568/getInfo.php?workbook=15_01.xlsx&amp;sheet=U0&amp;row=95&amp;col=7&amp;number=0.000948&amp;sourceID=14","0.000948")</f>
        <v>0.000948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HYPERLINK("http://141.218.60.56/~jnz1568/getInfo.php?workbook=15_01.xlsx&amp;sheet=U0&amp;row=96&amp;col=6&amp;number=4.2&amp;sourceID=14","4.2")</f>
        <v>4.2</v>
      </c>
      <c r="G96" s="4" t="str">
        <f>HYPERLINK("http://141.218.60.56/~jnz1568/getInfo.php?workbook=15_01.xlsx&amp;sheet=U0&amp;row=96&amp;col=7&amp;number=0.000949&amp;sourceID=14","0.000949")</f>
        <v>0.000949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HYPERLINK("http://141.218.60.56/~jnz1568/getInfo.php?workbook=15_01.xlsx&amp;sheet=U0&amp;row=97&amp;col=6&amp;number=4.3&amp;sourceID=14","4.3")</f>
        <v>4.3</v>
      </c>
      <c r="G97" s="4" t="str">
        <f>HYPERLINK("http://141.218.60.56/~jnz1568/getInfo.php?workbook=15_01.xlsx&amp;sheet=U0&amp;row=97&amp;col=7&amp;number=0.00095&amp;sourceID=14","0.00095")</f>
        <v>0.00095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HYPERLINK("http://141.218.60.56/~jnz1568/getInfo.php?workbook=15_01.xlsx&amp;sheet=U0&amp;row=98&amp;col=6&amp;number=4.4&amp;sourceID=14","4.4")</f>
        <v>4.4</v>
      </c>
      <c r="G98" s="4" t="str">
        <f>HYPERLINK("http://141.218.60.56/~jnz1568/getInfo.php?workbook=15_01.xlsx&amp;sheet=U0&amp;row=98&amp;col=7&amp;number=0.000951&amp;sourceID=14","0.000951")</f>
        <v>0.000951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HYPERLINK("http://141.218.60.56/~jnz1568/getInfo.php?workbook=15_01.xlsx&amp;sheet=U0&amp;row=99&amp;col=6&amp;number=4.5&amp;sourceID=14","4.5")</f>
        <v>4.5</v>
      </c>
      <c r="G99" s="4" t="str">
        <f>HYPERLINK("http://141.218.60.56/~jnz1568/getInfo.php?workbook=15_01.xlsx&amp;sheet=U0&amp;row=99&amp;col=7&amp;number=0.000952&amp;sourceID=14","0.000952")</f>
        <v>0.000952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HYPERLINK("http://141.218.60.56/~jnz1568/getInfo.php?workbook=15_01.xlsx&amp;sheet=U0&amp;row=100&amp;col=6&amp;number=4.6&amp;sourceID=14","4.6")</f>
        <v>4.6</v>
      </c>
      <c r="G100" s="4" t="str">
        <f>HYPERLINK("http://141.218.60.56/~jnz1568/getInfo.php?workbook=15_01.xlsx&amp;sheet=U0&amp;row=100&amp;col=7&amp;number=0.000954&amp;sourceID=14","0.000954")</f>
        <v>0.000954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HYPERLINK("http://141.218.60.56/~jnz1568/getInfo.php?workbook=15_01.xlsx&amp;sheet=U0&amp;row=101&amp;col=6&amp;number=4.7&amp;sourceID=14","4.7")</f>
        <v>4.7</v>
      </c>
      <c r="G101" s="4" t="str">
        <f>HYPERLINK("http://141.218.60.56/~jnz1568/getInfo.php?workbook=15_01.xlsx&amp;sheet=U0&amp;row=101&amp;col=7&amp;number=0.000956&amp;sourceID=14","0.000956")</f>
        <v>0.000956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HYPERLINK("http://141.218.60.56/~jnz1568/getInfo.php?workbook=15_01.xlsx&amp;sheet=U0&amp;row=102&amp;col=6&amp;number=4.8&amp;sourceID=14","4.8")</f>
        <v>4.8</v>
      </c>
      <c r="G102" s="4" t="str">
        <f>HYPERLINK("http://141.218.60.56/~jnz1568/getInfo.php?workbook=15_01.xlsx&amp;sheet=U0&amp;row=102&amp;col=7&amp;number=0.000959&amp;sourceID=14","0.000959")</f>
        <v>0.000959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HYPERLINK("http://141.218.60.56/~jnz1568/getInfo.php?workbook=15_01.xlsx&amp;sheet=U0&amp;row=103&amp;col=6&amp;number=4.9&amp;sourceID=14","4.9")</f>
        <v>4.9</v>
      </c>
      <c r="G103" s="4" t="str">
        <f>HYPERLINK("http://141.218.60.56/~jnz1568/getInfo.php?workbook=15_01.xlsx&amp;sheet=U0&amp;row=103&amp;col=7&amp;number=0.000962&amp;sourceID=14","0.000962")</f>
        <v>0.000962</v>
      </c>
    </row>
    <row r="104" spans="1:7">
      <c r="A104" s="3">
        <v>15</v>
      </c>
      <c r="B104" s="3">
        <v>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HYPERLINK("http://141.218.60.56/~jnz1568/getInfo.php?workbook=15_01.xlsx&amp;sheet=U0&amp;row=104&amp;col=6&amp;number=3&amp;sourceID=14","3")</f>
        <v>3</v>
      </c>
      <c r="G104" s="4" t="str">
        <f>HYPERLINK("http://141.218.60.56/~jnz1568/getInfo.php?workbook=15_01.xlsx&amp;sheet=U0&amp;row=104&amp;col=7&amp;number=0.0019&amp;sourceID=14","0.0019")</f>
        <v>0.0019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HYPERLINK("http://141.218.60.56/~jnz1568/getInfo.php?workbook=15_01.xlsx&amp;sheet=U0&amp;row=105&amp;col=6&amp;number=3.1&amp;sourceID=14","3.1")</f>
        <v>3.1</v>
      </c>
      <c r="G105" s="4" t="str">
        <f>HYPERLINK("http://141.218.60.56/~jnz1568/getInfo.php?workbook=15_01.xlsx&amp;sheet=U0&amp;row=105&amp;col=7&amp;number=0.0019&amp;sourceID=14","0.0019")</f>
        <v>0.0019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HYPERLINK("http://141.218.60.56/~jnz1568/getInfo.php?workbook=15_01.xlsx&amp;sheet=U0&amp;row=106&amp;col=6&amp;number=3.2&amp;sourceID=14","3.2")</f>
        <v>3.2</v>
      </c>
      <c r="G106" s="4" t="str">
        <f>HYPERLINK("http://141.218.60.56/~jnz1568/getInfo.php?workbook=15_01.xlsx&amp;sheet=U0&amp;row=106&amp;col=7&amp;number=0.0019&amp;sourceID=14","0.0019")</f>
        <v>0.0019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HYPERLINK("http://141.218.60.56/~jnz1568/getInfo.php?workbook=15_01.xlsx&amp;sheet=U0&amp;row=107&amp;col=6&amp;number=3.3&amp;sourceID=14","3.3")</f>
        <v>3.3</v>
      </c>
      <c r="G107" s="4" t="str">
        <f>HYPERLINK("http://141.218.60.56/~jnz1568/getInfo.php?workbook=15_01.xlsx&amp;sheet=U0&amp;row=107&amp;col=7&amp;number=0.0019&amp;sourceID=14","0.0019")</f>
        <v>0.0019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HYPERLINK("http://141.218.60.56/~jnz1568/getInfo.php?workbook=15_01.xlsx&amp;sheet=U0&amp;row=108&amp;col=6&amp;number=3.4&amp;sourceID=14","3.4")</f>
        <v>3.4</v>
      </c>
      <c r="G108" s="4" t="str">
        <f>HYPERLINK("http://141.218.60.56/~jnz1568/getInfo.php?workbook=15_01.xlsx&amp;sheet=U0&amp;row=108&amp;col=7&amp;number=0.0019&amp;sourceID=14","0.0019")</f>
        <v>0.0019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HYPERLINK("http://141.218.60.56/~jnz1568/getInfo.php?workbook=15_01.xlsx&amp;sheet=U0&amp;row=109&amp;col=6&amp;number=3.5&amp;sourceID=14","3.5")</f>
        <v>3.5</v>
      </c>
      <c r="G109" s="4" t="str">
        <f>HYPERLINK("http://141.218.60.56/~jnz1568/getInfo.php?workbook=15_01.xlsx&amp;sheet=U0&amp;row=109&amp;col=7&amp;number=0.0019&amp;sourceID=14","0.0019")</f>
        <v>0.0019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HYPERLINK("http://141.218.60.56/~jnz1568/getInfo.php?workbook=15_01.xlsx&amp;sheet=U0&amp;row=110&amp;col=6&amp;number=3.6&amp;sourceID=14","3.6")</f>
        <v>3.6</v>
      </c>
      <c r="G110" s="4" t="str">
        <f>HYPERLINK("http://141.218.60.56/~jnz1568/getInfo.php?workbook=15_01.xlsx&amp;sheet=U0&amp;row=110&amp;col=7&amp;number=0.0019&amp;sourceID=14","0.0019")</f>
        <v>0.0019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HYPERLINK("http://141.218.60.56/~jnz1568/getInfo.php?workbook=15_01.xlsx&amp;sheet=U0&amp;row=111&amp;col=6&amp;number=3.7&amp;sourceID=14","3.7")</f>
        <v>3.7</v>
      </c>
      <c r="G111" s="4" t="str">
        <f>HYPERLINK("http://141.218.60.56/~jnz1568/getInfo.php?workbook=15_01.xlsx&amp;sheet=U0&amp;row=111&amp;col=7&amp;number=0.0019&amp;sourceID=14","0.0019")</f>
        <v>0.0019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HYPERLINK("http://141.218.60.56/~jnz1568/getInfo.php?workbook=15_01.xlsx&amp;sheet=U0&amp;row=112&amp;col=6&amp;number=3.8&amp;sourceID=14","3.8")</f>
        <v>3.8</v>
      </c>
      <c r="G112" s="4" t="str">
        <f>HYPERLINK("http://141.218.60.56/~jnz1568/getInfo.php?workbook=15_01.xlsx&amp;sheet=U0&amp;row=112&amp;col=7&amp;number=0.0019&amp;sourceID=14","0.0019")</f>
        <v>0.0019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HYPERLINK("http://141.218.60.56/~jnz1568/getInfo.php?workbook=15_01.xlsx&amp;sheet=U0&amp;row=113&amp;col=6&amp;number=3.9&amp;sourceID=14","3.9")</f>
        <v>3.9</v>
      </c>
      <c r="G113" s="4" t="str">
        <f>HYPERLINK("http://141.218.60.56/~jnz1568/getInfo.php?workbook=15_01.xlsx&amp;sheet=U0&amp;row=113&amp;col=7&amp;number=0.0019&amp;sourceID=14","0.0019")</f>
        <v>0.0019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HYPERLINK("http://141.218.60.56/~jnz1568/getInfo.php?workbook=15_01.xlsx&amp;sheet=U0&amp;row=114&amp;col=6&amp;number=4&amp;sourceID=14","4")</f>
        <v>4</v>
      </c>
      <c r="G114" s="4" t="str">
        <f>HYPERLINK("http://141.218.60.56/~jnz1568/getInfo.php?workbook=15_01.xlsx&amp;sheet=U0&amp;row=114&amp;col=7&amp;number=0.0019&amp;sourceID=14","0.0019")</f>
        <v>0.0019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HYPERLINK("http://141.218.60.56/~jnz1568/getInfo.php?workbook=15_01.xlsx&amp;sheet=U0&amp;row=115&amp;col=6&amp;number=4.1&amp;sourceID=14","4.1")</f>
        <v>4.1</v>
      </c>
      <c r="G115" s="4" t="str">
        <f>HYPERLINK("http://141.218.60.56/~jnz1568/getInfo.php?workbook=15_01.xlsx&amp;sheet=U0&amp;row=115&amp;col=7&amp;number=0.0019&amp;sourceID=14","0.0019")</f>
        <v>0.0019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HYPERLINK("http://141.218.60.56/~jnz1568/getInfo.php?workbook=15_01.xlsx&amp;sheet=U0&amp;row=116&amp;col=6&amp;number=4.2&amp;sourceID=14","4.2")</f>
        <v>4.2</v>
      </c>
      <c r="G116" s="4" t="str">
        <f>HYPERLINK("http://141.218.60.56/~jnz1568/getInfo.php?workbook=15_01.xlsx&amp;sheet=U0&amp;row=116&amp;col=7&amp;number=0.0019&amp;sourceID=14","0.0019")</f>
        <v>0.0019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HYPERLINK("http://141.218.60.56/~jnz1568/getInfo.php?workbook=15_01.xlsx&amp;sheet=U0&amp;row=117&amp;col=6&amp;number=4.3&amp;sourceID=14","4.3")</f>
        <v>4.3</v>
      </c>
      <c r="G117" s="4" t="str">
        <f>HYPERLINK("http://141.218.60.56/~jnz1568/getInfo.php?workbook=15_01.xlsx&amp;sheet=U0&amp;row=117&amp;col=7&amp;number=0.0019&amp;sourceID=14","0.0019")</f>
        <v>0.0019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HYPERLINK("http://141.218.60.56/~jnz1568/getInfo.php?workbook=15_01.xlsx&amp;sheet=U0&amp;row=118&amp;col=6&amp;number=4.4&amp;sourceID=14","4.4")</f>
        <v>4.4</v>
      </c>
      <c r="G118" s="4" t="str">
        <f>HYPERLINK("http://141.218.60.56/~jnz1568/getInfo.php?workbook=15_01.xlsx&amp;sheet=U0&amp;row=118&amp;col=7&amp;number=0.00191&amp;sourceID=14","0.00191")</f>
        <v>0.00191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HYPERLINK("http://141.218.60.56/~jnz1568/getInfo.php?workbook=15_01.xlsx&amp;sheet=U0&amp;row=119&amp;col=6&amp;number=4.5&amp;sourceID=14","4.5")</f>
        <v>4.5</v>
      </c>
      <c r="G119" s="4" t="str">
        <f>HYPERLINK("http://141.218.60.56/~jnz1568/getInfo.php?workbook=15_01.xlsx&amp;sheet=U0&amp;row=119&amp;col=7&amp;number=0.00191&amp;sourceID=14","0.00191")</f>
        <v>0.00191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HYPERLINK("http://141.218.60.56/~jnz1568/getInfo.php?workbook=15_01.xlsx&amp;sheet=U0&amp;row=120&amp;col=6&amp;number=4.6&amp;sourceID=14","4.6")</f>
        <v>4.6</v>
      </c>
      <c r="G120" s="4" t="str">
        <f>HYPERLINK("http://141.218.60.56/~jnz1568/getInfo.php?workbook=15_01.xlsx&amp;sheet=U0&amp;row=120&amp;col=7&amp;number=0.00191&amp;sourceID=14","0.00191")</f>
        <v>0.00191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HYPERLINK("http://141.218.60.56/~jnz1568/getInfo.php?workbook=15_01.xlsx&amp;sheet=U0&amp;row=121&amp;col=6&amp;number=4.7&amp;sourceID=14","4.7")</f>
        <v>4.7</v>
      </c>
      <c r="G121" s="4" t="str">
        <f>HYPERLINK("http://141.218.60.56/~jnz1568/getInfo.php?workbook=15_01.xlsx&amp;sheet=U0&amp;row=121&amp;col=7&amp;number=0.00192&amp;sourceID=14","0.00192")</f>
        <v>0.00192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HYPERLINK("http://141.218.60.56/~jnz1568/getInfo.php?workbook=15_01.xlsx&amp;sheet=U0&amp;row=122&amp;col=6&amp;number=4.8&amp;sourceID=14","4.8")</f>
        <v>4.8</v>
      </c>
      <c r="G122" s="4" t="str">
        <f>HYPERLINK("http://141.218.60.56/~jnz1568/getInfo.php?workbook=15_01.xlsx&amp;sheet=U0&amp;row=122&amp;col=7&amp;number=0.00192&amp;sourceID=14","0.00192")</f>
        <v>0.00192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HYPERLINK("http://141.218.60.56/~jnz1568/getInfo.php?workbook=15_01.xlsx&amp;sheet=U0&amp;row=123&amp;col=6&amp;number=4.9&amp;sourceID=14","4.9")</f>
        <v>4.9</v>
      </c>
      <c r="G123" s="4" t="str">
        <f>HYPERLINK("http://141.218.60.56/~jnz1568/getInfo.php?workbook=15_01.xlsx&amp;sheet=U0&amp;row=123&amp;col=7&amp;number=0.00193&amp;sourceID=14","0.00193")</f>
        <v>0.00193</v>
      </c>
    </row>
    <row r="124" spans="1:7">
      <c r="A124" s="3">
        <v>15</v>
      </c>
      <c r="B124" s="3">
        <v>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HYPERLINK("http://141.218.60.56/~jnz1568/getInfo.php?workbook=15_01.xlsx&amp;sheet=U0&amp;row=124&amp;col=6&amp;number=3&amp;sourceID=14","3")</f>
        <v>3</v>
      </c>
      <c r="G124" s="4" t="str">
        <f>HYPERLINK("http://141.218.60.56/~jnz1568/getInfo.php?workbook=15_01.xlsx&amp;sheet=U0&amp;row=124&amp;col=7&amp;number=0.000186&amp;sourceID=14","0.000186")</f>
        <v>0.000186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HYPERLINK("http://141.218.60.56/~jnz1568/getInfo.php?workbook=15_01.xlsx&amp;sheet=U0&amp;row=125&amp;col=6&amp;number=3.1&amp;sourceID=14","3.1")</f>
        <v>3.1</v>
      </c>
      <c r="G125" s="4" t="str">
        <f>HYPERLINK("http://141.218.60.56/~jnz1568/getInfo.php?workbook=15_01.xlsx&amp;sheet=U0&amp;row=125&amp;col=7&amp;number=0.000186&amp;sourceID=14","0.000186")</f>
        <v>0.000186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HYPERLINK("http://141.218.60.56/~jnz1568/getInfo.php?workbook=15_01.xlsx&amp;sheet=U0&amp;row=126&amp;col=6&amp;number=3.2&amp;sourceID=14","3.2")</f>
        <v>3.2</v>
      </c>
      <c r="G126" s="4" t="str">
        <f>HYPERLINK("http://141.218.60.56/~jnz1568/getInfo.php?workbook=15_01.xlsx&amp;sheet=U0&amp;row=126&amp;col=7&amp;number=0.000186&amp;sourceID=14","0.000186")</f>
        <v>0.000186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HYPERLINK("http://141.218.60.56/~jnz1568/getInfo.php?workbook=15_01.xlsx&amp;sheet=U0&amp;row=127&amp;col=6&amp;number=3.3&amp;sourceID=14","3.3")</f>
        <v>3.3</v>
      </c>
      <c r="G127" s="4" t="str">
        <f>HYPERLINK("http://141.218.60.56/~jnz1568/getInfo.php?workbook=15_01.xlsx&amp;sheet=U0&amp;row=127&amp;col=7&amp;number=0.000187&amp;sourceID=14","0.000187")</f>
        <v>0.000187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HYPERLINK("http://141.218.60.56/~jnz1568/getInfo.php?workbook=15_01.xlsx&amp;sheet=U0&amp;row=128&amp;col=6&amp;number=3.4&amp;sourceID=14","3.4")</f>
        <v>3.4</v>
      </c>
      <c r="G128" s="4" t="str">
        <f>HYPERLINK("http://141.218.60.56/~jnz1568/getInfo.php?workbook=15_01.xlsx&amp;sheet=U0&amp;row=128&amp;col=7&amp;number=0.000187&amp;sourceID=14","0.000187")</f>
        <v>0.000187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HYPERLINK("http://141.218.60.56/~jnz1568/getInfo.php?workbook=15_01.xlsx&amp;sheet=U0&amp;row=129&amp;col=6&amp;number=3.5&amp;sourceID=14","3.5")</f>
        <v>3.5</v>
      </c>
      <c r="G129" s="4" t="str">
        <f>HYPERLINK("http://141.218.60.56/~jnz1568/getInfo.php?workbook=15_01.xlsx&amp;sheet=U0&amp;row=129&amp;col=7&amp;number=0.000187&amp;sourceID=14","0.000187")</f>
        <v>0.000187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HYPERLINK("http://141.218.60.56/~jnz1568/getInfo.php?workbook=15_01.xlsx&amp;sheet=U0&amp;row=130&amp;col=6&amp;number=3.6&amp;sourceID=14","3.6")</f>
        <v>3.6</v>
      </c>
      <c r="G130" s="4" t="str">
        <f>HYPERLINK("http://141.218.60.56/~jnz1568/getInfo.php?workbook=15_01.xlsx&amp;sheet=U0&amp;row=130&amp;col=7&amp;number=0.000188&amp;sourceID=14","0.000188")</f>
        <v>0.000188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HYPERLINK("http://141.218.60.56/~jnz1568/getInfo.php?workbook=15_01.xlsx&amp;sheet=U0&amp;row=131&amp;col=6&amp;number=3.7&amp;sourceID=14","3.7")</f>
        <v>3.7</v>
      </c>
      <c r="G131" s="4" t="str">
        <f>HYPERLINK("http://141.218.60.56/~jnz1568/getInfo.php?workbook=15_01.xlsx&amp;sheet=U0&amp;row=131&amp;col=7&amp;number=0.000188&amp;sourceID=14","0.000188")</f>
        <v>0.000188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HYPERLINK("http://141.218.60.56/~jnz1568/getInfo.php?workbook=15_01.xlsx&amp;sheet=U0&amp;row=132&amp;col=6&amp;number=3.8&amp;sourceID=14","3.8")</f>
        <v>3.8</v>
      </c>
      <c r="G132" s="4" t="str">
        <f>HYPERLINK("http://141.218.60.56/~jnz1568/getInfo.php?workbook=15_01.xlsx&amp;sheet=U0&amp;row=132&amp;col=7&amp;number=0.000189&amp;sourceID=14","0.000189")</f>
        <v>0.000189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HYPERLINK("http://141.218.60.56/~jnz1568/getInfo.php?workbook=15_01.xlsx&amp;sheet=U0&amp;row=133&amp;col=6&amp;number=3.9&amp;sourceID=14","3.9")</f>
        <v>3.9</v>
      </c>
      <c r="G133" s="4" t="str">
        <f>HYPERLINK("http://141.218.60.56/~jnz1568/getInfo.php?workbook=15_01.xlsx&amp;sheet=U0&amp;row=133&amp;col=7&amp;number=0.00019&amp;sourceID=14","0.00019")</f>
        <v>0.00019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HYPERLINK("http://141.218.60.56/~jnz1568/getInfo.php?workbook=15_01.xlsx&amp;sheet=U0&amp;row=134&amp;col=6&amp;number=4&amp;sourceID=14","4")</f>
        <v>4</v>
      </c>
      <c r="G134" s="4" t="str">
        <f>HYPERLINK("http://141.218.60.56/~jnz1568/getInfo.php?workbook=15_01.xlsx&amp;sheet=U0&amp;row=134&amp;col=7&amp;number=0.000191&amp;sourceID=14","0.000191")</f>
        <v>0.000191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HYPERLINK("http://141.218.60.56/~jnz1568/getInfo.php?workbook=15_01.xlsx&amp;sheet=U0&amp;row=135&amp;col=6&amp;number=4.1&amp;sourceID=14","4.1")</f>
        <v>4.1</v>
      </c>
      <c r="G135" s="4" t="str">
        <f>HYPERLINK("http://141.218.60.56/~jnz1568/getInfo.php?workbook=15_01.xlsx&amp;sheet=U0&amp;row=135&amp;col=7&amp;number=0.000192&amp;sourceID=14","0.000192")</f>
        <v>0.000192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HYPERLINK("http://141.218.60.56/~jnz1568/getInfo.php?workbook=15_01.xlsx&amp;sheet=U0&amp;row=136&amp;col=6&amp;number=4.2&amp;sourceID=14","4.2")</f>
        <v>4.2</v>
      </c>
      <c r="G136" s="4" t="str">
        <f>HYPERLINK("http://141.218.60.56/~jnz1568/getInfo.php?workbook=15_01.xlsx&amp;sheet=U0&amp;row=136&amp;col=7&amp;number=0.000194&amp;sourceID=14","0.000194")</f>
        <v>0.000194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HYPERLINK("http://141.218.60.56/~jnz1568/getInfo.php?workbook=15_01.xlsx&amp;sheet=U0&amp;row=137&amp;col=6&amp;number=4.3&amp;sourceID=14","4.3")</f>
        <v>4.3</v>
      </c>
      <c r="G137" s="4" t="str">
        <f>HYPERLINK("http://141.218.60.56/~jnz1568/getInfo.php?workbook=15_01.xlsx&amp;sheet=U0&amp;row=137&amp;col=7&amp;number=0.000196&amp;sourceID=14","0.000196")</f>
        <v>0.000196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HYPERLINK("http://141.218.60.56/~jnz1568/getInfo.php?workbook=15_01.xlsx&amp;sheet=U0&amp;row=138&amp;col=6&amp;number=4.4&amp;sourceID=14","4.4")</f>
        <v>4.4</v>
      </c>
      <c r="G138" s="4" t="str">
        <f>HYPERLINK("http://141.218.60.56/~jnz1568/getInfo.php?workbook=15_01.xlsx&amp;sheet=U0&amp;row=138&amp;col=7&amp;number=0.000199&amp;sourceID=14","0.000199")</f>
        <v>0.000199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HYPERLINK("http://141.218.60.56/~jnz1568/getInfo.php?workbook=15_01.xlsx&amp;sheet=U0&amp;row=139&amp;col=6&amp;number=4.5&amp;sourceID=14","4.5")</f>
        <v>4.5</v>
      </c>
      <c r="G139" s="4" t="str">
        <f>HYPERLINK("http://141.218.60.56/~jnz1568/getInfo.php?workbook=15_01.xlsx&amp;sheet=U0&amp;row=139&amp;col=7&amp;number=0.000203&amp;sourceID=14","0.000203")</f>
        <v>0.000203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HYPERLINK("http://141.218.60.56/~jnz1568/getInfo.php?workbook=15_01.xlsx&amp;sheet=U0&amp;row=140&amp;col=6&amp;number=4.6&amp;sourceID=14","4.6")</f>
        <v>4.6</v>
      </c>
      <c r="G140" s="4" t="str">
        <f>HYPERLINK("http://141.218.60.56/~jnz1568/getInfo.php?workbook=15_01.xlsx&amp;sheet=U0&amp;row=140&amp;col=7&amp;number=0.000207&amp;sourceID=14","0.000207")</f>
        <v>0.000207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HYPERLINK("http://141.218.60.56/~jnz1568/getInfo.php?workbook=15_01.xlsx&amp;sheet=U0&amp;row=141&amp;col=6&amp;number=4.7&amp;sourceID=14","4.7")</f>
        <v>4.7</v>
      </c>
      <c r="G141" s="4" t="str">
        <f>HYPERLINK("http://141.218.60.56/~jnz1568/getInfo.php?workbook=15_01.xlsx&amp;sheet=U0&amp;row=141&amp;col=7&amp;number=0.000213&amp;sourceID=14","0.000213")</f>
        <v>0.000213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HYPERLINK("http://141.218.60.56/~jnz1568/getInfo.php?workbook=15_01.xlsx&amp;sheet=U0&amp;row=142&amp;col=6&amp;number=4.8&amp;sourceID=14","4.8")</f>
        <v>4.8</v>
      </c>
      <c r="G142" s="4" t="str">
        <f>HYPERLINK("http://141.218.60.56/~jnz1568/getInfo.php?workbook=15_01.xlsx&amp;sheet=U0&amp;row=142&amp;col=7&amp;number=0.000219&amp;sourceID=14","0.000219")</f>
        <v>0.000219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HYPERLINK("http://141.218.60.56/~jnz1568/getInfo.php?workbook=15_01.xlsx&amp;sheet=U0&amp;row=143&amp;col=6&amp;number=4.9&amp;sourceID=14","4.9")</f>
        <v>4.9</v>
      </c>
      <c r="G143" s="4" t="str">
        <f>HYPERLINK("http://141.218.60.56/~jnz1568/getInfo.php?workbook=15_01.xlsx&amp;sheet=U0&amp;row=143&amp;col=7&amp;number=0.000228&amp;sourceID=14","0.000228")</f>
        <v>0.000228</v>
      </c>
    </row>
    <row r="144" spans="1:7">
      <c r="A144" s="3">
        <v>15</v>
      </c>
      <c r="B144" s="3">
        <v>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HYPERLINK("http://141.218.60.56/~jnz1568/getInfo.php?workbook=15_01.xlsx&amp;sheet=U0&amp;row=144&amp;col=6&amp;number=3&amp;sourceID=14","3")</f>
        <v>3</v>
      </c>
      <c r="G144" s="4" t="str">
        <f>HYPERLINK("http://141.218.60.56/~jnz1568/getInfo.php?workbook=15_01.xlsx&amp;sheet=U0&amp;row=144&amp;col=7&amp;number=0.000301&amp;sourceID=14","0.000301")</f>
        <v>0.000301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HYPERLINK("http://141.218.60.56/~jnz1568/getInfo.php?workbook=15_01.xlsx&amp;sheet=U0&amp;row=145&amp;col=6&amp;number=3.1&amp;sourceID=14","3.1")</f>
        <v>3.1</v>
      </c>
      <c r="G145" s="4" t="str">
        <f>HYPERLINK("http://141.218.60.56/~jnz1568/getInfo.php?workbook=15_01.xlsx&amp;sheet=U0&amp;row=145&amp;col=7&amp;number=0.000301&amp;sourceID=14","0.000301")</f>
        <v>0.000301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HYPERLINK("http://141.218.60.56/~jnz1568/getInfo.php?workbook=15_01.xlsx&amp;sheet=U0&amp;row=146&amp;col=6&amp;number=3.2&amp;sourceID=14","3.2")</f>
        <v>3.2</v>
      </c>
      <c r="G146" s="4" t="str">
        <f>HYPERLINK("http://141.218.60.56/~jnz1568/getInfo.php?workbook=15_01.xlsx&amp;sheet=U0&amp;row=146&amp;col=7&amp;number=0.000302&amp;sourceID=14","0.000302")</f>
        <v>0.000302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HYPERLINK("http://141.218.60.56/~jnz1568/getInfo.php?workbook=15_01.xlsx&amp;sheet=U0&amp;row=147&amp;col=6&amp;number=3.3&amp;sourceID=14","3.3")</f>
        <v>3.3</v>
      </c>
      <c r="G147" s="4" t="str">
        <f>HYPERLINK("http://141.218.60.56/~jnz1568/getInfo.php?workbook=15_01.xlsx&amp;sheet=U0&amp;row=147&amp;col=7&amp;number=0.000302&amp;sourceID=14","0.000302")</f>
        <v>0.000302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HYPERLINK("http://141.218.60.56/~jnz1568/getInfo.php?workbook=15_01.xlsx&amp;sheet=U0&amp;row=148&amp;col=6&amp;number=3.4&amp;sourceID=14","3.4")</f>
        <v>3.4</v>
      </c>
      <c r="G148" s="4" t="str">
        <f>HYPERLINK("http://141.218.60.56/~jnz1568/getInfo.php?workbook=15_01.xlsx&amp;sheet=U0&amp;row=148&amp;col=7&amp;number=0.000302&amp;sourceID=14","0.000302")</f>
        <v>0.000302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HYPERLINK("http://141.218.60.56/~jnz1568/getInfo.php?workbook=15_01.xlsx&amp;sheet=U0&amp;row=149&amp;col=6&amp;number=3.5&amp;sourceID=14","3.5")</f>
        <v>3.5</v>
      </c>
      <c r="G149" s="4" t="str">
        <f>HYPERLINK("http://141.218.60.56/~jnz1568/getInfo.php?workbook=15_01.xlsx&amp;sheet=U0&amp;row=149&amp;col=7&amp;number=0.000303&amp;sourceID=14","0.000303")</f>
        <v>0.000303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HYPERLINK("http://141.218.60.56/~jnz1568/getInfo.php?workbook=15_01.xlsx&amp;sheet=U0&amp;row=150&amp;col=6&amp;number=3.6&amp;sourceID=14","3.6")</f>
        <v>3.6</v>
      </c>
      <c r="G150" s="4" t="str">
        <f>HYPERLINK("http://141.218.60.56/~jnz1568/getInfo.php?workbook=15_01.xlsx&amp;sheet=U0&amp;row=150&amp;col=7&amp;number=0.000303&amp;sourceID=14","0.000303")</f>
        <v>0.000303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HYPERLINK("http://141.218.60.56/~jnz1568/getInfo.php?workbook=15_01.xlsx&amp;sheet=U0&amp;row=151&amp;col=6&amp;number=3.7&amp;sourceID=14","3.7")</f>
        <v>3.7</v>
      </c>
      <c r="G151" s="4" t="str">
        <f>HYPERLINK("http://141.218.60.56/~jnz1568/getInfo.php?workbook=15_01.xlsx&amp;sheet=U0&amp;row=151&amp;col=7&amp;number=0.000304&amp;sourceID=14","0.000304")</f>
        <v>0.000304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HYPERLINK("http://141.218.60.56/~jnz1568/getInfo.php?workbook=15_01.xlsx&amp;sheet=U0&amp;row=152&amp;col=6&amp;number=3.8&amp;sourceID=14","3.8")</f>
        <v>3.8</v>
      </c>
      <c r="G152" s="4" t="str">
        <f>HYPERLINK("http://141.218.60.56/~jnz1568/getInfo.php?workbook=15_01.xlsx&amp;sheet=U0&amp;row=152&amp;col=7&amp;number=0.000305&amp;sourceID=14","0.000305")</f>
        <v>0.000305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HYPERLINK("http://141.218.60.56/~jnz1568/getInfo.php?workbook=15_01.xlsx&amp;sheet=U0&amp;row=153&amp;col=6&amp;number=3.9&amp;sourceID=14","3.9")</f>
        <v>3.9</v>
      </c>
      <c r="G153" s="4" t="str">
        <f>HYPERLINK("http://141.218.60.56/~jnz1568/getInfo.php?workbook=15_01.xlsx&amp;sheet=U0&amp;row=153&amp;col=7&amp;number=0.000306&amp;sourceID=14","0.000306")</f>
        <v>0.000306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HYPERLINK("http://141.218.60.56/~jnz1568/getInfo.php?workbook=15_01.xlsx&amp;sheet=U0&amp;row=154&amp;col=6&amp;number=4&amp;sourceID=14","4")</f>
        <v>4</v>
      </c>
      <c r="G154" s="4" t="str">
        <f>HYPERLINK("http://141.218.60.56/~jnz1568/getInfo.php?workbook=15_01.xlsx&amp;sheet=U0&amp;row=154&amp;col=7&amp;number=0.000308&amp;sourceID=14","0.000308")</f>
        <v>0.000308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HYPERLINK("http://141.218.60.56/~jnz1568/getInfo.php?workbook=15_01.xlsx&amp;sheet=U0&amp;row=155&amp;col=6&amp;number=4.1&amp;sourceID=14","4.1")</f>
        <v>4.1</v>
      </c>
      <c r="G155" s="4" t="str">
        <f>HYPERLINK("http://141.218.60.56/~jnz1568/getInfo.php?workbook=15_01.xlsx&amp;sheet=U0&amp;row=155&amp;col=7&amp;number=0.000309&amp;sourceID=14","0.000309")</f>
        <v>0.000309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HYPERLINK("http://141.218.60.56/~jnz1568/getInfo.php?workbook=15_01.xlsx&amp;sheet=U0&amp;row=156&amp;col=6&amp;number=4.2&amp;sourceID=14","4.2")</f>
        <v>4.2</v>
      </c>
      <c r="G156" s="4" t="str">
        <f>HYPERLINK("http://141.218.60.56/~jnz1568/getInfo.php?workbook=15_01.xlsx&amp;sheet=U0&amp;row=156&amp;col=7&amp;number=0.000312&amp;sourceID=14","0.000312")</f>
        <v>0.000312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HYPERLINK("http://141.218.60.56/~jnz1568/getInfo.php?workbook=15_01.xlsx&amp;sheet=U0&amp;row=157&amp;col=6&amp;number=4.3&amp;sourceID=14","4.3")</f>
        <v>4.3</v>
      </c>
      <c r="G157" s="4" t="str">
        <f>HYPERLINK("http://141.218.60.56/~jnz1568/getInfo.php?workbook=15_01.xlsx&amp;sheet=U0&amp;row=157&amp;col=7&amp;number=0.000314&amp;sourceID=14","0.000314")</f>
        <v>0.000314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HYPERLINK("http://141.218.60.56/~jnz1568/getInfo.php?workbook=15_01.xlsx&amp;sheet=U0&amp;row=158&amp;col=6&amp;number=4.4&amp;sourceID=14","4.4")</f>
        <v>4.4</v>
      </c>
      <c r="G158" s="4" t="str">
        <f>HYPERLINK("http://141.218.60.56/~jnz1568/getInfo.php?workbook=15_01.xlsx&amp;sheet=U0&amp;row=158&amp;col=7&amp;number=0.000318&amp;sourceID=14","0.000318")</f>
        <v>0.000318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HYPERLINK("http://141.218.60.56/~jnz1568/getInfo.php?workbook=15_01.xlsx&amp;sheet=U0&amp;row=159&amp;col=6&amp;number=4.5&amp;sourceID=14","4.5")</f>
        <v>4.5</v>
      </c>
      <c r="G159" s="4" t="str">
        <f>HYPERLINK("http://141.218.60.56/~jnz1568/getInfo.php?workbook=15_01.xlsx&amp;sheet=U0&amp;row=159&amp;col=7&amp;number=0.000322&amp;sourceID=14","0.000322")</f>
        <v>0.000322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HYPERLINK("http://141.218.60.56/~jnz1568/getInfo.php?workbook=15_01.xlsx&amp;sheet=U0&amp;row=160&amp;col=6&amp;number=4.6&amp;sourceID=14","4.6")</f>
        <v>4.6</v>
      </c>
      <c r="G160" s="4" t="str">
        <f>HYPERLINK("http://141.218.60.56/~jnz1568/getInfo.php?workbook=15_01.xlsx&amp;sheet=U0&amp;row=160&amp;col=7&amp;number=0.000328&amp;sourceID=14","0.000328")</f>
        <v>0.000328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HYPERLINK("http://141.218.60.56/~jnz1568/getInfo.php?workbook=15_01.xlsx&amp;sheet=U0&amp;row=161&amp;col=6&amp;number=4.7&amp;sourceID=14","4.7")</f>
        <v>4.7</v>
      </c>
      <c r="G161" s="4" t="str">
        <f>HYPERLINK("http://141.218.60.56/~jnz1568/getInfo.php?workbook=15_01.xlsx&amp;sheet=U0&amp;row=161&amp;col=7&amp;number=0.000335&amp;sourceID=14","0.000335")</f>
        <v>0.000335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HYPERLINK("http://141.218.60.56/~jnz1568/getInfo.php?workbook=15_01.xlsx&amp;sheet=U0&amp;row=162&amp;col=6&amp;number=4.8&amp;sourceID=14","4.8")</f>
        <v>4.8</v>
      </c>
      <c r="G162" s="4" t="str">
        <f>HYPERLINK("http://141.218.60.56/~jnz1568/getInfo.php?workbook=15_01.xlsx&amp;sheet=U0&amp;row=162&amp;col=7&amp;number=0.000343&amp;sourceID=14","0.000343")</f>
        <v>0.000343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HYPERLINK("http://141.218.60.56/~jnz1568/getInfo.php?workbook=15_01.xlsx&amp;sheet=U0&amp;row=163&amp;col=6&amp;number=4.9&amp;sourceID=14","4.9")</f>
        <v>4.9</v>
      </c>
      <c r="G163" s="4" t="str">
        <f>HYPERLINK("http://141.218.60.56/~jnz1568/getInfo.php?workbook=15_01.xlsx&amp;sheet=U0&amp;row=163&amp;col=7&amp;number=0.000354&amp;sourceID=14","0.000354")</f>
        <v>0.000354</v>
      </c>
    </row>
    <row r="164" spans="1:7">
      <c r="A164" s="3">
        <v>15</v>
      </c>
      <c r="B164" s="3">
        <v>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HYPERLINK("http://141.218.60.56/~jnz1568/getInfo.php?workbook=15_01.xlsx&amp;sheet=U0&amp;row=164&amp;col=6&amp;number=3&amp;sourceID=14","3")</f>
        <v>3</v>
      </c>
      <c r="G164" s="4" t="str">
        <f>HYPERLINK("http://141.218.60.56/~jnz1568/getInfo.php?workbook=15_01.xlsx&amp;sheet=U0&amp;row=164&amp;col=7&amp;number=0.000278&amp;sourceID=14","0.000278")</f>
        <v>0.000278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HYPERLINK("http://141.218.60.56/~jnz1568/getInfo.php?workbook=15_01.xlsx&amp;sheet=U0&amp;row=165&amp;col=6&amp;number=3.1&amp;sourceID=14","3.1")</f>
        <v>3.1</v>
      </c>
      <c r="G165" s="4" t="str">
        <f>HYPERLINK("http://141.218.60.56/~jnz1568/getInfo.php?workbook=15_01.xlsx&amp;sheet=U0&amp;row=165&amp;col=7&amp;number=0.000278&amp;sourceID=14","0.000278")</f>
        <v>0.000278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HYPERLINK("http://141.218.60.56/~jnz1568/getInfo.php?workbook=15_01.xlsx&amp;sheet=U0&amp;row=166&amp;col=6&amp;number=3.2&amp;sourceID=14","3.2")</f>
        <v>3.2</v>
      </c>
      <c r="G166" s="4" t="str">
        <f>HYPERLINK("http://141.218.60.56/~jnz1568/getInfo.php?workbook=15_01.xlsx&amp;sheet=U0&amp;row=166&amp;col=7&amp;number=0.000278&amp;sourceID=14","0.000278")</f>
        <v>0.000278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HYPERLINK("http://141.218.60.56/~jnz1568/getInfo.php?workbook=15_01.xlsx&amp;sheet=U0&amp;row=167&amp;col=6&amp;number=3.3&amp;sourceID=14","3.3")</f>
        <v>3.3</v>
      </c>
      <c r="G167" s="4" t="str">
        <f>HYPERLINK("http://141.218.60.56/~jnz1568/getInfo.php?workbook=15_01.xlsx&amp;sheet=U0&amp;row=167&amp;col=7&amp;number=0.000278&amp;sourceID=14","0.000278")</f>
        <v>0.000278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HYPERLINK("http://141.218.60.56/~jnz1568/getInfo.php?workbook=15_01.xlsx&amp;sheet=U0&amp;row=168&amp;col=6&amp;number=3.4&amp;sourceID=14","3.4")</f>
        <v>3.4</v>
      </c>
      <c r="G168" s="4" t="str">
        <f>HYPERLINK("http://141.218.60.56/~jnz1568/getInfo.php?workbook=15_01.xlsx&amp;sheet=U0&amp;row=168&amp;col=7&amp;number=0.000278&amp;sourceID=14","0.000278")</f>
        <v>0.000278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HYPERLINK("http://141.218.60.56/~jnz1568/getInfo.php?workbook=15_01.xlsx&amp;sheet=U0&amp;row=169&amp;col=6&amp;number=3.5&amp;sourceID=14","3.5")</f>
        <v>3.5</v>
      </c>
      <c r="G169" s="4" t="str">
        <f>HYPERLINK("http://141.218.60.56/~jnz1568/getInfo.php?workbook=15_01.xlsx&amp;sheet=U0&amp;row=169&amp;col=7&amp;number=0.000278&amp;sourceID=14","0.000278")</f>
        <v>0.000278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HYPERLINK("http://141.218.60.56/~jnz1568/getInfo.php?workbook=15_01.xlsx&amp;sheet=U0&amp;row=170&amp;col=6&amp;number=3.6&amp;sourceID=14","3.6")</f>
        <v>3.6</v>
      </c>
      <c r="G170" s="4" t="str">
        <f>HYPERLINK("http://141.218.60.56/~jnz1568/getInfo.php?workbook=15_01.xlsx&amp;sheet=U0&amp;row=170&amp;col=7&amp;number=0.000279&amp;sourceID=14","0.000279")</f>
        <v>0.000279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HYPERLINK("http://141.218.60.56/~jnz1568/getInfo.php?workbook=15_01.xlsx&amp;sheet=U0&amp;row=171&amp;col=6&amp;number=3.7&amp;sourceID=14","3.7")</f>
        <v>3.7</v>
      </c>
      <c r="G171" s="4" t="str">
        <f>HYPERLINK("http://141.218.60.56/~jnz1568/getInfo.php?workbook=15_01.xlsx&amp;sheet=U0&amp;row=171&amp;col=7&amp;number=0.000279&amp;sourceID=14","0.000279")</f>
        <v>0.000279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HYPERLINK("http://141.218.60.56/~jnz1568/getInfo.php?workbook=15_01.xlsx&amp;sheet=U0&amp;row=172&amp;col=6&amp;number=3.8&amp;sourceID=14","3.8")</f>
        <v>3.8</v>
      </c>
      <c r="G172" s="4" t="str">
        <f>HYPERLINK("http://141.218.60.56/~jnz1568/getInfo.php?workbook=15_01.xlsx&amp;sheet=U0&amp;row=172&amp;col=7&amp;number=0.000279&amp;sourceID=14","0.000279")</f>
        <v>0.000279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HYPERLINK("http://141.218.60.56/~jnz1568/getInfo.php?workbook=15_01.xlsx&amp;sheet=U0&amp;row=173&amp;col=6&amp;number=3.9&amp;sourceID=14","3.9")</f>
        <v>3.9</v>
      </c>
      <c r="G173" s="4" t="str">
        <f>HYPERLINK("http://141.218.60.56/~jnz1568/getInfo.php?workbook=15_01.xlsx&amp;sheet=U0&amp;row=173&amp;col=7&amp;number=0.00028&amp;sourceID=14","0.00028")</f>
        <v>0.00028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HYPERLINK("http://141.218.60.56/~jnz1568/getInfo.php?workbook=15_01.xlsx&amp;sheet=U0&amp;row=174&amp;col=6&amp;number=4&amp;sourceID=14","4")</f>
        <v>4</v>
      </c>
      <c r="G174" s="4" t="str">
        <f>HYPERLINK("http://141.218.60.56/~jnz1568/getInfo.php?workbook=15_01.xlsx&amp;sheet=U0&amp;row=174&amp;col=7&amp;number=0.00028&amp;sourceID=14","0.00028")</f>
        <v>0.00028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HYPERLINK("http://141.218.60.56/~jnz1568/getInfo.php?workbook=15_01.xlsx&amp;sheet=U0&amp;row=175&amp;col=6&amp;number=4.1&amp;sourceID=14","4.1")</f>
        <v>4.1</v>
      </c>
      <c r="G175" s="4" t="str">
        <f>HYPERLINK("http://141.218.60.56/~jnz1568/getInfo.php?workbook=15_01.xlsx&amp;sheet=U0&amp;row=175&amp;col=7&amp;number=0.000281&amp;sourceID=14","0.000281")</f>
        <v>0.000281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HYPERLINK("http://141.218.60.56/~jnz1568/getInfo.php?workbook=15_01.xlsx&amp;sheet=U0&amp;row=176&amp;col=6&amp;number=4.2&amp;sourceID=14","4.2")</f>
        <v>4.2</v>
      </c>
      <c r="G176" s="4" t="str">
        <f>HYPERLINK("http://141.218.60.56/~jnz1568/getInfo.php?workbook=15_01.xlsx&amp;sheet=U0&amp;row=176&amp;col=7&amp;number=0.000281&amp;sourceID=14","0.000281")</f>
        <v>0.000281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HYPERLINK("http://141.218.60.56/~jnz1568/getInfo.php?workbook=15_01.xlsx&amp;sheet=U0&amp;row=177&amp;col=6&amp;number=4.3&amp;sourceID=14","4.3")</f>
        <v>4.3</v>
      </c>
      <c r="G177" s="4" t="str">
        <f>HYPERLINK("http://141.218.60.56/~jnz1568/getInfo.php?workbook=15_01.xlsx&amp;sheet=U0&amp;row=177&amp;col=7&amp;number=0.000282&amp;sourceID=14","0.000282")</f>
        <v>0.000282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HYPERLINK("http://141.218.60.56/~jnz1568/getInfo.php?workbook=15_01.xlsx&amp;sheet=U0&amp;row=178&amp;col=6&amp;number=4.4&amp;sourceID=14","4.4")</f>
        <v>4.4</v>
      </c>
      <c r="G178" s="4" t="str">
        <f>HYPERLINK("http://141.218.60.56/~jnz1568/getInfo.php?workbook=15_01.xlsx&amp;sheet=U0&amp;row=178&amp;col=7&amp;number=0.000284&amp;sourceID=14","0.000284")</f>
        <v>0.000284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HYPERLINK("http://141.218.60.56/~jnz1568/getInfo.php?workbook=15_01.xlsx&amp;sheet=U0&amp;row=179&amp;col=6&amp;number=4.5&amp;sourceID=14","4.5")</f>
        <v>4.5</v>
      </c>
      <c r="G179" s="4" t="str">
        <f>HYPERLINK("http://141.218.60.56/~jnz1568/getInfo.php?workbook=15_01.xlsx&amp;sheet=U0&amp;row=179&amp;col=7&amp;number=0.000285&amp;sourceID=14","0.000285")</f>
        <v>0.000285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HYPERLINK("http://141.218.60.56/~jnz1568/getInfo.php?workbook=15_01.xlsx&amp;sheet=U0&amp;row=180&amp;col=6&amp;number=4.6&amp;sourceID=14","4.6")</f>
        <v>4.6</v>
      </c>
      <c r="G180" s="4" t="str">
        <f>HYPERLINK("http://141.218.60.56/~jnz1568/getInfo.php?workbook=15_01.xlsx&amp;sheet=U0&amp;row=180&amp;col=7&amp;number=0.000287&amp;sourceID=14","0.000287")</f>
        <v>0.000287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HYPERLINK("http://141.218.60.56/~jnz1568/getInfo.php?workbook=15_01.xlsx&amp;sheet=U0&amp;row=181&amp;col=6&amp;number=4.7&amp;sourceID=14","4.7")</f>
        <v>4.7</v>
      </c>
      <c r="G181" s="4" t="str">
        <f>HYPERLINK("http://141.218.60.56/~jnz1568/getInfo.php?workbook=15_01.xlsx&amp;sheet=U0&amp;row=181&amp;col=7&amp;number=0.000289&amp;sourceID=14","0.000289")</f>
        <v>0.000289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HYPERLINK("http://141.218.60.56/~jnz1568/getInfo.php?workbook=15_01.xlsx&amp;sheet=U0&amp;row=182&amp;col=6&amp;number=4.8&amp;sourceID=14","4.8")</f>
        <v>4.8</v>
      </c>
      <c r="G182" s="4" t="str">
        <f>HYPERLINK("http://141.218.60.56/~jnz1568/getInfo.php?workbook=15_01.xlsx&amp;sheet=U0&amp;row=182&amp;col=7&amp;number=0.000291&amp;sourceID=14","0.000291")</f>
        <v>0.000291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HYPERLINK("http://141.218.60.56/~jnz1568/getInfo.php?workbook=15_01.xlsx&amp;sheet=U0&amp;row=183&amp;col=6&amp;number=4.9&amp;sourceID=14","4.9")</f>
        <v>4.9</v>
      </c>
      <c r="G183" s="4" t="str">
        <f>HYPERLINK("http://141.218.60.56/~jnz1568/getInfo.php?workbook=15_01.xlsx&amp;sheet=U0&amp;row=183&amp;col=7&amp;number=0.000294&amp;sourceID=14","0.000294")</f>
        <v>0.000294</v>
      </c>
    </row>
    <row r="184" spans="1:7">
      <c r="A184" s="3">
        <v>15</v>
      </c>
      <c r="B184" s="3">
        <v>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HYPERLINK("http://141.218.60.56/~jnz1568/getInfo.php?workbook=15_01.xlsx&amp;sheet=U0&amp;row=184&amp;col=6&amp;number=3&amp;sourceID=14","3")</f>
        <v>3</v>
      </c>
      <c r="G184" s="4" t="str">
        <f>HYPERLINK("http://141.218.60.56/~jnz1568/getInfo.php?workbook=15_01.xlsx&amp;sheet=U0&amp;row=184&amp;col=7&amp;number=0.000368&amp;sourceID=14","0.000368")</f>
        <v>0.000368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HYPERLINK("http://141.218.60.56/~jnz1568/getInfo.php?workbook=15_01.xlsx&amp;sheet=U0&amp;row=185&amp;col=6&amp;number=3.1&amp;sourceID=14","3.1")</f>
        <v>3.1</v>
      </c>
      <c r="G185" s="4" t="str">
        <f>HYPERLINK("http://141.218.60.56/~jnz1568/getInfo.php?workbook=15_01.xlsx&amp;sheet=U0&amp;row=185&amp;col=7&amp;number=0.000368&amp;sourceID=14","0.000368")</f>
        <v>0.000368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HYPERLINK("http://141.218.60.56/~jnz1568/getInfo.php?workbook=15_01.xlsx&amp;sheet=U0&amp;row=186&amp;col=6&amp;number=3.2&amp;sourceID=14","3.2")</f>
        <v>3.2</v>
      </c>
      <c r="G186" s="4" t="str">
        <f>HYPERLINK("http://141.218.60.56/~jnz1568/getInfo.php?workbook=15_01.xlsx&amp;sheet=U0&amp;row=186&amp;col=7&amp;number=0.000368&amp;sourceID=14","0.000368")</f>
        <v>0.000368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HYPERLINK("http://141.218.60.56/~jnz1568/getInfo.php?workbook=15_01.xlsx&amp;sheet=U0&amp;row=187&amp;col=6&amp;number=3.3&amp;sourceID=14","3.3")</f>
        <v>3.3</v>
      </c>
      <c r="G187" s="4" t="str">
        <f>HYPERLINK("http://141.218.60.56/~jnz1568/getInfo.php?workbook=15_01.xlsx&amp;sheet=U0&amp;row=187&amp;col=7&amp;number=0.000368&amp;sourceID=14","0.000368")</f>
        <v>0.000368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HYPERLINK("http://141.218.60.56/~jnz1568/getInfo.php?workbook=15_01.xlsx&amp;sheet=U0&amp;row=188&amp;col=6&amp;number=3.4&amp;sourceID=14","3.4")</f>
        <v>3.4</v>
      </c>
      <c r="G188" s="4" t="str">
        <f>HYPERLINK("http://141.218.60.56/~jnz1568/getInfo.php?workbook=15_01.xlsx&amp;sheet=U0&amp;row=188&amp;col=7&amp;number=0.000368&amp;sourceID=14","0.000368")</f>
        <v>0.000368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HYPERLINK("http://141.218.60.56/~jnz1568/getInfo.php?workbook=15_01.xlsx&amp;sheet=U0&amp;row=189&amp;col=6&amp;number=3.5&amp;sourceID=14","3.5")</f>
        <v>3.5</v>
      </c>
      <c r="G189" s="4" t="str">
        <f>HYPERLINK("http://141.218.60.56/~jnz1568/getInfo.php?workbook=15_01.xlsx&amp;sheet=U0&amp;row=189&amp;col=7&amp;number=0.000368&amp;sourceID=14","0.000368")</f>
        <v>0.000368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HYPERLINK("http://141.218.60.56/~jnz1568/getInfo.php?workbook=15_01.xlsx&amp;sheet=U0&amp;row=190&amp;col=6&amp;number=3.6&amp;sourceID=14","3.6")</f>
        <v>3.6</v>
      </c>
      <c r="G190" s="4" t="str">
        <f>HYPERLINK("http://141.218.60.56/~jnz1568/getInfo.php?workbook=15_01.xlsx&amp;sheet=U0&amp;row=190&amp;col=7&amp;number=0.000368&amp;sourceID=14","0.000368")</f>
        <v>0.000368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HYPERLINK("http://141.218.60.56/~jnz1568/getInfo.php?workbook=15_01.xlsx&amp;sheet=U0&amp;row=191&amp;col=6&amp;number=3.7&amp;sourceID=14","3.7")</f>
        <v>3.7</v>
      </c>
      <c r="G191" s="4" t="str">
        <f>HYPERLINK("http://141.218.60.56/~jnz1568/getInfo.php?workbook=15_01.xlsx&amp;sheet=U0&amp;row=191&amp;col=7&amp;number=0.000369&amp;sourceID=14","0.000369")</f>
        <v>0.000369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HYPERLINK("http://141.218.60.56/~jnz1568/getInfo.php?workbook=15_01.xlsx&amp;sheet=U0&amp;row=192&amp;col=6&amp;number=3.8&amp;sourceID=14","3.8")</f>
        <v>3.8</v>
      </c>
      <c r="G192" s="4" t="str">
        <f>HYPERLINK("http://141.218.60.56/~jnz1568/getInfo.php?workbook=15_01.xlsx&amp;sheet=U0&amp;row=192&amp;col=7&amp;number=0.000369&amp;sourceID=14","0.000369")</f>
        <v>0.000369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HYPERLINK("http://141.218.60.56/~jnz1568/getInfo.php?workbook=15_01.xlsx&amp;sheet=U0&amp;row=193&amp;col=6&amp;number=3.9&amp;sourceID=14","3.9")</f>
        <v>3.9</v>
      </c>
      <c r="G193" s="4" t="str">
        <f>HYPERLINK("http://141.218.60.56/~jnz1568/getInfo.php?workbook=15_01.xlsx&amp;sheet=U0&amp;row=193&amp;col=7&amp;number=0.000369&amp;sourceID=14","0.000369")</f>
        <v>0.000369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HYPERLINK("http://141.218.60.56/~jnz1568/getInfo.php?workbook=15_01.xlsx&amp;sheet=U0&amp;row=194&amp;col=6&amp;number=4&amp;sourceID=14","4")</f>
        <v>4</v>
      </c>
      <c r="G194" s="4" t="str">
        <f>HYPERLINK("http://141.218.60.56/~jnz1568/getInfo.php?workbook=15_01.xlsx&amp;sheet=U0&amp;row=194&amp;col=7&amp;number=0.000369&amp;sourceID=14","0.000369")</f>
        <v>0.000369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HYPERLINK("http://141.218.60.56/~jnz1568/getInfo.php?workbook=15_01.xlsx&amp;sheet=U0&amp;row=195&amp;col=6&amp;number=4.1&amp;sourceID=14","4.1")</f>
        <v>4.1</v>
      </c>
      <c r="G195" s="4" t="str">
        <f>HYPERLINK("http://141.218.60.56/~jnz1568/getInfo.php?workbook=15_01.xlsx&amp;sheet=U0&amp;row=195&amp;col=7&amp;number=0.000369&amp;sourceID=14","0.000369")</f>
        <v>0.000369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HYPERLINK("http://141.218.60.56/~jnz1568/getInfo.php?workbook=15_01.xlsx&amp;sheet=U0&amp;row=196&amp;col=6&amp;number=4.2&amp;sourceID=14","4.2")</f>
        <v>4.2</v>
      </c>
      <c r="G196" s="4" t="str">
        <f>HYPERLINK("http://141.218.60.56/~jnz1568/getInfo.php?workbook=15_01.xlsx&amp;sheet=U0&amp;row=196&amp;col=7&amp;number=0.00037&amp;sourceID=14","0.00037")</f>
        <v>0.00037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HYPERLINK("http://141.218.60.56/~jnz1568/getInfo.php?workbook=15_01.xlsx&amp;sheet=U0&amp;row=197&amp;col=6&amp;number=4.3&amp;sourceID=14","4.3")</f>
        <v>4.3</v>
      </c>
      <c r="G197" s="4" t="str">
        <f>HYPERLINK("http://141.218.60.56/~jnz1568/getInfo.php?workbook=15_01.xlsx&amp;sheet=U0&amp;row=197&amp;col=7&amp;number=0.00037&amp;sourceID=14","0.00037")</f>
        <v>0.00037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HYPERLINK("http://141.218.60.56/~jnz1568/getInfo.php?workbook=15_01.xlsx&amp;sheet=U0&amp;row=198&amp;col=6&amp;number=4.4&amp;sourceID=14","4.4")</f>
        <v>4.4</v>
      </c>
      <c r="G198" s="4" t="str">
        <f>HYPERLINK("http://141.218.60.56/~jnz1568/getInfo.php?workbook=15_01.xlsx&amp;sheet=U0&amp;row=198&amp;col=7&amp;number=0.000371&amp;sourceID=14","0.000371")</f>
        <v>0.000371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HYPERLINK("http://141.218.60.56/~jnz1568/getInfo.php?workbook=15_01.xlsx&amp;sheet=U0&amp;row=199&amp;col=6&amp;number=4.5&amp;sourceID=14","4.5")</f>
        <v>4.5</v>
      </c>
      <c r="G199" s="4" t="str">
        <f>HYPERLINK("http://141.218.60.56/~jnz1568/getInfo.php?workbook=15_01.xlsx&amp;sheet=U0&amp;row=199&amp;col=7&amp;number=0.000371&amp;sourceID=14","0.000371")</f>
        <v>0.000371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HYPERLINK("http://141.218.60.56/~jnz1568/getInfo.php?workbook=15_01.xlsx&amp;sheet=U0&amp;row=200&amp;col=6&amp;number=4.6&amp;sourceID=14","4.6")</f>
        <v>4.6</v>
      </c>
      <c r="G200" s="4" t="str">
        <f>HYPERLINK("http://141.218.60.56/~jnz1568/getInfo.php?workbook=15_01.xlsx&amp;sheet=U0&amp;row=200&amp;col=7&amp;number=0.000372&amp;sourceID=14","0.000372")</f>
        <v>0.000372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HYPERLINK("http://141.218.60.56/~jnz1568/getInfo.php?workbook=15_01.xlsx&amp;sheet=U0&amp;row=201&amp;col=6&amp;number=4.7&amp;sourceID=14","4.7")</f>
        <v>4.7</v>
      </c>
      <c r="G201" s="4" t="str">
        <f>HYPERLINK("http://141.218.60.56/~jnz1568/getInfo.php?workbook=15_01.xlsx&amp;sheet=U0&amp;row=201&amp;col=7&amp;number=0.000373&amp;sourceID=14","0.000373")</f>
        <v>0.000373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HYPERLINK("http://141.218.60.56/~jnz1568/getInfo.php?workbook=15_01.xlsx&amp;sheet=U0&amp;row=202&amp;col=6&amp;number=4.8&amp;sourceID=14","4.8")</f>
        <v>4.8</v>
      </c>
      <c r="G202" s="4" t="str">
        <f>HYPERLINK("http://141.218.60.56/~jnz1568/getInfo.php?workbook=15_01.xlsx&amp;sheet=U0&amp;row=202&amp;col=7&amp;number=0.000374&amp;sourceID=14","0.000374")</f>
        <v>0.000374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HYPERLINK("http://141.218.60.56/~jnz1568/getInfo.php?workbook=15_01.xlsx&amp;sheet=U0&amp;row=203&amp;col=6&amp;number=4.9&amp;sourceID=14","4.9")</f>
        <v>4.9</v>
      </c>
      <c r="G203" s="4" t="str">
        <f>HYPERLINK("http://141.218.60.56/~jnz1568/getInfo.php?workbook=15_01.xlsx&amp;sheet=U0&amp;row=203&amp;col=7&amp;number=0.000376&amp;sourceID=14","0.000376")</f>
        <v>0.000376</v>
      </c>
    </row>
    <row r="204" spans="1:7">
      <c r="A204" s="3">
        <v>15</v>
      </c>
      <c r="B204" s="3">
        <v>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HYPERLINK("http://141.218.60.56/~jnz1568/getInfo.php?workbook=15_01.xlsx&amp;sheet=U0&amp;row=204&amp;col=6&amp;number=3&amp;sourceID=14","3")</f>
        <v>3</v>
      </c>
      <c r="G204" s="4" t="str">
        <f>HYPERLINK("http://141.218.60.56/~jnz1568/getInfo.php?workbook=15_01.xlsx&amp;sheet=U0&amp;row=204&amp;col=7&amp;number=0.000741&amp;sourceID=14","0.000741")</f>
        <v>0.000741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HYPERLINK("http://141.218.60.56/~jnz1568/getInfo.php?workbook=15_01.xlsx&amp;sheet=U0&amp;row=205&amp;col=6&amp;number=3.1&amp;sourceID=14","3.1")</f>
        <v>3.1</v>
      </c>
      <c r="G205" s="4" t="str">
        <f>HYPERLINK("http://141.218.60.56/~jnz1568/getInfo.php?workbook=15_01.xlsx&amp;sheet=U0&amp;row=205&amp;col=7&amp;number=0.000741&amp;sourceID=14","0.000741")</f>
        <v>0.000741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HYPERLINK("http://141.218.60.56/~jnz1568/getInfo.php?workbook=15_01.xlsx&amp;sheet=U0&amp;row=206&amp;col=6&amp;number=3.2&amp;sourceID=14","3.2")</f>
        <v>3.2</v>
      </c>
      <c r="G206" s="4" t="str">
        <f>HYPERLINK("http://141.218.60.56/~jnz1568/getInfo.php?workbook=15_01.xlsx&amp;sheet=U0&amp;row=206&amp;col=7&amp;number=0.000741&amp;sourceID=14","0.000741")</f>
        <v>0.000741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HYPERLINK("http://141.218.60.56/~jnz1568/getInfo.php?workbook=15_01.xlsx&amp;sheet=U0&amp;row=207&amp;col=6&amp;number=3.3&amp;sourceID=14","3.3")</f>
        <v>3.3</v>
      </c>
      <c r="G207" s="4" t="str">
        <f>HYPERLINK("http://141.218.60.56/~jnz1568/getInfo.php?workbook=15_01.xlsx&amp;sheet=U0&amp;row=207&amp;col=7&amp;number=0.000741&amp;sourceID=14","0.000741")</f>
        <v>0.000741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HYPERLINK("http://141.218.60.56/~jnz1568/getInfo.php?workbook=15_01.xlsx&amp;sheet=U0&amp;row=208&amp;col=6&amp;number=3.4&amp;sourceID=14","3.4")</f>
        <v>3.4</v>
      </c>
      <c r="G208" s="4" t="str">
        <f>HYPERLINK("http://141.218.60.56/~jnz1568/getInfo.php?workbook=15_01.xlsx&amp;sheet=U0&amp;row=208&amp;col=7&amp;number=0.000741&amp;sourceID=14","0.000741")</f>
        <v>0.000741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HYPERLINK("http://141.218.60.56/~jnz1568/getInfo.php?workbook=15_01.xlsx&amp;sheet=U0&amp;row=209&amp;col=6&amp;number=3.5&amp;sourceID=14","3.5")</f>
        <v>3.5</v>
      </c>
      <c r="G209" s="4" t="str">
        <f>HYPERLINK("http://141.218.60.56/~jnz1568/getInfo.php?workbook=15_01.xlsx&amp;sheet=U0&amp;row=209&amp;col=7&amp;number=0.000741&amp;sourceID=14","0.000741")</f>
        <v>0.000741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HYPERLINK("http://141.218.60.56/~jnz1568/getInfo.php?workbook=15_01.xlsx&amp;sheet=U0&amp;row=210&amp;col=6&amp;number=3.6&amp;sourceID=14","3.6")</f>
        <v>3.6</v>
      </c>
      <c r="G210" s="4" t="str">
        <f>HYPERLINK("http://141.218.60.56/~jnz1568/getInfo.php?workbook=15_01.xlsx&amp;sheet=U0&amp;row=210&amp;col=7&amp;number=0.000741&amp;sourceID=14","0.000741")</f>
        <v>0.000741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HYPERLINK("http://141.218.60.56/~jnz1568/getInfo.php?workbook=15_01.xlsx&amp;sheet=U0&amp;row=211&amp;col=6&amp;number=3.7&amp;sourceID=14","3.7")</f>
        <v>3.7</v>
      </c>
      <c r="G211" s="4" t="str">
        <f>HYPERLINK("http://141.218.60.56/~jnz1568/getInfo.php?workbook=15_01.xlsx&amp;sheet=U0&amp;row=211&amp;col=7&amp;number=0.000742&amp;sourceID=14","0.000742")</f>
        <v>0.000742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HYPERLINK("http://141.218.60.56/~jnz1568/getInfo.php?workbook=15_01.xlsx&amp;sheet=U0&amp;row=212&amp;col=6&amp;number=3.8&amp;sourceID=14","3.8")</f>
        <v>3.8</v>
      </c>
      <c r="G212" s="4" t="str">
        <f>HYPERLINK("http://141.218.60.56/~jnz1568/getInfo.php?workbook=15_01.xlsx&amp;sheet=U0&amp;row=212&amp;col=7&amp;number=0.000742&amp;sourceID=14","0.000742")</f>
        <v>0.000742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HYPERLINK("http://141.218.60.56/~jnz1568/getInfo.php?workbook=15_01.xlsx&amp;sheet=U0&amp;row=213&amp;col=6&amp;number=3.9&amp;sourceID=14","3.9")</f>
        <v>3.9</v>
      </c>
      <c r="G213" s="4" t="str">
        <f>HYPERLINK("http://141.218.60.56/~jnz1568/getInfo.php?workbook=15_01.xlsx&amp;sheet=U0&amp;row=213&amp;col=7&amp;number=0.000742&amp;sourceID=14","0.000742")</f>
        <v>0.000742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HYPERLINK("http://141.218.60.56/~jnz1568/getInfo.php?workbook=15_01.xlsx&amp;sheet=U0&amp;row=214&amp;col=6&amp;number=4&amp;sourceID=14","4")</f>
        <v>4</v>
      </c>
      <c r="G214" s="4" t="str">
        <f>HYPERLINK("http://141.218.60.56/~jnz1568/getInfo.php?workbook=15_01.xlsx&amp;sheet=U0&amp;row=214&amp;col=7&amp;number=0.000743&amp;sourceID=14","0.000743")</f>
        <v>0.000743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HYPERLINK("http://141.218.60.56/~jnz1568/getInfo.php?workbook=15_01.xlsx&amp;sheet=U0&amp;row=215&amp;col=6&amp;number=4.1&amp;sourceID=14","4.1")</f>
        <v>4.1</v>
      </c>
      <c r="G215" s="4" t="str">
        <f>HYPERLINK("http://141.218.60.56/~jnz1568/getInfo.php?workbook=15_01.xlsx&amp;sheet=U0&amp;row=215&amp;col=7&amp;number=0.000743&amp;sourceID=14","0.000743")</f>
        <v>0.000743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HYPERLINK("http://141.218.60.56/~jnz1568/getInfo.php?workbook=15_01.xlsx&amp;sheet=U0&amp;row=216&amp;col=6&amp;number=4.2&amp;sourceID=14","4.2")</f>
        <v>4.2</v>
      </c>
      <c r="G216" s="4" t="str">
        <f>HYPERLINK("http://141.218.60.56/~jnz1568/getInfo.php?workbook=15_01.xlsx&amp;sheet=U0&amp;row=216&amp;col=7&amp;number=0.000744&amp;sourceID=14","0.000744")</f>
        <v>0.000744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HYPERLINK("http://141.218.60.56/~jnz1568/getInfo.php?workbook=15_01.xlsx&amp;sheet=U0&amp;row=217&amp;col=6&amp;number=4.3&amp;sourceID=14","4.3")</f>
        <v>4.3</v>
      </c>
      <c r="G217" s="4" t="str">
        <f>HYPERLINK("http://141.218.60.56/~jnz1568/getInfo.php?workbook=15_01.xlsx&amp;sheet=U0&amp;row=217&amp;col=7&amp;number=0.000745&amp;sourceID=14","0.000745")</f>
        <v>0.000745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HYPERLINK("http://141.218.60.56/~jnz1568/getInfo.php?workbook=15_01.xlsx&amp;sheet=U0&amp;row=218&amp;col=6&amp;number=4.4&amp;sourceID=14","4.4")</f>
        <v>4.4</v>
      </c>
      <c r="G218" s="4" t="str">
        <f>HYPERLINK("http://141.218.60.56/~jnz1568/getInfo.php?workbook=15_01.xlsx&amp;sheet=U0&amp;row=218&amp;col=7&amp;number=0.000746&amp;sourceID=14","0.000746")</f>
        <v>0.000746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HYPERLINK("http://141.218.60.56/~jnz1568/getInfo.php?workbook=15_01.xlsx&amp;sheet=U0&amp;row=219&amp;col=6&amp;number=4.5&amp;sourceID=14","4.5")</f>
        <v>4.5</v>
      </c>
      <c r="G219" s="4" t="str">
        <f>HYPERLINK("http://141.218.60.56/~jnz1568/getInfo.php?workbook=15_01.xlsx&amp;sheet=U0&amp;row=219&amp;col=7&amp;number=0.000747&amp;sourceID=14","0.000747")</f>
        <v>0.000747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HYPERLINK("http://141.218.60.56/~jnz1568/getInfo.php?workbook=15_01.xlsx&amp;sheet=U0&amp;row=220&amp;col=6&amp;number=4.6&amp;sourceID=14","4.6")</f>
        <v>4.6</v>
      </c>
      <c r="G220" s="4" t="str">
        <f>HYPERLINK("http://141.218.60.56/~jnz1568/getInfo.php?workbook=15_01.xlsx&amp;sheet=U0&amp;row=220&amp;col=7&amp;number=0.000749&amp;sourceID=14","0.000749")</f>
        <v>0.000749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HYPERLINK("http://141.218.60.56/~jnz1568/getInfo.php?workbook=15_01.xlsx&amp;sheet=U0&amp;row=221&amp;col=6&amp;number=4.7&amp;sourceID=14","4.7")</f>
        <v>4.7</v>
      </c>
      <c r="G221" s="4" t="str">
        <f>HYPERLINK("http://141.218.60.56/~jnz1568/getInfo.php?workbook=15_01.xlsx&amp;sheet=U0&amp;row=221&amp;col=7&amp;number=0.000751&amp;sourceID=14","0.000751")</f>
        <v>0.000751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HYPERLINK("http://141.218.60.56/~jnz1568/getInfo.php?workbook=15_01.xlsx&amp;sheet=U0&amp;row=222&amp;col=6&amp;number=4.8&amp;sourceID=14","4.8")</f>
        <v>4.8</v>
      </c>
      <c r="G222" s="4" t="str">
        <f>HYPERLINK("http://141.218.60.56/~jnz1568/getInfo.php?workbook=15_01.xlsx&amp;sheet=U0&amp;row=222&amp;col=7&amp;number=0.000753&amp;sourceID=14","0.000753")</f>
        <v>0.000753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HYPERLINK("http://141.218.60.56/~jnz1568/getInfo.php?workbook=15_01.xlsx&amp;sheet=U0&amp;row=223&amp;col=6&amp;number=4.9&amp;sourceID=14","4.9")</f>
        <v>4.9</v>
      </c>
      <c r="G223" s="4" t="str">
        <f>HYPERLINK("http://141.218.60.56/~jnz1568/getInfo.php?workbook=15_01.xlsx&amp;sheet=U0&amp;row=223&amp;col=7&amp;number=0.000756&amp;sourceID=14","0.000756")</f>
        <v>0.000756</v>
      </c>
    </row>
    <row r="224" spans="1:7">
      <c r="A224" s="3">
        <v>15</v>
      </c>
      <c r="B224" s="3">
        <v>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HYPERLINK("http://141.218.60.56/~jnz1568/getInfo.php?workbook=15_01.xlsx&amp;sheet=U0&amp;row=224&amp;col=6&amp;number=3&amp;sourceID=14","3")</f>
        <v>3</v>
      </c>
      <c r="G224" s="4" t="str">
        <f>HYPERLINK("http://141.218.60.56/~jnz1568/getInfo.php?workbook=15_01.xlsx&amp;sheet=U0&amp;row=224&amp;col=7&amp;number=0.000127&amp;sourceID=14","0.000127")</f>
        <v>0.000127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HYPERLINK("http://141.218.60.56/~jnz1568/getInfo.php?workbook=15_01.xlsx&amp;sheet=U0&amp;row=225&amp;col=6&amp;number=3.1&amp;sourceID=14","3.1")</f>
        <v>3.1</v>
      </c>
      <c r="G225" s="4" t="str">
        <f>HYPERLINK("http://141.218.60.56/~jnz1568/getInfo.php?workbook=15_01.xlsx&amp;sheet=U0&amp;row=225&amp;col=7&amp;number=0.000127&amp;sourceID=14","0.000127")</f>
        <v>0.000127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HYPERLINK("http://141.218.60.56/~jnz1568/getInfo.php?workbook=15_01.xlsx&amp;sheet=U0&amp;row=226&amp;col=6&amp;number=3.2&amp;sourceID=14","3.2")</f>
        <v>3.2</v>
      </c>
      <c r="G226" s="4" t="str">
        <f>HYPERLINK("http://141.218.60.56/~jnz1568/getInfo.php?workbook=15_01.xlsx&amp;sheet=U0&amp;row=226&amp;col=7&amp;number=0.000127&amp;sourceID=14","0.000127")</f>
        <v>0.000127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HYPERLINK("http://141.218.60.56/~jnz1568/getInfo.php?workbook=15_01.xlsx&amp;sheet=U0&amp;row=227&amp;col=6&amp;number=3.3&amp;sourceID=14","3.3")</f>
        <v>3.3</v>
      </c>
      <c r="G227" s="4" t="str">
        <f>HYPERLINK("http://141.218.60.56/~jnz1568/getInfo.php?workbook=15_01.xlsx&amp;sheet=U0&amp;row=227&amp;col=7&amp;number=0.000127&amp;sourceID=14","0.000127")</f>
        <v>0.000127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HYPERLINK("http://141.218.60.56/~jnz1568/getInfo.php?workbook=15_01.xlsx&amp;sheet=U0&amp;row=228&amp;col=6&amp;number=3.4&amp;sourceID=14","3.4")</f>
        <v>3.4</v>
      </c>
      <c r="G228" s="4" t="str">
        <f>HYPERLINK("http://141.218.60.56/~jnz1568/getInfo.php?workbook=15_01.xlsx&amp;sheet=U0&amp;row=228&amp;col=7&amp;number=0.000128&amp;sourceID=14","0.000128")</f>
        <v>0.000128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HYPERLINK("http://141.218.60.56/~jnz1568/getInfo.php?workbook=15_01.xlsx&amp;sheet=U0&amp;row=229&amp;col=6&amp;number=3.5&amp;sourceID=14","3.5")</f>
        <v>3.5</v>
      </c>
      <c r="G229" s="4" t="str">
        <f>HYPERLINK("http://141.218.60.56/~jnz1568/getInfo.php?workbook=15_01.xlsx&amp;sheet=U0&amp;row=229&amp;col=7&amp;number=0.000128&amp;sourceID=14","0.000128")</f>
        <v>0.000128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HYPERLINK("http://141.218.60.56/~jnz1568/getInfo.php?workbook=15_01.xlsx&amp;sheet=U0&amp;row=230&amp;col=6&amp;number=3.6&amp;sourceID=14","3.6")</f>
        <v>3.6</v>
      </c>
      <c r="G230" s="4" t="str">
        <f>HYPERLINK("http://141.218.60.56/~jnz1568/getInfo.php?workbook=15_01.xlsx&amp;sheet=U0&amp;row=230&amp;col=7&amp;number=0.000128&amp;sourceID=14","0.000128")</f>
        <v>0.000128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HYPERLINK("http://141.218.60.56/~jnz1568/getInfo.php?workbook=15_01.xlsx&amp;sheet=U0&amp;row=231&amp;col=6&amp;number=3.7&amp;sourceID=14","3.7")</f>
        <v>3.7</v>
      </c>
      <c r="G231" s="4" t="str">
        <f>HYPERLINK("http://141.218.60.56/~jnz1568/getInfo.php?workbook=15_01.xlsx&amp;sheet=U0&amp;row=231&amp;col=7&amp;number=0.000128&amp;sourceID=14","0.000128")</f>
        <v>0.000128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HYPERLINK("http://141.218.60.56/~jnz1568/getInfo.php?workbook=15_01.xlsx&amp;sheet=U0&amp;row=232&amp;col=6&amp;number=3.8&amp;sourceID=14","3.8")</f>
        <v>3.8</v>
      </c>
      <c r="G232" s="4" t="str">
        <f>HYPERLINK("http://141.218.60.56/~jnz1568/getInfo.php?workbook=15_01.xlsx&amp;sheet=U0&amp;row=232&amp;col=7&amp;number=0.000129&amp;sourceID=14","0.000129")</f>
        <v>0.000129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HYPERLINK("http://141.218.60.56/~jnz1568/getInfo.php?workbook=15_01.xlsx&amp;sheet=U0&amp;row=233&amp;col=6&amp;number=3.9&amp;sourceID=14","3.9")</f>
        <v>3.9</v>
      </c>
      <c r="G233" s="4" t="str">
        <f>HYPERLINK("http://141.218.60.56/~jnz1568/getInfo.php?workbook=15_01.xlsx&amp;sheet=U0&amp;row=233&amp;col=7&amp;number=0.000129&amp;sourceID=14","0.000129")</f>
        <v>0.000129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HYPERLINK("http://141.218.60.56/~jnz1568/getInfo.php?workbook=15_01.xlsx&amp;sheet=U0&amp;row=234&amp;col=6&amp;number=4&amp;sourceID=14","4")</f>
        <v>4</v>
      </c>
      <c r="G234" s="4" t="str">
        <f>HYPERLINK("http://141.218.60.56/~jnz1568/getInfo.php?workbook=15_01.xlsx&amp;sheet=U0&amp;row=234&amp;col=7&amp;number=0.00013&amp;sourceID=14","0.00013")</f>
        <v>0.00013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HYPERLINK("http://141.218.60.56/~jnz1568/getInfo.php?workbook=15_01.xlsx&amp;sheet=U0&amp;row=235&amp;col=6&amp;number=4.1&amp;sourceID=14","4.1")</f>
        <v>4.1</v>
      </c>
      <c r="G235" s="4" t="str">
        <f>HYPERLINK("http://141.218.60.56/~jnz1568/getInfo.php?workbook=15_01.xlsx&amp;sheet=U0&amp;row=235&amp;col=7&amp;number=0.000131&amp;sourceID=14","0.000131")</f>
        <v>0.000131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HYPERLINK("http://141.218.60.56/~jnz1568/getInfo.php?workbook=15_01.xlsx&amp;sheet=U0&amp;row=236&amp;col=6&amp;number=4.2&amp;sourceID=14","4.2")</f>
        <v>4.2</v>
      </c>
      <c r="G236" s="4" t="str">
        <f>HYPERLINK("http://141.218.60.56/~jnz1568/getInfo.php?workbook=15_01.xlsx&amp;sheet=U0&amp;row=236&amp;col=7&amp;number=0.000132&amp;sourceID=14","0.000132")</f>
        <v>0.000132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HYPERLINK("http://141.218.60.56/~jnz1568/getInfo.php?workbook=15_01.xlsx&amp;sheet=U0&amp;row=237&amp;col=6&amp;number=4.3&amp;sourceID=14","4.3")</f>
        <v>4.3</v>
      </c>
      <c r="G237" s="4" t="str">
        <f>HYPERLINK("http://141.218.60.56/~jnz1568/getInfo.php?workbook=15_01.xlsx&amp;sheet=U0&amp;row=237&amp;col=7&amp;number=0.000133&amp;sourceID=14","0.000133")</f>
        <v>0.000133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HYPERLINK("http://141.218.60.56/~jnz1568/getInfo.php?workbook=15_01.xlsx&amp;sheet=U0&amp;row=238&amp;col=6&amp;number=4.4&amp;sourceID=14","4.4")</f>
        <v>4.4</v>
      </c>
      <c r="G238" s="4" t="str">
        <f>HYPERLINK("http://141.218.60.56/~jnz1568/getInfo.php?workbook=15_01.xlsx&amp;sheet=U0&amp;row=238&amp;col=7&amp;number=0.000135&amp;sourceID=14","0.000135")</f>
        <v>0.000135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HYPERLINK("http://141.218.60.56/~jnz1568/getInfo.php?workbook=15_01.xlsx&amp;sheet=U0&amp;row=239&amp;col=6&amp;number=4.5&amp;sourceID=14","4.5")</f>
        <v>4.5</v>
      </c>
      <c r="G239" s="4" t="str">
        <f>HYPERLINK("http://141.218.60.56/~jnz1568/getInfo.php?workbook=15_01.xlsx&amp;sheet=U0&amp;row=239&amp;col=7&amp;number=0.000137&amp;sourceID=14","0.000137")</f>
        <v>0.000137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HYPERLINK("http://141.218.60.56/~jnz1568/getInfo.php?workbook=15_01.xlsx&amp;sheet=U0&amp;row=240&amp;col=6&amp;number=4.6&amp;sourceID=14","4.6")</f>
        <v>4.6</v>
      </c>
      <c r="G240" s="4" t="str">
        <f>HYPERLINK("http://141.218.60.56/~jnz1568/getInfo.php?workbook=15_01.xlsx&amp;sheet=U0&amp;row=240&amp;col=7&amp;number=0.000139&amp;sourceID=14","0.000139")</f>
        <v>0.000139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HYPERLINK("http://141.218.60.56/~jnz1568/getInfo.php?workbook=15_01.xlsx&amp;sheet=U0&amp;row=241&amp;col=6&amp;number=4.7&amp;sourceID=14","4.7")</f>
        <v>4.7</v>
      </c>
      <c r="G241" s="4" t="str">
        <f>HYPERLINK("http://141.218.60.56/~jnz1568/getInfo.php?workbook=15_01.xlsx&amp;sheet=U0&amp;row=241&amp;col=7&amp;number=0.000142&amp;sourceID=14","0.000142")</f>
        <v>0.000142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HYPERLINK("http://141.218.60.56/~jnz1568/getInfo.php?workbook=15_01.xlsx&amp;sheet=U0&amp;row=242&amp;col=6&amp;number=4.8&amp;sourceID=14","4.8")</f>
        <v>4.8</v>
      </c>
      <c r="G242" s="4" t="str">
        <f>HYPERLINK("http://141.218.60.56/~jnz1568/getInfo.php?workbook=15_01.xlsx&amp;sheet=U0&amp;row=242&amp;col=7&amp;number=0.000146&amp;sourceID=14","0.000146")</f>
        <v>0.000146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HYPERLINK("http://141.218.60.56/~jnz1568/getInfo.php?workbook=15_01.xlsx&amp;sheet=U0&amp;row=243&amp;col=6&amp;number=4.9&amp;sourceID=14","4.9")</f>
        <v>4.9</v>
      </c>
      <c r="G243" s="4" t="str">
        <f>HYPERLINK("http://141.218.60.56/~jnz1568/getInfo.php?workbook=15_01.xlsx&amp;sheet=U0&amp;row=243&amp;col=7&amp;number=0.00015&amp;sourceID=14","0.00015")</f>
        <v>0.00015</v>
      </c>
    </row>
    <row r="244" spans="1:7">
      <c r="A244" s="3">
        <v>15</v>
      </c>
      <c r="B244" s="3">
        <v>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HYPERLINK("http://141.218.60.56/~jnz1568/getInfo.php?workbook=15_01.xlsx&amp;sheet=U0&amp;row=244&amp;col=6&amp;number=3&amp;sourceID=14","3")</f>
        <v>3</v>
      </c>
      <c r="G244" s="4" t="str">
        <f>HYPERLINK("http://141.218.60.56/~jnz1568/getInfo.php?workbook=15_01.xlsx&amp;sheet=U0&amp;row=244&amp;col=7&amp;number=0.000185&amp;sourceID=14","0.000185")</f>
        <v>0.000185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HYPERLINK("http://141.218.60.56/~jnz1568/getInfo.php?workbook=15_01.xlsx&amp;sheet=U0&amp;row=245&amp;col=6&amp;number=3.1&amp;sourceID=14","3.1")</f>
        <v>3.1</v>
      </c>
      <c r="G245" s="4" t="str">
        <f>HYPERLINK("http://141.218.60.56/~jnz1568/getInfo.php?workbook=15_01.xlsx&amp;sheet=U0&amp;row=245&amp;col=7&amp;number=0.000185&amp;sourceID=14","0.000185")</f>
        <v>0.000185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HYPERLINK("http://141.218.60.56/~jnz1568/getInfo.php?workbook=15_01.xlsx&amp;sheet=U0&amp;row=246&amp;col=6&amp;number=3.2&amp;sourceID=14","3.2")</f>
        <v>3.2</v>
      </c>
      <c r="G246" s="4" t="str">
        <f>HYPERLINK("http://141.218.60.56/~jnz1568/getInfo.php?workbook=15_01.xlsx&amp;sheet=U0&amp;row=246&amp;col=7&amp;number=0.000186&amp;sourceID=14","0.000186")</f>
        <v>0.000186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HYPERLINK("http://141.218.60.56/~jnz1568/getInfo.php?workbook=15_01.xlsx&amp;sheet=U0&amp;row=247&amp;col=6&amp;number=3.3&amp;sourceID=14","3.3")</f>
        <v>3.3</v>
      </c>
      <c r="G247" s="4" t="str">
        <f>HYPERLINK("http://141.218.60.56/~jnz1568/getInfo.php?workbook=15_01.xlsx&amp;sheet=U0&amp;row=247&amp;col=7&amp;number=0.000186&amp;sourceID=14","0.000186")</f>
        <v>0.000186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HYPERLINK("http://141.218.60.56/~jnz1568/getInfo.php?workbook=15_01.xlsx&amp;sheet=U0&amp;row=248&amp;col=6&amp;number=3.4&amp;sourceID=14","3.4")</f>
        <v>3.4</v>
      </c>
      <c r="G248" s="4" t="str">
        <f>HYPERLINK("http://141.218.60.56/~jnz1568/getInfo.php?workbook=15_01.xlsx&amp;sheet=U0&amp;row=248&amp;col=7&amp;number=0.000186&amp;sourceID=14","0.000186")</f>
        <v>0.000186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HYPERLINK("http://141.218.60.56/~jnz1568/getInfo.php?workbook=15_01.xlsx&amp;sheet=U0&amp;row=249&amp;col=6&amp;number=3.5&amp;sourceID=14","3.5")</f>
        <v>3.5</v>
      </c>
      <c r="G249" s="4" t="str">
        <f>HYPERLINK("http://141.218.60.56/~jnz1568/getInfo.php?workbook=15_01.xlsx&amp;sheet=U0&amp;row=249&amp;col=7&amp;number=0.000186&amp;sourceID=14","0.000186")</f>
        <v>0.000186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HYPERLINK("http://141.218.60.56/~jnz1568/getInfo.php?workbook=15_01.xlsx&amp;sheet=U0&amp;row=250&amp;col=6&amp;number=3.6&amp;sourceID=14","3.6")</f>
        <v>3.6</v>
      </c>
      <c r="G250" s="4" t="str">
        <f>HYPERLINK("http://141.218.60.56/~jnz1568/getInfo.php?workbook=15_01.xlsx&amp;sheet=U0&amp;row=250&amp;col=7&amp;number=0.000187&amp;sourceID=14","0.000187")</f>
        <v>0.000187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HYPERLINK("http://141.218.60.56/~jnz1568/getInfo.php?workbook=15_01.xlsx&amp;sheet=U0&amp;row=251&amp;col=6&amp;number=3.7&amp;sourceID=14","3.7")</f>
        <v>3.7</v>
      </c>
      <c r="G251" s="4" t="str">
        <f>HYPERLINK("http://141.218.60.56/~jnz1568/getInfo.php?workbook=15_01.xlsx&amp;sheet=U0&amp;row=251&amp;col=7&amp;number=0.000187&amp;sourceID=14","0.000187")</f>
        <v>0.000187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HYPERLINK("http://141.218.60.56/~jnz1568/getInfo.php?workbook=15_01.xlsx&amp;sheet=U0&amp;row=252&amp;col=6&amp;number=3.8&amp;sourceID=14","3.8")</f>
        <v>3.8</v>
      </c>
      <c r="G252" s="4" t="str">
        <f>HYPERLINK("http://141.218.60.56/~jnz1568/getInfo.php?workbook=15_01.xlsx&amp;sheet=U0&amp;row=252&amp;col=7&amp;number=0.000188&amp;sourceID=14","0.000188")</f>
        <v>0.000188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HYPERLINK("http://141.218.60.56/~jnz1568/getInfo.php?workbook=15_01.xlsx&amp;sheet=U0&amp;row=253&amp;col=6&amp;number=3.9&amp;sourceID=14","3.9")</f>
        <v>3.9</v>
      </c>
      <c r="G253" s="4" t="str">
        <f>HYPERLINK("http://141.218.60.56/~jnz1568/getInfo.php?workbook=15_01.xlsx&amp;sheet=U0&amp;row=253&amp;col=7&amp;number=0.000189&amp;sourceID=14","0.000189")</f>
        <v>0.000189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HYPERLINK("http://141.218.60.56/~jnz1568/getInfo.php?workbook=15_01.xlsx&amp;sheet=U0&amp;row=254&amp;col=6&amp;number=4&amp;sourceID=14","4")</f>
        <v>4</v>
      </c>
      <c r="G254" s="4" t="str">
        <f>HYPERLINK("http://141.218.60.56/~jnz1568/getInfo.php?workbook=15_01.xlsx&amp;sheet=U0&amp;row=254&amp;col=7&amp;number=0.00019&amp;sourceID=14","0.00019")</f>
        <v>0.00019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HYPERLINK("http://141.218.60.56/~jnz1568/getInfo.php?workbook=15_01.xlsx&amp;sheet=U0&amp;row=255&amp;col=6&amp;number=4.1&amp;sourceID=14","4.1")</f>
        <v>4.1</v>
      </c>
      <c r="G255" s="4" t="str">
        <f>HYPERLINK("http://141.218.60.56/~jnz1568/getInfo.php?workbook=15_01.xlsx&amp;sheet=U0&amp;row=255&amp;col=7&amp;number=0.000191&amp;sourceID=14","0.000191")</f>
        <v>0.000191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HYPERLINK("http://141.218.60.56/~jnz1568/getInfo.php?workbook=15_01.xlsx&amp;sheet=U0&amp;row=256&amp;col=6&amp;number=4.2&amp;sourceID=14","4.2")</f>
        <v>4.2</v>
      </c>
      <c r="G256" s="4" t="str">
        <f>HYPERLINK("http://141.218.60.56/~jnz1568/getInfo.php?workbook=15_01.xlsx&amp;sheet=U0&amp;row=256&amp;col=7&amp;number=0.000193&amp;sourceID=14","0.000193")</f>
        <v>0.000193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HYPERLINK("http://141.218.60.56/~jnz1568/getInfo.php?workbook=15_01.xlsx&amp;sheet=U0&amp;row=257&amp;col=6&amp;number=4.3&amp;sourceID=14","4.3")</f>
        <v>4.3</v>
      </c>
      <c r="G257" s="4" t="str">
        <f>HYPERLINK("http://141.218.60.56/~jnz1568/getInfo.php?workbook=15_01.xlsx&amp;sheet=U0&amp;row=257&amp;col=7&amp;number=0.000195&amp;sourceID=14","0.000195")</f>
        <v>0.000195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HYPERLINK("http://141.218.60.56/~jnz1568/getInfo.php?workbook=15_01.xlsx&amp;sheet=U0&amp;row=258&amp;col=6&amp;number=4.4&amp;sourceID=14","4.4")</f>
        <v>4.4</v>
      </c>
      <c r="G258" s="4" t="str">
        <f>HYPERLINK("http://141.218.60.56/~jnz1568/getInfo.php?workbook=15_01.xlsx&amp;sheet=U0&amp;row=258&amp;col=7&amp;number=0.000197&amp;sourceID=14","0.000197")</f>
        <v>0.000197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HYPERLINK("http://141.218.60.56/~jnz1568/getInfo.php?workbook=15_01.xlsx&amp;sheet=U0&amp;row=259&amp;col=6&amp;number=4.5&amp;sourceID=14","4.5")</f>
        <v>4.5</v>
      </c>
      <c r="G259" s="4" t="str">
        <f>HYPERLINK("http://141.218.60.56/~jnz1568/getInfo.php?workbook=15_01.xlsx&amp;sheet=U0&amp;row=259&amp;col=7&amp;number=0.0002&amp;sourceID=14","0.0002")</f>
        <v>0.0002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HYPERLINK("http://141.218.60.56/~jnz1568/getInfo.php?workbook=15_01.xlsx&amp;sheet=U0&amp;row=260&amp;col=6&amp;number=4.6&amp;sourceID=14","4.6")</f>
        <v>4.6</v>
      </c>
      <c r="G260" s="4" t="str">
        <f>HYPERLINK("http://141.218.60.56/~jnz1568/getInfo.php?workbook=15_01.xlsx&amp;sheet=U0&amp;row=260&amp;col=7&amp;number=0.000204&amp;sourceID=14","0.000204")</f>
        <v>0.000204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HYPERLINK("http://141.218.60.56/~jnz1568/getInfo.php?workbook=15_01.xlsx&amp;sheet=U0&amp;row=261&amp;col=6&amp;number=4.7&amp;sourceID=14","4.7")</f>
        <v>4.7</v>
      </c>
      <c r="G261" s="4" t="str">
        <f>HYPERLINK("http://141.218.60.56/~jnz1568/getInfo.php?workbook=15_01.xlsx&amp;sheet=U0&amp;row=261&amp;col=7&amp;number=0.000208&amp;sourceID=14","0.000208")</f>
        <v>0.000208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HYPERLINK("http://141.218.60.56/~jnz1568/getInfo.php?workbook=15_01.xlsx&amp;sheet=U0&amp;row=262&amp;col=6&amp;number=4.8&amp;sourceID=14","4.8")</f>
        <v>4.8</v>
      </c>
      <c r="G262" s="4" t="str">
        <f>HYPERLINK("http://141.218.60.56/~jnz1568/getInfo.php?workbook=15_01.xlsx&amp;sheet=U0&amp;row=262&amp;col=7&amp;number=0.000214&amp;sourceID=14","0.000214")</f>
        <v>0.000214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HYPERLINK("http://141.218.60.56/~jnz1568/getInfo.php?workbook=15_01.xlsx&amp;sheet=U0&amp;row=263&amp;col=6&amp;number=4.9&amp;sourceID=14","4.9")</f>
        <v>4.9</v>
      </c>
      <c r="G263" s="4" t="str">
        <f>HYPERLINK("http://141.218.60.56/~jnz1568/getInfo.php?workbook=15_01.xlsx&amp;sheet=U0&amp;row=263&amp;col=7&amp;number=0.00022&amp;sourceID=14","0.00022")</f>
        <v>0.00022</v>
      </c>
    </row>
    <row r="264" spans="1:7">
      <c r="A264" s="3">
        <v>15</v>
      </c>
      <c r="B264" s="3">
        <v>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HYPERLINK("http://141.218.60.56/~jnz1568/getInfo.php?workbook=15_01.xlsx&amp;sheet=U0&amp;row=264&amp;col=6&amp;number=3&amp;sourceID=14","3")</f>
        <v>3</v>
      </c>
      <c r="G264" s="4" t="str">
        <f>HYPERLINK("http://141.218.60.56/~jnz1568/getInfo.php?workbook=15_01.xlsx&amp;sheet=U0&amp;row=264&amp;col=7&amp;number=1.58e-05&amp;sourceID=14","1.58e-05")</f>
        <v>1.58e-05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HYPERLINK("http://141.218.60.56/~jnz1568/getInfo.php?workbook=15_01.xlsx&amp;sheet=U0&amp;row=265&amp;col=6&amp;number=3.1&amp;sourceID=14","3.1")</f>
        <v>3.1</v>
      </c>
      <c r="G265" s="4" t="str">
        <f>HYPERLINK("http://141.218.60.56/~jnz1568/getInfo.php?workbook=15_01.xlsx&amp;sheet=U0&amp;row=265&amp;col=7&amp;number=1.6e-05&amp;sourceID=14","1.6e-05")</f>
        <v>1.6e-05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HYPERLINK("http://141.218.60.56/~jnz1568/getInfo.php?workbook=15_01.xlsx&amp;sheet=U0&amp;row=266&amp;col=6&amp;number=3.2&amp;sourceID=14","3.2")</f>
        <v>3.2</v>
      </c>
      <c r="G266" s="4" t="str">
        <f>HYPERLINK("http://141.218.60.56/~jnz1568/getInfo.php?workbook=15_01.xlsx&amp;sheet=U0&amp;row=266&amp;col=7&amp;number=1.61e-05&amp;sourceID=14","1.61e-05")</f>
        <v>1.61e-05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HYPERLINK("http://141.218.60.56/~jnz1568/getInfo.php?workbook=15_01.xlsx&amp;sheet=U0&amp;row=267&amp;col=6&amp;number=3.3&amp;sourceID=14","3.3")</f>
        <v>3.3</v>
      </c>
      <c r="G267" s="4" t="str">
        <f>HYPERLINK("http://141.218.60.56/~jnz1568/getInfo.php?workbook=15_01.xlsx&amp;sheet=U0&amp;row=267&amp;col=7&amp;number=1.64e-05&amp;sourceID=14","1.64e-05")</f>
        <v>1.64e-05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HYPERLINK("http://141.218.60.56/~jnz1568/getInfo.php?workbook=15_01.xlsx&amp;sheet=U0&amp;row=268&amp;col=6&amp;number=3.4&amp;sourceID=14","3.4")</f>
        <v>3.4</v>
      </c>
      <c r="G268" s="4" t="str">
        <f>HYPERLINK("http://141.218.60.56/~jnz1568/getInfo.php?workbook=15_01.xlsx&amp;sheet=U0&amp;row=268&amp;col=7&amp;number=1.67e-05&amp;sourceID=14","1.67e-05")</f>
        <v>1.67e-05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HYPERLINK("http://141.218.60.56/~jnz1568/getInfo.php?workbook=15_01.xlsx&amp;sheet=U0&amp;row=269&amp;col=6&amp;number=3.5&amp;sourceID=14","3.5")</f>
        <v>3.5</v>
      </c>
      <c r="G269" s="4" t="str">
        <f>HYPERLINK("http://141.218.60.56/~jnz1568/getInfo.php?workbook=15_01.xlsx&amp;sheet=U0&amp;row=269&amp;col=7&amp;number=1.7e-05&amp;sourceID=14","1.7e-05")</f>
        <v>1.7e-05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HYPERLINK("http://141.218.60.56/~jnz1568/getInfo.php?workbook=15_01.xlsx&amp;sheet=U0&amp;row=270&amp;col=6&amp;number=3.6&amp;sourceID=14","3.6")</f>
        <v>3.6</v>
      </c>
      <c r="G270" s="4" t="str">
        <f>HYPERLINK("http://141.218.60.56/~jnz1568/getInfo.php?workbook=15_01.xlsx&amp;sheet=U0&amp;row=270&amp;col=7&amp;number=1.75e-05&amp;sourceID=14","1.75e-05")</f>
        <v>1.75e-05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HYPERLINK("http://141.218.60.56/~jnz1568/getInfo.php?workbook=15_01.xlsx&amp;sheet=U0&amp;row=271&amp;col=6&amp;number=3.7&amp;sourceID=14","3.7")</f>
        <v>3.7</v>
      </c>
      <c r="G271" s="4" t="str">
        <f>HYPERLINK("http://141.218.60.56/~jnz1568/getInfo.php?workbook=15_01.xlsx&amp;sheet=U0&amp;row=271&amp;col=7&amp;number=1.81e-05&amp;sourceID=14","1.81e-05")</f>
        <v>1.81e-05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HYPERLINK("http://141.218.60.56/~jnz1568/getInfo.php?workbook=15_01.xlsx&amp;sheet=U0&amp;row=272&amp;col=6&amp;number=3.8&amp;sourceID=14","3.8")</f>
        <v>3.8</v>
      </c>
      <c r="G272" s="4" t="str">
        <f>HYPERLINK("http://141.218.60.56/~jnz1568/getInfo.php?workbook=15_01.xlsx&amp;sheet=U0&amp;row=272&amp;col=7&amp;number=1.88e-05&amp;sourceID=14","1.88e-05")</f>
        <v>1.88e-05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HYPERLINK("http://141.218.60.56/~jnz1568/getInfo.php?workbook=15_01.xlsx&amp;sheet=U0&amp;row=273&amp;col=6&amp;number=3.9&amp;sourceID=14","3.9")</f>
        <v>3.9</v>
      </c>
      <c r="G273" s="4" t="str">
        <f>HYPERLINK("http://141.218.60.56/~jnz1568/getInfo.php?workbook=15_01.xlsx&amp;sheet=U0&amp;row=273&amp;col=7&amp;number=1.97e-05&amp;sourceID=14","1.97e-05")</f>
        <v>1.97e-05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HYPERLINK("http://141.218.60.56/~jnz1568/getInfo.php?workbook=15_01.xlsx&amp;sheet=U0&amp;row=274&amp;col=6&amp;number=4&amp;sourceID=14","4")</f>
        <v>4</v>
      </c>
      <c r="G274" s="4" t="str">
        <f>HYPERLINK("http://141.218.60.56/~jnz1568/getInfo.php?workbook=15_01.xlsx&amp;sheet=U0&amp;row=274&amp;col=7&amp;number=2.08e-05&amp;sourceID=14","2.08e-05")</f>
        <v>2.08e-05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HYPERLINK("http://141.218.60.56/~jnz1568/getInfo.php?workbook=15_01.xlsx&amp;sheet=U0&amp;row=275&amp;col=6&amp;number=4.1&amp;sourceID=14","4.1")</f>
        <v>4.1</v>
      </c>
      <c r="G275" s="4" t="str">
        <f>HYPERLINK("http://141.218.60.56/~jnz1568/getInfo.php?workbook=15_01.xlsx&amp;sheet=U0&amp;row=275&amp;col=7&amp;number=2.23e-05&amp;sourceID=14","2.23e-05")</f>
        <v>2.23e-05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HYPERLINK("http://141.218.60.56/~jnz1568/getInfo.php?workbook=15_01.xlsx&amp;sheet=U0&amp;row=276&amp;col=6&amp;number=4.2&amp;sourceID=14","4.2")</f>
        <v>4.2</v>
      </c>
      <c r="G276" s="4" t="str">
        <f>HYPERLINK("http://141.218.60.56/~jnz1568/getInfo.php?workbook=15_01.xlsx&amp;sheet=U0&amp;row=276&amp;col=7&amp;number=2.4e-05&amp;sourceID=14","2.4e-05")</f>
        <v>2.4e-05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HYPERLINK("http://141.218.60.56/~jnz1568/getInfo.php?workbook=15_01.xlsx&amp;sheet=U0&amp;row=277&amp;col=6&amp;number=4.3&amp;sourceID=14","4.3")</f>
        <v>4.3</v>
      </c>
      <c r="G277" s="4" t="str">
        <f>HYPERLINK("http://141.218.60.56/~jnz1568/getInfo.php?workbook=15_01.xlsx&amp;sheet=U0&amp;row=277&amp;col=7&amp;number=2.62e-05&amp;sourceID=14","2.62e-05")</f>
        <v>2.62e-05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HYPERLINK("http://141.218.60.56/~jnz1568/getInfo.php?workbook=15_01.xlsx&amp;sheet=U0&amp;row=278&amp;col=6&amp;number=4.4&amp;sourceID=14","4.4")</f>
        <v>4.4</v>
      </c>
      <c r="G278" s="4" t="str">
        <f>HYPERLINK("http://141.218.60.56/~jnz1568/getInfo.php?workbook=15_01.xlsx&amp;sheet=U0&amp;row=278&amp;col=7&amp;number=2.89e-05&amp;sourceID=14","2.89e-05")</f>
        <v>2.89e-05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HYPERLINK("http://141.218.60.56/~jnz1568/getInfo.php?workbook=15_01.xlsx&amp;sheet=U0&amp;row=279&amp;col=6&amp;number=4.5&amp;sourceID=14","4.5")</f>
        <v>4.5</v>
      </c>
      <c r="G279" s="4" t="str">
        <f>HYPERLINK("http://141.218.60.56/~jnz1568/getInfo.php?workbook=15_01.xlsx&amp;sheet=U0&amp;row=279&amp;col=7&amp;number=3.21e-05&amp;sourceID=14","3.21e-05")</f>
        <v>3.21e-05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HYPERLINK("http://141.218.60.56/~jnz1568/getInfo.php?workbook=15_01.xlsx&amp;sheet=U0&amp;row=280&amp;col=6&amp;number=4.6&amp;sourceID=14","4.6")</f>
        <v>4.6</v>
      </c>
      <c r="G280" s="4" t="str">
        <f>HYPERLINK("http://141.218.60.56/~jnz1568/getInfo.php?workbook=15_01.xlsx&amp;sheet=U0&amp;row=280&amp;col=7&amp;number=3.6e-05&amp;sourceID=14","3.6e-05")</f>
        <v>3.6e-05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HYPERLINK("http://141.218.60.56/~jnz1568/getInfo.php?workbook=15_01.xlsx&amp;sheet=U0&amp;row=281&amp;col=6&amp;number=4.7&amp;sourceID=14","4.7")</f>
        <v>4.7</v>
      </c>
      <c r="G281" s="4" t="str">
        <f>HYPERLINK("http://141.218.60.56/~jnz1568/getInfo.php?workbook=15_01.xlsx&amp;sheet=U0&amp;row=281&amp;col=7&amp;number=4.06e-05&amp;sourceID=14","4.06e-05")</f>
        <v>4.06e-05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HYPERLINK("http://141.218.60.56/~jnz1568/getInfo.php?workbook=15_01.xlsx&amp;sheet=U0&amp;row=282&amp;col=6&amp;number=4.8&amp;sourceID=14","4.8")</f>
        <v>4.8</v>
      </c>
      <c r="G282" s="4" t="str">
        <f>HYPERLINK("http://141.218.60.56/~jnz1568/getInfo.php?workbook=15_01.xlsx&amp;sheet=U0&amp;row=282&amp;col=7&amp;number=4.57e-05&amp;sourceID=14","4.57e-05")</f>
        <v>4.57e-05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HYPERLINK("http://141.218.60.56/~jnz1568/getInfo.php?workbook=15_01.xlsx&amp;sheet=U0&amp;row=283&amp;col=6&amp;number=4.9&amp;sourceID=14","4.9")</f>
        <v>4.9</v>
      </c>
      <c r="G283" s="4" t="str">
        <f>HYPERLINK("http://141.218.60.56/~jnz1568/getInfo.php?workbook=15_01.xlsx&amp;sheet=U0&amp;row=283&amp;col=7&amp;number=5.13e-05&amp;sourceID=14","5.13e-05")</f>
        <v>5.13e-05</v>
      </c>
    </row>
    <row r="284" spans="1:7">
      <c r="A284" s="3">
        <v>15</v>
      </c>
      <c r="B284" s="3">
        <v>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HYPERLINK("http://141.218.60.56/~jnz1568/getInfo.php?workbook=15_01.xlsx&amp;sheet=U0&amp;row=284&amp;col=6&amp;number=3&amp;sourceID=14","3")</f>
        <v>3</v>
      </c>
      <c r="G284" s="4" t="str">
        <f>HYPERLINK("http://141.218.60.56/~jnz1568/getInfo.php?workbook=15_01.xlsx&amp;sheet=U0&amp;row=284&amp;col=7&amp;number=2.11e-05&amp;sourceID=14","2.11e-05")</f>
        <v>2.11e-05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HYPERLINK("http://141.218.60.56/~jnz1568/getInfo.php?workbook=15_01.xlsx&amp;sheet=U0&amp;row=285&amp;col=6&amp;number=3.1&amp;sourceID=14","3.1")</f>
        <v>3.1</v>
      </c>
      <c r="G285" s="4" t="str">
        <f>HYPERLINK("http://141.218.60.56/~jnz1568/getInfo.php?workbook=15_01.xlsx&amp;sheet=U0&amp;row=285&amp;col=7&amp;number=2.13e-05&amp;sourceID=14","2.13e-05")</f>
        <v>2.13e-05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HYPERLINK("http://141.218.60.56/~jnz1568/getInfo.php?workbook=15_01.xlsx&amp;sheet=U0&amp;row=286&amp;col=6&amp;number=3.2&amp;sourceID=14","3.2")</f>
        <v>3.2</v>
      </c>
      <c r="G286" s="4" t="str">
        <f>HYPERLINK("http://141.218.60.56/~jnz1568/getInfo.php?workbook=15_01.xlsx&amp;sheet=U0&amp;row=286&amp;col=7&amp;number=2.15e-05&amp;sourceID=14","2.15e-05")</f>
        <v>2.15e-05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HYPERLINK("http://141.218.60.56/~jnz1568/getInfo.php?workbook=15_01.xlsx&amp;sheet=U0&amp;row=287&amp;col=6&amp;number=3.3&amp;sourceID=14","3.3")</f>
        <v>3.3</v>
      </c>
      <c r="G287" s="4" t="str">
        <f>HYPERLINK("http://141.218.60.56/~jnz1568/getInfo.php?workbook=15_01.xlsx&amp;sheet=U0&amp;row=287&amp;col=7&amp;number=2.18e-05&amp;sourceID=14","2.18e-05")</f>
        <v>2.18e-05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HYPERLINK("http://141.218.60.56/~jnz1568/getInfo.php?workbook=15_01.xlsx&amp;sheet=U0&amp;row=288&amp;col=6&amp;number=3.4&amp;sourceID=14","3.4")</f>
        <v>3.4</v>
      </c>
      <c r="G288" s="4" t="str">
        <f>HYPERLINK("http://141.218.60.56/~jnz1568/getInfo.php?workbook=15_01.xlsx&amp;sheet=U0&amp;row=288&amp;col=7&amp;number=2.22e-05&amp;sourceID=14","2.22e-05")</f>
        <v>2.22e-05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HYPERLINK("http://141.218.60.56/~jnz1568/getInfo.php?workbook=15_01.xlsx&amp;sheet=U0&amp;row=289&amp;col=6&amp;number=3.5&amp;sourceID=14","3.5")</f>
        <v>3.5</v>
      </c>
      <c r="G289" s="4" t="str">
        <f>HYPERLINK("http://141.218.60.56/~jnz1568/getInfo.php?workbook=15_01.xlsx&amp;sheet=U0&amp;row=289&amp;col=7&amp;number=2.27e-05&amp;sourceID=14","2.27e-05")</f>
        <v>2.27e-05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HYPERLINK("http://141.218.60.56/~jnz1568/getInfo.php?workbook=15_01.xlsx&amp;sheet=U0&amp;row=290&amp;col=6&amp;number=3.6&amp;sourceID=14","3.6")</f>
        <v>3.6</v>
      </c>
      <c r="G290" s="4" t="str">
        <f>HYPERLINK("http://141.218.60.56/~jnz1568/getInfo.php?workbook=15_01.xlsx&amp;sheet=U0&amp;row=290&amp;col=7&amp;number=2.33e-05&amp;sourceID=14","2.33e-05")</f>
        <v>2.33e-05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HYPERLINK("http://141.218.60.56/~jnz1568/getInfo.php?workbook=15_01.xlsx&amp;sheet=U0&amp;row=291&amp;col=6&amp;number=3.7&amp;sourceID=14","3.7")</f>
        <v>3.7</v>
      </c>
      <c r="G291" s="4" t="str">
        <f>HYPERLINK("http://141.218.60.56/~jnz1568/getInfo.php?workbook=15_01.xlsx&amp;sheet=U0&amp;row=291&amp;col=7&amp;number=2.41e-05&amp;sourceID=14","2.41e-05")</f>
        <v>2.41e-05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HYPERLINK("http://141.218.60.56/~jnz1568/getInfo.php?workbook=15_01.xlsx&amp;sheet=U0&amp;row=292&amp;col=6&amp;number=3.8&amp;sourceID=14","3.8")</f>
        <v>3.8</v>
      </c>
      <c r="G292" s="4" t="str">
        <f>HYPERLINK("http://141.218.60.56/~jnz1568/getInfo.php?workbook=15_01.xlsx&amp;sheet=U0&amp;row=292&amp;col=7&amp;number=2.51e-05&amp;sourceID=14","2.51e-05")</f>
        <v>2.51e-05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HYPERLINK("http://141.218.60.56/~jnz1568/getInfo.php?workbook=15_01.xlsx&amp;sheet=U0&amp;row=293&amp;col=6&amp;number=3.9&amp;sourceID=14","3.9")</f>
        <v>3.9</v>
      </c>
      <c r="G293" s="4" t="str">
        <f>HYPERLINK("http://141.218.60.56/~jnz1568/getInfo.php?workbook=15_01.xlsx&amp;sheet=U0&amp;row=293&amp;col=7&amp;number=2.63e-05&amp;sourceID=14","2.63e-05")</f>
        <v>2.63e-05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HYPERLINK("http://141.218.60.56/~jnz1568/getInfo.php?workbook=15_01.xlsx&amp;sheet=U0&amp;row=294&amp;col=6&amp;number=4&amp;sourceID=14","4")</f>
        <v>4</v>
      </c>
      <c r="G294" s="4" t="str">
        <f>HYPERLINK("http://141.218.60.56/~jnz1568/getInfo.php?workbook=15_01.xlsx&amp;sheet=U0&amp;row=294&amp;col=7&amp;number=2.78e-05&amp;sourceID=14","2.78e-05")</f>
        <v>2.78e-05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HYPERLINK("http://141.218.60.56/~jnz1568/getInfo.php?workbook=15_01.xlsx&amp;sheet=U0&amp;row=295&amp;col=6&amp;number=4.1&amp;sourceID=14","4.1")</f>
        <v>4.1</v>
      </c>
      <c r="G295" s="4" t="str">
        <f>HYPERLINK("http://141.218.60.56/~jnz1568/getInfo.php?workbook=15_01.xlsx&amp;sheet=U0&amp;row=295&amp;col=7&amp;number=2.97e-05&amp;sourceID=14","2.97e-05")</f>
        <v>2.97e-05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HYPERLINK("http://141.218.60.56/~jnz1568/getInfo.php?workbook=15_01.xlsx&amp;sheet=U0&amp;row=296&amp;col=6&amp;number=4.2&amp;sourceID=14","4.2")</f>
        <v>4.2</v>
      </c>
      <c r="G296" s="4" t="str">
        <f>HYPERLINK("http://141.218.60.56/~jnz1568/getInfo.php?workbook=15_01.xlsx&amp;sheet=U0&amp;row=296&amp;col=7&amp;number=3.2e-05&amp;sourceID=14","3.2e-05")</f>
        <v>3.2e-05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HYPERLINK("http://141.218.60.56/~jnz1568/getInfo.php?workbook=15_01.xlsx&amp;sheet=U0&amp;row=297&amp;col=6&amp;number=4.3&amp;sourceID=14","4.3")</f>
        <v>4.3</v>
      </c>
      <c r="G297" s="4" t="str">
        <f>HYPERLINK("http://141.218.60.56/~jnz1568/getInfo.php?workbook=15_01.xlsx&amp;sheet=U0&amp;row=297&amp;col=7&amp;number=3.49e-05&amp;sourceID=14","3.49e-05")</f>
        <v>3.49e-05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HYPERLINK("http://141.218.60.56/~jnz1568/getInfo.php?workbook=15_01.xlsx&amp;sheet=U0&amp;row=298&amp;col=6&amp;number=4.4&amp;sourceID=14","4.4")</f>
        <v>4.4</v>
      </c>
      <c r="G298" s="4" t="str">
        <f>HYPERLINK("http://141.218.60.56/~jnz1568/getInfo.php?workbook=15_01.xlsx&amp;sheet=U0&amp;row=298&amp;col=7&amp;number=3.85e-05&amp;sourceID=14","3.85e-05")</f>
        <v>3.85e-05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HYPERLINK("http://141.218.60.56/~jnz1568/getInfo.php?workbook=15_01.xlsx&amp;sheet=U0&amp;row=299&amp;col=6&amp;number=4.5&amp;sourceID=14","4.5")</f>
        <v>4.5</v>
      </c>
      <c r="G299" s="4" t="str">
        <f>HYPERLINK("http://141.218.60.56/~jnz1568/getInfo.php?workbook=15_01.xlsx&amp;sheet=U0&amp;row=299&amp;col=7&amp;number=4.28e-05&amp;sourceID=14","4.28e-05")</f>
        <v>4.28e-05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HYPERLINK("http://141.218.60.56/~jnz1568/getInfo.php?workbook=15_01.xlsx&amp;sheet=U0&amp;row=300&amp;col=6&amp;number=4.6&amp;sourceID=14","4.6")</f>
        <v>4.6</v>
      </c>
      <c r="G300" s="4" t="str">
        <f>HYPERLINK("http://141.218.60.56/~jnz1568/getInfo.php?workbook=15_01.xlsx&amp;sheet=U0&amp;row=300&amp;col=7&amp;number=4.8e-05&amp;sourceID=14","4.8e-05")</f>
        <v>4.8e-05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HYPERLINK("http://141.218.60.56/~jnz1568/getInfo.php?workbook=15_01.xlsx&amp;sheet=U0&amp;row=301&amp;col=6&amp;number=4.7&amp;sourceID=14","4.7")</f>
        <v>4.7</v>
      </c>
      <c r="G301" s="4" t="str">
        <f>HYPERLINK("http://141.218.60.56/~jnz1568/getInfo.php?workbook=15_01.xlsx&amp;sheet=U0&amp;row=301&amp;col=7&amp;number=5.4e-05&amp;sourceID=14","5.4e-05")</f>
        <v>5.4e-05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HYPERLINK("http://141.218.60.56/~jnz1568/getInfo.php?workbook=15_01.xlsx&amp;sheet=U0&amp;row=302&amp;col=6&amp;number=4.8&amp;sourceID=14","4.8")</f>
        <v>4.8</v>
      </c>
      <c r="G302" s="4" t="str">
        <f>HYPERLINK("http://141.218.60.56/~jnz1568/getInfo.php?workbook=15_01.xlsx&amp;sheet=U0&amp;row=302&amp;col=7&amp;number=6.09e-05&amp;sourceID=14","6.09e-05")</f>
        <v>6.09e-05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HYPERLINK("http://141.218.60.56/~jnz1568/getInfo.php?workbook=15_01.xlsx&amp;sheet=U0&amp;row=303&amp;col=6&amp;number=4.9&amp;sourceID=14","4.9")</f>
        <v>4.9</v>
      </c>
      <c r="G303" s="4" t="str">
        <f>HYPERLINK("http://141.218.60.56/~jnz1568/getInfo.php?workbook=15_01.xlsx&amp;sheet=U0&amp;row=303&amp;col=7&amp;number=6.83e-05&amp;sourceID=14","6.83e-05")</f>
        <v>6.83e-05</v>
      </c>
    </row>
    <row r="304" spans="1:7">
      <c r="A304" s="3">
        <v>15</v>
      </c>
      <c r="B304" s="3">
        <v>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HYPERLINK("http://141.218.60.56/~jnz1568/getInfo.php?workbook=15_01.xlsx&amp;sheet=U0&amp;row=304&amp;col=6&amp;number=3&amp;sourceID=14","3")</f>
        <v>3</v>
      </c>
      <c r="G304" s="4" t="str">
        <f>HYPERLINK("http://141.218.60.56/~jnz1568/getInfo.php?workbook=15_01.xlsx&amp;sheet=U0&amp;row=304&amp;col=7&amp;number=0.000152&amp;sourceID=14","0.000152")</f>
        <v>0.000152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HYPERLINK("http://141.218.60.56/~jnz1568/getInfo.php?workbook=15_01.xlsx&amp;sheet=U0&amp;row=305&amp;col=6&amp;number=3.1&amp;sourceID=14","3.1")</f>
        <v>3.1</v>
      </c>
      <c r="G305" s="4" t="str">
        <f>HYPERLINK("http://141.218.60.56/~jnz1568/getInfo.php?workbook=15_01.xlsx&amp;sheet=U0&amp;row=305&amp;col=7&amp;number=0.000152&amp;sourceID=14","0.000152")</f>
        <v>0.000152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HYPERLINK("http://141.218.60.56/~jnz1568/getInfo.php?workbook=15_01.xlsx&amp;sheet=U0&amp;row=306&amp;col=6&amp;number=3.2&amp;sourceID=14","3.2")</f>
        <v>3.2</v>
      </c>
      <c r="G306" s="4" t="str">
        <f>HYPERLINK("http://141.218.60.56/~jnz1568/getInfo.php?workbook=15_01.xlsx&amp;sheet=U0&amp;row=306&amp;col=7&amp;number=0.000152&amp;sourceID=14","0.000152")</f>
        <v>0.000152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HYPERLINK("http://141.218.60.56/~jnz1568/getInfo.php?workbook=15_01.xlsx&amp;sheet=U0&amp;row=307&amp;col=6&amp;number=3.3&amp;sourceID=14","3.3")</f>
        <v>3.3</v>
      </c>
      <c r="G307" s="4" t="str">
        <f>HYPERLINK("http://141.218.60.56/~jnz1568/getInfo.php?workbook=15_01.xlsx&amp;sheet=U0&amp;row=307&amp;col=7&amp;number=0.000152&amp;sourceID=14","0.000152")</f>
        <v>0.000152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HYPERLINK("http://141.218.60.56/~jnz1568/getInfo.php?workbook=15_01.xlsx&amp;sheet=U0&amp;row=308&amp;col=6&amp;number=3.4&amp;sourceID=14","3.4")</f>
        <v>3.4</v>
      </c>
      <c r="G308" s="4" t="str">
        <f>HYPERLINK("http://141.218.60.56/~jnz1568/getInfo.php?workbook=15_01.xlsx&amp;sheet=U0&amp;row=308&amp;col=7&amp;number=0.000152&amp;sourceID=14","0.000152")</f>
        <v>0.000152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HYPERLINK("http://141.218.60.56/~jnz1568/getInfo.php?workbook=15_01.xlsx&amp;sheet=U0&amp;row=309&amp;col=6&amp;number=3.5&amp;sourceID=14","3.5")</f>
        <v>3.5</v>
      </c>
      <c r="G309" s="4" t="str">
        <f>HYPERLINK("http://141.218.60.56/~jnz1568/getInfo.php?workbook=15_01.xlsx&amp;sheet=U0&amp;row=309&amp;col=7&amp;number=0.000152&amp;sourceID=14","0.000152")</f>
        <v>0.000152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HYPERLINK("http://141.218.60.56/~jnz1568/getInfo.php?workbook=15_01.xlsx&amp;sheet=U0&amp;row=310&amp;col=6&amp;number=3.6&amp;sourceID=14","3.6")</f>
        <v>3.6</v>
      </c>
      <c r="G310" s="4" t="str">
        <f>HYPERLINK("http://141.218.60.56/~jnz1568/getInfo.php?workbook=15_01.xlsx&amp;sheet=U0&amp;row=310&amp;col=7&amp;number=0.000152&amp;sourceID=14","0.000152")</f>
        <v>0.000152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HYPERLINK("http://141.218.60.56/~jnz1568/getInfo.php?workbook=15_01.xlsx&amp;sheet=U0&amp;row=311&amp;col=6&amp;number=3.7&amp;sourceID=14","3.7")</f>
        <v>3.7</v>
      </c>
      <c r="G311" s="4" t="str">
        <f>HYPERLINK("http://141.218.60.56/~jnz1568/getInfo.php?workbook=15_01.xlsx&amp;sheet=U0&amp;row=311&amp;col=7&amp;number=0.000152&amp;sourceID=14","0.000152")</f>
        <v>0.000152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HYPERLINK("http://141.218.60.56/~jnz1568/getInfo.php?workbook=15_01.xlsx&amp;sheet=U0&amp;row=312&amp;col=6&amp;number=3.8&amp;sourceID=14","3.8")</f>
        <v>3.8</v>
      </c>
      <c r="G312" s="4" t="str">
        <f>HYPERLINK("http://141.218.60.56/~jnz1568/getInfo.php?workbook=15_01.xlsx&amp;sheet=U0&amp;row=312&amp;col=7&amp;number=0.000152&amp;sourceID=14","0.000152")</f>
        <v>0.000152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HYPERLINK("http://141.218.60.56/~jnz1568/getInfo.php?workbook=15_01.xlsx&amp;sheet=U0&amp;row=313&amp;col=6&amp;number=3.9&amp;sourceID=14","3.9")</f>
        <v>3.9</v>
      </c>
      <c r="G313" s="4" t="str">
        <f>HYPERLINK("http://141.218.60.56/~jnz1568/getInfo.php?workbook=15_01.xlsx&amp;sheet=U0&amp;row=313&amp;col=7&amp;number=0.000152&amp;sourceID=14","0.000152")</f>
        <v>0.000152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HYPERLINK("http://141.218.60.56/~jnz1568/getInfo.php?workbook=15_01.xlsx&amp;sheet=U0&amp;row=314&amp;col=6&amp;number=4&amp;sourceID=14","4")</f>
        <v>4</v>
      </c>
      <c r="G314" s="4" t="str">
        <f>HYPERLINK("http://141.218.60.56/~jnz1568/getInfo.php?workbook=15_01.xlsx&amp;sheet=U0&amp;row=314&amp;col=7&amp;number=0.000152&amp;sourceID=14","0.000152")</f>
        <v>0.000152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HYPERLINK("http://141.218.60.56/~jnz1568/getInfo.php?workbook=15_01.xlsx&amp;sheet=U0&amp;row=315&amp;col=6&amp;number=4.1&amp;sourceID=14","4.1")</f>
        <v>4.1</v>
      </c>
      <c r="G315" s="4" t="str">
        <f>HYPERLINK("http://141.218.60.56/~jnz1568/getInfo.php?workbook=15_01.xlsx&amp;sheet=U0&amp;row=315&amp;col=7&amp;number=0.000152&amp;sourceID=14","0.000152")</f>
        <v>0.000152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HYPERLINK("http://141.218.60.56/~jnz1568/getInfo.php?workbook=15_01.xlsx&amp;sheet=U0&amp;row=316&amp;col=6&amp;number=4.2&amp;sourceID=14","4.2")</f>
        <v>4.2</v>
      </c>
      <c r="G316" s="4" t="str">
        <f>HYPERLINK("http://141.218.60.56/~jnz1568/getInfo.php?workbook=15_01.xlsx&amp;sheet=U0&amp;row=316&amp;col=7&amp;number=0.000152&amp;sourceID=14","0.000152")</f>
        <v>0.000152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HYPERLINK("http://141.218.60.56/~jnz1568/getInfo.php?workbook=15_01.xlsx&amp;sheet=U0&amp;row=317&amp;col=6&amp;number=4.3&amp;sourceID=14","4.3")</f>
        <v>4.3</v>
      </c>
      <c r="G317" s="4" t="str">
        <f>HYPERLINK("http://141.218.60.56/~jnz1568/getInfo.php?workbook=15_01.xlsx&amp;sheet=U0&amp;row=317&amp;col=7&amp;number=0.000152&amp;sourceID=14","0.000152")</f>
        <v>0.000152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HYPERLINK("http://141.218.60.56/~jnz1568/getInfo.php?workbook=15_01.xlsx&amp;sheet=U0&amp;row=318&amp;col=6&amp;number=4.4&amp;sourceID=14","4.4")</f>
        <v>4.4</v>
      </c>
      <c r="G318" s="4" t="str">
        <f>HYPERLINK("http://141.218.60.56/~jnz1568/getInfo.php?workbook=15_01.xlsx&amp;sheet=U0&amp;row=318&amp;col=7&amp;number=0.000151&amp;sourceID=14","0.000151")</f>
        <v>0.000151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HYPERLINK("http://141.218.60.56/~jnz1568/getInfo.php?workbook=15_01.xlsx&amp;sheet=U0&amp;row=319&amp;col=6&amp;number=4.5&amp;sourceID=14","4.5")</f>
        <v>4.5</v>
      </c>
      <c r="G319" s="4" t="str">
        <f>HYPERLINK("http://141.218.60.56/~jnz1568/getInfo.php?workbook=15_01.xlsx&amp;sheet=U0&amp;row=319&amp;col=7&amp;number=0.000151&amp;sourceID=14","0.000151")</f>
        <v>0.000151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HYPERLINK("http://141.218.60.56/~jnz1568/getInfo.php?workbook=15_01.xlsx&amp;sheet=U0&amp;row=320&amp;col=6&amp;number=4.6&amp;sourceID=14","4.6")</f>
        <v>4.6</v>
      </c>
      <c r="G320" s="4" t="str">
        <f>HYPERLINK("http://141.218.60.56/~jnz1568/getInfo.php?workbook=15_01.xlsx&amp;sheet=U0&amp;row=320&amp;col=7&amp;number=0.000151&amp;sourceID=14","0.000151")</f>
        <v>0.000151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HYPERLINK("http://141.218.60.56/~jnz1568/getInfo.php?workbook=15_01.xlsx&amp;sheet=U0&amp;row=321&amp;col=6&amp;number=4.7&amp;sourceID=14","4.7")</f>
        <v>4.7</v>
      </c>
      <c r="G321" s="4" t="str">
        <f>HYPERLINK("http://141.218.60.56/~jnz1568/getInfo.php?workbook=15_01.xlsx&amp;sheet=U0&amp;row=321&amp;col=7&amp;number=0.00015&amp;sourceID=14","0.00015")</f>
        <v>0.00015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HYPERLINK("http://141.218.60.56/~jnz1568/getInfo.php?workbook=15_01.xlsx&amp;sheet=U0&amp;row=322&amp;col=6&amp;number=4.8&amp;sourceID=14","4.8")</f>
        <v>4.8</v>
      </c>
      <c r="G322" s="4" t="str">
        <f>HYPERLINK("http://141.218.60.56/~jnz1568/getInfo.php?workbook=15_01.xlsx&amp;sheet=U0&amp;row=322&amp;col=7&amp;number=0.00015&amp;sourceID=14","0.00015")</f>
        <v>0.00015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HYPERLINK("http://141.218.60.56/~jnz1568/getInfo.php?workbook=15_01.xlsx&amp;sheet=U0&amp;row=323&amp;col=6&amp;number=4.9&amp;sourceID=14","4.9")</f>
        <v>4.9</v>
      </c>
      <c r="G323" s="4" t="str">
        <f>HYPERLINK("http://141.218.60.56/~jnz1568/getInfo.php?workbook=15_01.xlsx&amp;sheet=U0&amp;row=323&amp;col=7&amp;number=0.000149&amp;sourceID=14","0.000149")</f>
        <v>0.000149</v>
      </c>
    </row>
    <row r="324" spans="1:7">
      <c r="A324" s="3">
        <v>15</v>
      </c>
      <c r="B324" s="3">
        <v>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HYPERLINK("http://141.218.60.56/~jnz1568/getInfo.php?workbook=15_01.xlsx&amp;sheet=U0&amp;row=324&amp;col=6&amp;number=3&amp;sourceID=14","3")</f>
        <v>3</v>
      </c>
      <c r="G324" s="4" t="str">
        <f>HYPERLINK("http://141.218.60.56/~jnz1568/getInfo.php?workbook=15_01.xlsx&amp;sheet=U0&amp;row=324&amp;col=7&amp;number=0.000182&amp;sourceID=14","0.000182")</f>
        <v>0.000182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HYPERLINK("http://141.218.60.56/~jnz1568/getInfo.php?workbook=15_01.xlsx&amp;sheet=U0&amp;row=325&amp;col=6&amp;number=3.1&amp;sourceID=14","3.1")</f>
        <v>3.1</v>
      </c>
      <c r="G325" s="4" t="str">
        <f>HYPERLINK("http://141.218.60.56/~jnz1568/getInfo.php?workbook=15_01.xlsx&amp;sheet=U0&amp;row=325&amp;col=7&amp;number=0.000182&amp;sourceID=14","0.000182")</f>
        <v>0.000182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HYPERLINK("http://141.218.60.56/~jnz1568/getInfo.php?workbook=15_01.xlsx&amp;sheet=U0&amp;row=326&amp;col=6&amp;number=3.2&amp;sourceID=14","3.2")</f>
        <v>3.2</v>
      </c>
      <c r="G326" s="4" t="str">
        <f>HYPERLINK("http://141.218.60.56/~jnz1568/getInfo.php?workbook=15_01.xlsx&amp;sheet=U0&amp;row=326&amp;col=7&amp;number=0.000182&amp;sourceID=14","0.000182")</f>
        <v>0.000182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HYPERLINK("http://141.218.60.56/~jnz1568/getInfo.php?workbook=15_01.xlsx&amp;sheet=U0&amp;row=327&amp;col=6&amp;number=3.3&amp;sourceID=14","3.3")</f>
        <v>3.3</v>
      </c>
      <c r="G327" s="4" t="str">
        <f>HYPERLINK("http://141.218.60.56/~jnz1568/getInfo.php?workbook=15_01.xlsx&amp;sheet=U0&amp;row=327&amp;col=7&amp;number=0.000182&amp;sourceID=14","0.000182")</f>
        <v>0.000182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HYPERLINK("http://141.218.60.56/~jnz1568/getInfo.php?workbook=15_01.xlsx&amp;sheet=U0&amp;row=328&amp;col=6&amp;number=3.4&amp;sourceID=14","3.4")</f>
        <v>3.4</v>
      </c>
      <c r="G328" s="4" t="str">
        <f>HYPERLINK("http://141.218.60.56/~jnz1568/getInfo.php?workbook=15_01.xlsx&amp;sheet=U0&amp;row=328&amp;col=7&amp;number=0.000182&amp;sourceID=14","0.000182")</f>
        <v>0.000182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HYPERLINK("http://141.218.60.56/~jnz1568/getInfo.php?workbook=15_01.xlsx&amp;sheet=U0&amp;row=329&amp;col=6&amp;number=3.5&amp;sourceID=14","3.5")</f>
        <v>3.5</v>
      </c>
      <c r="G329" s="4" t="str">
        <f>HYPERLINK("http://141.218.60.56/~jnz1568/getInfo.php?workbook=15_01.xlsx&amp;sheet=U0&amp;row=329&amp;col=7&amp;number=0.000182&amp;sourceID=14","0.000182")</f>
        <v>0.000182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HYPERLINK("http://141.218.60.56/~jnz1568/getInfo.php?workbook=15_01.xlsx&amp;sheet=U0&amp;row=330&amp;col=6&amp;number=3.6&amp;sourceID=14","3.6")</f>
        <v>3.6</v>
      </c>
      <c r="G330" s="4" t="str">
        <f>HYPERLINK("http://141.218.60.56/~jnz1568/getInfo.php?workbook=15_01.xlsx&amp;sheet=U0&amp;row=330&amp;col=7&amp;number=0.000182&amp;sourceID=14","0.000182")</f>
        <v>0.000182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HYPERLINK("http://141.218.60.56/~jnz1568/getInfo.php?workbook=15_01.xlsx&amp;sheet=U0&amp;row=331&amp;col=6&amp;number=3.7&amp;sourceID=14","3.7")</f>
        <v>3.7</v>
      </c>
      <c r="G331" s="4" t="str">
        <f>HYPERLINK("http://141.218.60.56/~jnz1568/getInfo.php?workbook=15_01.xlsx&amp;sheet=U0&amp;row=331&amp;col=7&amp;number=0.000182&amp;sourceID=14","0.000182")</f>
        <v>0.000182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HYPERLINK("http://141.218.60.56/~jnz1568/getInfo.php?workbook=15_01.xlsx&amp;sheet=U0&amp;row=332&amp;col=6&amp;number=3.8&amp;sourceID=14","3.8")</f>
        <v>3.8</v>
      </c>
      <c r="G332" s="4" t="str">
        <f>HYPERLINK("http://141.218.60.56/~jnz1568/getInfo.php?workbook=15_01.xlsx&amp;sheet=U0&amp;row=332&amp;col=7&amp;number=0.000182&amp;sourceID=14","0.000182")</f>
        <v>0.000182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HYPERLINK("http://141.218.60.56/~jnz1568/getInfo.php?workbook=15_01.xlsx&amp;sheet=U0&amp;row=333&amp;col=6&amp;number=3.9&amp;sourceID=14","3.9")</f>
        <v>3.9</v>
      </c>
      <c r="G333" s="4" t="str">
        <f>HYPERLINK("http://141.218.60.56/~jnz1568/getInfo.php?workbook=15_01.xlsx&amp;sheet=U0&amp;row=333&amp;col=7&amp;number=0.000182&amp;sourceID=14","0.000182")</f>
        <v>0.000182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HYPERLINK("http://141.218.60.56/~jnz1568/getInfo.php?workbook=15_01.xlsx&amp;sheet=U0&amp;row=334&amp;col=6&amp;number=4&amp;sourceID=14","4")</f>
        <v>4</v>
      </c>
      <c r="G334" s="4" t="str">
        <f>HYPERLINK("http://141.218.60.56/~jnz1568/getInfo.php?workbook=15_01.xlsx&amp;sheet=U0&amp;row=334&amp;col=7&amp;number=0.000182&amp;sourceID=14","0.000182")</f>
        <v>0.000182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HYPERLINK("http://141.218.60.56/~jnz1568/getInfo.php?workbook=15_01.xlsx&amp;sheet=U0&amp;row=335&amp;col=6&amp;number=4.1&amp;sourceID=14","4.1")</f>
        <v>4.1</v>
      </c>
      <c r="G335" s="4" t="str">
        <f>HYPERLINK("http://141.218.60.56/~jnz1568/getInfo.php?workbook=15_01.xlsx&amp;sheet=U0&amp;row=335&amp;col=7&amp;number=0.000182&amp;sourceID=14","0.000182")</f>
        <v>0.000182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HYPERLINK("http://141.218.60.56/~jnz1568/getInfo.php?workbook=15_01.xlsx&amp;sheet=U0&amp;row=336&amp;col=6&amp;number=4.2&amp;sourceID=14","4.2")</f>
        <v>4.2</v>
      </c>
      <c r="G336" s="4" t="str">
        <f>HYPERLINK("http://141.218.60.56/~jnz1568/getInfo.php?workbook=15_01.xlsx&amp;sheet=U0&amp;row=336&amp;col=7&amp;number=0.000182&amp;sourceID=14","0.000182")</f>
        <v>0.000182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HYPERLINK("http://141.218.60.56/~jnz1568/getInfo.php?workbook=15_01.xlsx&amp;sheet=U0&amp;row=337&amp;col=6&amp;number=4.3&amp;sourceID=14","4.3")</f>
        <v>4.3</v>
      </c>
      <c r="G337" s="4" t="str">
        <f>HYPERLINK("http://141.218.60.56/~jnz1568/getInfo.php?workbook=15_01.xlsx&amp;sheet=U0&amp;row=337&amp;col=7&amp;number=0.000182&amp;sourceID=14","0.000182")</f>
        <v>0.000182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HYPERLINK("http://141.218.60.56/~jnz1568/getInfo.php?workbook=15_01.xlsx&amp;sheet=U0&amp;row=338&amp;col=6&amp;number=4.4&amp;sourceID=14","4.4")</f>
        <v>4.4</v>
      </c>
      <c r="G338" s="4" t="str">
        <f>HYPERLINK("http://141.218.60.56/~jnz1568/getInfo.php?workbook=15_01.xlsx&amp;sheet=U0&amp;row=338&amp;col=7&amp;number=0.000182&amp;sourceID=14","0.000182")</f>
        <v>0.000182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HYPERLINK("http://141.218.60.56/~jnz1568/getInfo.php?workbook=15_01.xlsx&amp;sheet=U0&amp;row=339&amp;col=6&amp;number=4.5&amp;sourceID=14","4.5")</f>
        <v>4.5</v>
      </c>
      <c r="G339" s="4" t="str">
        <f>HYPERLINK("http://141.218.60.56/~jnz1568/getInfo.php?workbook=15_01.xlsx&amp;sheet=U0&amp;row=339&amp;col=7&amp;number=0.000182&amp;sourceID=14","0.000182")</f>
        <v>0.000182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HYPERLINK("http://141.218.60.56/~jnz1568/getInfo.php?workbook=15_01.xlsx&amp;sheet=U0&amp;row=340&amp;col=6&amp;number=4.6&amp;sourceID=14","4.6")</f>
        <v>4.6</v>
      </c>
      <c r="G340" s="4" t="str">
        <f>HYPERLINK("http://141.218.60.56/~jnz1568/getInfo.php?workbook=15_01.xlsx&amp;sheet=U0&amp;row=340&amp;col=7&amp;number=0.000182&amp;sourceID=14","0.000182")</f>
        <v>0.000182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HYPERLINK("http://141.218.60.56/~jnz1568/getInfo.php?workbook=15_01.xlsx&amp;sheet=U0&amp;row=341&amp;col=6&amp;number=4.7&amp;sourceID=14","4.7")</f>
        <v>4.7</v>
      </c>
      <c r="G341" s="4" t="str">
        <f>HYPERLINK("http://141.218.60.56/~jnz1568/getInfo.php?workbook=15_01.xlsx&amp;sheet=U0&amp;row=341&amp;col=7&amp;number=0.000182&amp;sourceID=14","0.000182")</f>
        <v>0.000182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HYPERLINK("http://141.218.60.56/~jnz1568/getInfo.php?workbook=15_01.xlsx&amp;sheet=U0&amp;row=342&amp;col=6&amp;number=4.8&amp;sourceID=14","4.8")</f>
        <v>4.8</v>
      </c>
      <c r="G342" s="4" t="str">
        <f>HYPERLINK("http://141.218.60.56/~jnz1568/getInfo.php?workbook=15_01.xlsx&amp;sheet=U0&amp;row=342&amp;col=7&amp;number=0.000182&amp;sourceID=14","0.000182")</f>
        <v>0.000182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HYPERLINK("http://141.218.60.56/~jnz1568/getInfo.php?workbook=15_01.xlsx&amp;sheet=U0&amp;row=343&amp;col=6&amp;number=4.9&amp;sourceID=14","4.9")</f>
        <v>4.9</v>
      </c>
      <c r="G343" s="4" t="str">
        <f>HYPERLINK("http://141.218.60.56/~jnz1568/getInfo.php?workbook=15_01.xlsx&amp;sheet=U0&amp;row=343&amp;col=7&amp;number=0.000183&amp;sourceID=14","0.000183")</f>
        <v>0.000183</v>
      </c>
    </row>
    <row r="344" spans="1:7">
      <c r="A344" s="3">
        <v>15</v>
      </c>
      <c r="B344" s="3">
        <v>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HYPERLINK("http://141.218.60.56/~jnz1568/getInfo.php?workbook=15_01.xlsx&amp;sheet=U0&amp;row=344&amp;col=6&amp;number=3&amp;sourceID=14","3")</f>
        <v>3</v>
      </c>
      <c r="G344" s="4" t="str">
        <f>HYPERLINK("http://141.218.60.56/~jnz1568/getInfo.php?workbook=15_01.xlsx&amp;sheet=U0&amp;row=344&amp;col=7&amp;number=0.000364&amp;sourceID=14","0.000364")</f>
        <v>0.000364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HYPERLINK("http://141.218.60.56/~jnz1568/getInfo.php?workbook=15_01.xlsx&amp;sheet=U0&amp;row=345&amp;col=6&amp;number=3.1&amp;sourceID=14","3.1")</f>
        <v>3.1</v>
      </c>
      <c r="G345" s="4" t="str">
        <f>HYPERLINK("http://141.218.60.56/~jnz1568/getInfo.php?workbook=15_01.xlsx&amp;sheet=U0&amp;row=345&amp;col=7&amp;number=0.000364&amp;sourceID=14","0.000364")</f>
        <v>0.000364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HYPERLINK("http://141.218.60.56/~jnz1568/getInfo.php?workbook=15_01.xlsx&amp;sheet=U0&amp;row=346&amp;col=6&amp;number=3.2&amp;sourceID=14","3.2")</f>
        <v>3.2</v>
      </c>
      <c r="G346" s="4" t="str">
        <f>HYPERLINK("http://141.218.60.56/~jnz1568/getInfo.php?workbook=15_01.xlsx&amp;sheet=U0&amp;row=346&amp;col=7&amp;number=0.000364&amp;sourceID=14","0.000364")</f>
        <v>0.000364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HYPERLINK("http://141.218.60.56/~jnz1568/getInfo.php?workbook=15_01.xlsx&amp;sheet=U0&amp;row=347&amp;col=6&amp;number=3.3&amp;sourceID=14","3.3")</f>
        <v>3.3</v>
      </c>
      <c r="G347" s="4" t="str">
        <f>HYPERLINK("http://141.218.60.56/~jnz1568/getInfo.php?workbook=15_01.xlsx&amp;sheet=U0&amp;row=347&amp;col=7&amp;number=0.000364&amp;sourceID=14","0.000364")</f>
        <v>0.000364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HYPERLINK("http://141.218.60.56/~jnz1568/getInfo.php?workbook=15_01.xlsx&amp;sheet=U0&amp;row=348&amp;col=6&amp;number=3.4&amp;sourceID=14","3.4")</f>
        <v>3.4</v>
      </c>
      <c r="G348" s="4" t="str">
        <f>HYPERLINK("http://141.218.60.56/~jnz1568/getInfo.php?workbook=15_01.xlsx&amp;sheet=U0&amp;row=348&amp;col=7&amp;number=0.000364&amp;sourceID=14","0.000364")</f>
        <v>0.000364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HYPERLINK("http://141.218.60.56/~jnz1568/getInfo.php?workbook=15_01.xlsx&amp;sheet=U0&amp;row=349&amp;col=6&amp;number=3.5&amp;sourceID=14","3.5")</f>
        <v>3.5</v>
      </c>
      <c r="G349" s="4" t="str">
        <f>HYPERLINK("http://141.218.60.56/~jnz1568/getInfo.php?workbook=15_01.xlsx&amp;sheet=U0&amp;row=349&amp;col=7&amp;number=0.000364&amp;sourceID=14","0.000364")</f>
        <v>0.000364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HYPERLINK("http://141.218.60.56/~jnz1568/getInfo.php?workbook=15_01.xlsx&amp;sheet=U0&amp;row=350&amp;col=6&amp;number=3.6&amp;sourceID=14","3.6")</f>
        <v>3.6</v>
      </c>
      <c r="G350" s="4" t="str">
        <f>HYPERLINK("http://141.218.60.56/~jnz1568/getInfo.php?workbook=15_01.xlsx&amp;sheet=U0&amp;row=350&amp;col=7&amp;number=0.000364&amp;sourceID=14","0.000364")</f>
        <v>0.000364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HYPERLINK("http://141.218.60.56/~jnz1568/getInfo.php?workbook=15_01.xlsx&amp;sheet=U0&amp;row=351&amp;col=6&amp;number=3.7&amp;sourceID=14","3.7")</f>
        <v>3.7</v>
      </c>
      <c r="G351" s="4" t="str">
        <f>HYPERLINK("http://141.218.60.56/~jnz1568/getInfo.php?workbook=15_01.xlsx&amp;sheet=U0&amp;row=351&amp;col=7&amp;number=0.000364&amp;sourceID=14","0.000364")</f>
        <v>0.000364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HYPERLINK("http://141.218.60.56/~jnz1568/getInfo.php?workbook=15_01.xlsx&amp;sheet=U0&amp;row=352&amp;col=6&amp;number=3.8&amp;sourceID=14","3.8")</f>
        <v>3.8</v>
      </c>
      <c r="G352" s="4" t="str">
        <f>HYPERLINK("http://141.218.60.56/~jnz1568/getInfo.php?workbook=15_01.xlsx&amp;sheet=U0&amp;row=352&amp;col=7&amp;number=0.000365&amp;sourceID=14","0.000365")</f>
        <v>0.000365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HYPERLINK("http://141.218.60.56/~jnz1568/getInfo.php?workbook=15_01.xlsx&amp;sheet=U0&amp;row=353&amp;col=6&amp;number=3.9&amp;sourceID=14","3.9")</f>
        <v>3.9</v>
      </c>
      <c r="G353" s="4" t="str">
        <f>HYPERLINK("http://141.218.60.56/~jnz1568/getInfo.php?workbook=15_01.xlsx&amp;sheet=U0&amp;row=353&amp;col=7&amp;number=0.000365&amp;sourceID=14","0.000365")</f>
        <v>0.000365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HYPERLINK("http://141.218.60.56/~jnz1568/getInfo.php?workbook=15_01.xlsx&amp;sheet=U0&amp;row=354&amp;col=6&amp;number=4&amp;sourceID=14","4")</f>
        <v>4</v>
      </c>
      <c r="G354" s="4" t="str">
        <f>HYPERLINK("http://141.218.60.56/~jnz1568/getInfo.php?workbook=15_01.xlsx&amp;sheet=U0&amp;row=354&amp;col=7&amp;number=0.000365&amp;sourceID=14","0.000365")</f>
        <v>0.000365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HYPERLINK("http://141.218.60.56/~jnz1568/getInfo.php?workbook=15_01.xlsx&amp;sheet=U0&amp;row=355&amp;col=6&amp;number=4.1&amp;sourceID=14","4.1")</f>
        <v>4.1</v>
      </c>
      <c r="G355" s="4" t="str">
        <f>HYPERLINK("http://141.218.60.56/~jnz1568/getInfo.php?workbook=15_01.xlsx&amp;sheet=U0&amp;row=355&amp;col=7&amp;number=0.000365&amp;sourceID=14","0.000365")</f>
        <v>0.000365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HYPERLINK("http://141.218.60.56/~jnz1568/getInfo.php?workbook=15_01.xlsx&amp;sheet=U0&amp;row=356&amp;col=6&amp;number=4.2&amp;sourceID=14","4.2")</f>
        <v>4.2</v>
      </c>
      <c r="G356" s="4" t="str">
        <f>HYPERLINK("http://141.218.60.56/~jnz1568/getInfo.php?workbook=15_01.xlsx&amp;sheet=U0&amp;row=356&amp;col=7&amp;number=0.000365&amp;sourceID=14","0.000365")</f>
        <v>0.000365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HYPERLINK("http://141.218.60.56/~jnz1568/getInfo.php?workbook=15_01.xlsx&amp;sheet=U0&amp;row=357&amp;col=6&amp;number=4.3&amp;sourceID=14","4.3")</f>
        <v>4.3</v>
      </c>
      <c r="G357" s="4" t="str">
        <f>HYPERLINK("http://141.218.60.56/~jnz1568/getInfo.php?workbook=15_01.xlsx&amp;sheet=U0&amp;row=357&amp;col=7&amp;number=0.000365&amp;sourceID=14","0.000365")</f>
        <v>0.000365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HYPERLINK("http://141.218.60.56/~jnz1568/getInfo.php?workbook=15_01.xlsx&amp;sheet=U0&amp;row=358&amp;col=6&amp;number=4.4&amp;sourceID=14","4.4")</f>
        <v>4.4</v>
      </c>
      <c r="G358" s="4" t="str">
        <f>HYPERLINK("http://141.218.60.56/~jnz1568/getInfo.php?workbook=15_01.xlsx&amp;sheet=U0&amp;row=358&amp;col=7&amp;number=0.000365&amp;sourceID=14","0.000365")</f>
        <v>0.000365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HYPERLINK("http://141.218.60.56/~jnz1568/getInfo.php?workbook=15_01.xlsx&amp;sheet=U0&amp;row=359&amp;col=6&amp;number=4.5&amp;sourceID=14","4.5")</f>
        <v>4.5</v>
      </c>
      <c r="G359" s="4" t="str">
        <f>HYPERLINK("http://141.218.60.56/~jnz1568/getInfo.php?workbook=15_01.xlsx&amp;sheet=U0&amp;row=359&amp;col=7&amp;number=0.000365&amp;sourceID=14","0.000365")</f>
        <v>0.000365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HYPERLINK("http://141.218.60.56/~jnz1568/getInfo.php?workbook=15_01.xlsx&amp;sheet=U0&amp;row=360&amp;col=6&amp;number=4.6&amp;sourceID=14","4.6")</f>
        <v>4.6</v>
      </c>
      <c r="G360" s="4" t="str">
        <f>HYPERLINK("http://141.218.60.56/~jnz1568/getInfo.php?workbook=15_01.xlsx&amp;sheet=U0&amp;row=360&amp;col=7&amp;number=0.000366&amp;sourceID=14","0.000366")</f>
        <v>0.000366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HYPERLINK("http://141.218.60.56/~jnz1568/getInfo.php?workbook=15_01.xlsx&amp;sheet=U0&amp;row=361&amp;col=6&amp;number=4.7&amp;sourceID=14","4.7")</f>
        <v>4.7</v>
      </c>
      <c r="G361" s="4" t="str">
        <f>HYPERLINK("http://141.218.60.56/~jnz1568/getInfo.php?workbook=15_01.xlsx&amp;sheet=U0&amp;row=361&amp;col=7&amp;number=0.000366&amp;sourceID=14","0.000366")</f>
        <v>0.000366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HYPERLINK("http://141.218.60.56/~jnz1568/getInfo.php?workbook=15_01.xlsx&amp;sheet=U0&amp;row=362&amp;col=6&amp;number=4.8&amp;sourceID=14","4.8")</f>
        <v>4.8</v>
      </c>
      <c r="G362" s="4" t="str">
        <f>HYPERLINK("http://141.218.60.56/~jnz1568/getInfo.php?workbook=15_01.xlsx&amp;sheet=U0&amp;row=362&amp;col=7&amp;number=0.000366&amp;sourceID=14","0.000366")</f>
        <v>0.000366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HYPERLINK("http://141.218.60.56/~jnz1568/getInfo.php?workbook=15_01.xlsx&amp;sheet=U0&amp;row=363&amp;col=6&amp;number=4.9&amp;sourceID=14","4.9")</f>
        <v>4.9</v>
      </c>
      <c r="G363" s="4" t="str">
        <f>HYPERLINK("http://141.218.60.56/~jnz1568/getInfo.php?workbook=15_01.xlsx&amp;sheet=U0&amp;row=363&amp;col=7&amp;number=0.000367&amp;sourceID=14","0.000367")</f>
        <v>0.000367</v>
      </c>
    </row>
    <row r="364" spans="1:7">
      <c r="A364" s="3">
        <v>15</v>
      </c>
      <c r="B364" s="3">
        <v>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HYPERLINK("http://141.218.60.56/~jnz1568/getInfo.php?workbook=15_01.xlsx&amp;sheet=U0&amp;row=364&amp;col=6&amp;number=3&amp;sourceID=14","3")</f>
        <v>3</v>
      </c>
      <c r="G364" s="4" t="str">
        <f>HYPERLINK("http://141.218.60.56/~jnz1568/getInfo.php?workbook=15_01.xlsx&amp;sheet=U0&amp;row=364&amp;col=7&amp;number=6.71e-05&amp;sourceID=14","6.71e-05")</f>
        <v>6.71e-05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HYPERLINK("http://141.218.60.56/~jnz1568/getInfo.php?workbook=15_01.xlsx&amp;sheet=U0&amp;row=365&amp;col=6&amp;number=3.1&amp;sourceID=14","3.1")</f>
        <v>3.1</v>
      </c>
      <c r="G365" s="4" t="str">
        <f>HYPERLINK("http://141.218.60.56/~jnz1568/getInfo.php?workbook=15_01.xlsx&amp;sheet=U0&amp;row=365&amp;col=7&amp;number=6.71e-05&amp;sourceID=14","6.71e-05")</f>
        <v>6.71e-05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HYPERLINK("http://141.218.60.56/~jnz1568/getInfo.php?workbook=15_01.xlsx&amp;sheet=U0&amp;row=366&amp;col=6&amp;number=3.2&amp;sourceID=14","3.2")</f>
        <v>3.2</v>
      </c>
      <c r="G366" s="4" t="str">
        <f>HYPERLINK("http://141.218.60.56/~jnz1568/getInfo.php?workbook=15_01.xlsx&amp;sheet=U0&amp;row=366&amp;col=7&amp;number=6.71e-05&amp;sourceID=14","6.71e-05")</f>
        <v>6.71e-05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HYPERLINK("http://141.218.60.56/~jnz1568/getInfo.php?workbook=15_01.xlsx&amp;sheet=U0&amp;row=367&amp;col=6&amp;number=3.3&amp;sourceID=14","3.3")</f>
        <v>3.3</v>
      </c>
      <c r="G367" s="4" t="str">
        <f>HYPERLINK("http://141.218.60.56/~jnz1568/getInfo.php?workbook=15_01.xlsx&amp;sheet=U0&amp;row=367&amp;col=7&amp;number=6.71e-05&amp;sourceID=14","6.71e-05")</f>
        <v>6.71e-05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HYPERLINK("http://141.218.60.56/~jnz1568/getInfo.php?workbook=15_01.xlsx&amp;sheet=U0&amp;row=368&amp;col=6&amp;number=3.4&amp;sourceID=14","3.4")</f>
        <v>3.4</v>
      </c>
      <c r="G368" s="4" t="str">
        <f>HYPERLINK("http://141.218.60.56/~jnz1568/getInfo.php?workbook=15_01.xlsx&amp;sheet=U0&amp;row=368&amp;col=7&amp;number=6.71e-05&amp;sourceID=14","6.71e-05")</f>
        <v>6.71e-05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HYPERLINK("http://141.218.60.56/~jnz1568/getInfo.php?workbook=15_01.xlsx&amp;sheet=U0&amp;row=369&amp;col=6&amp;number=3.5&amp;sourceID=14","3.5")</f>
        <v>3.5</v>
      </c>
      <c r="G369" s="4" t="str">
        <f>HYPERLINK("http://141.218.60.56/~jnz1568/getInfo.php?workbook=15_01.xlsx&amp;sheet=U0&amp;row=369&amp;col=7&amp;number=6.71e-05&amp;sourceID=14","6.71e-05")</f>
        <v>6.71e-05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HYPERLINK("http://141.218.60.56/~jnz1568/getInfo.php?workbook=15_01.xlsx&amp;sheet=U0&amp;row=370&amp;col=6&amp;number=3.6&amp;sourceID=14","3.6")</f>
        <v>3.6</v>
      </c>
      <c r="G370" s="4" t="str">
        <f>HYPERLINK("http://141.218.60.56/~jnz1568/getInfo.php?workbook=15_01.xlsx&amp;sheet=U0&amp;row=370&amp;col=7&amp;number=6.71e-05&amp;sourceID=14","6.71e-05")</f>
        <v>6.71e-05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HYPERLINK("http://141.218.60.56/~jnz1568/getInfo.php?workbook=15_01.xlsx&amp;sheet=U0&amp;row=371&amp;col=6&amp;number=3.7&amp;sourceID=14","3.7")</f>
        <v>3.7</v>
      </c>
      <c r="G371" s="4" t="str">
        <f>HYPERLINK("http://141.218.60.56/~jnz1568/getInfo.php?workbook=15_01.xlsx&amp;sheet=U0&amp;row=371&amp;col=7&amp;number=6.7e-05&amp;sourceID=14","6.7e-05")</f>
        <v>6.7e-05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HYPERLINK("http://141.218.60.56/~jnz1568/getInfo.php?workbook=15_01.xlsx&amp;sheet=U0&amp;row=372&amp;col=6&amp;number=3.8&amp;sourceID=14","3.8")</f>
        <v>3.8</v>
      </c>
      <c r="G372" s="4" t="str">
        <f>HYPERLINK("http://141.218.60.56/~jnz1568/getInfo.php?workbook=15_01.xlsx&amp;sheet=U0&amp;row=372&amp;col=7&amp;number=6.7e-05&amp;sourceID=14","6.7e-05")</f>
        <v>6.7e-05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HYPERLINK("http://141.218.60.56/~jnz1568/getInfo.php?workbook=15_01.xlsx&amp;sheet=U0&amp;row=373&amp;col=6&amp;number=3.9&amp;sourceID=14","3.9")</f>
        <v>3.9</v>
      </c>
      <c r="G373" s="4" t="str">
        <f>HYPERLINK("http://141.218.60.56/~jnz1568/getInfo.php?workbook=15_01.xlsx&amp;sheet=U0&amp;row=373&amp;col=7&amp;number=6.7e-05&amp;sourceID=14","6.7e-05")</f>
        <v>6.7e-05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HYPERLINK("http://141.218.60.56/~jnz1568/getInfo.php?workbook=15_01.xlsx&amp;sheet=U0&amp;row=374&amp;col=6&amp;number=4&amp;sourceID=14","4")</f>
        <v>4</v>
      </c>
      <c r="G374" s="4" t="str">
        <f>HYPERLINK("http://141.218.60.56/~jnz1568/getInfo.php?workbook=15_01.xlsx&amp;sheet=U0&amp;row=374&amp;col=7&amp;number=6.69e-05&amp;sourceID=14","6.69e-05")</f>
        <v>6.69e-05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HYPERLINK("http://141.218.60.56/~jnz1568/getInfo.php?workbook=15_01.xlsx&amp;sheet=U0&amp;row=375&amp;col=6&amp;number=4.1&amp;sourceID=14","4.1")</f>
        <v>4.1</v>
      </c>
      <c r="G375" s="4" t="str">
        <f>HYPERLINK("http://141.218.60.56/~jnz1568/getInfo.php?workbook=15_01.xlsx&amp;sheet=U0&amp;row=375&amp;col=7&amp;number=6.69e-05&amp;sourceID=14","6.69e-05")</f>
        <v>6.69e-05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HYPERLINK("http://141.218.60.56/~jnz1568/getInfo.php?workbook=15_01.xlsx&amp;sheet=U0&amp;row=376&amp;col=6&amp;number=4.2&amp;sourceID=14","4.2")</f>
        <v>4.2</v>
      </c>
      <c r="G376" s="4" t="str">
        <f>HYPERLINK("http://141.218.60.56/~jnz1568/getInfo.php?workbook=15_01.xlsx&amp;sheet=U0&amp;row=376&amp;col=7&amp;number=6.68e-05&amp;sourceID=14","6.68e-05")</f>
        <v>6.68e-05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HYPERLINK("http://141.218.60.56/~jnz1568/getInfo.php?workbook=15_01.xlsx&amp;sheet=U0&amp;row=377&amp;col=6&amp;number=4.3&amp;sourceID=14","4.3")</f>
        <v>4.3</v>
      </c>
      <c r="G377" s="4" t="str">
        <f>HYPERLINK("http://141.218.60.56/~jnz1568/getInfo.php?workbook=15_01.xlsx&amp;sheet=U0&amp;row=377&amp;col=7&amp;number=6.67e-05&amp;sourceID=14","6.67e-05")</f>
        <v>6.67e-05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HYPERLINK("http://141.218.60.56/~jnz1568/getInfo.php?workbook=15_01.xlsx&amp;sheet=U0&amp;row=378&amp;col=6&amp;number=4.4&amp;sourceID=14","4.4")</f>
        <v>4.4</v>
      </c>
      <c r="G378" s="4" t="str">
        <f>HYPERLINK("http://141.218.60.56/~jnz1568/getInfo.php?workbook=15_01.xlsx&amp;sheet=U0&amp;row=378&amp;col=7&amp;number=6.66e-05&amp;sourceID=14","6.66e-05")</f>
        <v>6.66e-05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HYPERLINK("http://141.218.60.56/~jnz1568/getInfo.php?workbook=15_01.xlsx&amp;sheet=U0&amp;row=379&amp;col=6&amp;number=4.5&amp;sourceID=14","4.5")</f>
        <v>4.5</v>
      </c>
      <c r="G379" s="4" t="str">
        <f>HYPERLINK("http://141.218.60.56/~jnz1568/getInfo.php?workbook=15_01.xlsx&amp;sheet=U0&amp;row=379&amp;col=7&amp;number=6.64e-05&amp;sourceID=14","6.64e-05")</f>
        <v>6.64e-05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HYPERLINK("http://141.218.60.56/~jnz1568/getInfo.php?workbook=15_01.xlsx&amp;sheet=U0&amp;row=380&amp;col=6&amp;number=4.6&amp;sourceID=14","4.6")</f>
        <v>4.6</v>
      </c>
      <c r="G380" s="4" t="str">
        <f>HYPERLINK("http://141.218.60.56/~jnz1568/getInfo.php?workbook=15_01.xlsx&amp;sheet=U0&amp;row=380&amp;col=7&amp;number=6.63e-05&amp;sourceID=14","6.63e-05")</f>
        <v>6.63e-05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HYPERLINK("http://141.218.60.56/~jnz1568/getInfo.php?workbook=15_01.xlsx&amp;sheet=U0&amp;row=381&amp;col=6&amp;number=4.7&amp;sourceID=14","4.7")</f>
        <v>4.7</v>
      </c>
      <c r="G381" s="4" t="str">
        <f>HYPERLINK("http://141.218.60.56/~jnz1568/getInfo.php?workbook=15_01.xlsx&amp;sheet=U0&amp;row=381&amp;col=7&amp;number=6.6e-05&amp;sourceID=14","6.6e-05")</f>
        <v>6.6e-05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HYPERLINK("http://141.218.60.56/~jnz1568/getInfo.php?workbook=15_01.xlsx&amp;sheet=U0&amp;row=382&amp;col=6&amp;number=4.8&amp;sourceID=14","4.8")</f>
        <v>4.8</v>
      </c>
      <c r="G382" s="4" t="str">
        <f>HYPERLINK("http://141.218.60.56/~jnz1568/getInfo.php?workbook=15_01.xlsx&amp;sheet=U0&amp;row=382&amp;col=7&amp;number=6.58e-05&amp;sourceID=14","6.58e-05")</f>
        <v>6.58e-05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HYPERLINK("http://141.218.60.56/~jnz1568/getInfo.php?workbook=15_01.xlsx&amp;sheet=U0&amp;row=383&amp;col=6&amp;number=4.9&amp;sourceID=14","4.9")</f>
        <v>4.9</v>
      </c>
      <c r="G383" s="4" t="str">
        <f>HYPERLINK("http://141.218.60.56/~jnz1568/getInfo.php?workbook=15_01.xlsx&amp;sheet=U0&amp;row=383&amp;col=7&amp;number=6.54e-05&amp;sourceID=14","6.54e-05")</f>
        <v>6.54e-05</v>
      </c>
    </row>
    <row r="384" spans="1:7">
      <c r="A384" s="3">
        <v>15</v>
      </c>
      <c r="B384" s="3">
        <v>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HYPERLINK("http://141.218.60.56/~jnz1568/getInfo.php?workbook=15_01.xlsx&amp;sheet=U0&amp;row=384&amp;col=6&amp;number=3&amp;sourceID=14","3")</f>
        <v>3</v>
      </c>
      <c r="G384" s="4" t="str">
        <f>HYPERLINK("http://141.218.60.56/~jnz1568/getInfo.php?workbook=15_01.xlsx&amp;sheet=U0&amp;row=384&amp;col=7&amp;number=0.000101&amp;sourceID=14","0.000101")</f>
        <v>0.000101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HYPERLINK("http://141.218.60.56/~jnz1568/getInfo.php?workbook=15_01.xlsx&amp;sheet=U0&amp;row=385&amp;col=6&amp;number=3.1&amp;sourceID=14","3.1")</f>
        <v>3.1</v>
      </c>
      <c r="G385" s="4" t="str">
        <f>HYPERLINK("http://141.218.60.56/~jnz1568/getInfo.php?workbook=15_01.xlsx&amp;sheet=U0&amp;row=385&amp;col=7&amp;number=0.000101&amp;sourceID=14","0.000101")</f>
        <v>0.000101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HYPERLINK("http://141.218.60.56/~jnz1568/getInfo.php?workbook=15_01.xlsx&amp;sheet=U0&amp;row=386&amp;col=6&amp;number=3.2&amp;sourceID=14","3.2")</f>
        <v>3.2</v>
      </c>
      <c r="G386" s="4" t="str">
        <f>HYPERLINK("http://141.218.60.56/~jnz1568/getInfo.php?workbook=15_01.xlsx&amp;sheet=U0&amp;row=386&amp;col=7&amp;number=0.000101&amp;sourceID=14","0.000101")</f>
        <v>0.000101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HYPERLINK("http://141.218.60.56/~jnz1568/getInfo.php?workbook=15_01.xlsx&amp;sheet=U0&amp;row=387&amp;col=6&amp;number=3.3&amp;sourceID=14","3.3")</f>
        <v>3.3</v>
      </c>
      <c r="G387" s="4" t="str">
        <f>HYPERLINK("http://141.218.60.56/~jnz1568/getInfo.php?workbook=15_01.xlsx&amp;sheet=U0&amp;row=387&amp;col=7&amp;number=0.000101&amp;sourceID=14","0.000101")</f>
        <v>0.000101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HYPERLINK("http://141.218.60.56/~jnz1568/getInfo.php?workbook=15_01.xlsx&amp;sheet=U0&amp;row=388&amp;col=6&amp;number=3.4&amp;sourceID=14","3.4")</f>
        <v>3.4</v>
      </c>
      <c r="G388" s="4" t="str">
        <f>HYPERLINK("http://141.218.60.56/~jnz1568/getInfo.php?workbook=15_01.xlsx&amp;sheet=U0&amp;row=388&amp;col=7&amp;number=0.000101&amp;sourceID=14","0.000101")</f>
        <v>0.000101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HYPERLINK("http://141.218.60.56/~jnz1568/getInfo.php?workbook=15_01.xlsx&amp;sheet=U0&amp;row=389&amp;col=6&amp;number=3.5&amp;sourceID=14","3.5")</f>
        <v>3.5</v>
      </c>
      <c r="G389" s="4" t="str">
        <f>HYPERLINK("http://141.218.60.56/~jnz1568/getInfo.php?workbook=15_01.xlsx&amp;sheet=U0&amp;row=389&amp;col=7&amp;number=0.000101&amp;sourceID=14","0.000101")</f>
        <v>0.000101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HYPERLINK("http://141.218.60.56/~jnz1568/getInfo.php?workbook=15_01.xlsx&amp;sheet=U0&amp;row=390&amp;col=6&amp;number=3.6&amp;sourceID=14","3.6")</f>
        <v>3.6</v>
      </c>
      <c r="G390" s="4" t="str">
        <f>HYPERLINK("http://141.218.60.56/~jnz1568/getInfo.php?workbook=15_01.xlsx&amp;sheet=U0&amp;row=390&amp;col=7&amp;number=0.000101&amp;sourceID=14","0.000101")</f>
        <v>0.000101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HYPERLINK("http://141.218.60.56/~jnz1568/getInfo.php?workbook=15_01.xlsx&amp;sheet=U0&amp;row=391&amp;col=6&amp;number=3.7&amp;sourceID=14","3.7")</f>
        <v>3.7</v>
      </c>
      <c r="G391" s="4" t="str">
        <f>HYPERLINK("http://141.218.60.56/~jnz1568/getInfo.php?workbook=15_01.xlsx&amp;sheet=U0&amp;row=391&amp;col=7&amp;number=0.000101&amp;sourceID=14","0.000101")</f>
        <v>0.000101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HYPERLINK("http://141.218.60.56/~jnz1568/getInfo.php?workbook=15_01.xlsx&amp;sheet=U0&amp;row=392&amp;col=6&amp;number=3.8&amp;sourceID=14","3.8")</f>
        <v>3.8</v>
      </c>
      <c r="G392" s="4" t="str">
        <f>HYPERLINK("http://141.218.60.56/~jnz1568/getInfo.php?workbook=15_01.xlsx&amp;sheet=U0&amp;row=392&amp;col=7&amp;number=0.000101&amp;sourceID=14","0.000101")</f>
        <v>0.000101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HYPERLINK("http://141.218.60.56/~jnz1568/getInfo.php?workbook=15_01.xlsx&amp;sheet=U0&amp;row=393&amp;col=6&amp;number=3.9&amp;sourceID=14","3.9")</f>
        <v>3.9</v>
      </c>
      <c r="G393" s="4" t="str">
        <f>HYPERLINK("http://141.218.60.56/~jnz1568/getInfo.php?workbook=15_01.xlsx&amp;sheet=U0&amp;row=393&amp;col=7&amp;number=0.000101&amp;sourceID=14","0.000101")</f>
        <v>0.000101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HYPERLINK("http://141.218.60.56/~jnz1568/getInfo.php?workbook=15_01.xlsx&amp;sheet=U0&amp;row=394&amp;col=6&amp;number=4&amp;sourceID=14","4")</f>
        <v>4</v>
      </c>
      <c r="G394" s="4" t="str">
        <f>HYPERLINK("http://141.218.60.56/~jnz1568/getInfo.php?workbook=15_01.xlsx&amp;sheet=U0&amp;row=394&amp;col=7&amp;number=0.0001&amp;sourceID=14","0.0001")</f>
        <v>0.0001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HYPERLINK("http://141.218.60.56/~jnz1568/getInfo.php?workbook=15_01.xlsx&amp;sheet=U0&amp;row=395&amp;col=6&amp;number=4.1&amp;sourceID=14","4.1")</f>
        <v>4.1</v>
      </c>
      <c r="G395" s="4" t="str">
        <f>HYPERLINK("http://141.218.60.56/~jnz1568/getInfo.php?workbook=15_01.xlsx&amp;sheet=U0&amp;row=395&amp;col=7&amp;number=0.0001&amp;sourceID=14","0.0001")</f>
        <v>0.0001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HYPERLINK("http://141.218.60.56/~jnz1568/getInfo.php?workbook=15_01.xlsx&amp;sheet=U0&amp;row=396&amp;col=6&amp;number=4.2&amp;sourceID=14","4.2")</f>
        <v>4.2</v>
      </c>
      <c r="G396" s="4" t="str">
        <f>HYPERLINK("http://141.218.60.56/~jnz1568/getInfo.php?workbook=15_01.xlsx&amp;sheet=U0&amp;row=396&amp;col=7&amp;number=0.0001&amp;sourceID=14","0.0001")</f>
        <v>0.0001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HYPERLINK("http://141.218.60.56/~jnz1568/getInfo.php?workbook=15_01.xlsx&amp;sheet=U0&amp;row=397&amp;col=6&amp;number=4.3&amp;sourceID=14","4.3")</f>
        <v>4.3</v>
      </c>
      <c r="G397" s="4" t="str">
        <f>HYPERLINK("http://141.218.60.56/~jnz1568/getInfo.php?workbook=15_01.xlsx&amp;sheet=U0&amp;row=397&amp;col=7&amp;number=0.0001&amp;sourceID=14","0.0001")</f>
        <v>0.0001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HYPERLINK("http://141.218.60.56/~jnz1568/getInfo.php?workbook=15_01.xlsx&amp;sheet=U0&amp;row=398&amp;col=6&amp;number=4.4&amp;sourceID=14","4.4")</f>
        <v>4.4</v>
      </c>
      <c r="G398" s="4" t="str">
        <f>HYPERLINK("http://141.218.60.56/~jnz1568/getInfo.php?workbook=15_01.xlsx&amp;sheet=U0&amp;row=398&amp;col=7&amp;number=9.99e-05&amp;sourceID=14","9.99e-05")</f>
        <v>9.99e-05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HYPERLINK("http://141.218.60.56/~jnz1568/getInfo.php?workbook=15_01.xlsx&amp;sheet=U0&amp;row=399&amp;col=6&amp;number=4.5&amp;sourceID=14","4.5")</f>
        <v>4.5</v>
      </c>
      <c r="G399" s="4" t="str">
        <f>HYPERLINK("http://141.218.60.56/~jnz1568/getInfo.php?workbook=15_01.xlsx&amp;sheet=U0&amp;row=399&amp;col=7&amp;number=9.96e-05&amp;sourceID=14","9.96e-05")</f>
        <v>9.96e-05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HYPERLINK("http://141.218.60.56/~jnz1568/getInfo.php?workbook=15_01.xlsx&amp;sheet=U0&amp;row=400&amp;col=6&amp;number=4.6&amp;sourceID=14","4.6")</f>
        <v>4.6</v>
      </c>
      <c r="G400" s="4" t="str">
        <f>HYPERLINK("http://141.218.60.56/~jnz1568/getInfo.php?workbook=15_01.xlsx&amp;sheet=U0&amp;row=400&amp;col=7&amp;number=9.93e-05&amp;sourceID=14","9.93e-05")</f>
        <v>9.93e-05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HYPERLINK("http://141.218.60.56/~jnz1568/getInfo.php?workbook=15_01.xlsx&amp;sheet=U0&amp;row=401&amp;col=6&amp;number=4.7&amp;sourceID=14","4.7")</f>
        <v>4.7</v>
      </c>
      <c r="G401" s="4" t="str">
        <f>HYPERLINK("http://141.218.60.56/~jnz1568/getInfo.php?workbook=15_01.xlsx&amp;sheet=U0&amp;row=401&amp;col=7&amp;number=9.9e-05&amp;sourceID=14","9.9e-05")</f>
        <v>9.9e-05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HYPERLINK("http://141.218.60.56/~jnz1568/getInfo.php?workbook=15_01.xlsx&amp;sheet=U0&amp;row=402&amp;col=6&amp;number=4.8&amp;sourceID=14","4.8")</f>
        <v>4.8</v>
      </c>
      <c r="G402" s="4" t="str">
        <f>HYPERLINK("http://141.218.60.56/~jnz1568/getInfo.php?workbook=15_01.xlsx&amp;sheet=U0&amp;row=402&amp;col=7&amp;number=9.85e-05&amp;sourceID=14","9.85e-05")</f>
        <v>9.85e-05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HYPERLINK("http://141.218.60.56/~jnz1568/getInfo.php?workbook=15_01.xlsx&amp;sheet=U0&amp;row=403&amp;col=6&amp;number=4.9&amp;sourceID=14","4.9")</f>
        <v>4.9</v>
      </c>
      <c r="G403" s="4" t="str">
        <f>HYPERLINK("http://141.218.60.56/~jnz1568/getInfo.php?workbook=15_01.xlsx&amp;sheet=U0&amp;row=403&amp;col=7&amp;number=9.8e-05&amp;sourceID=14","9.8e-05")</f>
        <v>9.8e-05</v>
      </c>
    </row>
    <row r="404" spans="1:7">
      <c r="A404" s="3">
        <v>15</v>
      </c>
      <c r="B404" s="3">
        <v>1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HYPERLINK("http://141.218.60.56/~jnz1568/getInfo.php?workbook=15_01.xlsx&amp;sheet=U0&amp;row=404&amp;col=6&amp;number=3&amp;sourceID=14","3")</f>
        <v>3</v>
      </c>
      <c r="G404" s="4" t="str">
        <f>HYPERLINK("http://141.218.60.56/~jnz1568/getInfo.php?workbook=15_01.xlsx&amp;sheet=U0&amp;row=404&amp;col=7&amp;number=8.93e-06&amp;sourceID=14","8.93e-06")</f>
        <v>8.93e-06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HYPERLINK("http://141.218.60.56/~jnz1568/getInfo.php?workbook=15_01.xlsx&amp;sheet=U0&amp;row=405&amp;col=6&amp;number=3.1&amp;sourceID=14","3.1")</f>
        <v>3.1</v>
      </c>
      <c r="G405" s="4" t="str">
        <f>HYPERLINK("http://141.218.60.56/~jnz1568/getInfo.php?workbook=15_01.xlsx&amp;sheet=U0&amp;row=405&amp;col=7&amp;number=8.93e-06&amp;sourceID=14","8.93e-06")</f>
        <v>8.93e-06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HYPERLINK("http://141.218.60.56/~jnz1568/getInfo.php?workbook=15_01.xlsx&amp;sheet=U0&amp;row=406&amp;col=6&amp;number=3.2&amp;sourceID=14","3.2")</f>
        <v>3.2</v>
      </c>
      <c r="G406" s="4" t="str">
        <f>HYPERLINK("http://141.218.60.56/~jnz1568/getInfo.php?workbook=15_01.xlsx&amp;sheet=U0&amp;row=406&amp;col=7&amp;number=8.93e-06&amp;sourceID=14","8.93e-06")</f>
        <v>8.93e-06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HYPERLINK("http://141.218.60.56/~jnz1568/getInfo.php?workbook=15_01.xlsx&amp;sheet=U0&amp;row=407&amp;col=6&amp;number=3.3&amp;sourceID=14","3.3")</f>
        <v>3.3</v>
      </c>
      <c r="G407" s="4" t="str">
        <f>HYPERLINK("http://141.218.60.56/~jnz1568/getInfo.php?workbook=15_01.xlsx&amp;sheet=U0&amp;row=407&amp;col=7&amp;number=8.92e-06&amp;sourceID=14","8.92e-06")</f>
        <v>8.92e-06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HYPERLINK("http://141.218.60.56/~jnz1568/getInfo.php?workbook=15_01.xlsx&amp;sheet=U0&amp;row=408&amp;col=6&amp;number=3.4&amp;sourceID=14","3.4")</f>
        <v>3.4</v>
      </c>
      <c r="G408" s="4" t="str">
        <f>HYPERLINK("http://141.218.60.56/~jnz1568/getInfo.php?workbook=15_01.xlsx&amp;sheet=U0&amp;row=408&amp;col=7&amp;number=8.92e-06&amp;sourceID=14","8.92e-06")</f>
        <v>8.92e-06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HYPERLINK("http://141.218.60.56/~jnz1568/getInfo.php?workbook=15_01.xlsx&amp;sheet=U0&amp;row=409&amp;col=6&amp;number=3.5&amp;sourceID=14","3.5")</f>
        <v>3.5</v>
      </c>
      <c r="G409" s="4" t="str">
        <f>HYPERLINK("http://141.218.60.56/~jnz1568/getInfo.php?workbook=15_01.xlsx&amp;sheet=U0&amp;row=409&amp;col=7&amp;number=8.91e-06&amp;sourceID=14","8.91e-06")</f>
        <v>8.91e-06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HYPERLINK("http://141.218.60.56/~jnz1568/getInfo.php?workbook=15_01.xlsx&amp;sheet=U0&amp;row=410&amp;col=6&amp;number=3.6&amp;sourceID=14","3.6")</f>
        <v>3.6</v>
      </c>
      <c r="G410" s="4" t="str">
        <f>HYPERLINK("http://141.218.60.56/~jnz1568/getInfo.php?workbook=15_01.xlsx&amp;sheet=U0&amp;row=410&amp;col=7&amp;number=8.91e-06&amp;sourceID=14","8.91e-06")</f>
        <v>8.91e-06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HYPERLINK("http://141.218.60.56/~jnz1568/getInfo.php?workbook=15_01.xlsx&amp;sheet=U0&amp;row=411&amp;col=6&amp;number=3.7&amp;sourceID=14","3.7")</f>
        <v>3.7</v>
      </c>
      <c r="G411" s="4" t="str">
        <f>HYPERLINK("http://141.218.60.56/~jnz1568/getInfo.php?workbook=15_01.xlsx&amp;sheet=U0&amp;row=411&amp;col=7&amp;number=8.9e-06&amp;sourceID=14","8.9e-06")</f>
        <v>8.9e-06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HYPERLINK("http://141.218.60.56/~jnz1568/getInfo.php?workbook=15_01.xlsx&amp;sheet=U0&amp;row=412&amp;col=6&amp;number=3.8&amp;sourceID=14","3.8")</f>
        <v>3.8</v>
      </c>
      <c r="G412" s="4" t="str">
        <f>HYPERLINK("http://141.218.60.56/~jnz1568/getInfo.php?workbook=15_01.xlsx&amp;sheet=U0&amp;row=412&amp;col=7&amp;number=8.89e-06&amp;sourceID=14","8.89e-06")</f>
        <v>8.89e-06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HYPERLINK("http://141.218.60.56/~jnz1568/getInfo.php?workbook=15_01.xlsx&amp;sheet=U0&amp;row=413&amp;col=6&amp;number=3.9&amp;sourceID=14","3.9")</f>
        <v>3.9</v>
      </c>
      <c r="G413" s="4" t="str">
        <f>HYPERLINK("http://141.218.60.56/~jnz1568/getInfo.php?workbook=15_01.xlsx&amp;sheet=U0&amp;row=413&amp;col=7&amp;number=8.88e-06&amp;sourceID=14","8.88e-06")</f>
        <v>8.88e-06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HYPERLINK("http://141.218.60.56/~jnz1568/getInfo.php?workbook=15_01.xlsx&amp;sheet=U0&amp;row=414&amp;col=6&amp;number=4&amp;sourceID=14","4")</f>
        <v>4</v>
      </c>
      <c r="G414" s="4" t="str">
        <f>HYPERLINK("http://141.218.60.56/~jnz1568/getInfo.php?workbook=15_01.xlsx&amp;sheet=U0&amp;row=414&amp;col=7&amp;number=8.86e-06&amp;sourceID=14","8.86e-06")</f>
        <v>8.86e-06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HYPERLINK("http://141.218.60.56/~jnz1568/getInfo.php?workbook=15_01.xlsx&amp;sheet=U0&amp;row=415&amp;col=6&amp;number=4.1&amp;sourceID=14","4.1")</f>
        <v>4.1</v>
      </c>
      <c r="G415" s="4" t="str">
        <f>HYPERLINK("http://141.218.60.56/~jnz1568/getInfo.php?workbook=15_01.xlsx&amp;sheet=U0&amp;row=415&amp;col=7&amp;number=8.84e-06&amp;sourceID=14","8.84e-06")</f>
        <v>8.84e-06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HYPERLINK("http://141.218.60.56/~jnz1568/getInfo.php?workbook=15_01.xlsx&amp;sheet=U0&amp;row=416&amp;col=6&amp;number=4.2&amp;sourceID=14","4.2")</f>
        <v>4.2</v>
      </c>
      <c r="G416" s="4" t="str">
        <f>HYPERLINK("http://141.218.60.56/~jnz1568/getInfo.php?workbook=15_01.xlsx&amp;sheet=U0&amp;row=416&amp;col=7&amp;number=8.82e-06&amp;sourceID=14","8.82e-06")</f>
        <v>8.82e-06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HYPERLINK("http://141.218.60.56/~jnz1568/getInfo.php?workbook=15_01.xlsx&amp;sheet=U0&amp;row=417&amp;col=6&amp;number=4.3&amp;sourceID=14","4.3")</f>
        <v>4.3</v>
      </c>
      <c r="G417" s="4" t="str">
        <f>HYPERLINK("http://141.218.60.56/~jnz1568/getInfo.php?workbook=15_01.xlsx&amp;sheet=U0&amp;row=417&amp;col=7&amp;number=8.79e-06&amp;sourceID=14","8.79e-06")</f>
        <v>8.79e-06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HYPERLINK("http://141.218.60.56/~jnz1568/getInfo.php?workbook=15_01.xlsx&amp;sheet=U0&amp;row=418&amp;col=6&amp;number=4.4&amp;sourceID=14","4.4")</f>
        <v>4.4</v>
      </c>
      <c r="G418" s="4" t="str">
        <f>HYPERLINK("http://141.218.60.56/~jnz1568/getInfo.php?workbook=15_01.xlsx&amp;sheet=U0&amp;row=418&amp;col=7&amp;number=8.75e-06&amp;sourceID=14","8.75e-06")</f>
        <v>8.75e-06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HYPERLINK("http://141.218.60.56/~jnz1568/getInfo.php?workbook=15_01.xlsx&amp;sheet=U0&amp;row=419&amp;col=6&amp;number=4.5&amp;sourceID=14","4.5")</f>
        <v>4.5</v>
      </c>
      <c r="G419" s="4" t="str">
        <f>HYPERLINK("http://141.218.60.56/~jnz1568/getInfo.php?workbook=15_01.xlsx&amp;sheet=U0&amp;row=419&amp;col=7&amp;number=8.7e-06&amp;sourceID=14","8.7e-06")</f>
        <v>8.7e-06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HYPERLINK("http://141.218.60.56/~jnz1568/getInfo.php?workbook=15_01.xlsx&amp;sheet=U0&amp;row=420&amp;col=6&amp;number=4.6&amp;sourceID=14","4.6")</f>
        <v>4.6</v>
      </c>
      <c r="G420" s="4" t="str">
        <f>HYPERLINK("http://141.218.60.56/~jnz1568/getInfo.php?workbook=15_01.xlsx&amp;sheet=U0&amp;row=420&amp;col=7&amp;number=8.64e-06&amp;sourceID=14","8.64e-06")</f>
        <v>8.64e-06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HYPERLINK("http://141.218.60.56/~jnz1568/getInfo.php?workbook=15_01.xlsx&amp;sheet=U0&amp;row=421&amp;col=6&amp;number=4.7&amp;sourceID=14","4.7")</f>
        <v>4.7</v>
      </c>
      <c r="G421" s="4" t="str">
        <f>HYPERLINK("http://141.218.60.56/~jnz1568/getInfo.php?workbook=15_01.xlsx&amp;sheet=U0&amp;row=421&amp;col=7&amp;number=8.57e-06&amp;sourceID=14","8.57e-06")</f>
        <v>8.57e-06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HYPERLINK("http://141.218.60.56/~jnz1568/getInfo.php?workbook=15_01.xlsx&amp;sheet=U0&amp;row=422&amp;col=6&amp;number=4.8&amp;sourceID=14","4.8")</f>
        <v>4.8</v>
      </c>
      <c r="G422" s="4" t="str">
        <f>HYPERLINK("http://141.218.60.56/~jnz1568/getInfo.php?workbook=15_01.xlsx&amp;sheet=U0&amp;row=422&amp;col=7&amp;number=8.48e-06&amp;sourceID=14","8.48e-06")</f>
        <v>8.48e-06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HYPERLINK("http://141.218.60.56/~jnz1568/getInfo.php?workbook=15_01.xlsx&amp;sheet=U0&amp;row=423&amp;col=6&amp;number=4.9&amp;sourceID=14","4.9")</f>
        <v>4.9</v>
      </c>
      <c r="G423" s="4" t="str">
        <f>HYPERLINK("http://141.218.60.56/~jnz1568/getInfo.php?workbook=15_01.xlsx&amp;sheet=U0&amp;row=423&amp;col=7&amp;number=8.37e-06&amp;sourceID=14","8.37e-06")</f>
        <v>8.37e-06</v>
      </c>
    </row>
    <row r="424" spans="1:7">
      <c r="A424" s="3">
        <v>15</v>
      </c>
      <c r="B424" s="3">
        <v>1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HYPERLINK("http://141.218.60.56/~jnz1568/getInfo.php?workbook=15_01.xlsx&amp;sheet=U0&amp;row=424&amp;col=6&amp;number=3&amp;sourceID=14","3")</f>
        <v>3</v>
      </c>
      <c r="G424" s="4" t="str">
        <f>HYPERLINK("http://141.218.60.56/~jnz1568/getInfo.php?workbook=15_01.xlsx&amp;sheet=U0&amp;row=424&amp;col=7&amp;number=1.2e-05&amp;sourceID=14","1.2e-05")</f>
        <v>1.2e-05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HYPERLINK("http://141.218.60.56/~jnz1568/getInfo.php?workbook=15_01.xlsx&amp;sheet=U0&amp;row=425&amp;col=6&amp;number=3.1&amp;sourceID=14","3.1")</f>
        <v>3.1</v>
      </c>
      <c r="G425" s="4" t="str">
        <f>HYPERLINK("http://141.218.60.56/~jnz1568/getInfo.php?workbook=15_01.xlsx&amp;sheet=U0&amp;row=425&amp;col=7&amp;number=1.2e-05&amp;sourceID=14","1.2e-05")</f>
        <v>1.2e-05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HYPERLINK("http://141.218.60.56/~jnz1568/getInfo.php?workbook=15_01.xlsx&amp;sheet=U0&amp;row=426&amp;col=6&amp;number=3.2&amp;sourceID=14","3.2")</f>
        <v>3.2</v>
      </c>
      <c r="G426" s="4" t="str">
        <f>HYPERLINK("http://141.218.60.56/~jnz1568/getInfo.php?workbook=15_01.xlsx&amp;sheet=U0&amp;row=426&amp;col=7&amp;number=1.2e-05&amp;sourceID=14","1.2e-05")</f>
        <v>1.2e-05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HYPERLINK("http://141.218.60.56/~jnz1568/getInfo.php?workbook=15_01.xlsx&amp;sheet=U0&amp;row=427&amp;col=6&amp;number=3.3&amp;sourceID=14","3.3")</f>
        <v>3.3</v>
      </c>
      <c r="G427" s="4" t="str">
        <f>HYPERLINK("http://141.218.60.56/~jnz1568/getInfo.php?workbook=15_01.xlsx&amp;sheet=U0&amp;row=427&amp;col=7&amp;number=1.2e-05&amp;sourceID=14","1.2e-05")</f>
        <v>1.2e-05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HYPERLINK("http://141.218.60.56/~jnz1568/getInfo.php?workbook=15_01.xlsx&amp;sheet=U0&amp;row=428&amp;col=6&amp;number=3.4&amp;sourceID=14","3.4")</f>
        <v>3.4</v>
      </c>
      <c r="G428" s="4" t="str">
        <f>HYPERLINK("http://141.218.60.56/~jnz1568/getInfo.php?workbook=15_01.xlsx&amp;sheet=U0&amp;row=428&amp;col=7&amp;number=1.2e-05&amp;sourceID=14","1.2e-05")</f>
        <v>1.2e-05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HYPERLINK("http://141.218.60.56/~jnz1568/getInfo.php?workbook=15_01.xlsx&amp;sheet=U0&amp;row=429&amp;col=6&amp;number=3.5&amp;sourceID=14","3.5")</f>
        <v>3.5</v>
      </c>
      <c r="G429" s="4" t="str">
        <f>HYPERLINK("http://141.218.60.56/~jnz1568/getInfo.php?workbook=15_01.xlsx&amp;sheet=U0&amp;row=429&amp;col=7&amp;number=1.2e-05&amp;sourceID=14","1.2e-05")</f>
        <v>1.2e-05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HYPERLINK("http://141.218.60.56/~jnz1568/getInfo.php?workbook=15_01.xlsx&amp;sheet=U0&amp;row=430&amp;col=6&amp;number=3.6&amp;sourceID=14","3.6")</f>
        <v>3.6</v>
      </c>
      <c r="G430" s="4" t="str">
        <f>HYPERLINK("http://141.218.60.56/~jnz1568/getInfo.php?workbook=15_01.xlsx&amp;sheet=U0&amp;row=430&amp;col=7&amp;number=1.2e-05&amp;sourceID=14","1.2e-05")</f>
        <v>1.2e-05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HYPERLINK("http://141.218.60.56/~jnz1568/getInfo.php?workbook=15_01.xlsx&amp;sheet=U0&amp;row=431&amp;col=6&amp;number=3.7&amp;sourceID=14","3.7")</f>
        <v>3.7</v>
      </c>
      <c r="G431" s="4" t="str">
        <f>HYPERLINK("http://141.218.60.56/~jnz1568/getInfo.php?workbook=15_01.xlsx&amp;sheet=U0&amp;row=431&amp;col=7&amp;number=1.2e-05&amp;sourceID=14","1.2e-05")</f>
        <v>1.2e-05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HYPERLINK("http://141.218.60.56/~jnz1568/getInfo.php?workbook=15_01.xlsx&amp;sheet=U0&amp;row=432&amp;col=6&amp;number=3.8&amp;sourceID=14","3.8")</f>
        <v>3.8</v>
      </c>
      <c r="G432" s="4" t="str">
        <f>HYPERLINK("http://141.218.60.56/~jnz1568/getInfo.php?workbook=15_01.xlsx&amp;sheet=U0&amp;row=432&amp;col=7&amp;number=1.19e-05&amp;sourceID=14","1.19e-05")</f>
        <v>1.19e-05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HYPERLINK("http://141.218.60.56/~jnz1568/getInfo.php?workbook=15_01.xlsx&amp;sheet=U0&amp;row=433&amp;col=6&amp;number=3.9&amp;sourceID=14","3.9")</f>
        <v>3.9</v>
      </c>
      <c r="G433" s="4" t="str">
        <f>HYPERLINK("http://141.218.60.56/~jnz1568/getInfo.php?workbook=15_01.xlsx&amp;sheet=U0&amp;row=433&amp;col=7&amp;number=1.19e-05&amp;sourceID=14","1.19e-05")</f>
        <v>1.19e-05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HYPERLINK("http://141.218.60.56/~jnz1568/getInfo.php?workbook=15_01.xlsx&amp;sheet=U0&amp;row=434&amp;col=6&amp;number=4&amp;sourceID=14","4")</f>
        <v>4</v>
      </c>
      <c r="G434" s="4" t="str">
        <f>HYPERLINK("http://141.218.60.56/~jnz1568/getInfo.php?workbook=15_01.xlsx&amp;sheet=U0&amp;row=434&amp;col=7&amp;number=1.19e-05&amp;sourceID=14","1.19e-05")</f>
        <v>1.19e-05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HYPERLINK("http://141.218.60.56/~jnz1568/getInfo.php?workbook=15_01.xlsx&amp;sheet=U0&amp;row=435&amp;col=6&amp;number=4.1&amp;sourceID=14","4.1")</f>
        <v>4.1</v>
      </c>
      <c r="G435" s="4" t="str">
        <f>HYPERLINK("http://141.218.60.56/~jnz1568/getInfo.php?workbook=15_01.xlsx&amp;sheet=U0&amp;row=435&amp;col=7&amp;number=1.19e-05&amp;sourceID=14","1.19e-05")</f>
        <v>1.19e-05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HYPERLINK("http://141.218.60.56/~jnz1568/getInfo.php?workbook=15_01.xlsx&amp;sheet=U0&amp;row=436&amp;col=6&amp;number=4.2&amp;sourceID=14","4.2")</f>
        <v>4.2</v>
      </c>
      <c r="G436" s="4" t="str">
        <f>HYPERLINK("http://141.218.60.56/~jnz1568/getInfo.php?workbook=15_01.xlsx&amp;sheet=U0&amp;row=436&amp;col=7&amp;number=1.18e-05&amp;sourceID=14","1.18e-05")</f>
        <v>1.18e-05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HYPERLINK("http://141.218.60.56/~jnz1568/getInfo.php?workbook=15_01.xlsx&amp;sheet=U0&amp;row=437&amp;col=6&amp;number=4.3&amp;sourceID=14","4.3")</f>
        <v>4.3</v>
      </c>
      <c r="G437" s="4" t="str">
        <f>HYPERLINK("http://141.218.60.56/~jnz1568/getInfo.php?workbook=15_01.xlsx&amp;sheet=U0&amp;row=437&amp;col=7&amp;number=1.18e-05&amp;sourceID=14","1.18e-05")</f>
        <v>1.18e-05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HYPERLINK("http://141.218.60.56/~jnz1568/getInfo.php?workbook=15_01.xlsx&amp;sheet=U0&amp;row=438&amp;col=6&amp;number=4.4&amp;sourceID=14","4.4")</f>
        <v>4.4</v>
      </c>
      <c r="G438" s="4" t="str">
        <f>HYPERLINK("http://141.218.60.56/~jnz1568/getInfo.php?workbook=15_01.xlsx&amp;sheet=U0&amp;row=438&amp;col=7&amp;number=1.18e-05&amp;sourceID=14","1.18e-05")</f>
        <v>1.18e-05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HYPERLINK("http://141.218.60.56/~jnz1568/getInfo.php?workbook=15_01.xlsx&amp;sheet=U0&amp;row=439&amp;col=6&amp;number=4.5&amp;sourceID=14","4.5")</f>
        <v>4.5</v>
      </c>
      <c r="G439" s="4" t="str">
        <f>HYPERLINK("http://141.218.60.56/~jnz1568/getInfo.php?workbook=15_01.xlsx&amp;sheet=U0&amp;row=439&amp;col=7&amp;number=1.17e-05&amp;sourceID=14","1.17e-05")</f>
        <v>1.17e-05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HYPERLINK("http://141.218.60.56/~jnz1568/getInfo.php?workbook=15_01.xlsx&amp;sheet=U0&amp;row=440&amp;col=6&amp;number=4.6&amp;sourceID=14","4.6")</f>
        <v>4.6</v>
      </c>
      <c r="G440" s="4" t="str">
        <f>HYPERLINK("http://141.218.60.56/~jnz1568/getInfo.php?workbook=15_01.xlsx&amp;sheet=U0&amp;row=440&amp;col=7&amp;number=1.16e-05&amp;sourceID=14","1.16e-05")</f>
        <v>1.16e-05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HYPERLINK("http://141.218.60.56/~jnz1568/getInfo.php?workbook=15_01.xlsx&amp;sheet=U0&amp;row=441&amp;col=6&amp;number=4.7&amp;sourceID=14","4.7")</f>
        <v>4.7</v>
      </c>
      <c r="G441" s="4" t="str">
        <f>HYPERLINK("http://141.218.60.56/~jnz1568/getInfo.php?workbook=15_01.xlsx&amp;sheet=U0&amp;row=441&amp;col=7&amp;number=1.15e-05&amp;sourceID=14","1.15e-05")</f>
        <v>1.15e-05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HYPERLINK("http://141.218.60.56/~jnz1568/getInfo.php?workbook=15_01.xlsx&amp;sheet=U0&amp;row=442&amp;col=6&amp;number=4.8&amp;sourceID=14","4.8")</f>
        <v>4.8</v>
      </c>
      <c r="G442" s="4" t="str">
        <f>HYPERLINK("http://141.218.60.56/~jnz1568/getInfo.php?workbook=15_01.xlsx&amp;sheet=U0&amp;row=442&amp;col=7&amp;number=1.14e-05&amp;sourceID=14","1.14e-05")</f>
        <v>1.14e-05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HYPERLINK("http://141.218.60.56/~jnz1568/getInfo.php?workbook=15_01.xlsx&amp;sheet=U0&amp;row=443&amp;col=6&amp;number=4.9&amp;sourceID=14","4.9")</f>
        <v>4.9</v>
      </c>
      <c r="G443" s="4" t="str">
        <f>HYPERLINK("http://141.218.60.56/~jnz1568/getInfo.php?workbook=15_01.xlsx&amp;sheet=U0&amp;row=443&amp;col=7&amp;number=1.13e-05&amp;sourceID=14","1.13e-05")</f>
        <v>1.13e-05</v>
      </c>
    </row>
    <row r="444" spans="1:7">
      <c r="A444" s="3">
        <v>15</v>
      </c>
      <c r="B444" s="3">
        <v>1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HYPERLINK("http://141.218.60.56/~jnz1568/getInfo.php?workbook=15_01.xlsx&amp;sheet=U0&amp;row=444&amp;col=6&amp;number=3&amp;sourceID=14","3")</f>
        <v>3</v>
      </c>
      <c r="G444" s="4" t="str">
        <f>HYPERLINK("http://141.218.60.56/~jnz1568/getInfo.php?workbook=15_01.xlsx&amp;sheet=U0&amp;row=444&amp;col=7&amp;number=4.44e-07&amp;sourceID=14","4.44e-07")</f>
        <v>4.44e-07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HYPERLINK("http://141.218.60.56/~jnz1568/getInfo.php?workbook=15_01.xlsx&amp;sheet=U0&amp;row=445&amp;col=6&amp;number=3.1&amp;sourceID=14","3.1")</f>
        <v>3.1</v>
      </c>
      <c r="G445" s="4" t="str">
        <f>HYPERLINK("http://141.218.60.56/~jnz1568/getInfo.php?workbook=15_01.xlsx&amp;sheet=U0&amp;row=445&amp;col=7&amp;number=4.44e-07&amp;sourceID=14","4.44e-07")</f>
        <v>4.44e-07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HYPERLINK("http://141.218.60.56/~jnz1568/getInfo.php?workbook=15_01.xlsx&amp;sheet=U0&amp;row=446&amp;col=6&amp;number=3.2&amp;sourceID=14","3.2")</f>
        <v>3.2</v>
      </c>
      <c r="G446" s="4" t="str">
        <f>HYPERLINK("http://141.218.60.56/~jnz1568/getInfo.php?workbook=15_01.xlsx&amp;sheet=U0&amp;row=446&amp;col=7&amp;number=4.44e-07&amp;sourceID=14","4.44e-07")</f>
        <v>4.44e-07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HYPERLINK("http://141.218.60.56/~jnz1568/getInfo.php?workbook=15_01.xlsx&amp;sheet=U0&amp;row=447&amp;col=6&amp;number=3.3&amp;sourceID=14","3.3")</f>
        <v>3.3</v>
      </c>
      <c r="G447" s="4" t="str">
        <f>HYPERLINK("http://141.218.60.56/~jnz1568/getInfo.php?workbook=15_01.xlsx&amp;sheet=U0&amp;row=447&amp;col=7&amp;number=4.43e-07&amp;sourceID=14","4.43e-07")</f>
        <v>4.43e-07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HYPERLINK("http://141.218.60.56/~jnz1568/getInfo.php?workbook=15_01.xlsx&amp;sheet=U0&amp;row=448&amp;col=6&amp;number=3.4&amp;sourceID=14","3.4")</f>
        <v>3.4</v>
      </c>
      <c r="G448" s="4" t="str">
        <f>HYPERLINK("http://141.218.60.56/~jnz1568/getInfo.php?workbook=15_01.xlsx&amp;sheet=U0&amp;row=448&amp;col=7&amp;number=4.42e-07&amp;sourceID=14","4.42e-07")</f>
        <v>4.42e-07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HYPERLINK("http://141.218.60.56/~jnz1568/getInfo.php?workbook=15_01.xlsx&amp;sheet=U0&amp;row=449&amp;col=6&amp;number=3.5&amp;sourceID=14","3.5")</f>
        <v>3.5</v>
      </c>
      <c r="G449" s="4" t="str">
        <f>HYPERLINK("http://141.218.60.56/~jnz1568/getInfo.php?workbook=15_01.xlsx&amp;sheet=U0&amp;row=449&amp;col=7&amp;number=4.42e-07&amp;sourceID=14","4.42e-07")</f>
        <v>4.42e-07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HYPERLINK("http://141.218.60.56/~jnz1568/getInfo.php?workbook=15_01.xlsx&amp;sheet=U0&amp;row=450&amp;col=6&amp;number=3.6&amp;sourceID=14","3.6")</f>
        <v>3.6</v>
      </c>
      <c r="G450" s="4" t="str">
        <f>HYPERLINK("http://141.218.60.56/~jnz1568/getInfo.php?workbook=15_01.xlsx&amp;sheet=U0&amp;row=450&amp;col=7&amp;number=4.41e-07&amp;sourceID=14","4.41e-07")</f>
        <v>4.41e-07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HYPERLINK("http://141.218.60.56/~jnz1568/getInfo.php?workbook=15_01.xlsx&amp;sheet=U0&amp;row=451&amp;col=6&amp;number=3.7&amp;sourceID=14","3.7")</f>
        <v>3.7</v>
      </c>
      <c r="G451" s="4" t="str">
        <f>HYPERLINK("http://141.218.60.56/~jnz1568/getInfo.php?workbook=15_01.xlsx&amp;sheet=U0&amp;row=451&amp;col=7&amp;number=4.4e-07&amp;sourceID=14","4.4e-07")</f>
        <v>4.4e-07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HYPERLINK("http://141.218.60.56/~jnz1568/getInfo.php?workbook=15_01.xlsx&amp;sheet=U0&amp;row=452&amp;col=6&amp;number=3.8&amp;sourceID=14","3.8")</f>
        <v>3.8</v>
      </c>
      <c r="G452" s="4" t="str">
        <f>HYPERLINK("http://141.218.60.56/~jnz1568/getInfo.php?workbook=15_01.xlsx&amp;sheet=U0&amp;row=452&amp;col=7&amp;number=4.38e-07&amp;sourceID=14","4.38e-07")</f>
        <v>4.38e-07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HYPERLINK("http://141.218.60.56/~jnz1568/getInfo.php?workbook=15_01.xlsx&amp;sheet=U0&amp;row=453&amp;col=6&amp;number=3.9&amp;sourceID=14","3.9")</f>
        <v>3.9</v>
      </c>
      <c r="G453" s="4" t="str">
        <f>HYPERLINK("http://141.218.60.56/~jnz1568/getInfo.php?workbook=15_01.xlsx&amp;sheet=U0&amp;row=453&amp;col=7&amp;number=4.36e-07&amp;sourceID=14","4.36e-07")</f>
        <v>4.36e-07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HYPERLINK("http://141.218.60.56/~jnz1568/getInfo.php?workbook=15_01.xlsx&amp;sheet=U0&amp;row=454&amp;col=6&amp;number=4&amp;sourceID=14","4")</f>
        <v>4</v>
      </c>
      <c r="G454" s="4" t="str">
        <f>HYPERLINK("http://141.218.60.56/~jnz1568/getInfo.php?workbook=15_01.xlsx&amp;sheet=U0&amp;row=454&amp;col=7&amp;number=4.34e-07&amp;sourceID=14","4.34e-07")</f>
        <v>4.34e-07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HYPERLINK("http://141.218.60.56/~jnz1568/getInfo.php?workbook=15_01.xlsx&amp;sheet=U0&amp;row=455&amp;col=6&amp;number=4.1&amp;sourceID=14","4.1")</f>
        <v>4.1</v>
      </c>
      <c r="G455" s="4" t="str">
        <f>HYPERLINK("http://141.218.60.56/~jnz1568/getInfo.php?workbook=15_01.xlsx&amp;sheet=U0&amp;row=455&amp;col=7&amp;number=4.31e-07&amp;sourceID=14","4.31e-07")</f>
        <v>4.31e-07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HYPERLINK("http://141.218.60.56/~jnz1568/getInfo.php?workbook=15_01.xlsx&amp;sheet=U0&amp;row=456&amp;col=6&amp;number=4.2&amp;sourceID=14","4.2")</f>
        <v>4.2</v>
      </c>
      <c r="G456" s="4" t="str">
        <f>HYPERLINK("http://141.218.60.56/~jnz1568/getInfo.php?workbook=15_01.xlsx&amp;sheet=U0&amp;row=456&amp;col=7&amp;number=4.28e-07&amp;sourceID=14","4.28e-07")</f>
        <v>4.28e-07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HYPERLINK("http://141.218.60.56/~jnz1568/getInfo.php?workbook=15_01.xlsx&amp;sheet=U0&amp;row=457&amp;col=6&amp;number=4.3&amp;sourceID=14","4.3")</f>
        <v>4.3</v>
      </c>
      <c r="G457" s="4" t="str">
        <f>HYPERLINK("http://141.218.60.56/~jnz1568/getInfo.php?workbook=15_01.xlsx&amp;sheet=U0&amp;row=457&amp;col=7&amp;number=4.24e-07&amp;sourceID=14","4.24e-07")</f>
        <v>4.24e-07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HYPERLINK("http://141.218.60.56/~jnz1568/getInfo.php?workbook=15_01.xlsx&amp;sheet=U0&amp;row=458&amp;col=6&amp;number=4.4&amp;sourceID=14","4.4")</f>
        <v>4.4</v>
      </c>
      <c r="G458" s="4" t="str">
        <f>HYPERLINK("http://141.218.60.56/~jnz1568/getInfo.php?workbook=15_01.xlsx&amp;sheet=U0&amp;row=458&amp;col=7&amp;number=4.18e-07&amp;sourceID=14","4.18e-07")</f>
        <v>4.18e-07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HYPERLINK("http://141.218.60.56/~jnz1568/getInfo.php?workbook=15_01.xlsx&amp;sheet=U0&amp;row=459&amp;col=6&amp;number=4.5&amp;sourceID=14","4.5")</f>
        <v>4.5</v>
      </c>
      <c r="G459" s="4" t="str">
        <f>HYPERLINK("http://141.218.60.56/~jnz1568/getInfo.php?workbook=15_01.xlsx&amp;sheet=U0&amp;row=459&amp;col=7&amp;number=4.12e-07&amp;sourceID=14","4.12e-07")</f>
        <v>4.12e-07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HYPERLINK("http://141.218.60.56/~jnz1568/getInfo.php?workbook=15_01.xlsx&amp;sheet=U0&amp;row=460&amp;col=6&amp;number=4.6&amp;sourceID=14","4.6")</f>
        <v>4.6</v>
      </c>
      <c r="G460" s="4" t="str">
        <f>HYPERLINK("http://141.218.60.56/~jnz1568/getInfo.php?workbook=15_01.xlsx&amp;sheet=U0&amp;row=460&amp;col=7&amp;number=4.04e-07&amp;sourceID=14","4.04e-07")</f>
        <v>4.04e-07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HYPERLINK("http://141.218.60.56/~jnz1568/getInfo.php?workbook=15_01.xlsx&amp;sheet=U0&amp;row=461&amp;col=6&amp;number=4.7&amp;sourceID=14","4.7")</f>
        <v>4.7</v>
      </c>
      <c r="G461" s="4" t="str">
        <f>HYPERLINK("http://141.218.60.56/~jnz1568/getInfo.php?workbook=15_01.xlsx&amp;sheet=U0&amp;row=461&amp;col=7&amp;number=3.94e-07&amp;sourceID=14","3.94e-07")</f>
        <v>3.94e-07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HYPERLINK("http://141.218.60.56/~jnz1568/getInfo.php?workbook=15_01.xlsx&amp;sheet=U0&amp;row=462&amp;col=6&amp;number=4.8&amp;sourceID=14","4.8")</f>
        <v>4.8</v>
      </c>
      <c r="G462" s="4" t="str">
        <f>HYPERLINK("http://141.218.60.56/~jnz1568/getInfo.php?workbook=15_01.xlsx&amp;sheet=U0&amp;row=462&amp;col=7&amp;number=3.83e-07&amp;sourceID=14","3.83e-07")</f>
        <v>3.83e-07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HYPERLINK("http://141.218.60.56/~jnz1568/getInfo.php?workbook=15_01.xlsx&amp;sheet=U0&amp;row=463&amp;col=6&amp;number=4.9&amp;sourceID=14","4.9")</f>
        <v>4.9</v>
      </c>
      <c r="G463" s="4" t="str">
        <f>HYPERLINK("http://141.218.60.56/~jnz1568/getInfo.php?workbook=15_01.xlsx&amp;sheet=U0&amp;row=463&amp;col=7&amp;number=3.71e-07&amp;sourceID=14","3.71e-07")</f>
        <v>3.71e-07</v>
      </c>
    </row>
    <row r="464" spans="1:7">
      <c r="A464" s="3">
        <v>15</v>
      </c>
      <c r="B464" s="3">
        <v>1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HYPERLINK("http://141.218.60.56/~jnz1568/getInfo.php?workbook=15_01.xlsx&amp;sheet=U0&amp;row=464&amp;col=6&amp;number=3&amp;sourceID=14","3")</f>
        <v>3</v>
      </c>
      <c r="G464" s="4" t="str">
        <f>HYPERLINK("http://141.218.60.56/~jnz1568/getInfo.php?workbook=15_01.xlsx&amp;sheet=U0&amp;row=464&amp;col=7&amp;number=5.61e-07&amp;sourceID=14","5.61e-07")</f>
        <v>5.61e-07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HYPERLINK("http://141.218.60.56/~jnz1568/getInfo.php?workbook=15_01.xlsx&amp;sheet=U0&amp;row=465&amp;col=6&amp;number=3.1&amp;sourceID=14","3.1")</f>
        <v>3.1</v>
      </c>
      <c r="G465" s="4" t="str">
        <f>HYPERLINK("http://141.218.60.56/~jnz1568/getInfo.php?workbook=15_01.xlsx&amp;sheet=U0&amp;row=465&amp;col=7&amp;number=5.61e-07&amp;sourceID=14","5.61e-07")</f>
        <v>5.61e-07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HYPERLINK("http://141.218.60.56/~jnz1568/getInfo.php?workbook=15_01.xlsx&amp;sheet=U0&amp;row=466&amp;col=6&amp;number=3.2&amp;sourceID=14","3.2")</f>
        <v>3.2</v>
      </c>
      <c r="G466" s="4" t="str">
        <f>HYPERLINK("http://141.218.60.56/~jnz1568/getInfo.php?workbook=15_01.xlsx&amp;sheet=U0&amp;row=466&amp;col=7&amp;number=5.6e-07&amp;sourceID=14","5.6e-07")</f>
        <v>5.6e-07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HYPERLINK("http://141.218.60.56/~jnz1568/getInfo.php?workbook=15_01.xlsx&amp;sheet=U0&amp;row=467&amp;col=6&amp;number=3.3&amp;sourceID=14","3.3")</f>
        <v>3.3</v>
      </c>
      <c r="G467" s="4" t="str">
        <f>HYPERLINK("http://141.218.60.56/~jnz1568/getInfo.php?workbook=15_01.xlsx&amp;sheet=U0&amp;row=467&amp;col=7&amp;number=5.6e-07&amp;sourceID=14","5.6e-07")</f>
        <v>5.6e-07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HYPERLINK("http://141.218.60.56/~jnz1568/getInfo.php?workbook=15_01.xlsx&amp;sheet=U0&amp;row=468&amp;col=6&amp;number=3.4&amp;sourceID=14","3.4")</f>
        <v>3.4</v>
      </c>
      <c r="G468" s="4" t="str">
        <f>HYPERLINK("http://141.218.60.56/~jnz1568/getInfo.php?workbook=15_01.xlsx&amp;sheet=U0&amp;row=468&amp;col=7&amp;number=5.59e-07&amp;sourceID=14","5.59e-07")</f>
        <v>5.59e-07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HYPERLINK("http://141.218.60.56/~jnz1568/getInfo.php?workbook=15_01.xlsx&amp;sheet=U0&amp;row=469&amp;col=6&amp;number=3.5&amp;sourceID=14","3.5")</f>
        <v>3.5</v>
      </c>
      <c r="G469" s="4" t="str">
        <f>HYPERLINK("http://141.218.60.56/~jnz1568/getInfo.php?workbook=15_01.xlsx&amp;sheet=U0&amp;row=469&amp;col=7&amp;number=5.58e-07&amp;sourceID=14","5.58e-07")</f>
        <v>5.58e-07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HYPERLINK("http://141.218.60.56/~jnz1568/getInfo.php?workbook=15_01.xlsx&amp;sheet=U0&amp;row=470&amp;col=6&amp;number=3.6&amp;sourceID=14","3.6")</f>
        <v>3.6</v>
      </c>
      <c r="G470" s="4" t="str">
        <f>HYPERLINK("http://141.218.60.56/~jnz1568/getInfo.php?workbook=15_01.xlsx&amp;sheet=U0&amp;row=470&amp;col=7&amp;number=5.57e-07&amp;sourceID=14","5.57e-07")</f>
        <v>5.57e-07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HYPERLINK("http://141.218.60.56/~jnz1568/getInfo.php?workbook=15_01.xlsx&amp;sheet=U0&amp;row=471&amp;col=6&amp;number=3.7&amp;sourceID=14","3.7")</f>
        <v>3.7</v>
      </c>
      <c r="G471" s="4" t="str">
        <f>HYPERLINK("http://141.218.60.56/~jnz1568/getInfo.php?workbook=15_01.xlsx&amp;sheet=U0&amp;row=471&amp;col=7&amp;number=5.55e-07&amp;sourceID=14","5.55e-07")</f>
        <v>5.55e-07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HYPERLINK("http://141.218.60.56/~jnz1568/getInfo.php?workbook=15_01.xlsx&amp;sheet=U0&amp;row=472&amp;col=6&amp;number=3.8&amp;sourceID=14","3.8")</f>
        <v>3.8</v>
      </c>
      <c r="G472" s="4" t="str">
        <f>HYPERLINK("http://141.218.60.56/~jnz1568/getInfo.php?workbook=15_01.xlsx&amp;sheet=U0&amp;row=472&amp;col=7&amp;number=5.54e-07&amp;sourceID=14","5.54e-07")</f>
        <v>5.54e-07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HYPERLINK("http://141.218.60.56/~jnz1568/getInfo.php?workbook=15_01.xlsx&amp;sheet=U0&amp;row=473&amp;col=6&amp;number=3.9&amp;sourceID=14","3.9")</f>
        <v>3.9</v>
      </c>
      <c r="G473" s="4" t="str">
        <f>HYPERLINK("http://141.218.60.56/~jnz1568/getInfo.php?workbook=15_01.xlsx&amp;sheet=U0&amp;row=473&amp;col=7&amp;number=5.51e-07&amp;sourceID=14","5.51e-07")</f>
        <v>5.51e-07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HYPERLINK("http://141.218.60.56/~jnz1568/getInfo.php?workbook=15_01.xlsx&amp;sheet=U0&amp;row=474&amp;col=6&amp;number=4&amp;sourceID=14","4")</f>
        <v>4</v>
      </c>
      <c r="G474" s="4" t="str">
        <f>HYPERLINK("http://141.218.60.56/~jnz1568/getInfo.php?workbook=15_01.xlsx&amp;sheet=U0&amp;row=474&amp;col=7&amp;number=5.49e-07&amp;sourceID=14","5.49e-07")</f>
        <v>5.49e-07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HYPERLINK("http://141.218.60.56/~jnz1568/getInfo.php?workbook=15_01.xlsx&amp;sheet=U0&amp;row=475&amp;col=6&amp;number=4.1&amp;sourceID=14","4.1")</f>
        <v>4.1</v>
      </c>
      <c r="G475" s="4" t="str">
        <f>HYPERLINK("http://141.218.60.56/~jnz1568/getInfo.php?workbook=15_01.xlsx&amp;sheet=U0&amp;row=475&amp;col=7&amp;number=5.45e-07&amp;sourceID=14","5.45e-07")</f>
        <v>5.45e-07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HYPERLINK("http://141.218.60.56/~jnz1568/getInfo.php?workbook=15_01.xlsx&amp;sheet=U0&amp;row=476&amp;col=6&amp;number=4.2&amp;sourceID=14","4.2")</f>
        <v>4.2</v>
      </c>
      <c r="G476" s="4" t="str">
        <f>HYPERLINK("http://141.218.60.56/~jnz1568/getInfo.php?workbook=15_01.xlsx&amp;sheet=U0&amp;row=476&amp;col=7&amp;number=5.41e-07&amp;sourceID=14","5.41e-07")</f>
        <v>5.41e-07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HYPERLINK("http://141.218.60.56/~jnz1568/getInfo.php?workbook=15_01.xlsx&amp;sheet=U0&amp;row=477&amp;col=6&amp;number=4.3&amp;sourceID=14","4.3")</f>
        <v>4.3</v>
      </c>
      <c r="G477" s="4" t="str">
        <f>HYPERLINK("http://141.218.60.56/~jnz1568/getInfo.php?workbook=15_01.xlsx&amp;sheet=U0&amp;row=477&amp;col=7&amp;number=5.35e-07&amp;sourceID=14","5.35e-07")</f>
        <v>5.35e-07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HYPERLINK("http://141.218.60.56/~jnz1568/getInfo.php?workbook=15_01.xlsx&amp;sheet=U0&amp;row=478&amp;col=6&amp;number=4.4&amp;sourceID=14","4.4")</f>
        <v>4.4</v>
      </c>
      <c r="G478" s="4" t="str">
        <f>HYPERLINK("http://141.218.60.56/~jnz1568/getInfo.php?workbook=15_01.xlsx&amp;sheet=U0&amp;row=478&amp;col=7&amp;number=5.29e-07&amp;sourceID=14","5.29e-07")</f>
        <v>5.29e-07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HYPERLINK("http://141.218.60.56/~jnz1568/getInfo.php?workbook=15_01.xlsx&amp;sheet=U0&amp;row=479&amp;col=6&amp;number=4.5&amp;sourceID=14","4.5")</f>
        <v>4.5</v>
      </c>
      <c r="G479" s="4" t="str">
        <f>HYPERLINK("http://141.218.60.56/~jnz1568/getInfo.php?workbook=15_01.xlsx&amp;sheet=U0&amp;row=479&amp;col=7&amp;number=5.2e-07&amp;sourceID=14","5.2e-07")</f>
        <v>5.2e-07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HYPERLINK("http://141.218.60.56/~jnz1568/getInfo.php?workbook=15_01.xlsx&amp;sheet=U0&amp;row=480&amp;col=6&amp;number=4.6&amp;sourceID=14","4.6")</f>
        <v>4.6</v>
      </c>
      <c r="G480" s="4" t="str">
        <f>HYPERLINK("http://141.218.60.56/~jnz1568/getInfo.php?workbook=15_01.xlsx&amp;sheet=U0&amp;row=480&amp;col=7&amp;number=5.1e-07&amp;sourceID=14","5.1e-07")</f>
        <v>5.1e-07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HYPERLINK("http://141.218.60.56/~jnz1568/getInfo.php?workbook=15_01.xlsx&amp;sheet=U0&amp;row=481&amp;col=6&amp;number=4.7&amp;sourceID=14","4.7")</f>
        <v>4.7</v>
      </c>
      <c r="G481" s="4" t="str">
        <f>HYPERLINK("http://141.218.60.56/~jnz1568/getInfo.php?workbook=15_01.xlsx&amp;sheet=U0&amp;row=481&amp;col=7&amp;number=4.99e-07&amp;sourceID=14","4.99e-07")</f>
        <v>4.99e-07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HYPERLINK("http://141.218.60.56/~jnz1568/getInfo.php?workbook=15_01.xlsx&amp;sheet=U0&amp;row=482&amp;col=6&amp;number=4.8&amp;sourceID=14","4.8")</f>
        <v>4.8</v>
      </c>
      <c r="G482" s="4" t="str">
        <f>HYPERLINK("http://141.218.60.56/~jnz1568/getInfo.php?workbook=15_01.xlsx&amp;sheet=U0&amp;row=482&amp;col=7&amp;number=4.85e-07&amp;sourceID=14","4.85e-07")</f>
        <v>4.85e-07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HYPERLINK("http://141.218.60.56/~jnz1568/getInfo.php?workbook=15_01.xlsx&amp;sheet=U0&amp;row=483&amp;col=6&amp;number=4.9&amp;sourceID=14","4.9")</f>
        <v>4.9</v>
      </c>
      <c r="G483" s="4" t="str">
        <f>HYPERLINK("http://141.218.60.56/~jnz1568/getInfo.php?workbook=15_01.xlsx&amp;sheet=U0&amp;row=483&amp;col=7&amp;number=4.69e-07&amp;sourceID=14","4.69e-07")</f>
        <v>4.69e-07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2015-05-05T22:00:54Z</dcterms:created>
  <dcterms:modified xsi:type="dcterms:W3CDTF">2015-05-05T22:00:54Z</dcterms:modified>
</cp:coreProperties>
</file>