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<sst xmlns="http://schemas.openxmlformats.org/spreadsheetml/2006/main" count="122" uniqueCount="43">
  <si>
    <t>Fine Structure Energy Levels for P XIV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</si>
  <si>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</si>
  <si>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</si>
  <si>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</si>
  <si>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</si>
  <si>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</si>
  <si>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</si>
  <si>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</si>
  <si>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</si>
  <si>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</si>
  <si>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</si>
  <si>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</si>
  <si>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1s2</t>
  </si>
  <si>
    <t>1S</t>
  </si>
  <si>
    <t>1s.2s</t>
  </si>
  <si>
    <t>3S</t>
  </si>
  <si>
    <t>1s.2p</t>
  </si>
  <si>
    <t>3P</t>
  </si>
  <si>
    <t>1P</t>
  </si>
  <si>
    <t>1s.3s</t>
  </si>
  <si>
    <t>1s.3p</t>
  </si>
  <si>
    <t>1s.3d</t>
  </si>
  <si>
    <t>3D</t>
  </si>
  <si>
    <t>1D</t>
  </si>
  <si>
    <t>1s.4s</t>
  </si>
  <si>
    <t>1s.4p</t>
  </si>
  <si>
    <t>1s.4d</t>
  </si>
  <si>
    <t>1s.4f</t>
  </si>
  <si>
    <t>3F</t>
  </si>
  <si>
    <t>1F</t>
  </si>
  <si>
    <t>1s.5s</t>
  </si>
  <si>
    <t>1s.5p</t>
  </si>
  <si>
    <t>1s.5d</t>
  </si>
  <si>
    <t>1s.5f</t>
  </si>
  <si>
    <t>A-values for fine-structure transitions in P XIV</t>
  </si>
  <si>
    <t>k</t>
  </si>
  <si>
    <t>WL Vac (A)</t>
  </si>
  <si>
    <t>A (s-1)</t>
  </si>
  <si>
    <t>A2E1(s-1)</t>
  </si>
  <si>
    <t>Effective Collision Strengths for P XIV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</si>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</sst>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6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15</v>
      </c>
      <c r="B4" s="3">
        <v>2</v>
      </c>
      <c r="C4" s="3">
        <v>1</v>
      </c>
      <c r="D4" s="3" t="s">
        <v>12</v>
      </c>
      <c r="E4" s="3" t="s">
        <v>13</v>
      </c>
      <c r="F4" s="3">
        <v>1</v>
      </c>
      <c r="G4" s="3">
        <v>0</v>
      </c>
      <c r="H4" s="3">
        <v>0</v>
      </c>
      <c r="I4" s="3">
        <v>0</v>
      </c>
      <c r="J4" s="4" t="str">
        <f>HYPERLINK("http://141.218.60.56/~jnz1568/getInfo.php?workbook=15_02.xlsx&amp;sheet=E0&amp;row=4&amp;col=10&amp;number=0&amp;sourceID=14","0")</f>
        <v>0</v>
      </c>
    </row>
    <row r="5" spans="1:10">
      <c r="A5" s="3">
        <v>15</v>
      </c>
      <c r="B5" s="3">
        <v>2</v>
      </c>
      <c r="C5" s="3">
        <v>2</v>
      </c>
      <c r="D5" s="3" t="s">
        <v>14</v>
      </c>
      <c r="E5" s="3" t="s">
        <v>15</v>
      </c>
      <c r="F5" s="3">
        <v>3</v>
      </c>
      <c r="G5" s="3">
        <v>0</v>
      </c>
      <c r="H5" s="3">
        <v>0</v>
      </c>
      <c r="I5" s="3">
        <v>1</v>
      </c>
      <c r="J5" s="4" t="str">
        <f>HYPERLINK("http://141.218.60.56/~jnz1568/getInfo.php?workbook=15_02.xlsx&amp;sheet=E0&amp;row=5&amp;col=10&amp;number=17135768&amp;sourceID=14","17135768")</f>
        <v>17135768</v>
      </c>
    </row>
    <row r="6" spans="1:10">
      <c r="A6" s="3">
        <v>15</v>
      </c>
      <c r="B6" s="3">
        <v>2</v>
      </c>
      <c r="C6" s="3">
        <v>3</v>
      </c>
      <c r="D6" s="3" t="s">
        <v>14</v>
      </c>
      <c r="E6" s="3" t="s">
        <v>13</v>
      </c>
      <c r="F6" s="3">
        <v>1</v>
      </c>
      <c r="G6" s="3">
        <v>0</v>
      </c>
      <c r="H6" s="3">
        <v>0</v>
      </c>
      <c r="I6" s="3">
        <v>0</v>
      </c>
      <c r="J6" s="4" t="str">
        <f>HYPERLINK("http://141.218.60.56/~jnz1568/getInfo.php?workbook=15_02.xlsx&amp;sheet=E0&amp;row=6&amp;col=10&amp;number=17268828&amp;sourceID=14","17268828")</f>
        <v>17268828</v>
      </c>
    </row>
    <row r="7" spans="1:10">
      <c r="A7" s="3">
        <v>15</v>
      </c>
      <c r="B7" s="3">
        <v>2</v>
      </c>
      <c r="C7" s="3">
        <v>4</v>
      </c>
      <c r="D7" s="3" t="s">
        <v>16</v>
      </c>
      <c r="E7" s="3" t="s">
        <v>17</v>
      </c>
      <c r="F7" s="3">
        <v>3</v>
      </c>
      <c r="G7" s="3">
        <v>1</v>
      </c>
      <c r="H7" s="3">
        <v>1</v>
      </c>
      <c r="I7" s="3">
        <v>0</v>
      </c>
      <c r="J7" s="4" t="str">
        <f>HYPERLINK("http://141.218.60.56/~jnz1568/getInfo.php?workbook=15_02.xlsx&amp;sheet=E0&amp;row=7&amp;col=10&amp;number=17258746&amp;sourceID=14","17258746")</f>
        <v>17258746</v>
      </c>
    </row>
    <row r="8" spans="1:10">
      <c r="A8" s="3">
        <v>15</v>
      </c>
      <c r="B8" s="3">
        <v>2</v>
      </c>
      <c r="C8" s="3">
        <v>5</v>
      </c>
      <c r="D8" s="3" t="s">
        <v>16</v>
      </c>
      <c r="E8" s="3" t="s">
        <v>17</v>
      </c>
      <c r="F8" s="3">
        <v>3</v>
      </c>
      <c r="G8" s="3">
        <v>1</v>
      </c>
      <c r="H8" s="3">
        <v>1</v>
      </c>
      <c r="I8" s="3">
        <v>1</v>
      </c>
      <c r="J8" s="4" t="str">
        <f>HYPERLINK("http://141.218.60.56/~jnz1568/getInfo.php?workbook=15_02.xlsx&amp;sheet=E0&amp;row=8&amp;col=10&amp;number=17261164&amp;sourceID=14","17261164")</f>
        <v>17261164</v>
      </c>
    </row>
    <row r="9" spans="1:10">
      <c r="A9" s="3">
        <v>15</v>
      </c>
      <c r="B9" s="3">
        <v>2</v>
      </c>
      <c r="C9" s="3">
        <v>6</v>
      </c>
      <c r="D9" s="3" t="s">
        <v>16</v>
      </c>
      <c r="E9" s="3" t="s">
        <v>17</v>
      </c>
      <c r="F9" s="3">
        <v>3</v>
      </c>
      <c r="G9" s="3">
        <v>1</v>
      </c>
      <c r="H9" s="3">
        <v>1</v>
      </c>
      <c r="I9" s="3">
        <v>2</v>
      </c>
      <c r="J9" s="4" t="str">
        <f>HYPERLINK("http://141.218.60.56/~jnz1568/getInfo.php?workbook=15_02.xlsx&amp;sheet=E0&amp;row=9&amp;col=10&amp;number=17270908&amp;sourceID=14","17270908")</f>
        <v>17270908</v>
      </c>
    </row>
    <row r="10" spans="1:10">
      <c r="A10" s="3">
        <v>15</v>
      </c>
      <c r="B10" s="3">
        <v>2</v>
      </c>
      <c r="C10" s="3">
        <v>7</v>
      </c>
      <c r="D10" s="3" t="s">
        <v>16</v>
      </c>
      <c r="E10" s="3" t="s">
        <v>18</v>
      </c>
      <c r="F10" s="3">
        <v>1</v>
      </c>
      <c r="G10" s="3">
        <v>1</v>
      </c>
      <c r="H10" s="3">
        <v>1</v>
      </c>
      <c r="I10" s="3">
        <v>1</v>
      </c>
      <c r="J10" s="4" t="str">
        <f>HYPERLINK("http://141.218.60.56/~jnz1568/getInfo.php?workbook=15_02.xlsx&amp;sheet=E0&amp;row=10&amp;col=10&amp;number=17360546&amp;sourceID=14","17360546")</f>
        <v>17360546</v>
      </c>
    </row>
    <row r="11" spans="1:10">
      <c r="A11" s="3">
        <v>15</v>
      </c>
      <c r="B11" s="3">
        <v>2</v>
      </c>
      <c r="C11" s="3">
        <v>8</v>
      </c>
      <c r="D11" s="3" t="s">
        <v>19</v>
      </c>
      <c r="E11" s="3" t="s">
        <v>15</v>
      </c>
      <c r="F11" s="3">
        <v>3</v>
      </c>
      <c r="G11" s="3">
        <v>0</v>
      </c>
      <c r="H11" s="3">
        <v>0</v>
      </c>
      <c r="I11" s="3">
        <v>1</v>
      </c>
      <c r="J11" s="4" t="str">
        <f>HYPERLINK("http://141.218.60.56/~jnz1568/getInfo.php?workbook=15_02.xlsx&amp;sheet=E0&amp;row=11&amp;col=10&amp;number=20271100&amp;sourceID=14","20271100")</f>
        <v>20271100</v>
      </c>
    </row>
    <row r="12" spans="1:10">
      <c r="A12" s="3">
        <v>15</v>
      </c>
      <c r="B12" s="3">
        <v>2</v>
      </c>
      <c r="C12" s="3">
        <v>9</v>
      </c>
      <c r="D12" s="3" t="s">
        <v>19</v>
      </c>
      <c r="E12" s="3" t="s">
        <v>13</v>
      </c>
      <c r="F12" s="3">
        <v>1</v>
      </c>
      <c r="G12" s="3">
        <v>0</v>
      </c>
      <c r="H12" s="3">
        <v>0</v>
      </c>
      <c r="I12" s="3">
        <v>0</v>
      </c>
      <c r="J12" s="4" t="str">
        <f>HYPERLINK("http://141.218.60.56/~jnz1568/getInfo.php?workbook=15_02.xlsx&amp;sheet=E0&amp;row=12&amp;col=10&amp;number=20306284&amp;sourceID=14","20306284")</f>
        <v>20306284</v>
      </c>
    </row>
    <row r="13" spans="1:10">
      <c r="A13" s="3">
        <v>15</v>
      </c>
      <c r="B13" s="3">
        <v>2</v>
      </c>
      <c r="C13" s="3">
        <v>10</v>
      </c>
      <c r="D13" s="3" t="s">
        <v>20</v>
      </c>
      <c r="E13" s="3" t="s">
        <v>17</v>
      </c>
      <c r="F13" s="3">
        <v>3</v>
      </c>
      <c r="G13" s="3">
        <v>1</v>
      </c>
      <c r="H13" s="3">
        <v>1</v>
      </c>
      <c r="I13" s="3">
        <v>0</v>
      </c>
      <c r="J13" s="4" t="str">
        <f>HYPERLINK("http://141.218.60.56/~jnz1568/getInfo.php?workbook=15_02.xlsx&amp;sheet=E0&amp;row=13&amp;col=10&amp;number=20304936&amp;sourceID=14","20304936")</f>
        <v>20304936</v>
      </c>
    </row>
    <row r="14" spans="1:10">
      <c r="A14" s="3">
        <v>15</v>
      </c>
      <c r="B14" s="3">
        <v>2</v>
      </c>
      <c r="C14" s="3">
        <v>11</v>
      </c>
      <c r="D14" s="3" t="s">
        <v>20</v>
      </c>
      <c r="E14" s="3" t="s">
        <v>17</v>
      </c>
      <c r="F14" s="3">
        <v>3</v>
      </c>
      <c r="G14" s="3">
        <v>1</v>
      </c>
      <c r="H14" s="3">
        <v>1</v>
      </c>
      <c r="I14" s="3">
        <v>1</v>
      </c>
      <c r="J14" s="4" t="str">
        <f>HYPERLINK("http://141.218.60.56/~jnz1568/getInfo.php?workbook=15_02.xlsx&amp;sheet=E0&amp;row=14&amp;col=10&amp;number=20305682&amp;sourceID=14","20305682")</f>
        <v>20305682</v>
      </c>
    </row>
    <row r="15" spans="1:10">
      <c r="A15" s="3">
        <v>15</v>
      </c>
      <c r="B15" s="3">
        <v>2</v>
      </c>
      <c r="C15" s="3">
        <v>12</v>
      </c>
      <c r="D15" s="3" t="s">
        <v>20</v>
      </c>
      <c r="E15" s="3" t="s">
        <v>17</v>
      </c>
      <c r="F15" s="3">
        <v>3</v>
      </c>
      <c r="G15" s="3">
        <v>1</v>
      </c>
      <c r="H15" s="3">
        <v>1</v>
      </c>
      <c r="I15" s="3">
        <v>2</v>
      </c>
      <c r="J15" s="4" t="str">
        <f>HYPERLINK("http://141.218.60.56/~jnz1568/getInfo.php?workbook=15_02.xlsx&amp;sheet=E0&amp;row=15&amp;col=10&amp;number=20308580&amp;sourceID=14","20308580")</f>
        <v>20308580</v>
      </c>
    </row>
    <row r="16" spans="1:10">
      <c r="A16" s="3">
        <v>15</v>
      </c>
      <c r="B16" s="3">
        <v>2</v>
      </c>
      <c r="C16" s="3">
        <v>13</v>
      </c>
      <c r="D16" s="3" t="s">
        <v>20</v>
      </c>
      <c r="E16" s="3" t="s">
        <v>18</v>
      </c>
      <c r="F16" s="3">
        <v>1</v>
      </c>
      <c r="G16" s="3">
        <v>1</v>
      </c>
      <c r="H16" s="3">
        <v>1</v>
      </c>
      <c r="I16" s="3">
        <v>1</v>
      </c>
      <c r="J16" s="4" t="str">
        <f>HYPERLINK("http://141.218.60.56/~jnz1568/getInfo.php?workbook=15_02.xlsx&amp;sheet=E0&amp;row=16&amp;col=10&amp;number=20332952&amp;sourceID=14","20332952")</f>
        <v>20332952</v>
      </c>
    </row>
    <row r="17" spans="1:10">
      <c r="A17" s="3">
        <v>15</v>
      </c>
      <c r="B17" s="3">
        <v>2</v>
      </c>
      <c r="C17" s="3">
        <v>14</v>
      </c>
      <c r="D17" s="3" t="s">
        <v>21</v>
      </c>
      <c r="E17" s="3" t="s">
        <v>22</v>
      </c>
      <c r="F17" s="3">
        <v>3</v>
      </c>
      <c r="G17" s="3">
        <v>2</v>
      </c>
      <c r="H17" s="3">
        <v>0</v>
      </c>
      <c r="I17" s="3">
        <v>1</v>
      </c>
      <c r="J17" s="4" t="str">
        <f>HYPERLINK("http://141.218.60.56/~jnz1568/getInfo.php?workbook=15_02.xlsx&amp;sheet=E0&amp;row=17&amp;col=10&amp;number=20327308&amp;sourceID=14","20327308")</f>
        <v>20327308</v>
      </c>
    </row>
    <row r="18" spans="1:10">
      <c r="A18" s="3">
        <v>15</v>
      </c>
      <c r="B18" s="3">
        <v>2</v>
      </c>
      <c r="C18" s="3">
        <v>15</v>
      </c>
      <c r="D18" s="3" t="s">
        <v>21</v>
      </c>
      <c r="E18" s="3" t="s">
        <v>22</v>
      </c>
      <c r="F18" s="3">
        <v>3</v>
      </c>
      <c r="G18" s="3">
        <v>2</v>
      </c>
      <c r="H18" s="3">
        <v>0</v>
      </c>
      <c r="I18" s="3">
        <v>2</v>
      </c>
      <c r="J18" s="4" t="str">
        <f>HYPERLINK("http://141.218.60.56/~jnz1568/getInfo.php?workbook=15_02.xlsx&amp;sheet=E0&amp;row=18&amp;col=10&amp;number=20327352&amp;sourceID=14","20327352")</f>
        <v>20327352</v>
      </c>
    </row>
    <row r="19" spans="1:10">
      <c r="A19" s="3">
        <v>15</v>
      </c>
      <c r="B19" s="3">
        <v>2</v>
      </c>
      <c r="C19" s="3">
        <v>16</v>
      </c>
      <c r="D19" s="3" t="s">
        <v>21</v>
      </c>
      <c r="E19" s="3" t="s">
        <v>22</v>
      </c>
      <c r="F19" s="3">
        <v>3</v>
      </c>
      <c r="G19" s="3">
        <v>2</v>
      </c>
      <c r="H19" s="3">
        <v>0</v>
      </c>
      <c r="I19" s="3">
        <v>3</v>
      </c>
      <c r="J19" s="4" t="str">
        <f>HYPERLINK("http://141.218.60.56/~jnz1568/getInfo.php?workbook=15_02.xlsx&amp;sheet=E0&amp;row=19&amp;col=10&amp;number=20328472&amp;sourceID=14","20328472")</f>
        <v>20328472</v>
      </c>
    </row>
    <row r="20" spans="1:10">
      <c r="A20" s="3">
        <v>15</v>
      </c>
      <c r="B20" s="3">
        <v>2</v>
      </c>
      <c r="C20" s="3">
        <v>17</v>
      </c>
      <c r="D20" s="3" t="s">
        <v>21</v>
      </c>
      <c r="E20" s="3" t="s">
        <v>23</v>
      </c>
      <c r="F20" s="3">
        <v>1</v>
      </c>
      <c r="G20" s="3">
        <v>2</v>
      </c>
      <c r="H20" s="3">
        <v>0</v>
      </c>
      <c r="I20" s="3">
        <v>2</v>
      </c>
      <c r="J20" s="4" t="str">
        <f>HYPERLINK("http://141.218.60.56/~jnz1568/getInfo.php?workbook=15_02.xlsx&amp;sheet=E0&amp;row=20&amp;col=10&amp;number=20329412&amp;sourceID=14","20329412")</f>
        <v>20329412</v>
      </c>
    </row>
    <row r="21" spans="1:10">
      <c r="A21" s="3">
        <v>15</v>
      </c>
      <c r="B21" s="3">
        <v>2</v>
      </c>
      <c r="C21" s="3">
        <v>18</v>
      </c>
      <c r="D21" s="3" t="s">
        <v>24</v>
      </c>
      <c r="E21" s="3" t="s">
        <v>15</v>
      </c>
      <c r="F21" s="3">
        <v>3</v>
      </c>
      <c r="G21" s="3">
        <v>0</v>
      </c>
      <c r="H21" s="3">
        <v>0</v>
      </c>
      <c r="I21" s="3">
        <v>1</v>
      </c>
      <c r="J21" s="4" t="str">
        <f>HYPERLINK("http://141.218.60.56/~jnz1568/getInfo.php?workbook=15_02.xlsx&amp;sheet=E0&amp;row=21&amp;col=10&amp;number=21350958&amp;sourceID=14","21350958")</f>
        <v>21350958</v>
      </c>
    </row>
    <row r="22" spans="1:10">
      <c r="A22" s="3">
        <v>15</v>
      </c>
      <c r="B22" s="3">
        <v>2</v>
      </c>
      <c r="C22" s="3">
        <v>19</v>
      </c>
      <c r="D22" s="3" t="s">
        <v>24</v>
      </c>
      <c r="E22" s="3" t="s">
        <v>13</v>
      </c>
      <c r="F22" s="3">
        <v>1</v>
      </c>
      <c r="G22" s="3">
        <v>0</v>
      </c>
      <c r="H22" s="3">
        <v>0</v>
      </c>
      <c r="I22" s="3">
        <v>0</v>
      </c>
      <c r="J22" s="4" t="str">
        <f>HYPERLINK("http://141.218.60.56/~jnz1568/getInfo.php?workbook=15_02.xlsx&amp;sheet=E0&amp;row=22&amp;col=10&amp;number=21365192&amp;sourceID=14","21365192")</f>
        <v>21365192</v>
      </c>
    </row>
    <row r="23" spans="1:10">
      <c r="A23" s="3">
        <v>15</v>
      </c>
      <c r="B23" s="3">
        <v>2</v>
      </c>
      <c r="C23" s="3">
        <v>20</v>
      </c>
      <c r="D23" s="3" t="s">
        <v>25</v>
      </c>
      <c r="E23" s="3" t="s">
        <v>17</v>
      </c>
      <c r="F23" s="3">
        <v>3</v>
      </c>
      <c r="G23" s="3">
        <v>1</v>
      </c>
      <c r="H23" s="3">
        <v>1</v>
      </c>
      <c r="I23" s="3">
        <v>0</v>
      </c>
      <c r="J23" s="4" t="str">
        <f>HYPERLINK("http://141.218.60.56/~jnz1568/getInfo.php?workbook=15_02.xlsx&amp;sheet=E0&amp;row=23&amp;col=10&amp;number=21364940&amp;sourceID=14","21364940")</f>
        <v>21364940</v>
      </c>
    </row>
    <row r="24" spans="1:10">
      <c r="A24" s="3">
        <v>15</v>
      </c>
      <c r="B24" s="3">
        <v>2</v>
      </c>
      <c r="C24" s="3">
        <v>21</v>
      </c>
      <c r="D24" s="3" t="s">
        <v>25</v>
      </c>
      <c r="E24" s="3" t="s">
        <v>17</v>
      </c>
      <c r="F24" s="3">
        <v>3</v>
      </c>
      <c r="G24" s="3">
        <v>1</v>
      </c>
      <c r="H24" s="3">
        <v>1</v>
      </c>
      <c r="I24" s="3">
        <v>1</v>
      </c>
      <c r="J24" s="4" t="str">
        <f>HYPERLINK("http://141.218.60.56/~jnz1568/getInfo.php?workbook=15_02.xlsx&amp;sheet=E0&amp;row=24&amp;col=10&amp;number=21365252&amp;sourceID=14","21365252")</f>
        <v>21365252</v>
      </c>
    </row>
    <row r="25" spans="1:10">
      <c r="A25" s="3">
        <v>15</v>
      </c>
      <c r="B25" s="3">
        <v>2</v>
      </c>
      <c r="C25" s="3">
        <v>22</v>
      </c>
      <c r="D25" s="3" t="s">
        <v>25</v>
      </c>
      <c r="E25" s="3" t="s">
        <v>17</v>
      </c>
      <c r="F25" s="3">
        <v>3</v>
      </c>
      <c r="G25" s="3">
        <v>1</v>
      </c>
      <c r="H25" s="3">
        <v>1</v>
      </c>
      <c r="I25" s="3">
        <v>2</v>
      </c>
      <c r="J25" s="4" t="str">
        <f>HYPERLINK("http://141.218.60.56/~jnz1568/getInfo.php?workbook=15_02.xlsx&amp;sheet=E0&amp;row=25&amp;col=10&amp;number=21366468&amp;sourceID=14","21366468")</f>
        <v>21366468</v>
      </c>
    </row>
    <row r="26" spans="1:10">
      <c r="A26" s="3">
        <v>15</v>
      </c>
      <c r="B26" s="3">
        <v>2</v>
      </c>
      <c r="C26" s="3">
        <v>23</v>
      </c>
      <c r="D26" s="3" t="s">
        <v>25</v>
      </c>
      <c r="E26" s="3" t="s">
        <v>18</v>
      </c>
      <c r="F26" s="3">
        <v>1</v>
      </c>
      <c r="G26" s="3">
        <v>1</v>
      </c>
      <c r="H26" s="3">
        <v>1</v>
      </c>
      <c r="I26" s="3">
        <v>1</v>
      </c>
      <c r="J26" s="4" t="str">
        <f>HYPERLINK("http://141.218.60.56/~jnz1568/getInfo.php?workbook=15_02.xlsx&amp;sheet=E0&amp;row=26&amp;col=10&amp;number=21376454&amp;sourceID=14","21376454")</f>
        <v>21376454</v>
      </c>
    </row>
    <row r="27" spans="1:10">
      <c r="A27" s="3">
        <v>15</v>
      </c>
      <c r="B27" s="3">
        <v>2</v>
      </c>
      <c r="C27" s="3">
        <v>24</v>
      </c>
      <c r="D27" s="3" t="s">
        <v>26</v>
      </c>
      <c r="E27" s="3" t="s">
        <v>22</v>
      </c>
      <c r="F27" s="3">
        <v>3</v>
      </c>
      <c r="G27" s="3">
        <v>2</v>
      </c>
      <c r="H27" s="3">
        <v>0</v>
      </c>
      <c r="I27" s="3">
        <v>1</v>
      </c>
      <c r="J27" s="4" t="str">
        <f>HYPERLINK("http://141.218.60.56/~jnz1568/getInfo.php?workbook=15_02.xlsx&amp;sheet=E0&amp;row=27&amp;col=10&amp;number=21374204&amp;sourceID=14","21374204")</f>
        <v>21374204</v>
      </c>
    </row>
    <row r="28" spans="1:10">
      <c r="A28" s="3">
        <v>15</v>
      </c>
      <c r="B28" s="3">
        <v>2</v>
      </c>
      <c r="C28" s="3">
        <v>25</v>
      </c>
      <c r="D28" s="3" t="s">
        <v>26</v>
      </c>
      <c r="E28" s="3" t="s">
        <v>22</v>
      </c>
      <c r="F28" s="3">
        <v>3</v>
      </c>
      <c r="G28" s="3">
        <v>2</v>
      </c>
      <c r="H28" s="3">
        <v>0</v>
      </c>
      <c r="I28" s="3">
        <v>2</v>
      </c>
      <c r="J28" s="4" t="str">
        <f>HYPERLINK("http://141.218.60.56/~jnz1568/getInfo.php?workbook=15_02.xlsx&amp;sheet=E0&amp;row=28&amp;col=10&amp;number=21374204&amp;sourceID=14","21374204")</f>
        <v>21374204</v>
      </c>
    </row>
    <row r="29" spans="1:10">
      <c r="A29" s="3">
        <v>15</v>
      </c>
      <c r="B29" s="3">
        <v>2</v>
      </c>
      <c r="C29" s="3">
        <v>26</v>
      </c>
      <c r="D29" s="3" t="s">
        <v>26</v>
      </c>
      <c r="E29" s="3" t="s">
        <v>22</v>
      </c>
      <c r="F29" s="3">
        <v>3</v>
      </c>
      <c r="G29" s="3">
        <v>2</v>
      </c>
      <c r="H29" s="3">
        <v>0</v>
      </c>
      <c r="I29" s="3">
        <v>3</v>
      </c>
      <c r="J29" s="4" t="str">
        <f>HYPERLINK("http://141.218.60.56/~jnz1568/getInfo.php?workbook=15_02.xlsx&amp;sheet=E0&amp;row=29&amp;col=10&amp;number=21374684&amp;sourceID=14","21374684")</f>
        <v>21374684</v>
      </c>
    </row>
    <row r="30" spans="1:10">
      <c r="A30" s="3">
        <v>15</v>
      </c>
      <c r="B30" s="3">
        <v>2</v>
      </c>
      <c r="C30" s="3">
        <v>27</v>
      </c>
      <c r="D30" s="3" t="s">
        <v>26</v>
      </c>
      <c r="E30" s="3" t="s">
        <v>23</v>
      </c>
      <c r="F30" s="3">
        <v>1</v>
      </c>
      <c r="G30" s="3">
        <v>2</v>
      </c>
      <c r="H30" s="3">
        <v>0</v>
      </c>
      <c r="I30" s="3">
        <v>2</v>
      </c>
      <c r="J30" s="4" t="str">
        <f>HYPERLINK("http://141.218.60.56/~jnz1568/getInfo.php?workbook=15_02.xlsx&amp;sheet=E0&amp;row=30&amp;col=10&amp;number=21375044&amp;sourceID=14","21375044")</f>
        <v>21375044</v>
      </c>
    </row>
    <row r="31" spans="1:10">
      <c r="A31" s="3">
        <v>15</v>
      </c>
      <c r="B31" s="3">
        <v>2</v>
      </c>
      <c r="C31" s="3">
        <v>28</v>
      </c>
      <c r="D31" s="3" t="s">
        <v>27</v>
      </c>
      <c r="E31" s="3" t="s">
        <v>28</v>
      </c>
      <c r="F31" s="3">
        <v>3</v>
      </c>
      <c r="G31" s="3">
        <v>3</v>
      </c>
      <c r="H31" s="3">
        <v>1</v>
      </c>
      <c r="I31" s="3">
        <v>2</v>
      </c>
      <c r="J31" s="4" t="str">
        <f>HYPERLINK("http://141.218.60.56/~jnz1568/getInfo.php?workbook=15_02.xlsx&amp;sheet=E0&amp;row=31&amp;col=10&amp;number=21375302&amp;sourceID=14","21375302")</f>
        <v>21375302</v>
      </c>
    </row>
    <row r="32" spans="1:10">
      <c r="A32" s="3">
        <v>15</v>
      </c>
      <c r="B32" s="3">
        <v>2</v>
      </c>
      <c r="C32" s="3">
        <v>29</v>
      </c>
      <c r="D32" s="3" t="s">
        <v>27</v>
      </c>
      <c r="E32" s="3" t="s">
        <v>28</v>
      </c>
      <c r="F32" s="3">
        <v>3</v>
      </c>
      <c r="G32" s="3">
        <v>3</v>
      </c>
      <c r="H32" s="3">
        <v>1</v>
      </c>
      <c r="I32" s="3">
        <v>3</v>
      </c>
      <c r="J32" s="4" t="str">
        <f>HYPERLINK("http://141.218.60.56/~jnz1568/getInfo.php?workbook=15_02.xlsx&amp;sheet=E0&amp;row=32&amp;col=10&amp;number=21375302&amp;sourceID=14","21375302")</f>
        <v>21375302</v>
      </c>
    </row>
    <row r="33" spans="1:10">
      <c r="A33" s="3">
        <v>15</v>
      </c>
      <c r="B33" s="3">
        <v>2</v>
      </c>
      <c r="C33" s="3">
        <v>30</v>
      </c>
      <c r="D33" s="3" t="s">
        <v>27</v>
      </c>
      <c r="E33" s="3" t="s">
        <v>28</v>
      </c>
      <c r="F33" s="3">
        <v>3</v>
      </c>
      <c r="G33" s="3">
        <v>3</v>
      </c>
      <c r="H33" s="3">
        <v>1</v>
      </c>
      <c r="I33" s="3">
        <v>4</v>
      </c>
      <c r="J33" s="4" t="str">
        <f>HYPERLINK("http://141.218.60.56/~jnz1568/getInfo.php?workbook=15_02.xlsx&amp;sheet=E0&amp;row=33&amp;col=10&amp;number=21375302&amp;sourceID=14","21375302")</f>
        <v>21375302</v>
      </c>
    </row>
    <row r="34" spans="1:10">
      <c r="A34" s="3">
        <v>15</v>
      </c>
      <c r="B34" s="3">
        <v>2</v>
      </c>
      <c r="C34" s="3">
        <v>31</v>
      </c>
      <c r="D34" s="3" t="s">
        <v>27</v>
      </c>
      <c r="E34" s="3" t="s">
        <v>29</v>
      </c>
      <c r="F34" s="3">
        <v>1</v>
      </c>
      <c r="G34" s="3">
        <v>3</v>
      </c>
      <c r="H34" s="3">
        <v>1</v>
      </c>
      <c r="I34" s="3">
        <v>3</v>
      </c>
      <c r="J34" s="4" t="str">
        <f>HYPERLINK("http://141.218.60.56/~jnz1568/getInfo.php?workbook=15_02.xlsx&amp;sheet=E0&amp;row=34&amp;col=10&amp;number=21375302&amp;sourceID=14","21375302")</f>
        <v>21375302</v>
      </c>
    </row>
    <row r="35" spans="1:10">
      <c r="A35" s="3">
        <v>15</v>
      </c>
      <c r="B35" s="3">
        <v>2</v>
      </c>
      <c r="C35" s="3">
        <v>32</v>
      </c>
      <c r="D35" s="3" t="s">
        <v>30</v>
      </c>
      <c r="E35" s="3" t="s">
        <v>15</v>
      </c>
      <c r="F35" s="3">
        <v>3</v>
      </c>
      <c r="G35" s="3">
        <v>0</v>
      </c>
      <c r="H35" s="3">
        <v>0</v>
      </c>
      <c r="I35" s="3">
        <v>1</v>
      </c>
      <c r="J35" s="4" t="str">
        <f>HYPERLINK("http://141.218.60.56/~jnz1568/getInfo.php?workbook=15_02.xlsx&amp;sheet=E0&amp;row=35&amp;col=10&amp;number=21846994&amp;sourceID=14","21846994")</f>
        <v>21846994</v>
      </c>
    </row>
    <row r="36" spans="1:10">
      <c r="A36" s="3">
        <v>15</v>
      </c>
      <c r="B36" s="3">
        <v>2</v>
      </c>
      <c r="C36" s="3">
        <v>33</v>
      </c>
      <c r="D36" s="3" t="s">
        <v>30</v>
      </c>
      <c r="E36" s="3" t="s">
        <v>13</v>
      </c>
      <c r="F36" s="3">
        <v>1</v>
      </c>
      <c r="G36" s="3">
        <v>0</v>
      </c>
      <c r="H36" s="3">
        <v>0</v>
      </c>
      <c r="I36" s="3">
        <v>0</v>
      </c>
      <c r="J36" s="4" t="str">
        <f>HYPERLINK("http://141.218.60.56/~jnz1568/getInfo.php?workbook=15_02.xlsx&amp;sheet=E0&amp;row=36&amp;col=10&amp;number=21854144&amp;sourceID=14","21854144")</f>
        <v>21854144</v>
      </c>
    </row>
    <row r="37" spans="1:10">
      <c r="A37" s="3">
        <v>15</v>
      </c>
      <c r="B37" s="3">
        <v>2</v>
      </c>
      <c r="C37" s="3">
        <v>34</v>
      </c>
      <c r="D37" s="3" t="s">
        <v>31</v>
      </c>
      <c r="E37" s="3" t="s">
        <v>17</v>
      </c>
      <c r="F37" s="3">
        <v>3</v>
      </c>
      <c r="G37" s="3">
        <v>1</v>
      </c>
      <c r="H37" s="3">
        <v>1</v>
      </c>
      <c r="I37" s="3">
        <v>0</v>
      </c>
      <c r="J37" s="4" t="str">
        <f>HYPERLINK("http://141.218.60.56/~jnz1568/getInfo.php?workbook=15_02.xlsx&amp;sheet=E0&amp;row=37&amp;col=10&amp;number=21854064&amp;sourceID=14","21854064")</f>
        <v>21854064</v>
      </c>
    </row>
    <row r="38" spans="1:10">
      <c r="A38" s="3">
        <v>15</v>
      </c>
      <c r="B38" s="3">
        <v>2</v>
      </c>
      <c r="C38" s="3">
        <v>35</v>
      </c>
      <c r="D38" s="3" t="s">
        <v>31</v>
      </c>
      <c r="E38" s="3" t="s">
        <v>17</v>
      </c>
      <c r="F38" s="3">
        <v>3</v>
      </c>
      <c r="G38" s="3">
        <v>1</v>
      </c>
      <c r="H38" s="3">
        <v>1</v>
      </c>
      <c r="I38" s="3">
        <v>1</v>
      </c>
      <c r="J38" s="4" t="str">
        <f>HYPERLINK("http://141.218.60.56/~jnz1568/getInfo.php?workbook=15_02.xlsx&amp;sheet=E0&amp;row=38&amp;col=10&amp;number=21854224&amp;sourceID=14","21854224")</f>
        <v>21854224</v>
      </c>
    </row>
    <row r="39" spans="1:10">
      <c r="A39" s="3">
        <v>15</v>
      </c>
      <c r="B39" s="3">
        <v>2</v>
      </c>
      <c r="C39" s="3">
        <v>36</v>
      </c>
      <c r="D39" s="3" t="s">
        <v>31</v>
      </c>
      <c r="E39" s="3" t="s">
        <v>17</v>
      </c>
      <c r="F39" s="3">
        <v>3</v>
      </c>
      <c r="G39" s="3">
        <v>1</v>
      </c>
      <c r="H39" s="3">
        <v>1</v>
      </c>
      <c r="I39" s="3">
        <v>2</v>
      </c>
      <c r="J39" s="4" t="str">
        <f>HYPERLINK("http://141.218.60.56/~jnz1568/getInfo.php?workbook=15_02.xlsx&amp;sheet=E0&amp;row=39&amp;col=10&amp;number=21854848&amp;sourceID=14","21854848")</f>
        <v>21854848</v>
      </c>
    </row>
    <row r="40" spans="1:10">
      <c r="A40" s="3">
        <v>15</v>
      </c>
      <c r="B40" s="3">
        <v>2</v>
      </c>
      <c r="C40" s="3">
        <v>37</v>
      </c>
      <c r="D40" s="3" t="s">
        <v>31</v>
      </c>
      <c r="E40" s="3" t="s">
        <v>18</v>
      </c>
      <c r="F40" s="3">
        <v>1</v>
      </c>
      <c r="G40" s="3">
        <v>1</v>
      </c>
      <c r="H40" s="3">
        <v>1</v>
      </c>
      <c r="I40" s="3">
        <v>1</v>
      </c>
      <c r="J40" s="4" t="str">
        <f>HYPERLINK("http://141.218.60.56/~jnz1568/getInfo.php?workbook=15_02.xlsx&amp;sheet=E0&amp;row=40&amp;col=10&amp;number=21859464&amp;sourceID=14","21859464")</f>
        <v>21859464</v>
      </c>
    </row>
    <row r="41" spans="1:10">
      <c r="A41" s="3">
        <v>15</v>
      </c>
      <c r="B41" s="3">
        <v>2</v>
      </c>
      <c r="C41" s="3">
        <v>38</v>
      </c>
      <c r="D41" s="3" t="s">
        <v>32</v>
      </c>
      <c r="E41" s="3" t="s">
        <v>22</v>
      </c>
      <c r="F41" s="3">
        <v>3</v>
      </c>
      <c r="G41" s="3">
        <v>2</v>
      </c>
      <c r="H41" s="3">
        <v>0</v>
      </c>
      <c r="I41" s="3">
        <v>1</v>
      </c>
      <c r="J41" s="4" t="str">
        <f>HYPERLINK("http://141.218.60.56/~jnz1568/getInfo.php?workbook=15_02.xlsx&amp;sheet=E0&amp;row=41&amp;col=10&amp;number=21858780&amp;sourceID=14","21858780")</f>
        <v>21858780</v>
      </c>
    </row>
    <row r="42" spans="1:10">
      <c r="A42" s="3">
        <v>15</v>
      </c>
      <c r="B42" s="3">
        <v>2</v>
      </c>
      <c r="C42" s="3">
        <v>39</v>
      </c>
      <c r="D42" s="3" t="s">
        <v>32</v>
      </c>
      <c r="E42" s="3" t="s">
        <v>22</v>
      </c>
      <c r="F42" s="3">
        <v>3</v>
      </c>
      <c r="G42" s="3">
        <v>2</v>
      </c>
      <c r="H42" s="3">
        <v>0</v>
      </c>
      <c r="I42" s="3">
        <v>2</v>
      </c>
      <c r="J42" s="4" t="str">
        <f>HYPERLINK("http://141.218.60.56/~jnz1568/getInfo.php?workbook=15_02.xlsx&amp;sheet=E0&amp;row=42&amp;col=10&amp;number=21858780&amp;sourceID=14","21858780")</f>
        <v>21858780</v>
      </c>
    </row>
    <row r="43" spans="1:10">
      <c r="A43" s="3">
        <v>15</v>
      </c>
      <c r="B43" s="3">
        <v>2</v>
      </c>
      <c r="C43" s="3">
        <v>40</v>
      </c>
      <c r="D43" s="3" t="s">
        <v>32</v>
      </c>
      <c r="E43" s="3" t="s">
        <v>22</v>
      </c>
      <c r="F43" s="3">
        <v>3</v>
      </c>
      <c r="G43" s="3">
        <v>2</v>
      </c>
      <c r="H43" s="3">
        <v>0</v>
      </c>
      <c r="I43" s="3">
        <v>3</v>
      </c>
      <c r="J43" s="4" t="str">
        <f>HYPERLINK("http://141.218.60.56/~jnz1568/getInfo.php?workbook=15_02.xlsx&amp;sheet=E0&amp;row=43&amp;col=10&amp;number=21859026&amp;sourceID=14","21859026")</f>
        <v>21859026</v>
      </c>
    </row>
    <row r="44" spans="1:10">
      <c r="A44" s="3">
        <v>15</v>
      </c>
      <c r="B44" s="3">
        <v>2</v>
      </c>
      <c r="C44" s="3">
        <v>41</v>
      </c>
      <c r="D44" s="3" t="s">
        <v>32</v>
      </c>
      <c r="E44" s="3" t="s">
        <v>23</v>
      </c>
      <c r="F44" s="3">
        <v>1</v>
      </c>
      <c r="G44" s="3">
        <v>2</v>
      </c>
      <c r="H44" s="3">
        <v>0</v>
      </c>
      <c r="I44" s="3">
        <v>2</v>
      </c>
      <c r="J44" s="4" t="str">
        <f>HYPERLINK("http://141.218.60.56/~jnz1568/getInfo.php?workbook=15_02.xlsx&amp;sheet=E0&amp;row=44&amp;col=10&amp;number=21859210&amp;sourceID=14","21859210")</f>
        <v>21859210</v>
      </c>
    </row>
    <row r="45" spans="1:10">
      <c r="A45" s="3">
        <v>15</v>
      </c>
      <c r="B45" s="3">
        <v>2</v>
      </c>
      <c r="C45" s="3">
        <v>42</v>
      </c>
      <c r="D45" s="3" t="s">
        <v>33</v>
      </c>
      <c r="E45" s="3" t="s">
        <v>28</v>
      </c>
      <c r="F45" s="3">
        <v>3</v>
      </c>
      <c r="G45" s="3">
        <v>3</v>
      </c>
      <c r="H45" s="3">
        <v>1</v>
      </c>
      <c r="I45" s="3">
        <v>2</v>
      </c>
      <c r="J45" s="4" t="str">
        <f>HYPERLINK("http://141.218.60.56/~jnz1568/getInfo.php?workbook=15_02.xlsx&amp;sheet=E0&amp;row=45&amp;col=10&amp;number=21859340&amp;sourceID=14","21859340")</f>
        <v>21859340</v>
      </c>
    </row>
    <row r="46" spans="1:10">
      <c r="A46" s="3">
        <v>15</v>
      </c>
      <c r="B46" s="3">
        <v>2</v>
      </c>
      <c r="C46" s="3">
        <v>43</v>
      </c>
      <c r="D46" s="3" t="s">
        <v>33</v>
      </c>
      <c r="E46" s="3" t="s">
        <v>28</v>
      </c>
      <c r="F46" s="3">
        <v>3</v>
      </c>
      <c r="G46" s="3">
        <v>3</v>
      </c>
      <c r="H46" s="3">
        <v>1</v>
      </c>
      <c r="I46" s="3">
        <v>3</v>
      </c>
      <c r="J46" s="4" t="str">
        <f>HYPERLINK("http://141.218.60.56/~jnz1568/getInfo.php?workbook=15_02.xlsx&amp;sheet=E0&amp;row=46&amp;col=10&amp;number=21859340&amp;sourceID=14","21859340")</f>
        <v>21859340</v>
      </c>
    </row>
    <row r="47" spans="1:10">
      <c r="A47" s="3">
        <v>15</v>
      </c>
      <c r="B47" s="3">
        <v>2</v>
      </c>
      <c r="C47" s="3">
        <v>44</v>
      </c>
      <c r="D47" s="3" t="s">
        <v>33</v>
      </c>
      <c r="E47" s="3" t="s">
        <v>28</v>
      </c>
      <c r="F47" s="3">
        <v>3</v>
      </c>
      <c r="G47" s="3">
        <v>3</v>
      </c>
      <c r="H47" s="3">
        <v>1</v>
      </c>
      <c r="I47" s="3">
        <v>4</v>
      </c>
      <c r="J47" s="4" t="str">
        <f>HYPERLINK("http://141.218.60.56/~jnz1568/getInfo.php?workbook=15_02.xlsx&amp;sheet=E0&amp;row=47&amp;col=10&amp;number=21859340&amp;sourceID=14","21859340")</f>
        <v>21859340</v>
      </c>
    </row>
    <row r="48" spans="1:10">
      <c r="A48" s="3">
        <v>15</v>
      </c>
      <c r="B48" s="3">
        <v>2</v>
      </c>
      <c r="C48" s="3">
        <v>45</v>
      </c>
      <c r="D48" s="3" t="s">
        <v>33</v>
      </c>
      <c r="E48" s="3" t="s">
        <v>29</v>
      </c>
      <c r="F48" s="3">
        <v>1</v>
      </c>
      <c r="G48" s="3">
        <v>3</v>
      </c>
      <c r="H48" s="3">
        <v>1</v>
      </c>
      <c r="I48" s="3">
        <v>3</v>
      </c>
      <c r="J48" s="4" t="str">
        <f>HYPERLINK("http://141.218.60.56/~jnz1568/getInfo.php?workbook=15_02.xlsx&amp;sheet=E0&amp;row=48&amp;col=10&amp;number=21859340&amp;sourceID=14","21859340")</f>
        <v>21859340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9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1.7109375" customWidth="1"/>
    <col min="6" max="6" width="15.7109375" customWidth="1"/>
    <col min="7" max="7" width="10.7109375" customWidth="1"/>
  </cols>
  <sheetData>
    <row r="1" spans="1:7">
      <c r="A1" s="1" t="s">
        <v>34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35</v>
      </c>
      <c r="D3" s="2" t="s">
        <v>4</v>
      </c>
      <c r="E3" s="2" t="s">
        <v>36</v>
      </c>
      <c r="F3" s="2" t="s">
        <v>37</v>
      </c>
      <c r="G3" s="2" t="s">
        <v>38</v>
      </c>
    </row>
    <row r="4" spans="1:7">
      <c r="A4" s="3">
        <v>15</v>
      </c>
      <c r="B4" s="3">
        <v>2</v>
      </c>
      <c r="C4" s="3">
        <v>2</v>
      </c>
      <c r="D4" s="3">
        <v>1</v>
      </c>
      <c r="E4" s="3">
        <v>5.836</v>
      </c>
      <c r="F4" s="4" t="str">
        <f>HYPERLINK("http://141.218.60.56/~jnz1568/getInfo.php?workbook=15_02.xlsx&amp;sheet=A0&amp;row=4&amp;col=6&amp;number=734500&amp;sourceID=14","734500")</f>
        <v>734500</v>
      </c>
      <c r="G4" s="4" t="str">
        <f>HYPERLINK("http://141.218.60.56/~jnz1568/getInfo.php?workbook=15_02.xlsx&amp;sheet=A0&amp;row=4&amp;col=7&amp;number=0&amp;sourceID=14","0")</f>
        <v>0</v>
      </c>
    </row>
    <row r="5" spans="1:7">
      <c r="A5" s="3">
        <v>15</v>
      </c>
      <c r="B5" s="3">
        <v>2</v>
      </c>
      <c r="C5" s="3">
        <v>3</v>
      </c>
      <c r="D5" s="3">
        <v>1</v>
      </c>
      <c r="E5" s="3">
        <v>0</v>
      </c>
      <c r="F5" s="4" t="str">
        <f>HYPERLINK("http://141.218.60.56/~jnz1568/getInfo.php?workbook=15_02.xlsx&amp;sheet=A0&amp;row=5&amp;col=6&amp;number=0&amp;sourceID=14","0")</f>
        <v>0</v>
      </c>
      <c r="G5" s="4" t="str">
        <f>HYPERLINK("http://141.218.60.56/~jnz1568/getInfo.php?workbook=15_02.xlsx&amp;sheet=A0&amp;row=5&amp;col=7&amp;number=134100000&amp;sourceID=14","134100000")</f>
        <v>134100000</v>
      </c>
    </row>
    <row r="6" spans="1:7">
      <c r="A6" s="3">
        <v>15</v>
      </c>
      <c r="B6" s="3">
        <v>2</v>
      </c>
      <c r="C6" s="3">
        <v>5</v>
      </c>
      <c r="D6" s="3">
        <v>1</v>
      </c>
      <c r="E6" s="3">
        <v>5.793</v>
      </c>
      <c r="F6" s="4" t="str">
        <f>HYPERLINK("http://141.218.60.56/~jnz1568/getInfo.php?workbook=15_02.xlsx&amp;sheet=A0&amp;row=6&amp;col=6&amp;number=312300000000&amp;sourceID=14","312300000000")</f>
        <v>312300000000</v>
      </c>
      <c r="G6" s="4" t="str">
        <f>HYPERLINK("http://141.218.60.56/~jnz1568/getInfo.php?workbook=15_02.xlsx&amp;sheet=A0&amp;row=6&amp;col=7&amp;number=0&amp;sourceID=14","0")</f>
        <v>0</v>
      </c>
    </row>
    <row r="7" spans="1:7">
      <c r="A7" s="3">
        <v>15</v>
      </c>
      <c r="B7" s="3">
        <v>2</v>
      </c>
      <c r="C7" s="3">
        <v>6</v>
      </c>
      <c r="D7" s="3">
        <v>1</v>
      </c>
      <c r="E7" s="3">
        <v>5.79</v>
      </c>
      <c r="F7" s="4" t="str">
        <f>HYPERLINK("http://141.218.60.56/~jnz1568/getInfo.php?workbook=15_02.xlsx&amp;sheet=A0&amp;row=7&amp;col=6&amp;number=69400000&amp;sourceID=14","69400000")</f>
        <v>69400000</v>
      </c>
      <c r="G7" s="4" t="str">
        <f>HYPERLINK("http://141.218.60.56/~jnz1568/getInfo.php?workbook=15_02.xlsx&amp;sheet=A0&amp;row=7&amp;col=7&amp;number=0&amp;sourceID=14","0")</f>
        <v>0</v>
      </c>
    </row>
    <row r="8" spans="1:7">
      <c r="A8" s="3">
        <v>15</v>
      </c>
      <c r="B8" s="3">
        <v>2</v>
      </c>
      <c r="C8" s="3">
        <v>7</v>
      </c>
      <c r="D8" s="3">
        <v>1</v>
      </c>
      <c r="E8" s="3">
        <v>5.76</v>
      </c>
      <c r="F8" s="4" t="str">
        <f>HYPERLINK("http://141.218.60.56/~jnz1568/getInfo.php?workbook=15_02.xlsx&amp;sheet=A0&amp;row=8&amp;col=6&amp;number=50090000000000&amp;sourceID=14","50090000000000")</f>
        <v>50090000000000</v>
      </c>
      <c r="G8" s="4" t="str">
        <f>HYPERLINK("http://141.218.60.56/~jnz1568/getInfo.php?workbook=15_02.xlsx&amp;sheet=A0&amp;row=8&amp;col=7&amp;number=0&amp;sourceID=14","0")</f>
        <v>0</v>
      </c>
    </row>
    <row r="9" spans="1:7">
      <c r="A9" s="3">
        <v>15</v>
      </c>
      <c r="B9" s="3">
        <v>2</v>
      </c>
      <c r="C9" s="3">
        <v>11</v>
      </c>
      <c r="D9" s="3">
        <v>1</v>
      </c>
      <c r="E9" s="3">
        <v>4.925</v>
      </c>
      <c r="F9" s="4" t="str">
        <f>HYPERLINK("http://141.218.60.56/~jnz1568/getInfo.php?workbook=15_02.xlsx&amp;sheet=A0&amp;row=9&amp;col=6&amp;number=85850000000&amp;sourceID=14","85850000000")</f>
        <v>85850000000</v>
      </c>
      <c r="G9" s="4" t="str">
        <f>HYPERLINK("http://141.218.60.56/~jnz1568/getInfo.php?workbook=15_02.xlsx&amp;sheet=A0&amp;row=9&amp;col=7&amp;number=0&amp;sourceID=14","0")</f>
        <v>0</v>
      </c>
    </row>
    <row r="10" spans="1:7">
      <c r="A10" s="3">
        <v>15</v>
      </c>
      <c r="B10" s="3">
        <v>2</v>
      </c>
      <c r="C10" s="3">
        <v>13</v>
      </c>
      <c r="D10" s="3">
        <v>1</v>
      </c>
      <c r="E10" s="3">
        <v>4.918</v>
      </c>
      <c r="F10" s="4" t="str">
        <f>HYPERLINK("http://141.218.60.56/~jnz1568/getInfo.php?workbook=15_02.xlsx&amp;sheet=A0&amp;row=10&amp;col=6&amp;number=12960000000000&amp;sourceID=14","12960000000000")</f>
        <v>12960000000000</v>
      </c>
      <c r="G10" s="4" t="str">
        <f>HYPERLINK("http://141.218.60.56/~jnz1568/getInfo.php?workbook=15_02.xlsx&amp;sheet=A0&amp;row=10&amp;col=7&amp;number=0&amp;sourceID=14","0")</f>
        <v>0</v>
      </c>
    </row>
    <row r="11" spans="1:7">
      <c r="A11" s="3">
        <v>15</v>
      </c>
      <c r="B11" s="3">
        <v>2</v>
      </c>
      <c r="C11" s="3">
        <v>21</v>
      </c>
      <c r="D11" s="3">
        <v>1</v>
      </c>
      <c r="E11" s="3">
        <v>4.681</v>
      </c>
      <c r="F11" s="4" t="str">
        <f>HYPERLINK("http://141.218.60.56/~jnz1568/getInfo.php?workbook=15_02.xlsx&amp;sheet=A0&amp;row=11&amp;col=6&amp;number=37230000000&amp;sourceID=14","37230000000")</f>
        <v>37230000000</v>
      </c>
      <c r="G11" s="4" t="str">
        <f>HYPERLINK("http://141.218.60.56/~jnz1568/getInfo.php?workbook=15_02.xlsx&amp;sheet=A0&amp;row=11&amp;col=7&amp;number=0&amp;sourceID=14","0")</f>
        <v>0</v>
      </c>
    </row>
    <row r="12" spans="1:7">
      <c r="A12" s="3">
        <v>15</v>
      </c>
      <c r="B12" s="3">
        <v>2</v>
      </c>
      <c r="C12" s="3">
        <v>23</v>
      </c>
      <c r="D12" s="3">
        <v>1</v>
      </c>
      <c r="E12" s="3">
        <v>4.678</v>
      </c>
      <c r="F12" s="4" t="str">
        <f>HYPERLINK("http://141.218.60.56/~jnz1568/getInfo.php?workbook=15_02.xlsx&amp;sheet=A0&amp;row=12&amp;col=6&amp;number=5197000000000&amp;sourceID=14","5197000000000")</f>
        <v>5197000000000</v>
      </c>
      <c r="G12" s="4" t="str">
        <f>HYPERLINK("http://141.218.60.56/~jnz1568/getInfo.php?workbook=15_02.xlsx&amp;sheet=A0&amp;row=12&amp;col=7&amp;number=0&amp;sourceID=14","0")</f>
        <v>0</v>
      </c>
    </row>
    <row r="13" spans="1:7">
      <c r="A13" s="3">
        <v>15</v>
      </c>
      <c r="B13" s="3">
        <v>2</v>
      </c>
      <c r="C13" s="3">
        <v>35</v>
      </c>
      <c r="D13" s="3">
        <v>1</v>
      </c>
      <c r="E13" s="3">
        <v>4.576</v>
      </c>
      <c r="F13" s="4" t="str">
        <f>HYPERLINK("http://141.218.60.56/~jnz1568/getInfo.php?workbook=15_02.xlsx&amp;sheet=A0&amp;row=13&amp;col=6&amp;number=19230000000&amp;sourceID=14","19230000000")</f>
        <v>19230000000</v>
      </c>
      <c r="G13" s="4" t="str">
        <f>HYPERLINK("http://141.218.60.56/~jnz1568/getInfo.php?workbook=15_02.xlsx&amp;sheet=A0&amp;row=13&amp;col=7&amp;number=0&amp;sourceID=14","0")</f>
        <v>0</v>
      </c>
    </row>
    <row r="14" spans="1:7">
      <c r="A14" s="3">
        <v>15</v>
      </c>
      <c r="B14" s="3">
        <v>2</v>
      </c>
      <c r="C14" s="3">
        <v>37</v>
      </c>
      <c r="D14" s="3">
        <v>1</v>
      </c>
      <c r="E14" s="3">
        <v>4.575</v>
      </c>
      <c r="F14" s="4" t="str">
        <f>HYPERLINK("http://141.218.60.56/~jnz1568/getInfo.php?workbook=15_02.xlsx&amp;sheet=A0&amp;row=14&amp;col=6&amp;number=2693000000000&amp;sourceID=14","2693000000000")</f>
        <v>2693000000000</v>
      </c>
      <c r="G14" s="4" t="str">
        <f>HYPERLINK("http://141.218.60.56/~jnz1568/getInfo.php?workbook=15_02.xlsx&amp;sheet=A0&amp;row=14&amp;col=7&amp;number=0&amp;sourceID=14","0")</f>
        <v>0</v>
      </c>
    </row>
    <row r="15" spans="1:7">
      <c r="A15" s="3">
        <v>15</v>
      </c>
      <c r="B15" s="3">
        <v>2</v>
      </c>
      <c r="C15" s="3">
        <v>4</v>
      </c>
      <c r="D15" s="3">
        <v>2</v>
      </c>
      <c r="E15" s="3">
        <v>813.155</v>
      </c>
      <c r="F15" s="4" t="str">
        <f>HYPERLINK("http://141.218.60.56/~jnz1568/getInfo.php?workbook=15_02.xlsx&amp;sheet=A0&amp;row=15&amp;col=6&amp;number=175200000&amp;sourceID=14","175200000")</f>
        <v>175200000</v>
      </c>
      <c r="G15" s="4" t="str">
        <f>HYPERLINK("http://141.218.60.56/~jnz1568/getInfo.php?workbook=15_02.xlsx&amp;sheet=A0&amp;row=15&amp;col=7&amp;number=0&amp;sourceID=14","0")</f>
        <v>0</v>
      </c>
    </row>
    <row r="16" spans="1:7">
      <c r="A16" s="3">
        <v>15</v>
      </c>
      <c r="B16" s="3">
        <v>2</v>
      </c>
      <c r="C16" s="3">
        <v>5</v>
      </c>
      <c r="D16" s="3">
        <v>2</v>
      </c>
      <c r="E16" s="3">
        <v>797.475</v>
      </c>
      <c r="F16" s="4" t="str">
        <f>HYPERLINK("http://141.218.60.56/~jnz1568/getInfo.php?workbook=15_02.xlsx&amp;sheet=A0&amp;row=16&amp;col=6&amp;number=185000000&amp;sourceID=14","185000000")</f>
        <v>185000000</v>
      </c>
      <c r="G16" s="4" t="str">
        <f>HYPERLINK("http://141.218.60.56/~jnz1568/getInfo.php?workbook=15_02.xlsx&amp;sheet=A0&amp;row=16&amp;col=7&amp;number=0&amp;sourceID=14","0")</f>
        <v>0</v>
      </c>
    </row>
    <row r="17" spans="1:7">
      <c r="A17" s="3">
        <v>15</v>
      </c>
      <c r="B17" s="3">
        <v>2</v>
      </c>
      <c r="C17" s="3">
        <v>6</v>
      </c>
      <c r="D17" s="3">
        <v>2</v>
      </c>
      <c r="E17" s="3">
        <v>739.975</v>
      </c>
      <c r="F17" s="4" t="str">
        <f>HYPERLINK("http://141.218.60.56/~jnz1568/getInfo.php?workbook=15_02.xlsx&amp;sheet=A0&amp;row=17&amp;col=6&amp;number=229700000&amp;sourceID=14","229700000")</f>
        <v>229700000</v>
      </c>
      <c r="G17" s="4" t="str">
        <f>HYPERLINK("http://141.218.60.56/~jnz1568/getInfo.php?workbook=15_02.xlsx&amp;sheet=A0&amp;row=17&amp;col=7&amp;number=0&amp;sourceID=14","0")</f>
        <v>0</v>
      </c>
    </row>
    <row r="18" spans="1:7">
      <c r="A18" s="3">
        <v>15</v>
      </c>
      <c r="B18" s="3">
        <v>2</v>
      </c>
      <c r="C18" s="3">
        <v>10</v>
      </c>
      <c r="D18" s="3">
        <v>2</v>
      </c>
      <c r="E18" s="3">
        <v>31.554</v>
      </c>
      <c r="F18" s="4" t="str">
        <f>HYPERLINK("http://141.218.60.56/~jnz1568/getInfo.php?workbook=15_02.xlsx&amp;sheet=A0&amp;row=18&amp;col=6&amp;number=797800000000&amp;sourceID=14","797800000000")</f>
        <v>797800000000</v>
      </c>
      <c r="G18" s="4" t="str">
        <f>HYPERLINK("http://141.218.60.56/~jnz1568/getInfo.php?workbook=15_02.xlsx&amp;sheet=A0&amp;row=18&amp;col=7&amp;number=0&amp;sourceID=14","0")</f>
        <v>0</v>
      </c>
    </row>
    <row r="19" spans="1:7">
      <c r="A19" s="3">
        <v>15</v>
      </c>
      <c r="B19" s="3">
        <v>2</v>
      </c>
      <c r="C19" s="3">
        <v>11</v>
      </c>
      <c r="D19" s="3">
        <v>2</v>
      </c>
      <c r="E19" s="3">
        <v>31.547</v>
      </c>
      <c r="F19" s="4" t="str">
        <f>HYPERLINK("http://141.218.60.56/~jnz1568/getInfo.php?workbook=15_02.xlsx&amp;sheet=A0&amp;row=19&amp;col=6&amp;number=793100000000&amp;sourceID=14","793100000000")</f>
        <v>793100000000</v>
      </c>
      <c r="G19" s="4" t="str">
        <f>HYPERLINK("http://141.218.60.56/~jnz1568/getInfo.php?workbook=15_02.xlsx&amp;sheet=A0&amp;row=19&amp;col=7&amp;number=0&amp;sourceID=14","0")</f>
        <v>0</v>
      </c>
    </row>
    <row r="20" spans="1:7">
      <c r="A20" s="3">
        <v>15</v>
      </c>
      <c r="B20" s="3">
        <v>2</v>
      </c>
      <c r="C20" s="3">
        <v>12</v>
      </c>
      <c r="D20" s="3">
        <v>2</v>
      </c>
      <c r="E20" s="3">
        <v>31.518</v>
      </c>
      <c r="F20" s="4" t="str">
        <f>HYPERLINK("http://141.218.60.56/~jnz1568/getInfo.php?workbook=15_02.xlsx&amp;sheet=A0&amp;row=20&amp;col=6&amp;number=800900000000&amp;sourceID=14","800900000000")</f>
        <v>800900000000</v>
      </c>
      <c r="G20" s="4" t="str">
        <f>HYPERLINK("http://141.218.60.56/~jnz1568/getInfo.php?workbook=15_02.xlsx&amp;sheet=A0&amp;row=20&amp;col=7&amp;number=0&amp;sourceID=14","0")</f>
        <v>0</v>
      </c>
    </row>
    <row r="21" spans="1:7">
      <c r="A21" s="3">
        <v>15</v>
      </c>
      <c r="B21" s="3">
        <v>2</v>
      </c>
      <c r="C21" s="3">
        <v>13</v>
      </c>
      <c r="D21" s="3">
        <v>2</v>
      </c>
      <c r="E21" s="3">
        <v>31.278</v>
      </c>
      <c r="F21" s="4" t="str">
        <f>HYPERLINK("http://141.218.60.56/~jnz1568/getInfo.php?workbook=15_02.xlsx&amp;sheet=A0&amp;row=21&amp;col=6&amp;number=5355000000&amp;sourceID=14","5355000000")</f>
        <v>5355000000</v>
      </c>
      <c r="G21" s="4" t="str">
        <f>HYPERLINK("http://141.218.60.56/~jnz1568/getInfo.php?workbook=15_02.xlsx&amp;sheet=A0&amp;row=21&amp;col=7&amp;number=0&amp;sourceID=14","0")</f>
        <v>0</v>
      </c>
    </row>
    <row r="22" spans="1:7">
      <c r="A22" s="3">
        <v>15</v>
      </c>
      <c r="B22" s="3">
        <v>2</v>
      </c>
      <c r="C22" s="3">
        <v>20</v>
      </c>
      <c r="D22" s="3">
        <v>2</v>
      </c>
      <c r="E22" s="3">
        <v>23.645</v>
      </c>
      <c r="F22" s="4" t="str">
        <f>HYPERLINK("http://141.218.60.56/~jnz1568/getInfo.php?workbook=15_02.xlsx&amp;sheet=A0&amp;row=22&amp;col=6&amp;number=358400000000&amp;sourceID=14","358400000000")</f>
        <v>358400000000</v>
      </c>
      <c r="G22" s="4" t="str">
        <f>HYPERLINK("http://141.218.60.56/~jnz1568/getInfo.php?workbook=15_02.xlsx&amp;sheet=A0&amp;row=22&amp;col=7&amp;number=0&amp;sourceID=14","0")</f>
        <v>0</v>
      </c>
    </row>
    <row r="23" spans="1:7">
      <c r="A23" s="3">
        <v>15</v>
      </c>
      <c r="B23" s="3">
        <v>2</v>
      </c>
      <c r="C23" s="3">
        <v>21</v>
      </c>
      <c r="D23" s="3">
        <v>2</v>
      </c>
      <c r="E23" s="3">
        <v>23.644</v>
      </c>
      <c r="F23" s="4" t="str">
        <f>HYPERLINK("http://141.218.60.56/~jnz1568/getInfo.php?workbook=15_02.xlsx&amp;sheet=A0&amp;row=23&amp;col=6&amp;number=355900000000&amp;sourceID=14","355900000000")</f>
        <v>355900000000</v>
      </c>
      <c r="G23" s="4" t="str">
        <f>HYPERLINK("http://141.218.60.56/~jnz1568/getInfo.php?workbook=15_02.xlsx&amp;sheet=A0&amp;row=23&amp;col=7&amp;number=0&amp;sourceID=14","0")</f>
        <v>0</v>
      </c>
    </row>
    <row r="24" spans="1:7">
      <c r="A24" s="3">
        <v>15</v>
      </c>
      <c r="B24" s="3">
        <v>2</v>
      </c>
      <c r="C24" s="3">
        <v>22</v>
      </c>
      <c r="D24" s="3">
        <v>2</v>
      </c>
      <c r="E24" s="3">
        <v>23.637</v>
      </c>
      <c r="F24" s="4" t="str">
        <f>HYPERLINK("http://141.218.60.56/~jnz1568/getInfo.php?workbook=15_02.xlsx&amp;sheet=A0&amp;row=24&amp;col=6&amp;number=358700000000&amp;sourceID=14","358700000000")</f>
        <v>358700000000</v>
      </c>
      <c r="G24" s="4" t="str">
        <f>HYPERLINK("http://141.218.60.56/~jnz1568/getInfo.php?workbook=15_02.xlsx&amp;sheet=A0&amp;row=24&amp;col=7&amp;number=0&amp;sourceID=14","0")</f>
        <v>0</v>
      </c>
    </row>
    <row r="25" spans="1:7">
      <c r="A25" s="3">
        <v>15</v>
      </c>
      <c r="B25" s="3">
        <v>2</v>
      </c>
      <c r="C25" s="3">
        <v>23</v>
      </c>
      <c r="D25" s="3">
        <v>2</v>
      </c>
      <c r="E25" s="3">
        <v>23.581</v>
      </c>
      <c r="F25" s="4" t="str">
        <f>HYPERLINK("http://141.218.60.56/~jnz1568/getInfo.php?workbook=15_02.xlsx&amp;sheet=A0&amp;row=25&amp;col=6&amp;number=2521000000&amp;sourceID=14","2521000000")</f>
        <v>2521000000</v>
      </c>
      <c r="G25" s="4" t="str">
        <f>HYPERLINK("http://141.218.60.56/~jnz1568/getInfo.php?workbook=15_02.xlsx&amp;sheet=A0&amp;row=25&amp;col=7&amp;number=0&amp;sourceID=14","0")</f>
        <v>0</v>
      </c>
    </row>
    <row r="26" spans="1:7">
      <c r="A26" s="3">
        <v>15</v>
      </c>
      <c r="B26" s="3">
        <v>2</v>
      </c>
      <c r="C26" s="3">
        <v>34</v>
      </c>
      <c r="D26" s="3">
        <v>2</v>
      </c>
      <c r="E26" s="3">
        <v>21.194</v>
      </c>
      <c r="F26" s="4" t="str">
        <f>HYPERLINK("http://141.218.60.56/~jnz1568/getInfo.php?workbook=15_02.xlsx&amp;sheet=A0&amp;row=26&amp;col=6&amp;number=181200000000&amp;sourceID=14","181200000000")</f>
        <v>181200000000</v>
      </c>
      <c r="G26" s="4" t="str">
        <f>HYPERLINK("http://141.218.60.56/~jnz1568/getInfo.php?workbook=15_02.xlsx&amp;sheet=A0&amp;row=26&amp;col=7&amp;number=0&amp;sourceID=14","0")</f>
        <v>0</v>
      </c>
    </row>
    <row r="27" spans="1:7">
      <c r="A27" s="3">
        <v>15</v>
      </c>
      <c r="B27" s="3">
        <v>2</v>
      </c>
      <c r="C27" s="3">
        <v>35</v>
      </c>
      <c r="D27" s="3">
        <v>2</v>
      </c>
      <c r="E27" s="3">
        <v>21.193</v>
      </c>
      <c r="F27" s="4" t="str">
        <f>HYPERLINK("http://141.218.60.56/~jnz1568/getInfo.php?workbook=15_02.xlsx&amp;sheet=A0&amp;row=27&amp;col=6&amp;number=180000000000&amp;sourceID=14","180000000000")</f>
        <v>180000000000</v>
      </c>
      <c r="G27" s="4" t="str">
        <f>HYPERLINK("http://141.218.60.56/~jnz1568/getInfo.php?workbook=15_02.xlsx&amp;sheet=A0&amp;row=27&amp;col=7&amp;number=0&amp;sourceID=14","0")</f>
        <v>0</v>
      </c>
    </row>
    <row r="28" spans="1:7">
      <c r="A28" s="3">
        <v>15</v>
      </c>
      <c r="B28" s="3">
        <v>2</v>
      </c>
      <c r="C28" s="3">
        <v>36</v>
      </c>
      <c r="D28" s="3">
        <v>2</v>
      </c>
      <c r="E28" s="3">
        <v>21.191</v>
      </c>
      <c r="F28" s="4" t="str">
        <f>HYPERLINK("http://141.218.60.56/~jnz1568/getInfo.php?workbook=15_02.xlsx&amp;sheet=A0&amp;row=28&amp;col=6&amp;number=181400000000&amp;sourceID=14","181400000000")</f>
        <v>181400000000</v>
      </c>
      <c r="G28" s="4" t="str">
        <f>HYPERLINK("http://141.218.60.56/~jnz1568/getInfo.php?workbook=15_02.xlsx&amp;sheet=A0&amp;row=28&amp;col=7&amp;number=0&amp;sourceID=14","0")</f>
        <v>0</v>
      </c>
    </row>
    <row r="29" spans="1:7">
      <c r="A29" s="3">
        <v>15</v>
      </c>
      <c r="B29" s="3">
        <v>2</v>
      </c>
      <c r="C29" s="3">
        <v>37</v>
      </c>
      <c r="D29" s="3">
        <v>2</v>
      </c>
      <c r="E29" s="3">
        <v>21.17</v>
      </c>
      <c r="F29" s="4" t="str">
        <f>HYPERLINK("http://141.218.60.56/~jnz1568/getInfo.php?workbook=15_02.xlsx&amp;sheet=A0&amp;row=29&amp;col=6&amp;number=1308000000&amp;sourceID=14","1308000000")</f>
        <v>1308000000</v>
      </c>
      <c r="G29" s="4" t="str">
        <f>HYPERLINK("http://141.218.60.56/~jnz1568/getInfo.php?workbook=15_02.xlsx&amp;sheet=A0&amp;row=29&amp;col=7&amp;number=0&amp;sourceID=14","0")</f>
        <v>0</v>
      </c>
    </row>
    <row r="30" spans="1:7">
      <c r="A30" s="3">
        <v>15</v>
      </c>
      <c r="B30" s="3">
        <v>2</v>
      </c>
      <c r="C30" s="3">
        <v>7</v>
      </c>
      <c r="D30" s="3">
        <v>3</v>
      </c>
      <c r="E30" s="3">
        <v>1090.301</v>
      </c>
      <c r="F30" s="4" t="str">
        <f>HYPERLINK("http://141.218.60.56/~jnz1568/getInfo.php?workbook=15_02.xlsx&amp;sheet=A0&amp;row=30&amp;col=6&amp;number=50000000&amp;sourceID=14","50000000")</f>
        <v>50000000</v>
      </c>
      <c r="G30" s="4" t="str">
        <f>HYPERLINK("http://141.218.60.56/~jnz1568/getInfo.php?workbook=15_02.xlsx&amp;sheet=A0&amp;row=30&amp;col=7&amp;number=0&amp;sourceID=14","0")</f>
        <v>0</v>
      </c>
    </row>
    <row r="31" spans="1:7">
      <c r="A31" s="3">
        <v>15</v>
      </c>
      <c r="B31" s="3">
        <v>2</v>
      </c>
      <c r="C31" s="3">
        <v>11</v>
      </c>
      <c r="D31" s="3">
        <v>3</v>
      </c>
      <c r="E31" s="3">
        <v>32.929</v>
      </c>
      <c r="F31" s="4" t="str">
        <f>HYPERLINK("http://141.218.60.56/~jnz1568/getInfo.php?workbook=15_02.xlsx&amp;sheet=A0&amp;row=31&amp;col=6&amp;number=4567000000&amp;sourceID=14","4567000000")</f>
        <v>4567000000</v>
      </c>
      <c r="G31" s="4" t="str">
        <f>HYPERLINK("http://141.218.60.56/~jnz1568/getInfo.php?workbook=15_02.xlsx&amp;sheet=A0&amp;row=31&amp;col=7&amp;number=0&amp;sourceID=14","0")</f>
        <v>0</v>
      </c>
    </row>
    <row r="32" spans="1:7">
      <c r="A32" s="3">
        <v>15</v>
      </c>
      <c r="B32" s="3">
        <v>2</v>
      </c>
      <c r="C32" s="3">
        <v>13</v>
      </c>
      <c r="D32" s="3">
        <v>3</v>
      </c>
      <c r="E32" s="3">
        <v>32.636</v>
      </c>
      <c r="F32" s="4" t="str">
        <f>HYPERLINK("http://141.218.60.56/~jnz1568/getInfo.php?workbook=15_02.xlsx&amp;sheet=A0&amp;row=32&amp;col=6&amp;number=714500000000&amp;sourceID=14","714500000000")</f>
        <v>714500000000</v>
      </c>
      <c r="G32" s="4" t="str">
        <f>HYPERLINK("http://141.218.60.56/~jnz1568/getInfo.php?workbook=15_02.xlsx&amp;sheet=A0&amp;row=32&amp;col=7&amp;number=0&amp;sourceID=14","0")</f>
        <v>0</v>
      </c>
    </row>
    <row r="33" spans="1:7">
      <c r="A33" s="3">
        <v>15</v>
      </c>
      <c r="B33" s="3">
        <v>2</v>
      </c>
      <c r="C33" s="3">
        <v>21</v>
      </c>
      <c r="D33" s="3">
        <v>3</v>
      </c>
      <c r="E33" s="3">
        <v>24.412</v>
      </c>
      <c r="F33" s="4" t="str">
        <f>HYPERLINK("http://141.218.60.56/~jnz1568/getInfo.php?workbook=15_02.xlsx&amp;sheet=A0&amp;row=33&amp;col=6&amp;number=2265000000&amp;sourceID=14","2265000000")</f>
        <v>2265000000</v>
      </c>
      <c r="G33" s="4" t="str">
        <f>HYPERLINK("http://141.218.60.56/~jnz1568/getInfo.php?workbook=15_02.xlsx&amp;sheet=A0&amp;row=33&amp;col=7&amp;number=0&amp;sourceID=14","0")</f>
        <v>0</v>
      </c>
    </row>
    <row r="34" spans="1:7">
      <c r="A34" s="3">
        <v>15</v>
      </c>
      <c r="B34" s="3">
        <v>2</v>
      </c>
      <c r="C34" s="3">
        <v>23</v>
      </c>
      <c r="D34" s="3">
        <v>3</v>
      </c>
      <c r="E34" s="3">
        <v>24.345</v>
      </c>
      <c r="F34" s="4" t="str">
        <f>HYPERLINK("http://141.218.60.56/~jnz1568/getInfo.php?workbook=15_02.xlsx&amp;sheet=A0&amp;row=34&amp;col=6&amp;number=325400000000&amp;sourceID=14","325400000000")</f>
        <v>325400000000</v>
      </c>
      <c r="G34" s="4" t="str">
        <f>HYPERLINK("http://141.218.60.56/~jnz1568/getInfo.php?workbook=15_02.xlsx&amp;sheet=A0&amp;row=34&amp;col=7&amp;number=0&amp;sourceID=14","0")</f>
        <v>0</v>
      </c>
    </row>
    <row r="35" spans="1:7">
      <c r="A35" s="3">
        <v>15</v>
      </c>
      <c r="B35" s="3">
        <v>2</v>
      </c>
      <c r="C35" s="3">
        <v>35</v>
      </c>
      <c r="D35" s="3">
        <v>3</v>
      </c>
      <c r="E35" s="3">
        <v>21.808</v>
      </c>
      <c r="F35" s="4" t="str">
        <f>HYPERLINK("http://141.218.60.56/~jnz1568/getInfo.php?workbook=15_02.xlsx&amp;sheet=A0&amp;row=35&amp;col=6&amp;number=1191000000&amp;sourceID=14","1191000000")</f>
        <v>1191000000</v>
      </c>
      <c r="G35" s="4" t="str">
        <f>HYPERLINK("http://141.218.60.56/~jnz1568/getInfo.php?workbook=15_02.xlsx&amp;sheet=A0&amp;row=35&amp;col=7&amp;number=0&amp;sourceID=14","0")</f>
        <v>0</v>
      </c>
    </row>
    <row r="36" spans="1:7">
      <c r="A36" s="3">
        <v>15</v>
      </c>
      <c r="B36" s="3">
        <v>2</v>
      </c>
      <c r="C36" s="3">
        <v>37</v>
      </c>
      <c r="D36" s="3">
        <v>3</v>
      </c>
      <c r="E36" s="3">
        <v>21.784</v>
      </c>
      <c r="F36" s="4" t="str">
        <f>HYPERLINK("http://141.218.60.56/~jnz1568/getInfo.php?workbook=15_02.xlsx&amp;sheet=A0&amp;row=36&amp;col=6&amp;number=165500000000&amp;sourceID=14","165500000000")</f>
        <v>165500000000</v>
      </c>
      <c r="G36" s="4" t="str">
        <f>HYPERLINK("http://141.218.60.56/~jnz1568/getInfo.php?workbook=15_02.xlsx&amp;sheet=A0&amp;row=36&amp;col=7&amp;number=0&amp;sourceID=14","0")</f>
        <v>0</v>
      </c>
    </row>
    <row r="37" spans="1:7">
      <c r="A37" s="3">
        <v>15</v>
      </c>
      <c r="B37" s="3">
        <v>2</v>
      </c>
      <c r="C37" s="3">
        <v>8</v>
      </c>
      <c r="D37" s="3">
        <v>4</v>
      </c>
      <c r="E37" s="3">
        <v>33.197</v>
      </c>
      <c r="F37" s="4" t="str">
        <f>HYPERLINK("http://141.218.60.56/~jnz1568/getInfo.php?workbook=15_02.xlsx&amp;sheet=A0&amp;row=37&amp;col=6&amp;number=3040000000&amp;sourceID=14","3040000000")</f>
        <v>3040000000</v>
      </c>
      <c r="G37" s="4" t="str">
        <f>HYPERLINK("http://141.218.60.56/~jnz1568/getInfo.php?workbook=15_02.xlsx&amp;sheet=A0&amp;row=37&amp;col=7&amp;number=0&amp;sourceID=14","0")</f>
        <v>0</v>
      </c>
    </row>
    <row r="38" spans="1:7">
      <c r="A38" s="3">
        <v>15</v>
      </c>
      <c r="B38" s="3">
        <v>2</v>
      </c>
      <c r="C38" s="3">
        <v>14</v>
      </c>
      <c r="D38" s="3">
        <v>4</v>
      </c>
      <c r="E38" s="3">
        <v>32.589</v>
      </c>
      <c r="F38" s="4" t="str">
        <f>HYPERLINK("http://141.218.60.56/~jnz1568/getInfo.php?workbook=15_02.xlsx&amp;sheet=A0&amp;row=38&amp;col=6&amp;number=166300000000&amp;sourceID=14","166300000000")</f>
        <v>166300000000</v>
      </c>
      <c r="G38" s="4" t="str">
        <f>HYPERLINK("http://141.218.60.56/~jnz1568/getInfo.php?workbook=15_02.xlsx&amp;sheet=A0&amp;row=38&amp;col=7&amp;number=0&amp;sourceID=14","0")</f>
        <v>0</v>
      </c>
    </row>
    <row r="39" spans="1:7">
      <c r="A39" s="3">
        <v>15</v>
      </c>
      <c r="B39" s="3">
        <v>2</v>
      </c>
      <c r="C39" s="3">
        <v>18</v>
      </c>
      <c r="D39" s="3">
        <v>4</v>
      </c>
      <c r="E39" s="3">
        <v>24.437</v>
      </c>
      <c r="F39" s="4" t="str">
        <f>HYPERLINK("http://141.218.60.56/~jnz1568/getInfo.php?workbook=15_02.xlsx&amp;sheet=A0&amp;row=39&amp;col=6&amp;number=1258000000&amp;sourceID=14","1258000000")</f>
        <v>1258000000</v>
      </c>
      <c r="G39" s="4" t="str">
        <f>HYPERLINK("http://141.218.60.56/~jnz1568/getInfo.php?workbook=15_02.xlsx&amp;sheet=A0&amp;row=39&amp;col=7&amp;number=0&amp;sourceID=14","0")</f>
        <v>0</v>
      </c>
    </row>
    <row r="40" spans="1:7">
      <c r="A40" s="3">
        <v>15</v>
      </c>
      <c r="B40" s="3">
        <v>2</v>
      </c>
      <c r="C40" s="3">
        <v>24</v>
      </c>
      <c r="D40" s="3">
        <v>4</v>
      </c>
      <c r="E40" s="3">
        <v>24.299</v>
      </c>
      <c r="F40" s="4" t="str">
        <f>HYPERLINK("http://141.218.60.56/~jnz1568/getInfo.php?workbook=15_02.xlsx&amp;sheet=A0&amp;row=40&amp;col=6&amp;number=50890000000&amp;sourceID=14","50890000000")</f>
        <v>50890000000</v>
      </c>
      <c r="G40" s="4" t="str">
        <f>HYPERLINK("http://141.218.60.56/~jnz1568/getInfo.php?workbook=15_02.xlsx&amp;sheet=A0&amp;row=40&amp;col=7&amp;number=0&amp;sourceID=14","0")</f>
        <v>0</v>
      </c>
    </row>
    <row r="41" spans="1:7">
      <c r="A41" s="3">
        <v>15</v>
      </c>
      <c r="B41" s="3">
        <v>2</v>
      </c>
      <c r="C41" s="3">
        <v>32</v>
      </c>
      <c r="D41" s="3">
        <v>4</v>
      </c>
      <c r="E41" s="3">
        <v>21.795</v>
      </c>
      <c r="F41" s="4" t="str">
        <f>HYPERLINK("http://141.218.60.56/~jnz1568/getInfo.php?workbook=15_02.xlsx&amp;sheet=A0&amp;row=41&amp;col=6&amp;number=629600000&amp;sourceID=14","629600000")</f>
        <v>629600000</v>
      </c>
      <c r="G41" s="4" t="str">
        <f>HYPERLINK("http://141.218.60.56/~jnz1568/getInfo.php?workbook=15_02.xlsx&amp;sheet=A0&amp;row=41&amp;col=7&amp;number=0&amp;sourceID=14","0")</f>
        <v>0</v>
      </c>
    </row>
    <row r="42" spans="1:7">
      <c r="A42" s="3">
        <v>15</v>
      </c>
      <c r="B42" s="3">
        <v>2</v>
      </c>
      <c r="C42" s="3">
        <v>38</v>
      </c>
      <c r="D42" s="3">
        <v>4</v>
      </c>
      <c r="E42" s="3">
        <v>21.739</v>
      </c>
      <c r="F42" s="4" t="str">
        <f>HYPERLINK("http://141.218.60.56/~jnz1568/getInfo.php?workbook=15_02.xlsx&amp;sheet=A0&amp;row=42&amp;col=6&amp;number=23160000000&amp;sourceID=14","23160000000")</f>
        <v>23160000000</v>
      </c>
      <c r="G42" s="4" t="str">
        <f>HYPERLINK("http://141.218.60.56/~jnz1568/getInfo.php?workbook=15_02.xlsx&amp;sheet=A0&amp;row=42&amp;col=7&amp;number=0&amp;sourceID=14","0")</f>
        <v>0</v>
      </c>
    </row>
    <row r="43" spans="1:7">
      <c r="A43" s="3">
        <v>15</v>
      </c>
      <c r="B43" s="3">
        <v>2</v>
      </c>
      <c r="C43" s="3">
        <v>8</v>
      </c>
      <c r="D43" s="3">
        <v>5</v>
      </c>
      <c r="E43" s="3">
        <v>33.223</v>
      </c>
      <c r="F43" s="4" t="str">
        <f>HYPERLINK("http://141.218.60.56/~jnz1568/getInfo.php?workbook=15_02.xlsx&amp;sheet=A0&amp;row=43&amp;col=6&amp;number=27260000000&amp;sourceID=14","27260000000")</f>
        <v>27260000000</v>
      </c>
      <c r="G43" s="4" t="str">
        <f>HYPERLINK("http://141.218.60.56/~jnz1568/getInfo.php?workbook=15_02.xlsx&amp;sheet=A0&amp;row=43&amp;col=7&amp;number=0&amp;sourceID=14","0")</f>
        <v>0</v>
      </c>
    </row>
    <row r="44" spans="1:7">
      <c r="A44" s="3">
        <v>15</v>
      </c>
      <c r="B44" s="3">
        <v>2</v>
      </c>
      <c r="C44" s="3">
        <v>14</v>
      </c>
      <c r="D44" s="3">
        <v>5</v>
      </c>
      <c r="E44" s="3">
        <v>32.614</v>
      </c>
      <c r="F44" s="4" t="str">
        <f>HYPERLINK("http://141.218.60.56/~jnz1568/getInfo.php?workbook=15_02.xlsx&amp;sheet=A0&amp;row=44&amp;col=6&amp;number=366400000000&amp;sourceID=14","366400000000")</f>
        <v>366400000000</v>
      </c>
      <c r="G44" s="4" t="str">
        <f>HYPERLINK("http://141.218.60.56/~jnz1568/getInfo.php?workbook=15_02.xlsx&amp;sheet=A0&amp;row=44&amp;col=7&amp;number=0&amp;sourceID=14","0")</f>
        <v>0</v>
      </c>
    </row>
    <row r="45" spans="1:7">
      <c r="A45" s="3">
        <v>15</v>
      </c>
      <c r="B45" s="3">
        <v>2</v>
      </c>
      <c r="C45" s="3">
        <v>15</v>
      </c>
      <c r="D45" s="3">
        <v>5</v>
      </c>
      <c r="E45" s="3">
        <v>32.614</v>
      </c>
      <c r="F45" s="4" t="str">
        <f>HYPERLINK("http://141.218.60.56/~jnz1568/getInfo.php?workbook=15_02.xlsx&amp;sheet=A0&amp;row=45&amp;col=6&amp;number=658700000000&amp;sourceID=14","658700000000")</f>
        <v>658700000000</v>
      </c>
      <c r="G45" s="4" t="str">
        <f>HYPERLINK("http://141.218.60.56/~jnz1568/getInfo.php?workbook=15_02.xlsx&amp;sheet=A0&amp;row=45&amp;col=7&amp;number=0&amp;sourceID=14","0")</f>
        <v>0</v>
      </c>
    </row>
    <row r="46" spans="1:7">
      <c r="A46" s="3">
        <v>15</v>
      </c>
      <c r="B46" s="3">
        <v>2</v>
      </c>
      <c r="C46" s="3">
        <v>18</v>
      </c>
      <c r="D46" s="3">
        <v>5</v>
      </c>
      <c r="E46" s="3">
        <v>24.451</v>
      </c>
      <c r="F46" s="4" t="str">
        <f>HYPERLINK("http://141.218.60.56/~jnz1568/getInfo.php?workbook=15_02.xlsx&amp;sheet=A0&amp;row=46&amp;col=6&amp;number=11280000000&amp;sourceID=14","11280000000")</f>
        <v>11280000000</v>
      </c>
      <c r="G46" s="4" t="str">
        <f>HYPERLINK("http://141.218.60.56/~jnz1568/getInfo.php?workbook=15_02.xlsx&amp;sheet=A0&amp;row=46&amp;col=7&amp;number=0&amp;sourceID=14","0")</f>
        <v>0</v>
      </c>
    </row>
    <row r="47" spans="1:7">
      <c r="A47" s="3">
        <v>15</v>
      </c>
      <c r="B47" s="3">
        <v>2</v>
      </c>
      <c r="C47" s="3">
        <v>24</v>
      </c>
      <c r="D47" s="3">
        <v>5</v>
      </c>
      <c r="E47" s="3">
        <v>24.313</v>
      </c>
      <c r="F47" s="4" t="str">
        <f>HYPERLINK("http://141.218.60.56/~jnz1568/getInfo.php?workbook=15_02.xlsx&amp;sheet=A0&amp;row=47&amp;col=6&amp;number=114400000000&amp;sourceID=14","114400000000")</f>
        <v>114400000000</v>
      </c>
      <c r="G47" s="4" t="str">
        <f>HYPERLINK("http://141.218.60.56/~jnz1568/getInfo.php?workbook=15_02.xlsx&amp;sheet=A0&amp;row=47&amp;col=7&amp;number=0&amp;sourceID=14","0")</f>
        <v>0</v>
      </c>
    </row>
    <row r="48" spans="1:7">
      <c r="A48" s="3">
        <v>15</v>
      </c>
      <c r="B48" s="3">
        <v>2</v>
      </c>
      <c r="C48" s="3">
        <v>25</v>
      </c>
      <c r="D48" s="3">
        <v>5</v>
      </c>
      <c r="E48" s="3">
        <v>24.313</v>
      </c>
      <c r="F48" s="4" t="str">
        <f>HYPERLINK("http://141.218.60.56/~jnz1568/getInfo.php?workbook=15_02.xlsx&amp;sheet=A0&amp;row=48&amp;col=6&amp;number=205200000000&amp;sourceID=14","205200000000")</f>
        <v>205200000000</v>
      </c>
      <c r="G48" s="4" t="str">
        <f>HYPERLINK("http://141.218.60.56/~jnz1568/getInfo.php?workbook=15_02.xlsx&amp;sheet=A0&amp;row=48&amp;col=7&amp;number=0&amp;sourceID=14","0")</f>
        <v>0</v>
      </c>
    </row>
    <row r="49" spans="1:7">
      <c r="A49" s="3">
        <v>15</v>
      </c>
      <c r="B49" s="3">
        <v>2</v>
      </c>
      <c r="C49" s="3">
        <v>32</v>
      </c>
      <c r="D49" s="3">
        <v>5</v>
      </c>
      <c r="E49" s="3">
        <v>21.806</v>
      </c>
      <c r="F49" s="4" t="str">
        <f>HYPERLINK("http://141.218.60.56/~jnz1568/getInfo.php?workbook=15_02.xlsx&amp;sheet=A0&amp;row=49&amp;col=6&amp;number=5650000000&amp;sourceID=14","5650000000")</f>
        <v>5650000000</v>
      </c>
      <c r="G49" s="4" t="str">
        <f>HYPERLINK("http://141.218.60.56/~jnz1568/getInfo.php?workbook=15_02.xlsx&amp;sheet=A0&amp;row=49&amp;col=7&amp;number=0&amp;sourceID=14","0")</f>
        <v>0</v>
      </c>
    </row>
    <row r="50" spans="1:7">
      <c r="A50" s="3">
        <v>15</v>
      </c>
      <c r="B50" s="3">
        <v>2</v>
      </c>
      <c r="C50" s="3">
        <v>38</v>
      </c>
      <c r="D50" s="3">
        <v>5</v>
      </c>
      <c r="E50" s="3">
        <v>21.75</v>
      </c>
      <c r="F50" s="4" t="str">
        <f>HYPERLINK("http://141.218.60.56/~jnz1568/getInfo.php?workbook=15_02.xlsx&amp;sheet=A0&amp;row=50&amp;col=6&amp;number=52100000000&amp;sourceID=14","52100000000")</f>
        <v>52100000000</v>
      </c>
      <c r="G50" s="4" t="str">
        <f>HYPERLINK("http://141.218.60.56/~jnz1568/getInfo.php?workbook=15_02.xlsx&amp;sheet=A0&amp;row=50&amp;col=7&amp;number=0&amp;sourceID=14","0")</f>
        <v>0</v>
      </c>
    </row>
    <row r="51" spans="1:7">
      <c r="A51" s="3">
        <v>15</v>
      </c>
      <c r="B51" s="3">
        <v>2</v>
      </c>
      <c r="C51" s="3">
        <v>39</v>
      </c>
      <c r="D51" s="3">
        <v>5</v>
      </c>
      <c r="E51" s="3">
        <v>21.75</v>
      </c>
      <c r="F51" s="4" t="str">
        <f>HYPERLINK("http://141.218.60.56/~jnz1568/getInfo.php?workbook=15_02.xlsx&amp;sheet=A0&amp;row=51&amp;col=6&amp;number=93300000000&amp;sourceID=14","93300000000")</f>
        <v>93300000000</v>
      </c>
      <c r="G51" s="4" t="str">
        <f>HYPERLINK("http://141.218.60.56/~jnz1568/getInfo.php?workbook=15_02.xlsx&amp;sheet=A0&amp;row=51&amp;col=7&amp;number=0&amp;sourceID=14","0")</f>
        <v>0</v>
      </c>
    </row>
    <row r="52" spans="1:7">
      <c r="A52" s="3">
        <v>15</v>
      </c>
      <c r="B52" s="3">
        <v>2</v>
      </c>
      <c r="C52" s="3">
        <v>8</v>
      </c>
      <c r="D52" s="3">
        <v>6</v>
      </c>
      <c r="E52" s="3">
        <v>33.331</v>
      </c>
      <c r="F52" s="4" t="str">
        <f>HYPERLINK("http://141.218.60.56/~jnz1568/getInfo.php?workbook=15_02.xlsx&amp;sheet=A0&amp;row=52&amp;col=6&amp;number=75560000000&amp;sourceID=14","75560000000")</f>
        <v>75560000000</v>
      </c>
      <c r="G52" s="4" t="str">
        <f>HYPERLINK("http://141.218.60.56/~jnz1568/getInfo.php?workbook=15_02.xlsx&amp;sheet=A0&amp;row=52&amp;col=7&amp;number=0&amp;sourceID=14","0")</f>
        <v>0</v>
      </c>
    </row>
    <row r="53" spans="1:7">
      <c r="A53" s="3">
        <v>15</v>
      </c>
      <c r="B53" s="3">
        <v>2</v>
      </c>
      <c r="C53" s="3">
        <v>14</v>
      </c>
      <c r="D53" s="3">
        <v>6</v>
      </c>
      <c r="E53" s="3">
        <v>32.718</v>
      </c>
      <c r="F53" s="4" t="str">
        <f>HYPERLINK("http://141.218.60.56/~jnz1568/getInfo.php?workbook=15_02.xlsx&amp;sheet=A0&amp;row=53&amp;col=6&amp;number=1799000000000&amp;sourceID=14","1799000000000")</f>
        <v>1799000000000</v>
      </c>
      <c r="G53" s="4" t="str">
        <f>HYPERLINK("http://141.218.60.56/~jnz1568/getInfo.php?workbook=15_02.xlsx&amp;sheet=A0&amp;row=53&amp;col=7&amp;number=0&amp;sourceID=14","0")</f>
        <v>0</v>
      </c>
    </row>
    <row r="54" spans="1:7">
      <c r="A54" s="3">
        <v>15</v>
      </c>
      <c r="B54" s="3">
        <v>2</v>
      </c>
      <c r="C54" s="3">
        <v>15</v>
      </c>
      <c r="D54" s="3">
        <v>6</v>
      </c>
      <c r="E54" s="3">
        <v>32.718</v>
      </c>
      <c r="F54" s="4" t="str">
        <f>HYPERLINK("http://141.218.60.56/~jnz1568/getInfo.php?workbook=15_02.xlsx&amp;sheet=A0&amp;row=54&amp;col=6&amp;number=362000000000&amp;sourceID=14","362000000000")</f>
        <v>362000000000</v>
      </c>
      <c r="G54" s="4" t="str">
        <f>HYPERLINK("http://141.218.60.56/~jnz1568/getInfo.php?workbook=15_02.xlsx&amp;sheet=A0&amp;row=54&amp;col=7&amp;number=0&amp;sourceID=14","0")</f>
        <v>0</v>
      </c>
    </row>
    <row r="55" spans="1:7">
      <c r="A55" s="3">
        <v>15</v>
      </c>
      <c r="B55" s="3">
        <v>2</v>
      </c>
      <c r="C55" s="3">
        <v>16</v>
      </c>
      <c r="D55" s="3">
        <v>6</v>
      </c>
      <c r="E55" s="3">
        <v>32.706</v>
      </c>
      <c r="F55" s="4" t="str">
        <f>HYPERLINK("http://141.218.60.56/~jnz1568/getInfo.php?workbook=15_02.xlsx&amp;sheet=A0&amp;row=55&amp;col=6&amp;number=1446000000000&amp;sourceID=14","1446000000000")</f>
        <v>1446000000000</v>
      </c>
      <c r="G55" s="4" t="str">
        <f>HYPERLINK("http://141.218.60.56/~jnz1568/getInfo.php?workbook=15_02.xlsx&amp;sheet=A0&amp;row=55&amp;col=7&amp;number=0&amp;sourceID=14","0")</f>
        <v>0</v>
      </c>
    </row>
    <row r="56" spans="1:7">
      <c r="A56" s="3">
        <v>15</v>
      </c>
      <c r="B56" s="3">
        <v>2</v>
      </c>
      <c r="C56" s="3">
        <v>18</v>
      </c>
      <c r="D56" s="3">
        <v>6</v>
      </c>
      <c r="E56" s="3">
        <v>24.509</v>
      </c>
      <c r="F56" s="4" t="str">
        <f>HYPERLINK("http://141.218.60.56/~jnz1568/getInfo.php?workbook=15_02.xlsx&amp;sheet=A0&amp;row=56&amp;col=6&amp;number=31320000000&amp;sourceID=14","31320000000")</f>
        <v>31320000000</v>
      </c>
      <c r="G56" s="4" t="str">
        <f>HYPERLINK("http://141.218.60.56/~jnz1568/getInfo.php?workbook=15_02.xlsx&amp;sheet=A0&amp;row=56&amp;col=7&amp;number=0&amp;sourceID=14","0")</f>
        <v>0</v>
      </c>
    </row>
    <row r="57" spans="1:7">
      <c r="A57" s="3">
        <v>15</v>
      </c>
      <c r="B57" s="3">
        <v>2</v>
      </c>
      <c r="C57" s="3">
        <v>24</v>
      </c>
      <c r="D57" s="3">
        <v>6</v>
      </c>
      <c r="E57" s="3">
        <v>24.371</v>
      </c>
      <c r="F57" s="4" t="str">
        <f>HYPERLINK("http://141.218.60.56/~jnz1568/getInfo.php?workbook=15_02.xlsx&amp;sheet=A0&amp;row=57&amp;col=6&amp;number=569600000000&amp;sourceID=14","569600000000")</f>
        <v>569600000000</v>
      </c>
      <c r="G57" s="4" t="str">
        <f>HYPERLINK("http://141.218.60.56/~jnz1568/getInfo.php?workbook=15_02.xlsx&amp;sheet=A0&amp;row=57&amp;col=7&amp;number=0&amp;sourceID=14","0")</f>
        <v>0</v>
      </c>
    </row>
    <row r="58" spans="1:7">
      <c r="A58" s="3">
        <v>15</v>
      </c>
      <c r="B58" s="3">
        <v>2</v>
      </c>
      <c r="C58" s="3">
        <v>25</v>
      </c>
      <c r="D58" s="3">
        <v>6</v>
      </c>
      <c r="E58" s="3">
        <v>24.371</v>
      </c>
      <c r="F58" s="4" t="str">
        <f>HYPERLINK("http://141.218.60.56/~jnz1568/getInfo.php?workbook=15_02.xlsx&amp;sheet=A0&amp;row=58&amp;col=6&amp;number=113300000000&amp;sourceID=14","113300000000")</f>
        <v>113300000000</v>
      </c>
      <c r="G58" s="4" t="str">
        <f>HYPERLINK("http://141.218.60.56/~jnz1568/getInfo.php?workbook=15_02.xlsx&amp;sheet=A0&amp;row=58&amp;col=7&amp;number=0&amp;sourceID=14","0")</f>
        <v>0</v>
      </c>
    </row>
    <row r="59" spans="1:7">
      <c r="A59" s="3">
        <v>15</v>
      </c>
      <c r="B59" s="3">
        <v>2</v>
      </c>
      <c r="C59" s="3">
        <v>26</v>
      </c>
      <c r="D59" s="3">
        <v>6</v>
      </c>
      <c r="E59" s="3">
        <v>24.368</v>
      </c>
      <c r="F59" s="4" t="str">
        <f>HYPERLINK("http://141.218.60.56/~jnz1568/getInfo.php?workbook=15_02.xlsx&amp;sheet=A0&amp;row=59&amp;col=6&amp;number=456200000000&amp;sourceID=14","456200000000")</f>
        <v>456200000000</v>
      </c>
      <c r="G59" s="4" t="str">
        <f>HYPERLINK("http://141.218.60.56/~jnz1568/getInfo.php?workbook=15_02.xlsx&amp;sheet=A0&amp;row=59&amp;col=7&amp;number=0&amp;sourceID=14","0")</f>
        <v>0</v>
      </c>
    </row>
    <row r="60" spans="1:7">
      <c r="A60" s="3">
        <v>15</v>
      </c>
      <c r="B60" s="3">
        <v>2</v>
      </c>
      <c r="C60" s="3">
        <v>32</v>
      </c>
      <c r="D60" s="3">
        <v>6</v>
      </c>
      <c r="E60" s="3">
        <v>21.853</v>
      </c>
      <c r="F60" s="4" t="str">
        <f>HYPERLINK("http://141.218.60.56/~jnz1568/getInfo.php?workbook=15_02.xlsx&amp;sheet=A0&amp;row=60&amp;col=6&amp;number=15700000000&amp;sourceID=14","15700000000")</f>
        <v>15700000000</v>
      </c>
      <c r="G60" s="4" t="str">
        <f>HYPERLINK("http://141.218.60.56/~jnz1568/getInfo.php?workbook=15_02.xlsx&amp;sheet=A0&amp;row=60&amp;col=7&amp;number=0&amp;sourceID=14","0")</f>
        <v>0</v>
      </c>
    </row>
    <row r="61" spans="1:7">
      <c r="A61" s="3">
        <v>15</v>
      </c>
      <c r="B61" s="3">
        <v>2</v>
      </c>
      <c r="C61" s="3">
        <v>38</v>
      </c>
      <c r="D61" s="3">
        <v>6</v>
      </c>
      <c r="E61" s="3">
        <v>21.797</v>
      </c>
      <c r="F61" s="4" t="str">
        <f>HYPERLINK("http://141.218.60.56/~jnz1568/getInfo.php?workbook=15_02.xlsx&amp;sheet=A0&amp;row=61&amp;col=6&amp;number=259400000000&amp;sourceID=14","259400000000")</f>
        <v>259400000000</v>
      </c>
      <c r="G61" s="4" t="str">
        <f>HYPERLINK("http://141.218.60.56/~jnz1568/getInfo.php?workbook=15_02.xlsx&amp;sheet=A0&amp;row=61&amp;col=7&amp;number=0&amp;sourceID=14","0")</f>
        <v>0</v>
      </c>
    </row>
    <row r="62" spans="1:7">
      <c r="A62" s="3">
        <v>15</v>
      </c>
      <c r="B62" s="3">
        <v>2</v>
      </c>
      <c r="C62" s="3">
        <v>39</v>
      </c>
      <c r="D62" s="3">
        <v>6</v>
      </c>
      <c r="E62" s="3">
        <v>21.797</v>
      </c>
      <c r="F62" s="4" t="str">
        <f>HYPERLINK("http://141.218.60.56/~jnz1568/getInfo.php?workbook=15_02.xlsx&amp;sheet=A0&amp;row=62&amp;col=6&amp;number=51530000000&amp;sourceID=14","51530000000")</f>
        <v>51530000000</v>
      </c>
      <c r="G62" s="4" t="str">
        <f>HYPERLINK("http://141.218.60.56/~jnz1568/getInfo.php?workbook=15_02.xlsx&amp;sheet=A0&amp;row=62&amp;col=7&amp;number=0&amp;sourceID=14","0")</f>
        <v>0</v>
      </c>
    </row>
    <row r="63" spans="1:7">
      <c r="A63" s="3">
        <v>15</v>
      </c>
      <c r="B63" s="3">
        <v>2</v>
      </c>
      <c r="C63" s="3">
        <v>40</v>
      </c>
      <c r="D63" s="3">
        <v>6</v>
      </c>
      <c r="E63" s="3">
        <v>21.796</v>
      </c>
      <c r="F63" s="4" t="str">
        <f>HYPERLINK("http://141.218.60.56/~jnz1568/getInfo.php?workbook=15_02.xlsx&amp;sheet=A0&amp;row=63&amp;col=6&amp;number=207700000000&amp;sourceID=14","207700000000")</f>
        <v>207700000000</v>
      </c>
      <c r="G63" s="4" t="str">
        <f>HYPERLINK("http://141.218.60.56/~jnz1568/getInfo.php?workbook=15_02.xlsx&amp;sheet=A0&amp;row=63&amp;col=7&amp;number=0&amp;sourceID=14","0")</f>
        <v>0</v>
      </c>
    </row>
    <row r="64" spans="1:7">
      <c r="A64" s="3">
        <v>15</v>
      </c>
      <c r="B64" s="3">
        <v>2</v>
      </c>
      <c r="C64" s="3">
        <v>9</v>
      </c>
      <c r="D64" s="3">
        <v>7</v>
      </c>
      <c r="E64" s="3">
        <v>33.947</v>
      </c>
      <c r="F64" s="4" t="str">
        <f>HYPERLINK("http://141.218.60.56/~jnz1568/getInfo.php?workbook=15_02.xlsx&amp;sheet=A0&amp;row=64&amp;col=6&amp;number=235900000000&amp;sourceID=14","235900000000")</f>
        <v>235900000000</v>
      </c>
      <c r="G64" s="4" t="str">
        <f>HYPERLINK("http://141.218.60.56/~jnz1568/getInfo.php?workbook=15_02.xlsx&amp;sheet=A0&amp;row=64&amp;col=7&amp;number=0&amp;sourceID=14","0")</f>
        <v>0</v>
      </c>
    </row>
    <row r="65" spans="1:7">
      <c r="A65" s="3">
        <v>15</v>
      </c>
      <c r="B65" s="3">
        <v>2</v>
      </c>
      <c r="C65" s="3">
        <v>17</v>
      </c>
      <c r="D65" s="3">
        <v>7</v>
      </c>
      <c r="E65" s="3">
        <v>33.683</v>
      </c>
      <c r="F65" s="4" t="str">
        <f>HYPERLINK("http://141.218.60.56/~jnz1568/getInfo.php?workbook=15_02.xlsx&amp;sheet=A0&amp;row=65&amp;col=6&amp;number=2451000000000&amp;sourceID=14","2451000000000")</f>
        <v>2451000000000</v>
      </c>
      <c r="G65" s="4" t="str">
        <f>HYPERLINK("http://141.218.60.56/~jnz1568/getInfo.php?workbook=15_02.xlsx&amp;sheet=A0&amp;row=65&amp;col=7&amp;number=0&amp;sourceID=14","0")</f>
        <v>0</v>
      </c>
    </row>
    <row r="66" spans="1:7">
      <c r="A66" s="3">
        <v>15</v>
      </c>
      <c r="B66" s="3">
        <v>2</v>
      </c>
      <c r="C66" s="3">
        <v>19</v>
      </c>
      <c r="D66" s="3">
        <v>7</v>
      </c>
      <c r="E66" s="3">
        <v>24.971</v>
      </c>
      <c r="F66" s="4" t="str">
        <f>HYPERLINK("http://141.218.60.56/~jnz1568/getInfo.php?workbook=15_02.xlsx&amp;sheet=A0&amp;row=66&amp;col=6&amp;number=97680000000&amp;sourceID=14","97680000000")</f>
        <v>97680000000</v>
      </c>
      <c r="G66" s="4" t="str">
        <f>HYPERLINK("http://141.218.60.56/~jnz1568/getInfo.php?workbook=15_02.xlsx&amp;sheet=A0&amp;row=66&amp;col=7&amp;number=0&amp;sourceID=14","0")</f>
        <v>0</v>
      </c>
    </row>
    <row r="67" spans="1:7">
      <c r="A67" s="3">
        <v>15</v>
      </c>
      <c r="B67" s="3">
        <v>2</v>
      </c>
      <c r="C67" s="3">
        <v>27</v>
      </c>
      <c r="D67" s="3">
        <v>7</v>
      </c>
      <c r="E67" s="3">
        <v>24.91</v>
      </c>
      <c r="F67" s="4" t="str">
        <f>HYPERLINK("http://141.218.60.56/~jnz1568/getInfo.php?workbook=15_02.xlsx&amp;sheet=A0&amp;row=67&amp;col=6&amp;number=785900000000&amp;sourceID=14","785900000000")</f>
        <v>785900000000</v>
      </c>
      <c r="G67" s="4" t="str">
        <f>HYPERLINK("http://141.218.60.56/~jnz1568/getInfo.php?workbook=15_02.xlsx&amp;sheet=A0&amp;row=67&amp;col=7&amp;number=0&amp;sourceID=14","0")</f>
        <v>0</v>
      </c>
    </row>
    <row r="68" spans="1:7">
      <c r="A68" s="3">
        <v>15</v>
      </c>
      <c r="B68" s="3">
        <v>2</v>
      </c>
      <c r="C68" s="3">
        <v>33</v>
      </c>
      <c r="D68" s="3">
        <v>7</v>
      </c>
      <c r="E68" s="3">
        <v>22.254</v>
      </c>
      <c r="F68" s="4" t="str">
        <f>HYPERLINK("http://141.218.60.56/~jnz1568/getInfo.php?workbook=15_02.xlsx&amp;sheet=A0&amp;row=68&amp;col=6&amp;number=48990000000&amp;sourceID=14","48990000000")</f>
        <v>48990000000</v>
      </c>
      <c r="G68" s="4" t="str">
        <f>HYPERLINK("http://141.218.60.56/~jnz1568/getInfo.php?workbook=15_02.xlsx&amp;sheet=A0&amp;row=68&amp;col=7&amp;number=0&amp;sourceID=14","0")</f>
        <v>0</v>
      </c>
    </row>
    <row r="69" spans="1:7">
      <c r="A69" s="3">
        <v>15</v>
      </c>
      <c r="B69" s="3">
        <v>2</v>
      </c>
      <c r="C69" s="3">
        <v>41</v>
      </c>
      <c r="D69" s="3">
        <v>7</v>
      </c>
      <c r="E69" s="3">
        <v>22.229</v>
      </c>
      <c r="F69" s="4" t="str">
        <f>HYPERLINK("http://141.218.60.56/~jnz1568/getInfo.php?workbook=15_02.xlsx&amp;sheet=A0&amp;row=69&amp;col=6&amp;number=359500000000&amp;sourceID=14","359500000000")</f>
        <v>359500000000</v>
      </c>
      <c r="G69" s="4" t="str">
        <f>HYPERLINK("http://141.218.60.56/~jnz1568/getInfo.php?workbook=15_02.xlsx&amp;sheet=A0&amp;row=69&amp;col=7&amp;number=0&amp;sourceID=14","0")</f>
        <v>0</v>
      </c>
    </row>
    <row r="70" spans="1:7">
      <c r="A70" s="3">
        <v>15</v>
      </c>
      <c r="B70" s="3">
        <v>2</v>
      </c>
      <c r="C70" s="3">
        <v>20</v>
      </c>
      <c r="D70" s="3">
        <v>8</v>
      </c>
      <c r="E70" s="3">
        <v>91.421</v>
      </c>
      <c r="F70" s="4" t="str">
        <f>HYPERLINK("http://141.218.60.56/~jnz1568/getInfo.php?workbook=15_02.xlsx&amp;sheet=A0&amp;row=70&amp;col=6&amp;number=128700000000&amp;sourceID=14","128700000000")</f>
        <v>128700000000</v>
      </c>
      <c r="G70" s="4" t="str">
        <f>HYPERLINK("http://141.218.60.56/~jnz1568/getInfo.php?workbook=15_02.xlsx&amp;sheet=A0&amp;row=70&amp;col=7&amp;number=0&amp;sourceID=14","0")</f>
        <v>0</v>
      </c>
    </row>
    <row r="71" spans="1:7">
      <c r="A71" s="3">
        <v>15</v>
      </c>
      <c r="B71" s="3">
        <v>2</v>
      </c>
      <c r="C71" s="3">
        <v>21</v>
      </c>
      <c r="D71" s="3">
        <v>8</v>
      </c>
      <c r="E71" s="3">
        <v>91.395</v>
      </c>
      <c r="F71" s="4" t="str">
        <f>HYPERLINK("http://141.218.60.56/~jnz1568/getInfo.php?workbook=15_02.xlsx&amp;sheet=A0&amp;row=71&amp;col=6&amp;number=128800000000&amp;sourceID=14","128800000000")</f>
        <v>128800000000</v>
      </c>
      <c r="G71" s="4" t="str">
        <f>HYPERLINK("http://141.218.60.56/~jnz1568/getInfo.php?workbook=15_02.xlsx&amp;sheet=A0&amp;row=71&amp;col=7&amp;number=0&amp;sourceID=14","0")</f>
        <v>0</v>
      </c>
    </row>
    <row r="72" spans="1:7">
      <c r="A72" s="3">
        <v>15</v>
      </c>
      <c r="B72" s="3">
        <v>2</v>
      </c>
      <c r="C72" s="3">
        <v>22</v>
      </c>
      <c r="D72" s="3">
        <v>8</v>
      </c>
      <c r="E72" s="3">
        <v>91.294</v>
      </c>
      <c r="F72" s="4" t="str">
        <f>HYPERLINK("http://141.218.60.56/~jnz1568/getInfo.php?workbook=15_02.xlsx&amp;sheet=A0&amp;row=72&amp;col=6&amp;number=129300000000&amp;sourceID=14","129300000000")</f>
        <v>129300000000</v>
      </c>
      <c r="G72" s="4" t="str">
        <f>HYPERLINK("http://141.218.60.56/~jnz1568/getInfo.php?workbook=15_02.xlsx&amp;sheet=A0&amp;row=72&amp;col=7&amp;number=0&amp;sourceID=14","0")</f>
        <v>0</v>
      </c>
    </row>
    <row r="73" spans="1:7">
      <c r="A73" s="3">
        <v>15</v>
      </c>
      <c r="B73" s="3">
        <v>2</v>
      </c>
      <c r="C73" s="3">
        <v>34</v>
      </c>
      <c r="D73" s="3">
        <v>8</v>
      </c>
      <c r="E73" s="3">
        <v>63.173</v>
      </c>
      <c r="F73" s="4" t="str">
        <f>HYPERLINK("http://141.218.60.56/~jnz1568/getInfo.php?workbook=15_02.xlsx&amp;sheet=A0&amp;row=73&amp;col=6&amp;number=67300000000&amp;sourceID=14","67300000000")</f>
        <v>67300000000</v>
      </c>
      <c r="G73" s="4" t="str">
        <f>HYPERLINK("http://141.218.60.56/~jnz1568/getInfo.php?workbook=15_02.xlsx&amp;sheet=A0&amp;row=73&amp;col=7&amp;number=0&amp;sourceID=14","0")</f>
        <v>0</v>
      </c>
    </row>
    <row r="74" spans="1:7">
      <c r="A74" s="3">
        <v>15</v>
      </c>
      <c r="B74" s="3">
        <v>2</v>
      </c>
      <c r="C74" s="3">
        <v>35</v>
      </c>
      <c r="D74" s="3">
        <v>8</v>
      </c>
      <c r="E74" s="3">
        <v>63.166</v>
      </c>
      <c r="F74" s="4" t="str">
        <f>HYPERLINK("http://141.218.60.56/~jnz1568/getInfo.php?workbook=15_02.xlsx&amp;sheet=A0&amp;row=74&amp;col=6&amp;number=67340000000&amp;sourceID=14","67340000000")</f>
        <v>67340000000</v>
      </c>
      <c r="G74" s="4" t="str">
        <f>HYPERLINK("http://141.218.60.56/~jnz1568/getInfo.php?workbook=15_02.xlsx&amp;sheet=A0&amp;row=74&amp;col=7&amp;number=0&amp;sourceID=14","0")</f>
        <v>0</v>
      </c>
    </row>
    <row r="75" spans="1:7">
      <c r="A75" s="3">
        <v>15</v>
      </c>
      <c r="B75" s="3">
        <v>2</v>
      </c>
      <c r="C75" s="3">
        <v>36</v>
      </c>
      <c r="D75" s="3">
        <v>8</v>
      </c>
      <c r="E75" s="3">
        <v>63.142</v>
      </c>
      <c r="F75" s="4" t="str">
        <f>HYPERLINK("http://141.218.60.56/~jnz1568/getInfo.php?workbook=15_02.xlsx&amp;sheet=A0&amp;row=75&amp;col=6&amp;number=67480000000&amp;sourceID=14","67480000000")</f>
        <v>67480000000</v>
      </c>
      <c r="G75" s="4" t="str">
        <f>HYPERLINK("http://141.218.60.56/~jnz1568/getInfo.php?workbook=15_02.xlsx&amp;sheet=A0&amp;row=75&amp;col=7&amp;number=0&amp;sourceID=14","0")</f>
        <v>0</v>
      </c>
    </row>
    <row r="76" spans="1:7">
      <c r="A76" s="3">
        <v>15</v>
      </c>
      <c r="B76" s="3">
        <v>2</v>
      </c>
      <c r="C76" s="3">
        <v>23</v>
      </c>
      <c r="D76" s="3">
        <v>9</v>
      </c>
      <c r="E76" s="3">
        <v>93.443</v>
      </c>
      <c r="F76" s="4" t="str">
        <f>HYPERLINK("http://141.218.60.56/~jnz1568/getInfo.php?workbook=15_02.xlsx&amp;sheet=A0&amp;row=76&amp;col=6&amp;number=123400000000&amp;sourceID=14","123400000000")</f>
        <v>123400000000</v>
      </c>
      <c r="G76" s="4" t="str">
        <f>HYPERLINK("http://141.218.60.56/~jnz1568/getInfo.php?workbook=15_02.xlsx&amp;sheet=A0&amp;row=76&amp;col=7&amp;number=0&amp;sourceID=14","0")</f>
        <v>0</v>
      </c>
    </row>
    <row r="77" spans="1:7">
      <c r="A77" s="3">
        <v>15</v>
      </c>
      <c r="B77" s="3">
        <v>2</v>
      </c>
      <c r="C77" s="3">
        <v>37</v>
      </c>
      <c r="D77" s="3">
        <v>9</v>
      </c>
      <c r="E77" s="3">
        <v>64.384</v>
      </c>
      <c r="F77" s="4" t="str">
        <f>HYPERLINK("http://141.218.60.56/~jnz1568/getInfo.php?workbook=15_02.xlsx&amp;sheet=A0&amp;row=77&amp;col=6&amp;number=64900000000&amp;sourceID=14","64900000000")</f>
        <v>64900000000</v>
      </c>
      <c r="G77" s="4" t="str">
        <f>HYPERLINK("http://141.218.60.56/~jnz1568/getInfo.php?workbook=15_02.xlsx&amp;sheet=A0&amp;row=77&amp;col=7&amp;number=0&amp;sourceID=14","0")</f>
        <v>0</v>
      </c>
    </row>
    <row r="78" spans="1:7">
      <c r="A78" s="3">
        <v>15</v>
      </c>
      <c r="B78" s="3">
        <v>2</v>
      </c>
      <c r="C78" s="3">
        <v>14</v>
      </c>
      <c r="D78" s="3">
        <v>10</v>
      </c>
      <c r="E78" s="3">
        <v>4469.881</v>
      </c>
      <c r="F78" s="4" t="str">
        <f>HYPERLINK("http://141.218.60.56/~jnz1568/getInfo.php?workbook=15_02.xlsx&amp;sheet=A0&amp;row=78&amp;col=6&amp;number=52580000&amp;sourceID=14","52580000")</f>
        <v>52580000</v>
      </c>
      <c r="G78" s="4" t="str">
        <f>HYPERLINK("http://141.218.60.56/~jnz1568/getInfo.php?workbook=15_02.xlsx&amp;sheet=A0&amp;row=78&amp;col=7&amp;number=0&amp;sourceID=14","0")</f>
        <v>0</v>
      </c>
    </row>
    <row r="79" spans="1:7">
      <c r="A79" s="3">
        <v>15</v>
      </c>
      <c r="B79" s="3">
        <v>2</v>
      </c>
      <c r="C79" s="3">
        <v>18</v>
      </c>
      <c r="D79" s="3">
        <v>10</v>
      </c>
      <c r="E79" s="3">
        <v>95.6</v>
      </c>
      <c r="F79" s="4" t="str">
        <f>HYPERLINK("http://141.218.60.56/~jnz1568/getInfo.php?workbook=15_02.xlsx&amp;sheet=A0&amp;row=79&amp;col=6&amp;number=870600000&amp;sourceID=14","870600000")</f>
        <v>870600000</v>
      </c>
      <c r="G79" s="4" t="str">
        <f>HYPERLINK("http://141.218.60.56/~jnz1568/getInfo.php?workbook=15_02.xlsx&amp;sheet=A0&amp;row=79&amp;col=7&amp;number=0&amp;sourceID=14","0")</f>
        <v>0</v>
      </c>
    </row>
    <row r="80" spans="1:7">
      <c r="A80" s="3">
        <v>15</v>
      </c>
      <c r="B80" s="3">
        <v>2</v>
      </c>
      <c r="C80" s="3">
        <v>24</v>
      </c>
      <c r="D80" s="3">
        <v>10</v>
      </c>
      <c r="E80" s="3">
        <v>93.522</v>
      </c>
      <c r="F80" s="4" t="str">
        <f>HYPERLINK("http://141.218.60.56/~jnz1568/getInfo.php?workbook=15_02.xlsx&amp;sheet=A0&amp;row=80&amp;col=6&amp;number=17440000000&amp;sourceID=14","17440000000")</f>
        <v>17440000000</v>
      </c>
      <c r="G80" s="4" t="str">
        <f>HYPERLINK("http://141.218.60.56/~jnz1568/getInfo.php?workbook=15_02.xlsx&amp;sheet=A0&amp;row=80&amp;col=7&amp;number=0&amp;sourceID=14","0")</f>
        <v>0</v>
      </c>
    </row>
    <row r="81" spans="1:7">
      <c r="A81" s="3">
        <v>15</v>
      </c>
      <c r="B81" s="3">
        <v>2</v>
      </c>
      <c r="C81" s="3">
        <v>32</v>
      </c>
      <c r="D81" s="3">
        <v>10</v>
      </c>
      <c r="E81" s="3">
        <v>64.849</v>
      </c>
      <c r="F81" s="4" t="str">
        <f>HYPERLINK("http://141.218.60.56/~jnz1568/getInfo.php?workbook=15_02.xlsx&amp;sheet=A0&amp;row=81&amp;col=6&amp;number=435700000&amp;sourceID=14","435700000")</f>
        <v>435700000</v>
      </c>
      <c r="G81" s="4" t="str">
        <f>HYPERLINK("http://141.218.60.56/~jnz1568/getInfo.php?workbook=15_02.xlsx&amp;sheet=A0&amp;row=81&amp;col=7&amp;number=0&amp;sourceID=14","0")</f>
        <v>0</v>
      </c>
    </row>
    <row r="82" spans="1:7">
      <c r="A82" s="3">
        <v>15</v>
      </c>
      <c r="B82" s="3">
        <v>2</v>
      </c>
      <c r="C82" s="3">
        <v>38</v>
      </c>
      <c r="D82" s="3">
        <v>10</v>
      </c>
      <c r="E82" s="3">
        <v>64.357</v>
      </c>
      <c r="F82" s="4" t="str">
        <f>HYPERLINK("http://141.218.60.56/~jnz1568/getInfo.php?workbook=15_02.xlsx&amp;sheet=A0&amp;row=82&amp;col=6&amp;number=8291000000&amp;sourceID=14","8291000000")</f>
        <v>8291000000</v>
      </c>
      <c r="G82" s="4" t="str">
        <f>HYPERLINK("http://141.218.60.56/~jnz1568/getInfo.php?workbook=15_02.xlsx&amp;sheet=A0&amp;row=82&amp;col=7&amp;number=0&amp;sourceID=14","0")</f>
        <v>0</v>
      </c>
    </row>
    <row r="83" spans="1:7">
      <c r="A83" s="3">
        <v>15</v>
      </c>
      <c r="B83" s="3">
        <v>2</v>
      </c>
      <c r="C83" s="3">
        <v>14</v>
      </c>
      <c r="D83" s="3">
        <v>11</v>
      </c>
      <c r="E83" s="3">
        <v>4624.072</v>
      </c>
      <c r="F83" s="4" t="str">
        <f>HYPERLINK("http://141.218.60.56/~jnz1568/getInfo.php?workbook=15_02.xlsx&amp;sheet=A0&amp;row=83&amp;col=6&amp;number=39030000&amp;sourceID=14","39030000")</f>
        <v>39030000</v>
      </c>
      <c r="G83" s="4" t="str">
        <f>HYPERLINK("http://141.218.60.56/~jnz1568/getInfo.php?workbook=15_02.xlsx&amp;sheet=A0&amp;row=83&amp;col=7&amp;number=0&amp;sourceID=14","0")</f>
        <v>0</v>
      </c>
    </row>
    <row r="84" spans="1:7">
      <c r="A84" s="3">
        <v>15</v>
      </c>
      <c r="B84" s="3">
        <v>2</v>
      </c>
      <c r="C84" s="3">
        <v>15</v>
      </c>
      <c r="D84" s="3">
        <v>11</v>
      </c>
      <c r="E84" s="3">
        <v>4614.683</v>
      </c>
      <c r="F84" s="4" t="str">
        <f>HYPERLINK("http://141.218.60.56/~jnz1568/getInfo.php?workbook=15_02.xlsx&amp;sheet=A0&amp;row=84&amp;col=6&amp;number=68460000&amp;sourceID=14","68460000")</f>
        <v>68460000</v>
      </c>
      <c r="G84" s="4" t="str">
        <f>HYPERLINK("http://141.218.60.56/~jnz1568/getInfo.php?workbook=15_02.xlsx&amp;sheet=A0&amp;row=84&amp;col=7&amp;number=0&amp;sourceID=14","0")</f>
        <v>0</v>
      </c>
    </row>
    <row r="85" spans="1:7">
      <c r="A85" s="3">
        <v>15</v>
      </c>
      <c r="B85" s="3">
        <v>2</v>
      </c>
      <c r="C85" s="3">
        <v>18</v>
      </c>
      <c r="D85" s="3">
        <v>11</v>
      </c>
      <c r="E85" s="3">
        <v>95.669</v>
      </c>
      <c r="F85" s="4" t="str">
        <f>HYPERLINK("http://141.218.60.56/~jnz1568/getInfo.php?workbook=15_02.xlsx&amp;sheet=A0&amp;row=85&amp;col=6&amp;number=7801000000&amp;sourceID=14","7801000000")</f>
        <v>7801000000</v>
      </c>
      <c r="G85" s="4" t="str">
        <f>HYPERLINK("http://141.218.60.56/~jnz1568/getInfo.php?workbook=15_02.xlsx&amp;sheet=A0&amp;row=85&amp;col=7&amp;number=0&amp;sourceID=14","0")</f>
        <v>0</v>
      </c>
    </row>
    <row r="86" spans="1:7">
      <c r="A86" s="3">
        <v>15</v>
      </c>
      <c r="B86" s="3">
        <v>2</v>
      </c>
      <c r="C86" s="3">
        <v>24</v>
      </c>
      <c r="D86" s="3">
        <v>11</v>
      </c>
      <c r="E86" s="3">
        <v>93.587</v>
      </c>
      <c r="F86" s="4" t="str">
        <f>HYPERLINK("http://141.218.60.56/~jnz1568/getInfo.php?workbook=15_02.xlsx&amp;sheet=A0&amp;row=86&amp;col=6&amp;number=39210000000&amp;sourceID=14","39210000000")</f>
        <v>39210000000</v>
      </c>
      <c r="G86" s="4" t="str">
        <f>HYPERLINK("http://141.218.60.56/~jnz1568/getInfo.php?workbook=15_02.xlsx&amp;sheet=A0&amp;row=86&amp;col=7&amp;number=0&amp;sourceID=14","0")</f>
        <v>0</v>
      </c>
    </row>
    <row r="87" spans="1:7">
      <c r="A87" s="3">
        <v>15</v>
      </c>
      <c r="B87" s="3">
        <v>2</v>
      </c>
      <c r="C87" s="3">
        <v>25</v>
      </c>
      <c r="D87" s="3">
        <v>11</v>
      </c>
      <c r="E87" s="3">
        <v>93.587</v>
      </c>
      <c r="F87" s="4" t="str">
        <f>HYPERLINK("http://141.218.60.56/~jnz1568/getInfo.php?workbook=15_02.xlsx&amp;sheet=A0&amp;row=87&amp;col=6&amp;number=70360000000&amp;sourceID=14","70360000000")</f>
        <v>70360000000</v>
      </c>
      <c r="G87" s="4" t="str">
        <f>HYPERLINK("http://141.218.60.56/~jnz1568/getInfo.php?workbook=15_02.xlsx&amp;sheet=A0&amp;row=87&amp;col=7&amp;number=0&amp;sourceID=14","0")</f>
        <v>0</v>
      </c>
    </row>
    <row r="88" spans="1:7">
      <c r="A88" s="3">
        <v>15</v>
      </c>
      <c r="B88" s="3">
        <v>2</v>
      </c>
      <c r="C88" s="3">
        <v>32</v>
      </c>
      <c r="D88" s="3">
        <v>11</v>
      </c>
      <c r="E88" s="3">
        <v>64.88</v>
      </c>
      <c r="F88" s="4" t="str">
        <f>HYPERLINK("http://141.218.60.56/~jnz1568/getInfo.php?workbook=15_02.xlsx&amp;sheet=A0&amp;row=88&amp;col=6&amp;number=3908000000&amp;sourceID=14","3908000000")</f>
        <v>3908000000</v>
      </c>
      <c r="G88" s="4" t="str">
        <f>HYPERLINK("http://141.218.60.56/~jnz1568/getInfo.php?workbook=15_02.xlsx&amp;sheet=A0&amp;row=88&amp;col=7&amp;number=0&amp;sourceID=14","0")</f>
        <v>0</v>
      </c>
    </row>
    <row r="89" spans="1:7">
      <c r="A89" s="3">
        <v>15</v>
      </c>
      <c r="B89" s="3">
        <v>2</v>
      </c>
      <c r="C89" s="3">
        <v>38</v>
      </c>
      <c r="D89" s="3">
        <v>11</v>
      </c>
      <c r="E89" s="3">
        <v>64.388</v>
      </c>
      <c r="F89" s="4" t="str">
        <f>HYPERLINK("http://141.218.60.56/~jnz1568/getInfo.php?workbook=15_02.xlsx&amp;sheet=A0&amp;row=89&amp;col=6&amp;number=18650000000&amp;sourceID=14","18650000000")</f>
        <v>18650000000</v>
      </c>
      <c r="G89" s="4" t="str">
        <f>HYPERLINK("http://141.218.60.56/~jnz1568/getInfo.php?workbook=15_02.xlsx&amp;sheet=A0&amp;row=89&amp;col=7&amp;number=0&amp;sourceID=14","0")</f>
        <v>0</v>
      </c>
    </row>
    <row r="90" spans="1:7">
      <c r="A90" s="3">
        <v>15</v>
      </c>
      <c r="B90" s="3">
        <v>2</v>
      </c>
      <c r="C90" s="3">
        <v>39</v>
      </c>
      <c r="D90" s="3">
        <v>11</v>
      </c>
      <c r="E90" s="3">
        <v>64.388</v>
      </c>
      <c r="F90" s="4" t="str">
        <f>HYPERLINK("http://141.218.60.56/~jnz1568/getInfo.php?workbook=15_02.xlsx&amp;sheet=A0&amp;row=90&amp;col=6&amp;number=33340000000&amp;sourceID=14","33340000000")</f>
        <v>33340000000</v>
      </c>
      <c r="G90" s="4" t="str">
        <f>HYPERLINK("http://141.218.60.56/~jnz1568/getInfo.php?workbook=15_02.xlsx&amp;sheet=A0&amp;row=90&amp;col=7&amp;number=0&amp;sourceID=14","0")</f>
        <v>0</v>
      </c>
    </row>
    <row r="91" spans="1:7">
      <c r="A91" s="3">
        <v>15</v>
      </c>
      <c r="B91" s="3">
        <v>2</v>
      </c>
      <c r="C91" s="3">
        <v>14</v>
      </c>
      <c r="D91" s="3">
        <v>12</v>
      </c>
      <c r="E91" s="3">
        <v>5339.608</v>
      </c>
      <c r="F91" s="4" t="str">
        <f>HYPERLINK("http://141.218.60.56/~jnz1568/getInfo.php?workbook=15_02.xlsx&amp;sheet=A0&amp;row=91&amp;col=6&amp;number=2314000&amp;sourceID=14","2314000")</f>
        <v>2314000</v>
      </c>
      <c r="G91" s="4" t="str">
        <f>HYPERLINK("http://141.218.60.56/~jnz1568/getInfo.php?workbook=15_02.xlsx&amp;sheet=A0&amp;row=91&amp;col=7&amp;number=0&amp;sourceID=14","0")</f>
        <v>0</v>
      </c>
    </row>
    <row r="92" spans="1:7">
      <c r="A92" s="3">
        <v>15</v>
      </c>
      <c r="B92" s="3">
        <v>2</v>
      </c>
      <c r="C92" s="3">
        <v>15</v>
      </c>
      <c r="D92" s="3">
        <v>12</v>
      </c>
      <c r="E92" s="3">
        <v>5327.093</v>
      </c>
      <c r="F92" s="4" t="str">
        <f>HYPERLINK("http://141.218.60.56/~jnz1568/getInfo.php?workbook=15_02.xlsx&amp;sheet=A0&amp;row=92&amp;col=6&amp;number=23480000&amp;sourceID=14","23480000")</f>
        <v>23480000</v>
      </c>
      <c r="G92" s="4" t="str">
        <f>HYPERLINK("http://141.218.60.56/~jnz1568/getInfo.php?workbook=15_02.xlsx&amp;sheet=A0&amp;row=92&amp;col=7&amp;number=0&amp;sourceID=14","0")</f>
        <v>0</v>
      </c>
    </row>
    <row r="93" spans="1:7">
      <c r="A93" s="3">
        <v>15</v>
      </c>
      <c r="B93" s="3">
        <v>2</v>
      </c>
      <c r="C93" s="3">
        <v>16</v>
      </c>
      <c r="D93" s="3">
        <v>12</v>
      </c>
      <c r="E93" s="3">
        <v>5027.156</v>
      </c>
      <c r="F93" s="4" t="str">
        <f>HYPERLINK("http://141.218.60.56/~jnz1568/getInfo.php?workbook=15_02.xlsx&amp;sheet=A0&amp;row=93&amp;col=6&amp;number=217000000&amp;sourceID=14","217000000")</f>
        <v>217000000</v>
      </c>
      <c r="G93" s="4" t="str">
        <f>HYPERLINK("http://141.218.60.56/~jnz1568/getInfo.php?workbook=15_02.xlsx&amp;sheet=A0&amp;row=93&amp;col=7&amp;number=0&amp;sourceID=14","0")</f>
        <v>0</v>
      </c>
    </row>
    <row r="94" spans="1:7">
      <c r="A94" s="3">
        <v>15</v>
      </c>
      <c r="B94" s="3">
        <v>2</v>
      </c>
      <c r="C94" s="3">
        <v>18</v>
      </c>
      <c r="D94" s="3">
        <v>12</v>
      </c>
      <c r="E94" s="3">
        <v>95.935</v>
      </c>
      <c r="F94" s="4" t="str">
        <f>HYPERLINK("http://141.218.60.56/~jnz1568/getInfo.php?workbook=15_02.xlsx&amp;sheet=A0&amp;row=94&amp;col=6&amp;number=21650000000&amp;sourceID=14","21650000000")</f>
        <v>21650000000</v>
      </c>
      <c r="G94" s="4" t="str">
        <f>HYPERLINK("http://141.218.60.56/~jnz1568/getInfo.php?workbook=15_02.xlsx&amp;sheet=A0&amp;row=94&amp;col=7&amp;number=0&amp;sourceID=14","0")</f>
        <v>0</v>
      </c>
    </row>
    <row r="95" spans="1:7">
      <c r="A95" s="3">
        <v>15</v>
      </c>
      <c r="B95" s="3">
        <v>2</v>
      </c>
      <c r="C95" s="3">
        <v>24</v>
      </c>
      <c r="D95" s="3">
        <v>12</v>
      </c>
      <c r="E95" s="3">
        <v>93.842</v>
      </c>
      <c r="F95" s="4" t="str">
        <f>HYPERLINK("http://141.218.60.56/~jnz1568/getInfo.php?workbook=15_02.xlsx&amp;sheet=A0&amp;row=95&amp;col=6&amp;number=195100000000&amp;sourceID=14","195100000000")</f>
        <v>195100000000</v>
      </c>
      <c r="G95" s="4" t="str">
        <f>HYPERLINK("http://141.218.60.56/~jnz1568/getInfo.php?workbook=15_02.xlsx&amp;sheet=A0&amp;row=95&amp;col=7&amp;number=0&amp;sourceID=14","0")</f>
        <v>0</v>
      </c>
    </row>
    <row r="96" spans="1:7">
      <c r="A96" s="3">
        <v>15</v>
      </c>
      <c r="B96" s="3">
        <v>2</v>
      </c>
      <c r="C96" s="3">
        <v>25</v>
      </c>
      <c r="D96" s="3">
        <v>12</v>
      </c>
      <c r="E96" s="3">
        <v>93.842</v>
      </c>
      <c r="F96" s="4" t="str">
        <f>HYPERLINK("http://141.218.60.56/~jnz1568/getInfo.php?workbook=15_02.xlsx&amp;sheet=A0&amp;row=96&amp;col=6&amp;number=38810000000&amp;sourceID=14","38810000000")</f>
        <v>38810000000</v>
      </c>
      <c r="G96" s="4" t="str">
        <f>HYPERLINK("http://141.218.60.56/~jnz1568/getInfo.php?workbook=15_02.xlsx&amp;sheet=A0&amp;row=96&amp;col=7&amp;number=0&amp;sourceID=14","0")</f>
        <v>0</v>
      </c>
    </row>
    <row r="97" spans="1:7">
      <c r="A97" s="3">
        <v>15</v>
      </c>
      <c r="B97" s="3">
        <v>2</v>
      </c>
      <c r="C97" s="3">
        <v>26</v>
      </c>
      <c r="D97" s="3">
        <v>12</v>
      </c>
      <c r="E97" s="3">
        <v>93.8</v>
      </c>
      <c r="F97" s="4" t="str">
        <f>HYPERLINK("http://141.218.60.56/~jnz1568/getInfo.php?workbook=15_02.xlsx&amp;sheet=A0&amp;row=97&amp;col=6&amp;number=156300000000&amp;sourceID=14","156300000000")</f>
        <v>156300000000</v>
      </c>
      <c r="G97" s="4" t="str">
        <f>HYPERLINK("http://141.218.60.56/~jnz1568/getInfo.php?workbook=15_02.xlsx&amp;sheet=A0&amp;row=97&amp;col=7&amp;number=0&amp;sourceID=14","0")</f>
        <v>0</v>
      </c>
    </row>
    <row r="98" spans="1:7">
      <c r="A98" s="3">
        <v>15</v>
      </c>
      <c r="B98" s="3">
        <v>2</v>
      </c>
      <c r="C98" s="3">
        <v>32</v>
      </c>
      <c r="D98" s="3">
        <v>12</v>
      </c>
      <c r="E98" s="3">
        <v>65.002</v>
      </c>
      <c r="F98" s="4" t="str">
        <f>HYPERLINK("http://141.218.60.56/~jnz1568/getInfo.php?workbook=15_02.xlsx&amp;sheet=A0&amp;row=98&amp;col=6&amp;number=10860000000&amp;sourceID=14","10860000000")</f>
        <v>10860000000</v>
      </c>
      <c r="G98" s="4" t="str">
        <f>HYPERLINK("http://141.218.60.56/~jnz1568/getInfo.php?workbook=15_02.xlsx&amp;sheet=A0&amp;row=98&amp;col=7&amp;number=0&amp;sourceID=14","0")</f>
        <v>0</v>
      </c>
    </row>
    <row r="99" spans="1:7">
      <c r="A99" s="3">
        <v>15</v>
      </c>
      <c r="B99" s="3">
        <v>2</v>
      </c>
      <c r="C99" s="3">
        <v>38</v>
      </c>
      <c r="D99" s="3">
        <v>12</v>
      </c>
      <c r="E99" s="3">
        <v>64.508</v>
      </c>
      <c r="F99" s="4" t="str">
        <f>HYPERLINK("http://141.218.60.56/~jnz1568/getInfo.php?workbook=15_02.xlsx&amp;sheet=A0&amp;row=99&amp;col=6&amp;number=92960000000&amp;sourceID=14","92960000000")</f>
        <v>92960000000</v>
      </c>
      <c r="G99" s="4" t="str">
        <f>HYPERLINK("http://141.218.60.56/~jnz1568/getInfo.php?workbook=15_02.xlsx&amp;sheet=A0&amp;row=99&amp;col=7&amp;number=0&amp;sourceID=14","0")</f>
        <v>0</v>
      </c>
    </row>
    <row r="100" spans="1:7">
      <c r="A100" s="3">
        <v>15</v>
      </c>
      <c r="B100" s="3">
        <v>2</v>
      </c>
      <c r="C100" s="3">
        <v>39</v>
      </c>
      <c r="D100" s="3">
        <v>12</v>
      </c>
      <c r="E100" s="3">
        <v>64.508</v>
      </c>
      <c r="F100" s="4" t="str">
        <f>HYPERLINK("http://141.218.60.56/~jnz1568/getInfo.php?workbook=15_02.xlsx&amp;sheet=A0&amp;row=100&amp;col=6&amp;number=18430000000&amp;sourceID=14","18430000000")</f>
        <v>18430000000</v>
      </c>
      <c r="G100" s="4" t="str">
        <f>HYPERLINK("http://141.218.60.56/~jnz1568/getInfo.php?workbook=15_02.xlsx&amp;sheet=A0&amp;row=100&amp;col=7&amp;number=0&amp;sourceID=14","0")</f>
        <v>0</v>
      </c>
    </row>
    <row r="101" spans="1:7">
      <c r="A101" s="3">
        <v>15</v>
      </c>
      <c r="B101" s="3">
        <v>2</v>
      </c>
      <c r="C101" s="3">
        <v>40</v>
      </c>
      <c r="D101" s="3">
        <v>12</v>
      </c>
      <c r="E101" s="3">
        <v>64.498</v>
      </c>
      <c r="F101" s="4" t="str">
        <f>HYPERLINK("http://141.218.60.56/~jnz1568/getInfo.php?workbook=15_02.xlsx&amp;sheet=A0&amp;row=101&amp;col=6&amp;number=74430000000&amp;sourceID=14","74430000000")</f>
        <v>74430000000</v>
      </c>
      <c r="G101" s="4" t="str">
        <f>HYPERLINK("http://141.218.60.56/~jnz1568/getInfo.php?workbook=15_02.xlsx&amp;sheet=A0&amp;row=101&amp;col=7&amp;number=0&amp;sourceID=14","0")</f>
        <v>0</v>
      </c>
    </row>
    <row r="102" spans="1:7">
      <c r="A102" s="3">
        <v>15</v>
      </c>
      <c r="B102" s="3">
        <v>2</v>
      </c>
      <c r="C102" s="3">
        <v>19</v>
      </c>
      <c r="D102" s="3">
        <v>13</v>
      </c>
      <c r="E102" s="3">
        <v>96.877</v>
      </c>
      <c r="F102" s="4" t="str">
        <f>HYPERLINK("http://141.218.60.56/~jnz1568/getInfo.php?workbook=15_02.xlsx&amp;sheet=A0&amp;row=102&amp;col=6&amp;number=68720000000&amp;sourceID=14","68720000000")</f>
        <v>68720000000</v>
      </c>
      <c r="G102" s="4" t="str">
        <f>HYPERLINK("http://141.218.60.56/~jnz1568/getInfo.php?workbook=15_02.xlsx&amp;sheet=A0&amp;row=102&amp;col=7&amp;number=0&amp;sourceID=14","0")</f>
        <v>0</v>
      </c>
    </row>
    <row r="103" spans="1:7">
      <c r="A103" s="3">
        <v>15</v>
      </c>
      <c r="B103" s="3">
        <v>2</v>
      </c>
      <c r="C103" s="3">
        <v>27</v>
      </c>
      <c r="D103" s="3">
        <v>13</v>
      </c>
      <c r="E103" s="3">
        <v>95.961</v>
      </c>
      <c r="F103" s="4" t="str">
        <f>HYPERLINK("http://141.218.60.56/~jnz1568/getInfo.php?workbook=15_02.xlsx&amp;sheet=A0&amp;row=103&amp;col=6&amp;number=268800000000&amp;sourceID=14","268800000000")</f>
        <v>268800000000</v>
      </c>
      <c r="G103" s="4" t="str">
        <f>HYPERLINK("http://141.218.60.56/~jnz1568/getInfo.php?workbook=15_02.xlsx&amp;sheet=A0&amp;row=103&amp;col=7&amp;number=0&amp;sourceID=14","0")</f>
        <v>0</v>
      </c>
    </row>
    <row r="104" spans="1:7">
      <c r="A104" s="3">
        <v>15</v>
      </c>
      <c r="B104" s="3">
        <v>2</v>
      </c>
      <c r="C104" s="3">
        <v>33</v>
      </c>
      <c r="D104" s="3">
        <v>13</v>
      </c>
      <c r="E104" s="3">
        <v>65.738</v>
      </c>
      <c r="F104" s="4" t="str">
        <f>HYPERLINK("http://141.218.60.56/~jnz1568/getInfo.php?workbook=15_02.xlsx&amp;sheet=A0&amp;row=104&amp;col=6&amp;number=34360000000&amp;sourceID=14","34360000000")</f>
        <v>34360000000</v>
      </c>
      <c r="G104" s="4" t="str">
        <f>HYPERLINK("http://141.218.60.56/~jnz1568/getInfo.php?workbook=15_02.xlsx&amp;sheet=A0&amp;row=104&amp;col=7&amp;number=0&amp;sourceID=14","0")</f>
        <v>0</v>
      </c>
    </row>
    <row r="105" spans="1:7">
      <c r="A105" s="3">
        <v>15</v>
      </c>
      <c r="B105" s="3">
        <v>2</v>
      </c>
      <c r="C105" s="3">
        <v>41</v>
      </c>
      <c r="D105" s="3">
        <v>13</v>
      </c>
      <c r="E105" s="3">
        <v>65.52</v>
      </c>
      <c r="F105" s="4" t="str">
        <f>HYPERLINK("http://141.218.60.56/~jnz1568/getInfo.php?workbook=15_02.xlsx&amp;sheet=A0&amp;row=105&amp;col=6&amp;number=129800000000&amp;sourceID=14","129800000000")</f>
        <v>129800000000</v>
      </c>
      <c r="G105" s="4" t="str">
        <f>HYPERLINK("http://141.218.60.56/~jnz1568/getInfo.php?workbook=15_02.xlsx&amp;sheet=A0&amp;row=105&amp;col=7&amp;number=0&amp;sourceID=14","0")</f>
        <v>0</v>
      </c>
    </row>
    <row r="106" spans="1:7">
      <c r="A106" s="3">
        <v>15</v>
      </c>
      <c r="B106" s="3">
        <v>2</v>
      </c>
      <c r="C106" s="3">
        <v>20</v>
      </c>
      <c r="D106" s="3">
        <v>14</v>
      </c>
      <c r="E106" s="3">
        <v>96.374</v>
      </c>
      <c r="F106" s="4" t="str">
        <f>HYPERLINK("http://141.218.60.56/~jnz1568/getInfo.php?workbook=15_02.xlsx&amp;sheet=A0&amp;row=106&amp;col=6&amp;number=2628000000&amp;sourceID=14","2628000000")</f>
        <v>2628000000</v>
      </c>
      <c r="G106" s="4" t="str">
        <f>HYPERLINK("http://141.218.60.56/~jnz1568/getInfo.php?workbook=15_02.xlsx&amp;sheet=A0&amp;row=106&amp;col=7&amp;number=0&amp;sourceID=14","0")</f>
        <v>0</v>
      </c>
    </row>
    <row r="107" spans="1:7">
      <c r="A107" s="3">
        <v>15</v>
      </c>
      <c r="B107" s="3">
        <v>2</v>
      </c>
      <c r="C107" s="3">
        <v>21</v>
      </c>
      <c r="D107" s="3">
        <v>14</v>
      </c>
      <c r="E107" s="3">
        <v>96.344</v>
      </c>
      <c r="F107" s="4" t="str">
        <f>HYPERLINK("http://141.218.60.56/~jnz1568/getInfo.php?workbook=15_02.xlsx&amp;sheet=A0&amp;row=107&amp;col=6&amp;number=657900000&amp;sourceID=14","657900000")</f>
        <v>657900000</v>
      </c>
      <c r="G107" s="4" t="str">
        <f>HYPERLINK("http://141.218.60.56/~jnz1568/getInfo.php?workbook=15_02.xlsx&amp;sheet=A0&amp;row=107&amp;col=7&amp;number=0&amp;sourceID=14","0")</f>
        <v>0</v>
      </c>
    </row>
    <row r="108" spans="1:7">
      <c r="A108" s="3">
        <v>15</v>
      </c>
      <c r="B108" s="3">
        <v>2</v>
      </c>
      <c r="C108" s="3">
        <v>22</v>
      </c>
      <c r="D108" s="3">
        <v>14</v>
      </c>
      <c r="E108" s="3">
        <v>96.232</v>
      </c>
      <c r="F108" s="4" t="str">
        <f>HYPERLINK("http://141.218.60.56/~jnz1568/getInfo.php?workbook=15_02.xlsx&amp;sheet=A0&amp;row=108&amp;col=6&amp;number=1188000000&amp;sourceID=14","1188000000")</f>
        <v>1188000000</v>
      </c>
      <c r="G108" s="4" t="str">
        <f>HYPERLINK("http://141.218.60.56/~jnz1568/getInfo.php?workbook=15_02.xlsx&amp;sheet=A0&amp;row=108&amp;col=7&amp;number=0&amp;sourceID=14","0")</f>
        <v>0</v>
      </c>
    </row>
    <row r="109" spans="1:7">
      <c r="A109" s="3">
        <v>15</v>
      </c>
      <c r="B109" s="3">
        <v>2</v>
      </c>
      <c r="C109" s="3">
        <v>28</v>
      </c>
      <c r="D109" s="3">
        <v>14</v>
      </c>
      <c r="E109" s="3">
        <v>95.421</v>
      </c>
      <c r="F109" s="4" t="str">
        <f>HYPERLINK("http://141.218.60.56/~jnz1568/getInfo.php?workbook=15_02.xlsx&amp;sheet=A0&amp;row=109&amp;col=6&amp;number=88850000000&amp;sourceID=14","88850000000")</f>
        <v>88850000000</v>
      </c>
      <c r="G109" s="4" t="str">
        <f>HYPERLINK("http://141.218.60.56/~jnz1568/getInfo.php?workbook=15_02.xlsx&amp;sheet=A0&amp;row=109&amp;col=7&amp;number=0&amp;sourceID=14","0")</f>
        <v>0</v>
      </c>
    </row>
    <row r="110" spans="1:7">
      <c r="A110" s="3">
        <v>15</v>
      </c>
      <c r="B110" s="3">
        <v>2</v>
      </c>
      <c r="C110" s="3">
        <v>34</v>
      </c>
      <c r="D110" s="3">
        <v>14</v>
      </c>
      <c r="E110" s="3">
        <v>65.499</v>
      </c>
      <c r="F110" s="4" t="str">
        <f>HYPERLINK("http://141.218.60.56/~jnz1568/getInfo.php?workbook=15_02.xlsx&amp;sheet=A0&amp;row=110&amp;col=6&amp;number=1145000000&amp;sourceID=14","1145000000")</f>
        <v>1145000000</v>
      </c>
      <c r="G110" s="4" t="str">
        <f>HYPERLINK("http://141.218.60.56/~jnz1568/getInfo.php?workbook=15_02.xlsx&amp;sheet=A0&amp;row=110&amp;col=7&amp;number=0&amp;sourceID=14","0")</f>
        <v>0</v>
      </c>
    </row>
    <row r="111" spans="1:7">
      <c r="A111" s="3">
        <v>15</v>
      </c>
      <c r="B111" s="3">
        <v>2</v>
      </c>
      <c r="C111" s="3">
        <v>35</v>
      </c>
      <c r="D111" s="3">
        <v>14</v>
      </c>
      <c r="E111" s="3">
        <v>65.492</v>
      </c>
      <c r="F111" s="4" t="str">
        <f>HYPERLINK("http://141.218.60.56/~jnz1568/getInfo.php?workbook=15_02.xlsx&amp;sheet=A0&amp;row=111&amp;col=6&amp;number=286200000&amp;sourceID=14","286200000")</f>
        <v>286200000</v>
      </c>
      <c r="G111" s="4" t="str">
        <f>HYPERLINK("http://141.218.60.56/~jnz1568/getInfo.php?workbook=15_02.xlsx&amp;sheet=A0&amp;row=111&amp;col=7&amp;number=0&amp;sourceID=14","0")</f>
        <v>0</v>
      </c>
    </row>
    <row r="112" spans="1:7">
      <c r="A112" s="3">
        <v>15</v>
      </c>
      <c r="B112" s="3">
        <v>2</v>
      </c>
      <c r="C112" s="3">
        <v>36</v>
      </c>
      <c r="D112" s="3">
        <v>14</v>
      </c>
      <c r="E112" s="3">
        <v>65.465</v>
      </c>
      <c r="F112" s="4" t="str">
        <f>HYPERLINK("http://141.218.60.56/~jnz1568/getInfo.php?workbook=15_02.xlsx&amp;sheet=A0&amp;row=112&amp;col=6&amp;number=516100000&amp;sourceID=14","516100000")</f>
        <v>516100000</v>
      </c>
      <c r="G112" s="4" t="str">
        <f>HYPERLINK("http://141.218.60.56/~jnz1568/getInfo.php?workbook=15_02.xlsx&amp;sheet=A0&amp;row=112&amp;col=7&amp;number=0&amp;sourceID=14","0")</f>
        <v>0</v>
      </c>
    </row>
    <row r="113" spans="1:7">
      <c r="A113" s="3">
        <v>15</v>
      </c>
      <c r="B113" s="3">
        <v>2</v>
      </c>
      <c r="C113" s="3">
        <v>42</v>
      </c>
      <c r="D113" s="3">
        <v>14</v>
      </c>
      <c r="E113" s="3">
        <v>65.273</v>
      </c>
      <c r="F113" s="4" t="str">
        <f>HYPERLINK("http://141.218.60.56/~jnz1568/getInfo.php?workbook=15_02.xlsx&amp;sheet=A0&amp;row=113&amp;col=6&amp;number=29170000000&amp;sourceID=14","29170000000")</f>
        <v>29170000000</v>
      </c>
      <c r="G113" s="4" t="str">
        <f>HYPERLINK("http://141.218.60.56/~jnz1568/getInfo.php?workbook=15_02.xlsx&amp;sheet=A0&amp;row=113&amp;col=7&amp;number=0&amp;sourceID=14","0")</f>
        <v>0</v>
      </c>
    </row>
    <row r="114" spans="1:7">
      <c r="A114" s="3">
        <v>15</v>
      </c>
      <c r="B114" s="3">
        <v>2</v>
      </c>
      <c r="C114" s="3">
        <v>21</v>
      </c>
      <c r="D114" s="3">
        <v>15</v>
      </c>
      <c r="E114" s="3">
        <v>96.349</v>
      </c>
      <c r="F114" s="4" t="str">
        <f>HYPERLINK("http://141.218.60.56/~jnz1568/getInfo.php?workbook=15_02.xlsx&amp;sheet=A0&amp;row=114&amp;col=6&amp;number=3292000000&amp;sourceID=14","3292000000")</f>
        <v>3292000000</v>
      </c>
      <c r="G114" s="4" t="str">
        <f>HYPERLINK("http://141.218.60.56/~jnz1568/getInfo.php?workbook=15_02.xlsx&amp;sheet=A0&amp;row=114&amp;col=7&amp;number=0&amp;sourceID=14","0")</f>
        <v>0</v>
      </c>
    </row>
    <row r="115" spans="1:7">
      <c r="A115" s="3">
        <v>15</v>
      </c>
      <c r="B115" s="3">
        <v>2</v>
      </c>
      <c r="C115" s="3">
        <v>22</v>
      </c>
      <c r="D115" s="3">
        <v>15</v>
      </c>
      <c r="E115" s="3">
        <v>96.236</v>
      </c>
      <c r="F115" s="4" t="str">
        <f>HYPERLINK("http://141.218.60.56/~jnz1568/getInfo.php?workbook=15_02.xlsx&amp;sheet=A0&amp;row=115&amp;col=6&amp;number=659400000&amp;sourceID=14","659400000")</f>
        <v>659400000</v>
      </c>
      <c r="G115" s="4" t="str">
        <f>HYPERLINK("http://141.218.60.56/~jnz1568/getInfo.php?workbook=15_02.xlsx&amp;sheet=A0&amp;row=115&amp;col=7&amp;number=0&amp;sourceID=14","0")</f>
        <v>0</v>
      </c>
    </row>
    <row r="116" spans="1:7">
      <c r="A116" s="3">
        <v>15</v>
      </c>
      <c r="B116" s="3">
        <v>2</v>
      </c>
      <c r="C116" s="3">
        <v>28</v>
      </c>
      <c r="D116" s="3">
        <v>15</v>
      </c>
      <c r="E116" s="3">
        <v>95.425</v>
      </c>
      <c r="F116" s="4" t="str">
        <f>HYPERLINK("http://141.218.60.56/~jnz1568/getInfo.php?workbook=15_02.xlsx&amp;sheet=A0&amp;row=116&amp;col=6&amp;number=27320000000&amp;sourceID=14","27320000000")</f>
        <v>27320000000</v>
      </c>
      <c r="G116" s="4" t="str">
        <f>HYPERLINK("http://141.218.60.56/~jnz1568/getInfo.php?workbook=15_02.xlsx&amp;sheet=A0&amp;row=116&amp;col=7&amp;number=0&amp;sourceID=14","0")</f>
        <v>0</v>
      </c>
    </row>
    <row r="117" spans="1:7">
      <c r="A117" s="3">
        <v>15</v>
      </c>
      <c r="B117" s="3">
        <v>2</v>
      </c>
      <c r="C117" s="3">
        <v>29</v>
      </c>
      <c r="D117" s="3">
        <v>15</v>
      </c>
      <c r="E117" s="3">
        <v>95.425</v>
      </c>
      <c r="F117" s="4" t="str">
        <f>HYPERLINK("http://141.218.60.56/~jnz1568/getInfo.php?workbook=15_02.xlsx&amp;sheet=A0&amp;row=117&amp;col=6&amp;number=156000000000&amp;sourceID=14","156000000000")</f>
        <v>156000000000</v>
      </c>
      <c r="G117" s="4" t="str">
        <f>HYPERLINK("http://141.218.60.56/~jnz1568/getInfo.php?workbook=15_02.xlsx&amp;sheet=A0&amp;row=117&amp;col=7&amp;number=0&amp;sourceID=14","0")</f>
        <v>0</v>
      </c>
    </row>
    <row r="118" spans="1:7">
      <c r="A118" s="3">
        <v>15</v>
      </c>
      <c r="B118" s="3">
        <v>2</v>
      </c>
      <c r="C118" s="3">
        <v>35</v>
      </c>
      <c r="D118" s="3">
        <v>15</v>
      </c>
      <c r="E118" s="3">
        <v>65.493</v>
      </c>
      <c r="F118" s="4" t="str">
        <f>HYPERLINK("http://141.218.60.56/~jnz1568/getInfo.php?workbook=15_02.xlsx&amp;sheet=A0&amp;row=118&amp;col=6&amp;number=1432000000&amp;sourceID=14","1432000000")</f>
        <v>1432000000</v>
      </c>
      <c r="G118" s="4" t="str">
        <f>HYPERLINK("http://141.218.60.56/~jnz1568/getInfo.php?workbook=15_02.xlsx&amp;sheet=A0&amp;row=118&amp;col=7&amp;number=0&amp;sourceID=14","0")</f>
        <v>0</v>
      </c>
    </row>
    <row r="119" spans="1:7">
      <c r="A119" s="3">
        <v>15</v>
      </c>
      <c r="B119" s="3">
        <v>2</v>
      </c>
      <c r="C119" s="3">
        <v>36</v>
      </c>
      <c r="D119" s="3">
        <v>15</v>
      </c>
      <c r="E119" s="3">
        <v>65.467</v>
      </c>
      <c r="F119" s="4" t="str">
        <f>HYPERLINK("http://141.218.60.56/~jnz1568/getInfo.php?workbook=15_02.xlsx&amp;sheet=A0&amp;row=119&amp;col=6&amp;number=286500000&amp;sourceID=14","286500000")</f>
        <v>286500000</v>
      </c>
      <c r="G119" s="4" t="str">
        <f>HYPERLINK("http://141.218.60.56/~jnz1568/getInfo.php?workbook=15_02.xlsx&amp;sheet=A0&amp;row=119&amp;col=7&amp;number=0&amp;sourceID=14","0")</f>
        <v>0</v>
      </c>
    </row>
    <row r="120" spans="1:7">
      <c r="A120" s="3">
        <v>15</v>
      </c>
      <c r="B120" s="3">
        <v>2</v>
      </c>
      <c r="C120" s="3">
        <v>42</v>
      </c>
      <c r="D120" s="3">
        <v>15</v>
      </c>
      <c r="E120" s="3">
        <v>65.275</v>
      </c>
      <c r="F120" s="4" t="str">
        <f>HYPERLINK("http://141.218.60.56/~jnz1568/getInfo.php?workbook=15_02.xlsx&amp;sheet=A0&amp;row=120&amp;col=6&amp;number=8973000000&amp;sourceID=14","8973000000")</f>
        <v>8973000000</v>
      </c>
      <c r="G120" s="4" t="str">
        <f>HYPERLINK("http://141.218.60.56/~jnz1568/getInfo.php?workbook=15_02.xlsx&amp;sheet=A0&amp;row=120&amp;col=7&amp;number=0&amp;sourceID=14","0")</f>
        <v>0</v>
      </c>
    </row>
    <row r="121" spans="1:7">
      <c r="A121" s="3">
        <v>15</v>
      </c>
      <c r="B121" s="3">
        <v>2</v>
      </c>
      <c r="C121" s="3">
        <v>43</v>
      </c>
      <c r="D121" s="3">
        <v>15</v>
      </c>
      <c r="E121" s="3">
        <v>65.275</v>
      </c>
      <c r="F121" s="4" t="str">
        <f>HYPERLINK("http://141.218.60.56/~jnz1568/getInfo.php?workbook=15_02.xlsx&amp;sheet=A0&amp;row=121&amp;col=6&amp;number=51320000000&amp;sourceID=14","51320000000")</f>
        <v>51320000000</v>
      </c>
      <c r="G121" s="4" t="str">
        <f>HYPERLINK("http://141.218.60.56/~jnz1568/getInfo.php?workbook=15_02.xlsx&amp;sheet=A0&amp;row=121&amp;col=7&amp;number=0&amp;sourceID=14","0")</f>
        <v>0</v>
      </c>
    </row>
    <row r="122" spans="1:7">
      <c r="A122" s="3">
        <v>15</v>
      </c>
      <c r="B122" s="3">
        <v>2</v>
      </c>
      <c r="C122" s="3">
        <v>22</v>
      </c>
      <c r="D122" s="3">
        <v>16</v>
      </c>
      <c r="E122" s="3">
        <v>96.34</v>
      </c>
      <c r="F122" s="4" t="str">
        <f>HYPERLINK("http://141.218.60.56/~jnz1568/getInfo.php?workbook=15_02.xlsx&amp;sheet=A0&amp;row=122&amp;col=6&amp;number=5163000000&amp;sourceID=14","5163000000")</f>
        <v>5163000000</v>
      </c>
      <c r="G122" s="4" t="str">
        <f>HYPERLINK("http://141.218.60.56/~jnz1568/getInfo.php?workbook=15_02.xlsx&amp;sheet=A0&amp;row=122&amp;col=7&amp;number=0&amp;sourceID=14","0")</f>
        <v>0</v>
      </c>
    </row>
    <row r="123" spans="1:7">
      <c r="A123" s="3">
        <v>15</v>
      </c>
      <c r="B123" s="3">
        <v>2</v>
      </c>
      <c r="C123" s="3">
        <v>28</v>
      </c>
      <c r="D123" s="3">
        <v>16</v>
      </c>
      <c r="E123" s="3">
        <v>95.527</v>
      </c>
      <c r="F123" s="4" t="str">
        <f>HYPERLINK("http://141.218.60.56/~jnz1568/getInfo.php?workbook=15_02.xlsx&amp;sheet=A0&amp;row=123&amp;col=6&amp;number=53440000000&amp;sourceID=14","53440000000")</f>
        <v>53440000000</v>
      </c>
      <c r="G123" s="4" t="str">
        <f>HYPERLINK("http://141.218.60.56/~jnz1568/getInfo.php?workbook=15_02.xlsx&amp;sheet=A0&amp;row=123&amp;col=7&amp;number=0&amp;sourceID=14","0")</f>
        <v>0</v>
      </c>
    </row>
    <row r="124" spans="1:7">
      <c r="A124" s="3">
        <v>15</v>
      </c>
      <c r="B124" s="3">
        <v>2</v>
      </c>
      <c r="C124" s="3">
        <v>29</v>
      </c>
      <c r="D124" s="3">
        <v>16</v>
      </c>
      <c r="E124" s="3">
        <v>95.527</v>
      </c>
      <c r="F124" s="4" t="str">
        <f>HYPERLINK("http://141.218.60.56/~jnz1568/getInfo.php?workbook=15_02.xlsx&amp;sheet=A0&amp;row=124&amp;col=6&amp;number=27230000000&amp;sourceID=14","27230000000")</f>
        <v>27230000000</v>
      </c>
      <c r="G124" s="4" t="str">
        <f>HYPERLINK("http://141.218.60.56/~jnz1568/getInfo.php?workbook=15_02.xlsx&amp;sheet=A0&amp;row=124&amp;col=7&amp;number=0&amp;sourceID=14","0")</f>
        <v>0</v>
      </c>
    </row>
    <row r="125" spans="1:7">
      <c r="A125" s="3">
        <v>15</v>
      </c>
      <c r="B125" s="3">
        <v>2</v>
      </c>
      <c r="C125" s="3">
        <v>30</v>
      </c>
      <c r="D125" s="3">
        <v>16</v>
      </c>
      <c r="E125" s="3">
        <v>95.527</v>
      </c>
      <c r="F125" s="4" t="str">
        <f>HYPERLINK("http://141.218.60.56/~jnz1568/getInfo.php?workbook=15_02.xlsx&amp;sheet=A0&amp;row=125&amp;col=6&amp;number=245200000000&amp;sourceID=14","245200000000")</f>
        <v>245200000000</v>
      </c>
      <c r="G125" s="4" t="str">
        <f>HYPERLINK("http://141.218.60.56/~jnz1568/getInfo.php?workbook=15_02.xlsx&amp;sheet=A0&amp;row=125&amp;col=7&amp;number=0&amp;sourceID=14","0")</f>
        <v>0</v>
      </c>
    </row>
    <row r="126" spans="1:7">
      <c r="A126" s="3">
        <v>15</v>
      </c>
      <c r="B126" s="3">
        <v>2</v>
      </c>
      <c r="C126" s="3">
        <v>36</v>
      </c>
      <c r="D126" s="3">
        <v>16</v>
      </c>
      <c r="E126" s="3">
        <v>65.515</v>
      </c>
      <c r="F126" s="4" t="str">
        <f>HYPERLINK("http://141.218.60.56/~jnz1568/getInfo.php?workbook=15_02.xlsx&amp;sheet=A0&amp;row=126&amp;col=6&amp;number=2245000000&amp;sourceID=14","2245000000")</f>
        <v>2245000000</v>
      </c>
      <c r="G126" s="4" t="str">
        <f>HYPERLINK("http://141.218.60.56/~jnz1568/getInfo.php?workbook=15_02.xlsx&amp;sheet=A0&amp;row=126&amp;col=7&amp;number=0&amp;sourceID=14","0")</f>
        <v>0</v>
      </c>
    </row>
    <row r="127" spans="1:7">
      <c r="A127" s="3">
        <v>15</v>
      </c>
      <c r="B127" s="3">
        <v>2</v>
      </c>
      <c r="C127" s="3">
        <v>42</v>
      </c>
      <c r="D127" s="3">
        <v>16</v>
      </c>
      <c r="E127" s="3">
        <v>65.323</v>
      </c>
      <c r="F127" s="4" t="str">
        <f>HYPERLINK("http://141.218.60.56/~jnz1568/getInfo.php?workbook=15_02.xlsx&amp;sheet=A0&amp;row=127&amp;col=6&amp;number=17560000000&amp;sourceID=14","17560000000")</f>
        <v>17560000000</v>
      </c>
      <c r="G127" s="4" t="str">
        <f>HYPERLINK("http://141.218.60.56/~jnz1568/getInfo.php?workbook=15_02.xlsx&amp;sheet=A0&amp;row=127&amp;col=7&amp;number=0&amp;sourceID=14","0")</f>
        <v>0</v>
      </c>
    </row>
    <row r="128" spans="1:7">
      <c r="A128" s="3">
        <v>15</v>
      </c>
      <c r="B128" s="3">
        <v>2</v>
      </c>
      <c r="C128" s="3">
        <v>43</v>
      </c>
      <c r="D128" s="3">
        <v>16</v>
      </c>
      <c r="E128" s="3">
        <v>65.323</v>
      </c>
      <c r="F128" s="4" t="str">
        <f>HYPERLINK("http://141.218.60.56/~jnz1568/getInfo.php?workbook=15_02.xlsx&amp;sheet=A0&amp;row=128&amp;col=6&amp;number=8959000000&amp;sourceID=14","8959000000")</f>
        <v>8959000000</v>
      </c>
      <c r="G128" s="4" t="str">
        <f>HYPERLINK("http://141.218.60.56/~jnz1568/getInfo.php?workbook=15_02.xlsx&amp;sheet=A0&amp;row=128&amp;col=7&amp;number=0&amp;sourceID=14","0")</f>
        <v>0</v>
      </c>
    </row>
    <row r="129" spans="1:7">
      <c r="A129" s="3">
        <v>15</v>
      </c>
      <c r="B129" s="3">
        <v>2</v>
      </c>
      <c r="C129" s="3">
        <v>44</v>
      </c>
      <c r="D129" s="3">
        <v>16</v>
      </c>
      <c r="E129" s="3">
        <v>65.323</v>
      </c>
      <c r="F129" s="4" t="str">
        <f>HYPERLINK("http://141.218.60.56/~jnz1568/getInfo.php?workbook=15_02.xlsx&amp;sheet=A0&amp;row=129&amp;col=6&amp;number=80720000000&amp;sourceID=14","80720000000")</f>
        <v>80720000000</v>
      </c>
      <c r="G129" s="4" t="str">
        <f>HYPERLINK("http://141.218.60.56/~jnz1568/getInfo.php?workbook=15_02.xlsx&amp;sheet=A0&amp;row=129&amp;col=7&amp;number=0&amp;sourceID=14","0")</f>
        <v>0</v>
      </c>
    </row>
    <row r="130" spans="1:7">
      <c r="A130" s="3">
        <v>15</v>
      </c>
      <c r="B130" s="3">
        <v>2</v>
      </c>
      <c r="C130" s="3">
        <v>23</v>
      </c>
      <c r="D130" s="3">
        <v>17</v>
      </c>
      <c r="E130" s="3">
        <v>95.507</v>
      </c>
      <c r="F130" s="4" t="str">
        <f>HYPERLINK("http://141.218.60.56/~jnz1568/getInfo.php?workbook=15_02.xlsx&amp;sheet=A0&amp;row=130&amp;col=6&amp;number=13390000000&amp;sourceID=14","13390000000")</f>
        <v>13390000000</v>
      </c>
      <c r="G130" s="4" t="str">
        <f>HYPERLINK("http://141.218.60.56/~jnz1568/getInfo.php?workbook=15_02.xlsx&amp;sheet=A0&amp;row=130&amp;col=7&amp;number=0&amp;sourceID=14","0")</f>
        <v>0</v>
      </c>
    </row>
    <row r="131" spans="1:7">
      <c r="A131" s="3">
        <v>15</v>
      </c>
      <c r="B131" s="3">
        <v>2</v>
      </c>
      <c r="C131" s="3">
        <v>31</v>
      </c>
      <c r="D131" s="3">
        <v>17</v>
      </c>
      <c r="E131" s="3">
        <v>95.612</v>
      </c>
      <c r="F131" s="4" t="str">
        <f>HYPERLINK("http://141.218.60.56/~jnz1568/getInfo.php?workbook=15_02.xlsx&amp;sheet=A0&amp;row=131&amp;col=6&amp;number=524700000000&amp;sourceID=14","524700000000")</f>
        <v>524700000000</v>
      </c>
      <c r="G131" s="4" t="str">
        <f>HYPERLINK("http://141.218.60.56/~jnz1568/getInfo.php?workbook=15_02.xlsx&amp;sheet=A0&amp;row=131&amp;col=7&amp;number=0&amp;sourceID=14","0")</f>
        <v>0</v>
      </c>
    </row>
    <row r="132" spans="1:7">
      <c r="A132" s="3">
        <v>15</v>
      </c>
      <c r="B132" s="3">
        <v>2</v>
      </c>
      <c r="C132" s="3">
        <v>37</v>
      </c>
      <c r="D132" s="3">
        <v>17</v>
      </c>
      <c r="E132" s="3">
        <v>65.357</v>
      </c>
      <c r="F132" s="4" t="str">
        <f>HYPERLINK("http://141.218.60.56/~jnz1568/getInfo.php?workbook=15_02.xlsx&amp;sheet=A0&amp;row=132&amp;col=6&amp;number=5753000000&amp;sourceID=14","5753000000")</f>
        <v>5753000000</v>
      </c>
      <c r="G132" s="4" t="str">
        <f>HYPERLINK("http://141.218.60.56/~jnz1568/getInfo.php?workbook=15_02.xlsx&amp;sheet=A0&amp;row=132&amp;col=7&amp;number=0&amp;sourceID=14","0")</f>
        <v>0</v>
      </c>
    </row>
    <row r="133" spans="1:7">
      <c r="A133" s="3">
        <v>15</v>
      </c>
      <c r="B133" s="3">
        <v>2</v>
      </c>
      <c r="C133" s="3">
        <v>45</v>
      </c>
      <c r="D133" s="3">
        <v>17</v>
      </c>
      <c r="E133" s="3">
        <v>65.363</v>
      </c>
      <c r="F133" s="4" t="str">
        <f>HYPERLINK("http://141.218.60.56/~jnz1568/getInfo.php?workbook=15_02.xlsx&amp;sheet=A0&amp;row=133&amp;col=6&amp;number=172700000000&amp;sourceID=14","172700000000")</f>
        <v>172700000000</v>
      </c>
      <c r="G133" s="4" t="str">
        <f>HYPERLINK("http://141.218.60.56/~jnz1568/getInfo.php?workbook=15_02.xlsx&amp;sheet=A0&amp;row=133&amp;col=7&amp;number=0&amp;sourceID=14","0")</f>
        <v>0</v>
      </c>
    </row>
    <row r="134" spans="1:7">
      <c r="A134" s="3">
        <v>15</v>
      </c>
      <c r="B134" s="3">
        <v>2</v>
      </c>
      <c r="C134" s="3">
        <v>34</v>
      </c>
      <c r="D134" s="3">
        <v>18</v>
      </c>
      <c r="E134" s="3">
        <v>198.766</v>
      </c>
      <c r="F134" s="4" t="str">
        <f>HYPERLINK("http://141.218.60.56/~jnz1568/getInfo.php?workbook=15_02.xlsx&amp;sheet=A0&amp;row=134&amp;col=6&amp;number=30580000000&amp;sourceID=14","30580000000")</f>
        <v>30580000000</v>
      </c>
      <c r="G134" s="4" t="str">
        <f>HYPERLINK("http://141.218.60.56/~jnz1568/getInfo.php?workbook=15_02.xlsx&amp;sheet=A0&amp;row=134&amp;col=7&amp;number=0&amp;sourceID=14","0")</f>
        <v>0</v>
      </c>
    </row>
    <row r="135" spans="1:7">
      <c r="A135" s="3">
        <v>15</v>
      </c>
      <c r="B135" s="3">
        <v>2</v>
      </c>
      <c r="C135" s="3">
        <v>35</v>
      </c>
      <c r="D135" s="3">
        <v>18</v>
      </c>
      <c r="E135" s="3">
        <v>198.702</v>
      </c>
      <c r="F135" s="4" t="str">
        <f>HYPERLINK("http://141.218.60.56/~jnz1568/getInfo.php?workbook=15_02.xlsx&amp;sheet=A0&amp;row=135&amp;col=6&amp;number=30600000000&amp;sourceID=14","30600000000")</f>
        <v>30600000000</v>
      </c>
      <c r="G135" s="4" t="str">
        <f>HYPERLINK("http://141.218.60.56/~jnz1568/getInfo.php?workbook=15_02.xlsx&amp;sheet=A0&amp;row=135&amp;col=7&amp;number=0&amp;sourceID=14","0")</f>
        <v>0</v>
      </c>
    </row>
    <row r="136" spans="1:7">
      <c r="A136" s="3">
        <v>15</v>
      </c>
      <c r="B136" s="3">
        <v>2</v>
      </c>
      <c r="C136" s="3">
        <v>36</v>
      </c>
      <c r="D136" s="3">
        <v>18</v>
      </c>
      <c r="E136" s="3">
        <v>198.456</v>
      </c>
      <c r="F136" s="4" t="str">
        <f>HYPERLINK("http://141.218.60.56/~jnz1568/getInfo.php?workbook=15_02.xlsx&amp;sheet=A0&amp;row=136&amp;col=6&amp;number=30740000000&amp;sourceID=14","30740000000")</f>
        <v>30740000000</v>
      </c>
      <c r="G136" s="4" t="str">
        <f>HYPERLINK("http://141.218.60.56/~jnz1568/getInfo.php?workbook=15_02.xlsx&amp;sheet=A0&amp;row=136&amp;col=7&amp;number=0&amp;sourceID=14","0")</f>
        <v>0</v>
      </c>
    </row>
    <row r="137" spans="1:7">
      <c r="A137" s="3">
        <v>15</v>
      </c>
      <c r="B137" s="3">
        <v>2</v>
      </c>
      <c r="C137" s="3">
        <v>37</v>
      </c>
      <c r="D137" s="3">
        <v>19</v>
      </c>
      <c r="E137" s="3">
        <v>202.318</v>
      </c>
      <c r="F137" s="4" t="str">
        <f>HYPERLINK("http://141.218.60.56/~jnz1568/getInfo.php?workbook=15_02.xlsx&amp;sheet=A0&amp;row=137&amp;col=6&amp;number=29610000000&amp;sourceID=14","29610000000")</f>
        <v>29610000000</v>
      </c>
      <c r="G137" s="4" t="str">
        <f>HYPERLINK("http://141.218.60.56/~jnz1568/getInfo.php?workbook=15_02.xlsx&amp;sheet=A0&amp;row=137&amp;col=7&amp;number=0&amp;sourceID=14","0")</f>
        <v>0</v>
      </c>
    </row>
    <row r="138" spans="1:7">
      <c r="A138" s="3">
        <v>15</v>
      </c>
      <c r="B138" s="3">
        <v>2</v>
      </c>
      <c r="C138" s="3">
        <v>32</v>
      </c>
      <c r="D138" s="3">
        <v>20</v>
      </c>
      <c r="E138" s="3">
        <v>207.446</v>
      </c>
      <c r="F138" s="4" t="str">
        <f>HYPERLINK("http://141.218.60.56/~jnz1568/getInfo.php?workbook=15_02.xlsx&amp;sheet=A0&amp;row=138&amp;col=6&amp;number=303300000&amp;sourceID=14","303300000")</f>
        <v>303300000</v>
      </c>
      <c r="G138" s="4" t="str">
        <f>HYPERLINK("http://141.218.60.56/~jnz1568/getInfo.php?workbook=15_02.xlsx&amp;sheet=A0&amp;row=138&amp;col=7&amp;number=0&amp;sourceID=14","0")</f>
        <v>0</v>
      </c>
    </row>
    <row r="139" spans="1:7">
      <c r="A139" s="3">
        <v>15</v>
      </c>
      <c r="B139" s="3">
        <v>2</v>
      </c>
      <c r="C139" s="3">
        <v>38</v>
      </c>
      <c r="D139" s="3">
        <v>20</v>
      </c>
      <c r="E139" s="3">
        <v>202.495</v>
      </c>
      <c r="F139" s="4" t="str">
        <f>HYPERLINK("http://141.218.60.56/~jnz1568/getInfo.php?workbook=15_02.xlsx&amp;sheet=A0&amp;row=139&amp;col=6&amp;number=3665000000&amp;sourceID=14","3665000000")</f>
        <v>3665000000</v>
      </c>
      <c r="G139" s="4" t="str">
        <f>HYPERLINK("http://141.218.60.56/~jnz1568/getInfo.php?workbook=15_02.xlsx&amp;sheet=A0&amp;row=139&amp;col=7&amp;number=0&amp;sourceID=14","0")</f>
        <v>0</v>
      </c>
    </row>
    <row r="140" spans="1:7">
      <c r="A140" s="3">
        <v>15</v>
      </c>
      <c r="B140" s="3">
        <v>2</v>
      </c>
      <c r="C140" s="3">
        <v>32</v>
      </c>
      <c r="D140" s="3">
        <v>21</v>
      </c>
      <c r="E140" s="3">
        <v>207.58</v>
      </c>
      <c r="F140" s="4" t="str">
        <f>HYPERLINK("http://141.218.60.56/~jnz1568/getInfo.php?workbook=15_02.xlsx&amp;sheet=A0&amp;row=140&amp;col=6&amp;number=2719000000&amp;sourceID=14","2719000000")</f>
        <v>2719000000</v>
      </c>
      <c r="G140" s="4" t="str">
        <f>HYPERLINK("http://141.218.60.56/~jnz1568/getInfo.php?workbook=15_02.xlsx&amp;sheet=A0&amp;row=140&amp;col=7&amp;number=0&amp;sourceID=14","0")</f>
        <v>0</v>
      </c>
    </row>
    <row r="141" spans="1:7">
      <c r="A141" s="3">
        <v>15</v>
      </c>
      <c r="B141" s="3">
        <v>2</v>
      </c>
      <c r="C141" s="3">
        <v>38</v>
      </c>
      <c r="D141" s="3">
        <v>21</v>
      </c>
      <c r="E141" s="3">
        <v>202.623</v>
      </c>
      <c r="F141" s="4" t="str">
        <f>HYPERLINK("http://141.218.60.56/~jnz1568/getInfo.php?workbook=15_02.xlsx&amp;sheet=A0&amp;row=141&amp;col=6&amp;number=8238000000&amp;sourceID=14","8238000000")</f>
        <v>8238000000</v>
      </c>
      <c r="G141" s="4" t="str">
        <f>HYPERLINK("http://141.218.60.56/~jnz1568/getInfo.php?workbook=15_02.xlsx&amp;sheet=A0&amp;row=141&amp;col=7&amp;number=0&amp;sourceID=14","0")</f>
        <v>0</v>
      </c>
    </row>
    <row r="142" spans="1:7">
      <c r="A142" s="3">
        <v>15</v>
      </c>
      <c r="B142" s="3">
        <v>2</v>
      </c>
      <c r="C142" s="3">
        <v>39</v>
      </c>
      <c r="D142" s="3">
        <v>21</v>
      </c>
      <c r="E142" s="3">
        <v>202.623</v>
      </c>
      <c r="F142" s="4" t="str">
        <f>HYPERLINK("http://141.218.60.56/~jnz1568/getInfo.php?workbook=15_02.xlsx&amp;sheet=A0&amp;row=142&amp;col=6&amp;number=14790000000&amp;sourceID=14","14790000000")</f>
        <v>14790000000</v>
      </c>
      <c r="G142" s="4" t="str">
        <f>HYPERLINK("http://141.218.60.56/~jnz1568/getInfo.php?workbook=15_02.xlsx&amp;sheet=A0&amp;row=142&amp;col=7&amp;number=0&amp;sourceID=14","0")</f>
        <v>0</v>
      </c>
    </row>
    <row r="143" spans="1:7">
      <c r="A143" s="3">
        <v>15</v>
      </c>
      <c r="B143" s="3">
        <v>2</v>
      </c>
      <c r="C143" s="3">
        <v>32</v>
      </c>
      <c r="D143" s="3">
        <v>22</v>
      </c>
      <c r="E143" s="3">
        <v>208.106</v>
      </c>
      <c r="F143" s="4" t="str">
        <f>HYPERLINK("http://141.218.60.56/~jnz1568/getInfo.php?workbook=15_02.xlsx&amp;sheet=A0&amp;row=143&amp;col=6&amp;number=7547000000&amp;sourceID=14","7547000000")</f>
        <v>7547000000</v>
      </c>
      <c r="G143" s="4" t="str">
        <f>HYPERLINK("http://141.218.60.56/~jnz1568/getInfo.php?workbook=15_02.xlsx&amp;sheet=A0&amp;row=143&amp;col=7&amp;number=0&amp;sourceID=14","0")</f>
        <v>0</v>
      </c>
    </row>
    <row r="144" spans="1:7">
      <c r="A144" s="3">
        <v>15</v>
      </c>
      <c r="B144" s="3">
        <v>2</v>
      </c>
      <c r="C144" s="3">
        <v>38</v>
      </c>
      <c r="D144" s="3">
        <v>22</v>
      </c>
      <c r="E144" s="3">
        <v>203.124</v>
      </c>
      <c r="F144" s="4" t="str">
        <f>HYPERLINK("http://141.218.60.56/~jnz1568/getInfo.php?workbook=15_02.xlsx&amp;sheet=A0&amp;row=144&amp;col=6&amp;number=41010000000&amp;sourceID=14","41010000000")</f>
        <v>41010000000</v>
      </c>
      <c r="G144" s="4" t="str">
        <f>HYPERLINK("http://141.218.60.56/~jnz1568/getInfo.php?workbook=15_02.xlsx&amp;sheet=A0&amp;row=144&amp;col=7&amp;number=0&amp;sourceID=14","0")</f>
        <v>0</v>
      </c>
    </row>
    <row r="145" spans="1:7">
      <c r="A145" s="3">
        <v>15</v>
      </c>
      <c r="B145" s="3">
        <v>2</v>
      </c>
      <c r="C145" s="3">
        <v>39</v>
      </c>
      <c r="D145" s="3">
        <v>22</v>
      </c>
      <c r="E145" s="3">
        <v>203.124</v>
      </c>
      <c r="F145" s="4" t="str">
        <f>HYPERLINK("http://141.218.60.56/~jnz1568/getInfo.php?workbook=15_02.xlsx&amp;sheet=A0&amp;row=145&amp;col=6&amp;number=8117000000&amp;sourceID=14","8117000000")</f>
        <v>8117000000</v>
      </c>
      <c r="G145" s="4" t="str">
        <f>HYPERLINK("http://141.218.60.56/~jnz1568/getInfo.php?workbook=15_02.xlsx&amp;sheet=A0&amp;row=145&amp;col=7&amp;number=0&amp;sourceID=14","0")</f>
        <v>0</v>
      </c>
    </row>
    <row r="146" spans="1:7">
      <c r="A146" s="3">
        <v>15</v>
      </c>
      <c r="B146" s="3">
        <v>2</v>
      </c>
      <c r="C146" s="3">
        <v>40</v>
      </c>
      <c r="D146" s="3">
        <v>22</v>
      </c>
      <c r="E146" s="3">
        <v>203.022</v>
      </c>
      <c r="F146" s="4" t="str">
        <f>HYPERLINK("http://141.218.60.56/~jnz1568/getInfo.php?workbook=15_02.xlsx&amp;sheet=A0&amp;row=146&amp;col=6&amp;number=32870000000&amp;sourceID=14","32870000000")</f>
        <v>32870000000</v>
      </c>
      <c r="G146" s="4" t="str">
        <f>HYPERLINK("http://141.218.60.56/~jnz1568/getInfo.php?workbook=15_02.xlsx&amp;sheet=A0&amp;row=146&amp;col=7&amp;number=0&amp;sourceID=14","0")</f>
        <v>0</v>
      </c>
    </row>
    <row r="147" spans="1:7">
      <c r="A147" s="3">
        <v>15</v>
      </c>
      <c r="B147" s="3">
        <v>2</v>
      </c>
      <c r="C147" s="3">
        <v>33</v>
      </c>
      <c r="D147" s="3">
        <v>23</v>
      </c>
      <c r="E147" s="3">
        <v>209.341</v>
      </c>
      <c r="F147" s="4" t="str">
        <f>HYPERLINK("http://141.218.60.56/~jnz1568/getInfo.php?workbook=15_02.xlsx&amp;sheet=A0&amp;row=147&amp;col=6&amp;number=24140000000&amp;sourceID=14","24140000000")</f>
        <v>24140000000</v>
      </c>
      <c r="G147" s="4" t="str">
        <f>HYPERLINK("http://141.218.60.56/~jnz1568/getInfo.php?workbook=15_02.xlsx&amp;sheet=A0&amp;row=147&amp;col=7&amp;number=0&amp;sourceID=14","0")</f>
        <v>0</v>
      </c>
    </row>
    <row r="148" spans="1:7">
      <c r="A148" s="3">
        <v>15</v>
      </c>
      <c r="B148" s="3">
        <v>2</v>
      </c>
      <c r="C148" s="3">
        <v>41</v>
      </c>
      <c r="D148" s="3">
        <v>23</v>
      </c>
      <c r="E148" s="3">
        <v>207.144</v>
      </c>
      <c r="F148" s="4" t="str">
        <f>HYPERLINK("http://141.218.60.56/~jnz1568/getInfo.php?workbook=15_02.xlsx&amp;sheet=A0&amp;row=148&amp;col=6&amp;number=56860000000&amp;sourceID=14","56860000000")</f>
        <v>56860000000</v>
      </c>
      <c r="G148" s="4" t="str">
        <f>HYPERLINK("http://141.218.60.56/~jnz1568/getInfo.php?workbook=15_02.xlsx&amp;sheet=A0&amp;row=148&amp;col=7&amp;number=0&amp;sourceID=14","0")</f>
        <v>0</v>
      </c>
    </row>
    <row r="149" spans="1:7">
      <c r="A149" s="3">
        <v>15</v>
      </c>
      <c r="B149" s="3">
        <v>2</v>
      </c>
      <c r="C149" s="3">
        <v>34</v>
      </c>
      <c r="D149" s="3">
        <v>24</v>
      </c>
      <c r="E149" s="3">
        <v>208.394</v>
      </c>
      <c r="F149" s="4" t="str">
        <f>HYPERLINK("http://141.218.60.56/~jnz1568/getInfo.php?workbook=15_02.xlsx&amp;sheet=A0&amp;row=149&amp;col=6&amp;number=1423000000&amp;sourceID=14","1423000000")</f>
        <v>1423000000</v>
      </c>
      <c r="G149" s="4" t="str">
        <f>HYPERLINK("http://141.218.60.56/~jnz1568/getInfo.php?workbook=15_02.xlsx&amp;sheet=A0&amp;row=149&amp;col=7&amp;number=0&amp;sourceID=14","0")</f>
        <v>0</v>
      </c>
    </row>
    <row r="150" spans="1:7">
      <c r="A150" s="3">
        <v>15</v>
      </c>
      <c r="B150" s="3">
        <v>2</v>
      </c>
      <c r="C150" s="3">
        <v>35</v>
      </c>
      <c r="D150" s="3">
        <v>24</v>
      </c>
      <c r="E150" s="3">
        <v>208.325</v>
      </c>
      <c r="F150" s="4" t="str">
        <f>HYPERLINK("http://141.218.60.56/~jnz1568/getInfo.php?workbook=15_02.xlsx&amp;sheet=A0&amp;row=150&amp;col=6&amp;number=356100000&amp;sourceID=14","356100000")</f>
        <v>356100000</v>
      </c>
      <c r="G150" s="4" t="str">
        <f>HYPERLINK("http://141.218.60.56/~jnz1568/getInfo.php?workbook=15_02.xlsx&amp;sheet=A0&amp;row=150&amp;col=7&amp;number=0&amp;sourceID=14","0")</f>
        <v>0</v>
      </c>
    </row>
    <row r="151" spans="1:7">
      <c r="A151" s="3">
        <v>15</v>
      </c>
      <c r="B151" s="3">
        <v>2</v>
      </c>
      <c r="C151" s="3">
        <v>36</v>
      </c>
      <c r="D151" s="3">
        <v>24</v>
      </c>
      <c r="E151" s="3">
        <v>208.055</v>
      </c>
      <c r="F151" s="4" t="str">
        <f>HYPERLINK("http://141.218.60.56/~jnz1568/getInfo.php?workbook=15_02.xlsx&amp;sheet=A0&amp;row=151&amp;col=6&amp;number=643200000&amp;sourceID=14","643200000")</f>
        <v>643200000</v>
      </c>
      <c r="G151" s="4" t="str">
        <f>HYPERLINK("http://141.218.60.56/~jnz1568/getInfo.php?workbook=15_02.xlsx&amp;sheet=A0&amp;row=151&amp;col=7&amp;number=0&amp;sourceID=14","0")</f>
        <v>0</v>
      </c>
    </row>
    <row r="152" spans="1:7">
      <c r="A152" s="3">
        <v>15</v>
      </c>
      <c r="B152" s="3">
        <v>2</v>
      </c>
      <c r="C152" s="3">
        <v>42</v>
      </c>
      <c r="D152" s="3">
        <v>24</v>
      </c>
      <c r="E152" s="3">
        <v>206.128</v>
      </c>
      <c r="F152" s="4" t="str">
        <f>HYPERLINK("http://141.218.60.56/~jnz1568/getInfo.php?workbook=15_02.xlsx&amp;sheet=A0&amp;row=152&amp;col=6&amp;number=16610000000&amp;sourceID=14","16610000000")</f>
        <v>16610000000</v>
      </c>
      <c r="G152" s="4" t="str">
        <f>HYPERLINK("http://141.218.60.56/~jnz1568/getInfo.php?workbook=15_02.xlsx&amp;sheet=A0&amp;row=152&amp;col=7&amp;number=0&amp;sourceID=14","0")</f>
        <v>0</v>
      </c>
    </row>
    <row r="153" spans="1:7">
      <c r="A153" s="3">
        <v>15</v>
      </c>
      <c r="B153" s="3">
        <v>2</v>
      </c>
      <c r="C153" s="3">
        <v>35</v>
      </c>
      <c r="D153" s="3">
        <v>25</v>
      </c>
      <c r="E153" s="3">
        <v>208.325</v>
      </c>
      <c r="F153" s="4" t="str">
        <f>HYPERLINK("http://141.218.60.56/~jnz1568/getInfo.php?workbook=15_02.xlsx&amp;sheet=A0&amp;row=153&amp;col=6&amp;number=1749000000&amp;sourceID=14","1749000000")</f>
        <v>1749000000</v>
      </c>
      <c r="G153" s="4" t="str">
        <f>HYPERLINK("http://141.218.60.56/~jnz1568/getInfo.php?workbook=15_02.xlsx&amp;sheet=A0&amp;row=153&amp;col=7&amp;number=0&amp;sourceID=14","0")</f>
        <v>0</v>
      </c>
    </row>
    <row r="154" spans="1:7">
      <c r="A154" s="3">
        <v>15</v>
      </c>
      <c r="B154" s="3">
        <v>2</v>
      </c>
      <c r="C154" s="3">
        <v>36</v>
      </c>
      <c r="D154" s="3">
        <v>25</v>
      </c>
      <c r="E154" s="3">
        <v>208.055</v>
      </c>
      <c r="F154" s="4" t="str">
        <f>HYPERLINK("http://141.218.60.56/~jnz1568/getInfo.php?workbook=15_02.xlsx&amp;sheet=A0&amp;row=154&amp;col=6&amp;number=351700000&amp;sourceID=14","351700000")</f>
        <v>351700000</v>
      </c>
      <c r="G154" s="4" t="str">
        <f>HYPERLINK("http://141.218.60.56/~jnz1568/getInfo.php?workbook=15_02.xlsx&amp;sheet=A0&amp;row=154&amp;col=7&amp;number=0&amp;sourceID=14","0")</f>
        <v>0</v>
      </c>
    </row>
    <row r="155" spans="1:7">
      <c r="A155" s="3">
        <v>15</v>
      </c>
      <c r="B155" s="3">
        <v>2</v>
      </c>
      <c r="C155" s="3">
        <v>42</v>
      </c>
      <c r="D155" s="3">
        <v>25</v>
      </c>
      <c r="E155" s="3">
        <v>206.128</v>
      </c>
      <c r="F155" s="4" t="str">
        <f>HYPERLINK("http://141.218.60.56/~jnz1568/getInfo.php?workbook=15_02.xlsx&amp;sheet=A0&amp;row=155&amp;col=6&amp;number=5121000000&amp;sourceID=14","5121000000")</f>
        <v>5121000000</v>
      </c>
      <c r="G155" s="4" t="str">
        <f>HYPERLINK("http://141.218.60.56/~jnz1568/getInfo.php?workbook=15_02.xlsx&amp;sheet=A0&amp;row=155&amp;col=7&amp;number=0&amp;sourceID=14","0")</f>
        <v>0</v>
      </c>
    </row>
    <row r="156" spans="1:7">
      <c r="A156" s="3">
        <v>15</v>
      </c>
      <c r="B156" s="3">
        <v>2</v>
      </c>
      <c r="C156" s="3">
        <v>43</v>
      </c>
      <c r="D156" s="3">
        <v>25</v>
      </c>
      <c r="E156" s="3">
        <v>206.128</v>
      </c>
      <c r="F156" s="4" t="str">
        <f>HYPERLINK("http://141.218.60.56/~jnz1568/getInfo.php?workbook=15_02.xlsx&amp;sheet=A0&amp;row=156&amp;col=6&amp;number=29300000000&amp;sourceID=14","29300000000")</f>
        <v>29300000000</v>
      </c>
      <c r="G156" s="4" t="str">
        <f>HYPERLINK("http://141.218.60.56/~jnz1568/getInfo.php?workbook=15_02.xlsx&amp;sheet=A0&amp;row=156&amp;col=7&amp;number=0&amp;sourceID=14","0")</f>
        <v>0</v>
      </c>
    </row>
    <row r="157" spans="1:7">
      <c r="A157" s="3">
        <v>15</v>
      </c>
      <c r="B157" s="3">
        <v>2</v>
      </c>
      <c r="C157" s="3">
        <v>36</v>
      </c>
      <c r="D157" s="3">
        <v>26</v>
      </c>
      <c r="E157" s="3">
        <v>208.263</v>
      </c>
      <c r="F157" s="4" t="str">
        <f>HYPERLINK("http://141.218.60.56/~jnz1568/getInfo.php?workbook=15_02.xlsx&amp;sheet=A0&amp;row=157&amp;col=6&amp;number=2799000000&amp;sourceID=14","2799000000")</f>
        <v>2799000000</v>
      </c>
      <c r="G157" s="4" t="str">
        <f>HYPERLINK("http://141.218.60.56/~jnz1568/getInfo.php?workbook=15_02.xlsx&amp;sheet=A0&amp;row=157&amp;col=7&amp;number=0&amp;sourceID=14","0")</f>
        <v>0</v>
      </c>
    </row>
    <row r="158" spans="1:7">
      <c r="A158" s="3">
        <v>15</v>
      </c>
      <c r="B158" s="3">
        <v>2</v>
      </c>
      <c r="C158" s="3">
        <v>42</v>
      </c>
      <c r="D158" s="3">
        <v>26</v>
      </c>
      <c r="E158" s="3">
        <v>206.332</v>
      </c>
      <c r="F158" s="4" t="str">
        <f>HYPERLINK("http://141.218.60.56/~jnz1568/getInfo.php?workbook=15_02.xlsx&amp;sheet=A0&amp;row=158&amp;col=6&amp;number=10050000000&amp;sourceID=14","10050000000")</f>
        <v>10050000000</v>
      </c>
      <c r="G158" s="4" t="str">
        <f>HYPERLINK("http://141.218.60.56/~jnz1568/getInfo.php?workbook=15_02.xlsx&amp;sheet=A0&amp;row=158&amp;col=7&amp;number=0&amp;sourceID=14","0")</f>
        <v>0</v>
      </c>
    </row>
    <row r="159" spans="1:7">
      <c r="A159" s="3">
        <v>15</v>
      </c>
      <c r="B159" s="3">
        <v>2</v>
      </c>
      <c r="C159" s="3">
        <v>43</v>
      </c>
      <c r="D159" s="3">
        <v>26</v>
      </c>
      <c r="E159" s="3">
        <v>206.332</v>
      </c>
      <c r="F159" s="4" t="str">
        <f>HYPERLINK("http://141.218.60.56/~jnz1568/getInfo.php?workbook=15_02.xlsx&amp;sheet=A0&amp;row=159&amp;col=6&amp;number=5127000000&amp;sourceID=14","5127000000")</f>
        <v>5127000000</v>
      </c>
      <c r="G159" s="4" t="str">
        <f>HYPERLINK("http://141.218.60.56/~jnz1568/getInfo.php?workbook=15_02.xlsx&amp;sheet=A0&amp;row=159&amp;col=7&amp;number=0&amp;sourceID=14","0")</f>
        <v>0</v>
      </c>
    </row>
    <row r="160" spans="1:7">
      <c r="A160" s="3">
        <v>15</v>
      </c>
      <c r="B160" s="3">
        <v>2</v>
      </c>
      <c r="C160" s="3">
        <v>44</v>
      </c>
      <c r="D160" s="3">
        <v>26</v>
      </c>
      <c r="E160" s="3">
        <v>206.332</v>
      </c>
      <c r="F160" s="4" t="str">
        <f>HYPERLINK("http://141.218.60.56/~jnz1568/getInfo.php?workbook=15_02.xlsx&amp;sheet=A0&amp;row=160&amp;col=6&amp;number=46190000000&amp;sourceID=14","46190000000")</f>
        <v>46190000000</v>
      </c>
      <c r="G160" s="4" t="str">
        <f>HYPERLINK("http://141.218.60.56/~jnz1568/getInfo.php?workbook=15_02.xlsx&amp;sheet=A0&amp;row=160&amp;col=7&amp;number=0&amp;sourceID=14","0")</f>
        <v>0</v>
      </c>
    </row>
    <row r="161" spans="1:7">
      <c r="A161" s="3">
        <v>15</v>
      </c>
      <c r="B161" s="3">
        <v>2</v>
      </c>
      <c r="C161" s="3">
        <v>37</v>
      </c>
      <c r="D161" s="3">
        <v>27</v>
      </c>
      <c r="E161" s="3">
        <v>206.433</v>
      </c>
      <c r="F161" s="4" t="str">
        <f>HYPERLINK("http://141.218.60.56/~jnz1568/getInfo.php?workbook=15_02.xlsx&amp;sheet=A0&amp;row=161&amp;col=6&amp;number=7274000000&amp;sourceID=14","7274000000")</f>
        <v>7274000000</v>
      </c>
      <c r="G161" s="4" t="str">
        <f>HYPERLINK("http://141.218.60.56/~jnz1568/getInfo.php?workbook=15_02.xlsx&amp;sheet=A0&amp;row=161&amp;col=7&amp;number=0&amp;sourceID=14","0")</f>
        <v>0</v>
      </c>
    </row>
    <row r="162" spans="1:7">
      <c r="A162" s="3">
        <v>15</v>
      </c>
      <c r="B162" s="3">
        <v>2</v>
      </c>
      <c r="C162" s="3">
        <v>45</v>
      </c>
      <c r="D162" s="3">
        <v>27</v>
      </c>
      <c r="E162" s="3">
        <v>206.486</v>
      </c>
      <c r="F162" s="4" t="str">
        <f>HYPERLINK("http://141.218.60.56/~jnz1568/getInfo.php?workbook=15_02.xlsx&amp;sheet=A0&amp;row=162&amp;col=6&amp;number=98480000000&amp;sourceID=14","98480000000")</f>
        <v>98480000000</v>
      </c>
      <c r="G162" s="4" t="str">
        <f>HYPERLINK("http://141.218.60.56/~jnz1568/getInfo.php?workbook=15_02.xlsx&amp;sheet=A0&amp;row=162&amp;col=7&amp;number=0&amp;sourceID=14","0")</f>
        <v>0</v>
      </c>
    </row>
    <row r="163" spans="1:7">
      <c r="A163" s="3">
        <v>15</v>
      </c>
      <c r="B163" s="3">
        <v>2</v>
      </c>
      <c r="C163" s="3">
        <v>38</v>
      </c>
      <c r="D163" s="3">
        <v>28</v>
      </c>
      <c r="E163" s="3">
        <v>206.835</v>
      </c>
      <c r="F163" s="4" t="str">
        <f>HYPERLINK("http://141.218.60.56/~jnz1568/getInfo.php?workbook=15_02.xlsx&amp;sheet=A0&amp;row=163&amp;col=6&amp;number=455000000&amp;sourceID=14","455000000")</f>
        <v>455000000</v>
      </c>
      <c r="G163" s="4" t="str">
        <f>HYPERLINK("http://141.218.60.56/~jnz1568/getInfo.php?workbook=15_02.xlsx&amp;sheet=A0&amp;row=163&amp;col=7&amp;number=0&amp;sourceID=14","0")</f>
        <v>0</v>
      </c>
    </row>
    <row r="164" spans="1:7">
      <c r="A164" s="3">
        <v>15</v>
      </c>
      <c r="B164" s="3">
        <v>2</v>
      </c>
      <c r="C164" s="3">
        <v>39</v>
      </c>
      <c r="D164" s="3">
        <v>28</v>
      </c>
      <c r="E164" s="3">
        <v>206.835</v>
      </c>
      <c r="F164" s="4" t="str">
        <f>HYPERLINK("http://141.218.60.56/~jnz1568/getInfo.php?workbook=15_02.xlsx&amp;sheet=A0&amp;row=164&amp;col=6&amp;number=50490000&amp;sourceID=14","50490000")</f>
        <v>50490000</v>
      </c>
      <c r="G164" s="4" t="str">
        <f>HYPERLINK("http://141.218.60.56/~jnz1568/getInfo.php?workbook=15_02.xlsx&amp;sheet=A0&amp;row=164&amp;col=7&amp;number=0&amp;sourceID=14","0")</f>
        <v>0</v>
      </c>
    </row>
    <row r="165" spans="1:7">
      <c r="A165" s="3">
        <v>15</v>
      </c>
      <c r="B165" s="3">
        <v>2</v>
      </c>
      <c r="C165" s="3">
        <v>40</v>
      </c>
      <c r="D165" s="3">
        <v>28</v>
      </c>
      <c r="E165" s="3">
        <v>206.73</v>
      </c>
      <c r="F165" s="4" t="str">
        <f>HYPERLINK("http://141.218.60.56/~jnz1568/getInfo.php?workbook=15_02.xlsx&amp;sheet=A0&amp;row=165&amp;col=6&amp;number=50820000&amp;sourceID=14","50820000")</f>
        <v>50820000</v>
      </c>
      <c r="G165" s="4" t="str">
        <f>HYPERLINK("http://141.218.60.56/~jnz1568/getInfo.php?workbook=15_02.xlsx&amp;sheet=A0&amp;row=165&amp;col=7&amp;number=0&amp;sourceID=14","0")</f>
        <v>0</v>
      </c>
    </row>
    <row r="166" spans="1:7">
      <c r="A166" s="3">
        <v>15</v>
      </c>
      <c r="B166" s="3">
        <v>2</v>
      </c>
      <c r="C166" s="3">
        <v>39</v>
      </c>
      <c r="D166" s="3">
        <v>29</v>
      </c>
      <c r="E166" s="3">
        <v>206.835</v>
      </c>
      <c r="F166" s="4" t="str">
        <f>HYPERLINK("http://141.218.60.56/~jnz1568/getInfo.php?workbook=15_02.xlsx&amp;sheet=A0&amp;row=166&amp;col=6&amp;number=565800000&amp;sourceID=14","565800000")</f>
        <v>565800000</v>
      </c>
      <c r="G166" s="4" t="str">
        <f>HYPERLINK("http://141.218.60.56/~jnz1568/getInfo.php?workbook=15_02.xlsx&amp;sheet=A0&amp;row=166&amp;col=7&amp;number=0&amp;sourceID=14","0")</f>
        <v>0</v>
      </c>
    </row>
    <row r="167" spans="1:7">
      <c r="A167" s="3">
        <v>15</v>
      </c>
      <c r="B167" s="3">
        <v>2</v>
      </c>
      <c r="C167" s="3">
        <v>40</v>
      </c>
      <c r="D167" s="3">
        <v>29</v>
      </c>
      <c r="E167" s="3">
        <v>206.73</v>
      </c>
      <c r="F167" s="4" t="str">
        <f>HYPERLINK("http://141.218.60.56/~jnz1568/getInfo.php?workbook=15_02.xlsx&amp;sheet=A0&amp;row=167&amp;col=6&amp;number=50780000&amp;sourceID=14","50780000")</f>
        <v>50780000</v>
      </c>
      <c r="G167" s="4" t="str">
        <f>HYPERLINK("http://141.218.60.56/~jnz1568/getInfo.php?workbook=15_02.xlsx&amp;sheet=A0&amp;row=167&amp;col=7&amp;number=0&amp;sourceID=14","0")</f>
        <v>0</v>
      </c>
    </row>
    <row r="168" spans="1:7">
      <c r="A168" s="3">
        <v>15</v>
      </c>
      <c r="B168" s="3">
        <v>2</v>
      </c>
      <c r="C168" s="3">
        <v>40</v>
      </c>
      <c r="D168" s="3">
        <v>30</v>
      </c>
      <c r="E168" s="3">
        <v>206.73</v>
      </c>
      <c r="F168" s="4" t="str">
        <f>HYPERLINK("http://141.218.60.56/~jnz1568/getInfo.php?workbook=15_02.xlsx&amp;sheet=A0&amp;row=168&amp;col=6&amp;number=757000000&amp;sourceID=14","757000000")</f>
        <v>757000000</v>
      </c>
      <c r="G168" s="4" t="str">
        <f>HYPERLINK("http://141.218.60.56/~jnz1568/getInfo.php?workbook=15_02.xlsx&amp;sheet=A0&amp;row=168&amp;col=7&amp;number=0&amp;sourceID=14","0")</f>
        <v>0</v>
      </c>
    </row>
    <row r="169" spans="1:7">
      <c r="A169" s="3">
        <v>15</v>
      </c>
      <c r="B169" s="3">
        <v>2</v>
      </c>
      <c r="C169" s="3">
        <v>41</v>
      </c>
      <c r="D169" s="3">
        <v>31</v>
      </c>
      <c r="E169" s="3">
        <v>206.651</v>
      </c>
      <c r="F169" s="4" t="str">
        <f>HYPERLINK("http://141.218.60.56/~jnz1568/getInfo.php?workbook=15_02.xlsx&amp;sheet=A0&amp;row=169&amp;col=6&amp;number=1926000000&amp;sourceID=14","1926000000")</f>
        <v>1926000000</v>
      </c>
      <c r="G169" s="4" t="str">
        <f>HYPERLINK("http://141.218.60.56/~jnz1568/getInfo.php?workbook=15_02.xlsx&amp;sheet=A0&amp;row=169&amp;col=7&amp;number=0&amp;sourceID=14","0")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8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39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35</v>
      </c>
      <c r="D3" s="2" t="s">
        <v>4</v>
      </c>
      <c r="E3" s="2" t="s">
        <v>40</v>
      </c>
      <c r="F3" s="2" t="s">
        <v>41</v>
      </c>
      <c r="G3" s="2" t="s">
        <v>42</v>
      </c>
    </row>
    <row r="4" spans="1:7">
      <c r="A4" s="3">
        <v>15</v>
      </c>
      <c r="B4" s="3">
        <v>2</v>
      </c>
      <c r="C4" s="3">
        <v>1</v>
      </c>
      <c r="D4" s="3">
        <v>2</v>
      </c>
      <c r="E4" s="3">
        <v>1</v>
      </c>
      <c r="F4" s="4" t="str">
        <f>HYPERLINK("http://141.218.60.56/~jnz1568/getInfo.php?workbook=15_02.xlsx&amp;sheet=U0&amp;row=4&amp;col=6&amp;number=3&amp;sourceID=14","3")</f>
        <v>3</v>
      </c>
      <c r="G4" s="4" t="str">
        <f>HYPERLINK("http://141.218.60.56/~jnz1568/getInfo.php?workbook=15_02.xlsx&amp;sheet=U0&amp;row=4&amp;col=7&amp;number=0.00146&amp;sourceID=14","0.00146")</f>
        <v>0.00146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HYPERLINK("http://141.218.60.56/~jnz1568/getInfo.php?workbook=15_02.xlsx&amp;sheet=U0&amp;row=5&amp;col=6&amp;number=3.1&amp;sourceID=14","3.1")</f>
        <v>3.1</v>
      </c>
      <c r="G5" s="4" t="str">
        <f>HYPERLINK("http://141.218.60.56/~jnz1568/getInfo.php?workbook=15_02.xlsx&amp;sheet=U0&amp;row=5&amp;col=7&amp;number=0.00146&amp;sourceID=14","0.00146")</f>
        <v>0.00146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HYPERLINK("http://141.218.60.56/~jnz1568/getInfo.php?workbook=15_02.xlsx&amp;sheet=U0&amp;row=6&amp;col=6&amp;number=3.2&amp;sourceID=14","3.2")</f>
        <v>3.2</v>
      </c>
      <c r="G6" s="4" t="str">
        <f>HYPERLINK("http://141.218.60.56/~jnz1568/getInfo.php?workbook=15_02.xlsx&amp;sheet=U0&amp;row=6&amp;col=7&amp;number=0.00146&amp;sourceID=14","0.00146")</f>
        <v>0.00146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HYPERLINK("http://141.218.60.56/~jnz1568/getInfo.php?workbook=15_02.xlsx&amp;sheet=U0&amp;row=7&amp;col=6&amp;number=3.3&amp;sourceID=14","3.3")</f>
        <v>3.3</v>
      </c>
      <c r="G7" s="4" t="str">
        <f>HYPERLINK("http://141.218.60.56/~jnz1568/getInfo.php?workbook=15_02.xlsx&amp;sheet=U0&amp;row=7&amp;col=7&amp;number=0.00146&amp;sourceID=14","0.00146")</f>
        <v>0.00146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HYPERLINK("http://141.218.60.56/~jnz1568/getInfo.php?workbook=15_02.xlsx&amp;sheet=U0&amp;row=8&amp;col=6&amp;number=3.4&amp;sourceID=14","3.4")</f>
        <v>3.4</v>
      </c>
      <c r="G8" s="4" t="str">
        <f>HYPERLINK("http://141.218.60.56/~jnz1568/getInfo.php?workbook=15_02.xlsx&amp;sheet=U0&amp;row=8&amp;col=7&amp;number=0.00146&amp;sourceID=14","0.00146")</f>
        <v>0.00146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HYPERLINK("http://141.218.60.56/~jnz1568/getInfo.php?workbook=15_02.xlsx&amp;sheet=U0&amp;row=9&amp;col=6&amp;number=3.5&amp;sourceID=14","3.5")</f>
        <v>3.5</v>
      </c>
      <c r="G9" s="4" t="str">
        <f>HYPERLINK("http://141.218.60.56/~jnz1568/getInfo.php?workbook=15_02.xlsx&amp;sheet=U0&amp;row=9&amp;col=7&amp;number=0.00146&amp;sourceID=14","0.00146")</f>
        <v>0.00146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HYPERLINK("http://141.218.60.56/~jnz1568/getInfo.php?workbook=15_02.xlsx&amp;sheet=U0&amp;row=10&amp;col=6&amp;number=3.6&amp;sourceID=14","3.6")</f>
        <v>3.6</v>
      </c>
      <c r="G10" s="4" t="str">
        <f>HYPERLINK("http://141.218.60.56/~jnz1568/getInfo.php?workbook=15_02.xlsx&amp;sheet=U0&amp;row=10&amp;col=7&amp;number=0.00146&amp;sourceID=14","0.00146")</f>
        <v>0.00146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HYPERLINK("http://141.218.60.56/~jnz1568/getInfo.php?workbook=15_02.xlsx&amp;sheet=U0&amp;row=11&amp;col=6&amp;number=3.7&amp;sourceID=14","3.7")</f>
        <v>3.7</v>
      </c>
      <c r="G11" s="4" t="str">
        <f>HYPERLINK("http://141.218.60.56/~jnz1568/getInfo.php?workbook=15_02.xlsx&amp;sheet=U0&amp;row=11&amp;col=7&amp;number=0.00146&amp;sourceID=14","0.00146")</f>
        <v>0.00146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HYPERLINK("http://141.218.60.56/~jnz1568/getInfo.php?workbook=15_02.xlsx&amp;sheet=U0&amp;row=12&amp;col=6&amp;number=3.8&amp;sourceID=14","3.8")</f>
        <v>3.8</v>
      </c>
      <c r="G12" s="4" t="str">
        <f>HYPERLINK("http://141.218.60.56/~jnz1568/getInfo.php?workbook=15_02.xlsx&amp;sheet=U0&amp;row=12&amp;col=7&amp;number=0.00146&amp;sourceID=14","0.00146")</f>
        <v>0.00146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HYPERLINK("http://141.218.60.56/~jnz1568/getInfo.php?workbook=15_02.xlsx&amp;sheet=U0&amp;row=13&amp;col=6&amp;number=3.9&amp;sourceID=14","3.9")</f>
        <v>3.9</v>
      </c>
      <c r="G13" s="4" t="str">
        <f>HYPERLINK("http://141.218.60.56/~jnz1568/getInfo.php?workbook=15_02.xlsx&amp;sheet=U0&amp;row=13&amp;col=7&amp;number=0.00146&amp;sourceID=14","0.00146")</f>
        <v>0.00146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HYPERLINK("http://141.218.60.56/~jnz1568/getInfo.php?workbook=15_02.xlsx&amp;sheet=U0&amp;row=14&amp;col=6&amp;number=4&amp;sourceID=14","4")</f>
        <v>4</v>
      </c>
      <c r="G14" s="4" t="str">
        <f>HYPERLINK("http://141.218.60.56/~jnz1568/getInfo.php?workbook=15_02.xlsx&amp;sheet=U0&amp;row=14&amp;col=7&amp;number=0.00146&amp;sourceID=14","0.00146")</f>
        <v>0.00146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HYPERLINK("http://141.218.60.56/~jnz1568/getInfo.php?workbook=15_02.xlsx&amp;sheet=U0&amp;row=15&amp;col=6&amp;number=4.1&amp;sourceID=14","4.1")</f>
        <v>4.1</v>
      </c>
      <c r="G15" s="4" t="str">
        <f>HYPERLINK("http://141.218.60.56/~jnz1568/getInfo.php?workbook=15_02.xlsx&amp;sheet=U0&amp;row=15&amp;col=7&amp;number=0.00146&amp;sourceID=14","0.00146")</f>
        <v>0.00146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HYPERLINK("http://141.218.60.56/~jnz1568/getInfo.php?workbook=15_02.xlsx&amp;sheet=U0&amp;row=16&amp;col=6&amp;number=4.2&amp;sourceID=14","4.2")</f>
        <v>4.2</v>
      </c>
      <c r="G16" s="4" t="str">
        <f>HYPERLINK("http://141.218.60.56/~jnz1568/getInfo.php?workbook=15_02.xlsx&amp;sheet=U0&amp;row=16&amp;col=7&amp;number=0.00146&amp;sourceID=14","0.00146")</f>
        <v>0.00146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HYPERLINK("http://141.218.60.56/~jnz1568/getInfo.php?workbook=15_02.xlsx&amp;sheet=U0&amp;row=17&amp;col=6&amp;number=4.3&amp;sourceID=14","4.3")</f>
        <v>4.3</v>
      </c>
      <c r="G17" s="4" t="str">
        <f>HYPERLINK("http://141.218.60.56/~jnz1568/getInfo.php?workbook=15_02.xlsx&amp;sheet=U0&amp;row=17&amp;col=7&amp;number=0.00146&amp;sourceID=14","0.00146")</f>
        <v>0.00146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HYPERLINK("http://141.218.60.56/~jnz1568/getInfo.php?workbook=15_02.xlsx&amp;sheet=U0&amp;row=18&amp;col=6&amp;number=4.4&amp;sourceID=14","4.4")</f>
        <v>4.4</v>
      </c>
      <c r="G18" s="4" t="str">
        <f>HYPERLINK("http://141.218.60.56/~jnz1568/getInfo.php?workbook=15_02.xlsx&amp;sheet=U0&amp;row=18&amp;col=7&amp;number=0.00146&amp;sourceID=14","0.00146")</f>
        <v>0.00146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HYPERLINK("http://141.218.60.56/~jnz1568/getInfo.php?workbook=15_02.xlsx&amp;sheet=U0&amp;row=19&amp;col=6&amp;number=4.5&amp;sourceID=14","4.5")</f>
        <v>4.5</v>
      </c>
      <c r="G19" s="4" t="str">
        <f>HYPERLINK("http://141.218.60.56/~jnz1568/getInfo.php?workbook=15_02.xlsx&amp;sheet=U0&amp;row=19&amp;col=7&amp;number=0.00146&amp;sourceID=14","0.00146")</f>
        <v>0.00146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HYPERLINK("http://141.218.60.56/~jnz1568/getInfo.php?workbook=15_02.xlsx&amp;sheet=U0&amp;row=20&amp;col=6&amp;number=4.6&amp;sourceID=14","4.6")</f>
        <v>4.6</v>
      </c>
      <c r="G20" s="4" t="str">
        <f>HYPERLINK("http://141.218.60.56/~jnz1568/getInfo.php?workbook=15_02.xlsx&amp;sheet=U0&amp;row=20&amp;col=7&amp;number=0.00147&amp;sourceID=14","0.00147")</f>
        <v>0.00147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HYPERLINK("http://141.218.60.56/~jnz1568/getInfo.php?workbook=15_02.xlsx&amp;sheet=U0&amp;row=21&amp;col=6&amp;number=4.7&amp;sourceID=14","4.7")</f>
        <v>4.7</v>
      </c>
      <c r="G21" s="4" t="str">
        <f>HYPERLINK("http://141.218.60.56/~jnz1568/getInfo.php?workbook=15_02.xlsx&amp;sheet=U0&amp;row=21&amp;col=7&amp;number=0.00147&amp;sourceID=14","0.00147")</f>
        <v>0.00147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HYPERLINK("http://141.218.60.56/~jnz1568/getInfo.php?workbook=15_02.xlsx&amp;sheet=U0&amp;row=22&amp;col=6&amp;number=4.8&amp;sourceID=14","4.8")</f>
        <v>4.8</v>
      </c>
      <c r="G22" s="4" t="str">
        <f>HYPERLINK("http://141.218.60.56/~jnz1568/getInfo.php?workbook=15_02.xlsx&amp;sheet=U0&amp;row=22&amp;col=7&amp;number=0.00147&amp;sourceID=14","0.00147")</f>
        <v>0.00147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HYPERLINK("http://141.218.60.56/~jnz1568/getInfo.php?workbook=15_02.xlsx&amp;sheet=U0&amp;row=23&amp;col=6&amp;number=4.9&amp;sourceID=14","4.9")</f>
        <v>4.9</v>
      </c>
      <c r="G23" s="4" t="str">
        <f>HYPERLINK("http://141.218.60.56/~jnz1568/getInfo.php?workbook=15_02.xlsx&amp;sheet=U0&amp;row=23&amp;col=7&amp;number=0.00147&amp;sourceID=14","0.00147")</f>
        <v>0.00147</v>
      </c>
    </row>
    <row r="24" spans="1:7">
      <c r="A24" s="3">
        <v>15</v>
      </c>
      <c r="B24" s="3">
        <v>2</v>
      </c>
      <c r="C24" s="3">
        <v>1</v>
      </c>
      <c r="D24" s="3">
        <v>3</v>
      </c>
      <c r="E24" s="3">
        <v>1</v>
      </c>
      <c r="F24" s="4" t="str">
        <f>HYPERLINK("http://141.218.60.56/~jnz1568/getInfo.php?workbook=15_02.xlsx&amp;sheet=U0&amp;row=24&amp;col=6&amp;number=3&amp;sourceID=14","3")</f>
        <v>3</v>
      </c>
      <c r="G24" s="4" t="str">
        <f>HYPERLINK("http://141.218.60.56/~jnz1568/getInfo.php?workbook=15_02.xlsx&amp;sheet=U0&amp;row=24&amp;col=7&amp;number=0.00232&amp;sourceID=14","0.00232")</f>
        <v>0.00232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HYPERLINK("http://141.218.60.56/~jnz1568/getInfo.php?workbook=15_02.xlsx&amp;sheet=U0&amp;row=25&amp;col=6&amp;number=3.1&amp;sourceID=14","3.1")</f>
        <v>3.1</v>
      </c>
      <c r="G25" s="4" t="str">
        <f>HYPERLINK("http://141.218.60.56/~jnz1568/getInfo.php?workbook=15_02.xlsx&amp;sheet=U0&amp;row=25&amp;col=7&amp;number=0.00232&amp;sourceID=14","0.00232")</f>
        <v>0.00232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HYPERLINK("http://141.218.60.56/~jnz1568/getInfo.php?workbook=15_02.xlsx&amp;sheet=U0&amp;row=26&amp;col=6&amp;number=3.2&amp;sourceID=14","3.2")</f>
        <v>3.2</v>
      </c>
      <c r="G26" s="4" t="str">
        <f>HYPERLINK("http://141.218.60.56/~jnz1568/getInfo.php?workbook=15_02.xlsx&amp;sheet=U0&amp;row=26&amp;col=7&amp;number=0.00232&amp;sourceID=14","0.00232")</f>
        <v>0.00232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HYPERLINK("http://141.218.60.56/~jnz1568/getInfo.php?workbook=15_02.xlsx&amp;sheet=U0&amp;row=27&amp;col=6&amp;number=3.3&amp;sourceID=14","3.3")</f>
        <v>3.3</v>
      </c>
      <c r="G27" s="4" t="str">
        <f>HYPERLINK("http://141.218.60.56/~jnz1568/getInfo.php?workbook=15_02.xlsx&amp;sheet=U0&amp;row=27&amp;col=7&amp;number=0.00232&amp;sourceID=14","0.00232")</f>
        <v>0.00232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HYPERLINK("http://141.218.60.56/~jnz1568/getInfo.php?workbook=15_02.xlsx&amp;sheet=U0&amp;row=28&amp;col=6&amp;number=3.4&amp;sourceID=14","3.4")</f>
        <v>3.4</v>
      </c>
      <c r="G28" s="4" t="str">
        <f>HYPERLINK("http://141.218.60.56/~jnz1568/getInfo.php?workbook=15_02.xlsx&amp;sheet=U0&amp;row=28&amp;col=7&amp;number=0.00232&amp;sourceID=14","0.00232")</f>
        <v>0.00232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HYPERLINK("http://141.218.60.56/~jnz1568/getInfo.php?workbook=15_02.xlsx&amp;sheet=U0&amp;row=29&amp;col=6&amp;number=3.5&amp;sourceID=14","3.5")</f>
        <v>3.5</v>
      </c>
      <c r="G29" s="4" t="str">
        <f>HYPERLINK("http://141.218.60.56/~jnz1568/getInfo.php?workbook=15_02.xlsx&amp;sheet=U0&amp;row=29&amp;col=7&amp;number=0.00232&amp;sourceID=14","0.00232")</f>
        <v>0.00232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HYPERLINK("http://141.218.60.56/~jnz1568/getInfo.php?workbook=15_02.xlsx&amp;sheet=U0&amp;row=30&amp;col=6&amp;number=3.6&amp;sourceID=14","3.6")</f>
        <v>3.6</v>
      </c>
      <c r="G30" s="4" t="str">
        <f>HYPERLINK("http://141.218.60.56/~jnz1568/getInfo.php?workbook=15_02.xlsx&amp;sheet=U0&amp;row=30&amp;col=7&amp;number=0.00232&amp;sourceID=14","0.00232")</f>
        <v>0.00232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HYPERLINK("http://141.218.60.56/~jnz1568/getInfo.php?workbook=15_02.xlsx&amp;sheet=U0&amp;row=31&amp;col=6&amp;number=3.7&amp;sourceID=14","3.7")</f>
        <v>3.7</v>
      </c>
      <c r="G31" s="4" t="str">
        <f>HYPERLINK("http://141.218.60.56/~jnz1568/getInfo.php?workbook=15_02.xlsx&amp;sheet=U0&amp;row=31&amp;col=7&amp;number=0.00232&amp;sourceID=14","0.00232")</f>
        <v>0.00232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HYPERLINK("http://141.218.60.56/~jnz1568/getInfo.php?workbook=15_02.xlsx&amp;sheet=U0&amp;row=32&amp;col=6&amp;number=3.8&amp;sourceID=14","3.8")</f>
        <v>3.8</v>
      </c>
      <c r="G32" s="4" t="str">
        <f>HYPERLINK("http://141.218.60.56/~jnz1568/getInfo.php?workbook=15_02.xlsx&amp;sheet=U0&amp;row=32&amp;col=7&amp;number=0.00232&amp;sourceID=14","0.00232")</f>
        <v>0.00232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HYPERLINK("http://141.218.60.56/~jnz1568/getInfo.php?workbook=15_02.xlsx&amp;sheet=U0&amp;row=33&amp;col=6&amp;number=3.9&amp;sourceID=14","3.9")</f>
        <v>3.9</v>
      </c>
      <c r="G33" s="4" t="str">
        <f>HYPERLINK("http://141.218.60.56/~jnz1568/getInfo.php?workbook=15_02.xlsx&amp;sheet=U0&amp;row=33&amp;col=7&amp;number=0.00232&amp;sourceID=14","0.00232")</f>
        <v>0.00232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HYPERLINK("http://141.218.60.56/~jnz1568/getInfo.php?workbook=15_02.xlsx&amp;sheet=U0&amp;row=34&amp;col=6&amp;number=4&amp;sourceID=14","4")</f>
        <v>4</v>
      </c>
      <c r="G34" s="4" t="str">
        <f>HYPERLINK("http://141.218.60.56/~jnz1568/getInfo.php?workbook=15_02.xlsx&amp;sheet=U0&amp;row=34&amp;col=7&amp;number=0.00232&amp;sourceID=14","0.00232")</f>
        <v>0.00232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HYPERLINK("http://141.218.60.56/~jnz1568/getInfo.php?workbook=15_02.xlsx&amp;sheet=U0&amp;row=35&amp;col=6&amp;number=4.1&amp;sourceID=14","4.1")</f>
        <v>4.1</v>
      </c>
      <c r="G35" s="4" t="str">
        <f>HYPERLINK("http://141.218.60.56/~jnz1568/getInfo.php?workbook=15_02.xlsx&amp;sheet=U0&amp;row=35&amp;col=7&amp;number=0.00232&amp;sourceID=14","0.00232")</f>
        <v>0.00232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HYPERLINK("http://141.218.60.56/~jnz1568/getInfo.php?workbook=15_02.xlsx&amp;sheet=U0&amp;row=36&amp;col=6&amp;number=4.2&amp;sourceID=14","4.2")</f>
        <v>4.2</v>
      </c>
      <c r="G36" s="4" t="str">
        <f>HYPERLINK("http://141.218.60.56/~jnz1568/getInfo.php?workbook=15_02.xlsx&amp;sheet=U0&amp;row=36&amp;col=7&amp;number=0.00232&amp;sourceID=14","0.00232")</f>
        <v>0.00232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HYPERLINK("http://141.218.60.56/~jnz1568/getInfo.php?workbook=15_02.xlsx&amp;sheet=U0&amp;row=37&amp;col=6&amp;number=4.3&amp;sourceID=14","4.3")</f>
        <v>4.3</v>
      </c>
      <c r="G37" s="4" t="str">
        <f>HYPERLINK("http://141.218.60.56/~jnz1568/getInfo.php?workbook=15_02.xlsx&amp;sheet=U0&amp;row=37&amp;col=7&amp;number=0.00232&amp;sourceID=14","0.00232")</f>
        <v>0.00232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HYPERLINK("http://141.218.60.56/~jnz1568/getInfo.php?workbook=15_02.xlsx&amp;sheet=U0&amp;row=38&amp;col=6&amp;number=4.4&amp;sourceID=14","4.4")</f>
        <v>4.4</v>
      </c>
      <c r="G38" s="4" t="str">
        <f>HYPERLINK("http://141.218.60.56/~jnz1568/getInfo.php?workbook=15_02.xlsx&amp;sheet=U0&amp;row=38&amp;col=7&amp;number=0.00232&amp;sourceID=14","0.00232")</f>
        <v>0.00232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HYPERLINK("http://141.218.60.56/~jnz1568/getInfo.php?workbook=15_02.xlsx&amp;sheet=U0&amp;row=39&amp;col=6&amp;number=4.5&amp;sourceID=14","4.5")</f>
        <v>4.5</v>
      </c>
      <c r="G39" s="4" t="str">
        <f>HYPERLINK("http://141.218.60.56/~jnz1568/getInfo.php?workbook=15_02.xlsx&amp;sheet=U0&amp;row=39&amp;col=7&amp;number=0.00232&amp;sourceID=14","0.00232")</f>
        <v>0.00232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HYPERLINK("http://141.218.60.56/~jnz1568/getInfo.php?workbook=15_02.xlsx&amp;sheet=U0&amp;row=40&amp;col=6&amp;number=4.6&amp;sourceID=14","4.6")</f>
        <v>4.6</v>
      </c>
      <c r="G40" s="4" t="str">
        <f>HYPERLINK("http://141.218.60.56/~jnz1568/getInfo.php?workbook=15_02.xlsx&amp;sheet=U0&amp;row=40&amp;col=7&amp;number=0.00232&amp;sourceID=14","0.00232")</f>
        <v>0.00232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HYPERLINK("http://141.218.60.56/~jnz1568/getInfo.php?workbook=15_02.xlsx&amp;sheet=U0&amp;row=41&amp;col=6&amp;number=4.7&amp;sourceID=14","4.7")</f>
        <v>4.7</v>
      </c>
      <c r="G41" s="4" t="str">
        <f>HYPERLINK("http://141.218.60.56/~jnz1568/getInfo.php?workbook=15_02.xlsx&amp;sheet=U0&amp;row=41&amp;col=7&amp;number=0.00232&amp;sourceID=14","0.00232")</f>
        <v>0.00232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HYPERLINK("http://141.218.60.56/~jnz1568/getInfo.php?workbook=15_02.xlsx&amp;sheet=U0&amp;row=42&amp;col=6&amp;number=4.8&amp;sourceID=14","4.8")</f>
        <v>4.8</v>
      </c>
      <c r="G42" s="4" t="str">
        <f>HYPERLINK("http://141.218.60.56/~jnz1568/getInfo.php?workbook=15_02.xlsx&amp;sheet=U0&amp;row=42&amp;col=7&amp;number=0.00232&amp;sourceID=14","0.00232")</f>
        <v>0.00232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HYPERLINK("http://141.218.60.56/~jnz1568/getInfo.php?workbook=15_02.xlsx&amp;sheet=U0&amp;row=43&amp;col=6&amp;number=4.9&amp;sourceID=14","4.9")</f>
        <v>4.9</v>
      </c>
      <c r="G43" s="4" t="str">
        <f>HYPERLINK("http://141.218.60.56/~jnz1568/getInfo.php?workbook=15_02.xlsx&amp;sheet=U0&amp;row=43&amp;col=7&amp;number=0.00232&amp;sourceID=14","0.00232")</f>
        <v>0.00232</v>
      </c>
    </row>
    <row r="44" spans="1:7">
      <c r="A44" s="3">
        <v>15</v>
      </c>
      <c r="B44" s="3">
        <v>2</v>
      </c>
      <c r="C44" s="3">
        <v>1</v>
      </c>
      <c r="D44" s="3">
        <v>4</v>
      </c>
      <c r="E44" s="3">
        <v>1</v>
      </c>
      <c r="F44" s="4" t="str">
        <f>HYPERLINK("http://141.218.60.56/~jnz1568/getInfo.php?workbook=15_02.xlsx&amp;sheet=U0&amp;row=44&amp;col=6&amp;number=3&amp;sourceID=14","3")</f>
        <v>3</v>
      </c>
      <c r="G44" s="4" t="str">
        <f>HYPERLINK("http://141.218.60.56/~jnz1568/getInfo.php?workbook=15_02.xlsx&amp;sheet=U0&amp;row=44&amp;col=7&amp;number=0.000789&amp;sourceID=14","0.000789")</f>
        <v>0.000789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HYPERLINK("http://141.218.60.56/~jnz1568/getInfo.php?workbook=15_02.xlsx&amp;sheet=U0&amp;row=45&amp;col=6&amp;number=3.1&amp;sourceID=14","3.1")</f>
        <v>3.1</v>
      </c>
      <c r="G45" s="4" t="str">
        <f>HYPERLINK("http://141.218.60.56/~jnz1568/getInfo.php?workbook=15_02.xlsx&amp;sheet=U0&amp;row=45&amp;col=7&amp;number=0.000789&amp;sourceID=14","0.000789")</f>
        <v>0.000789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HYPERLINK("http://141.218.60.56/~jnz1568/getInfo.php?workbook=15_02.xlsx&amp;sheet=U0&amp;row=46&amp;col=6&amp;number=3.2&amp;sourceID=14","3.2")</f>
        <v>3.2</v>
      </c>
      <c r="G46" s="4" t="str">
        <f>HYPERLINK("http://141.218.60.56/~jnz1568/getInfo.php?workbook=15_02.xlsx&amp;sheet=U0&amp;row=46&amp;col=7&amp;number=0.000789&amp;sourceID=14","0.000789")</f>
        <v>0.000789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HYPERLINK("http://141.218.60.56/~jnz1568/getInfo.php?workbook=15_02.xlsx&amp;sheet=U0&amp;row=47&amp;col=6&amp;number=3.3&amp;sourceID=14","3.3")</f>
        <v>3.3</v>
      </c>
      <c r="G47" s="4" t="str">
        <f>HYPERLINK("http://141.218.60.56/~jnz1568/getInfo.php?workbook=15_02.xlsx&amp;sheet=U0&amp;row=47&amp;col=7&amp;number=0.000789&amp;sourceID=14","0.000789")</f>
        <v>0.000789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HYPERLINK("http://141.218.60.56/~jnz1568/getInfo.php?workbook=15_02.xlsx&amp;sheet=U0&amp;row=48&amp;col=6&amp;number=3.4&amp;sourceID=14","3.4")</f>
        <v>3.4</v>
      </c>
      <c r="G48" s="4" t="str">
        <f>HYPERLINK("http://141.218.60.56/~jnz1568/getInfo.php?workbook=15_02.xlsx&amp;sheet=U0&amp;row=48&amp;col=7&amp;number=0.000789&amp;sourceID=14","0.000789")</f>
        <v>0.000789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HYPERLINK("http://141.218.60.56/~jnz1568/getInfo.php?workbook=15_02.xlsx&amp;sheet=U0&amp;row=49&amp;col=6&amp;number=3.5&amp;sourceID=14","3.5")</f>
        <v>3.5</v>
      </c>
      <c r="G49" s="4" t="str">
        <f>HYPERLINK("http://141.218.60.56/~jnz1568/getInfo.php?workbook=15_02.xlsx&amp;sheet=U0&amp;row=49&amp;col=7&amp;number=0.000789&amp;sourceID=14","0.000789")</f>
        <v>0.000789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HYPERLINK("http://141.218.60.56/~jnz1568/getInfo.php?workbook=15_02.xlsx&amp;sheet=U0&amp;row=50&amp;col=6&amp;number=3.6&amp;sourceID=14","3.6")</f>
        <v>3.6</v>
      </c>
      <c r="G50" s="4" t="str">
        <f>HYPERLINK("http://141.218.60.56/~jnz1568/getInfo.php?workbook=15_02.xlsx&amp;sheet=U0&amp;row=50&amp;col=7&amp;number=0.000789&amp;sourceID=14","0.000789")</f>
        <v>0.000789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HYPERLINK("http://141.218.60.56/~jnz1568/getInfo.php?workbook=15_02.xlsx&amp;sheet=U0&amp;row=51&amp;col=6&amp;number=3.7&amp;sourceID=14","3.7")</f>
        <v>3.7</v>
      </c>
      <c r="G51" s="4" t="str">
        <f>HYPERLINK("http://141.218.60.56/~jnz1568/getInfo.php?workbook=15_02.xlsx&amp;sheet=U0&amp;row=51&amp;col=7&amp;number=0.000789&amp;sourceID=14","0.000789")</f>
        <v>0.000789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HYPERLINK("http://141.218.60.56/~jnz1568/getInfo.php?workbook=15_02.xlsx&amp;sheet=U0&amp;row=52&amp;col=6&amp;number=3.8&amp;sourceID=14","3.8")</f>
        <v>3.8</v>
      </c>
      <c r="G52" s="4" t="str">
        <f>HYPERLINK("http://141.218.60.56/~jnz1568/getInfo.php?workbook=15_02.xlsx&amp;sheet=U0&amp;row=52&amp;col=7&amp;number=0.000789&amp;sourceID=14","0.000789")</f>
        <v>0.000789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HYPERLINK("http://141.218.60.56/~jnz1568/getInfo.php?workbook=15_02.xlsx&amp;sheet=U0&amp;row=53&amp;col=6&amp;number=3.9&amp;sourceID=14","3.9")</f>
        <v>3.9</v>
      </c>
      <c r="G53" s="4" t="str">
        <f>HYPERLINK("http://141.218.60.56/~jnz1568/getInfo.php?workbook=15_02.xlsx&amp;sheet=U0&amp;row=53&amp;col=7&amp;number=0.000789&amp;sourceID=14","0.000789")</f>
        <v>0.000789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HYPERLINK("http://141.218.60.56/~jnz1568/getInfo.php?workbook=15_02.xlsx&amp;sheet=U0&amp;row=54&amp;col=6&amp;number=4&amp;sourceID=14","4")</f>
        <v>4</v>
      </c>
      <c r="G54" s="4" t="str">
        <f>HYPERLINK("http://141.218.60.56/~jnz1568/getInfo.php?workbook=15_02.xlsx&amp;sheet=U0&amp;row=54&amp;col=7&amp;number=0.000789&amp;sourceID=14","0.000789")</f>
        <v>0.000789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HYPERLINK("http://141.218.60.56/~jnz1568/getInfo.php?workbook=15_02.xlsx&amp;sheet=U0&amp;row=55&amp;col=6&amp;number=4.1&amp;sourceID=14","4.1")</f>
        <v>4.1</v>
      </c>
      <c r="G55" s="4" t="str">
        <f>HYPERLINK("http://141.218.60.56/~jnz1568/getInfo.php?workbook=15_02.xlsx&amp;sheet=U0&amp;row=55&amp;col=7&amp;number=0.000789&amp;sourceID=14","0.000789")</f>
        <v>0.000789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HYPERLINK("http://141.218.60.56/~jnz1568/getInfo.php?workbook=15_02.xlsx&amp;sheet=U0&amp;row=56&amp;col=6&amp;number=4.2&amp;sourceID=14","4.2")</f>
        <v>4.2</v>
      </c>
      <c r="G56" s="4" t="str">
        <f>HYPERLINK("http://141.218.60.56/~jnz1568/getInfo.php?workbook=15_02.xlsx&amp;sheet=U0&amp;row=56&amp;col=7&amp;number=0.000789&amp;sourceID=14","0.000789")</f>
        <v>0.000789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HYPERLINK("http://141.218.60.56/~jnz1568/getInfo.php?workbook=15_02.xlsx&amp;sheet=U0&amp;row=57&amp;col=6&amp;number=4.3&amp;sourceID=14","4.3")</f>
        <v>4.3</v>
      </c>
      <c r="G57" s="4" t="str">
        <f>HYPERLINK("http://141.218.60.56/~jnz1568/getInfo.php?workbook=15_02.xlsx&amp;sheet=U0&amp;row=57&amp;col=7&amp;number=0.000789&amp;sourceID=14","0.000789")</f>
        <v>0.000789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HYPERLINK("http://141.218.60.56/~jnz1568/getInfo.php?workbook=15_02.xlsx&amp;sheet=U0&amp;row=58&amp;col=6&amp;number=4.4&amp;sourceID=14","4.4")</f>
        <v>4.4</v>
      </c>
      <c r="G58" s="4" t="str">
        <f>HYPERLINK("http://141.218.60.56/~jnz1568/getInfo.php?workbook=15_02.xlsx&amp;sheet=U0&amp;row=58&amp;col=7&amp;number=0.000789&amp;sourceID=14","0.000789")</f>
        <v>0.000789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HYPERLINK("http://141.218.60.56/~jnz1568/getInfo.php?workbook=15_02.xlsx&amp;sheet=U0&amp;row=59&amp;col=6&amp;number=4.5&amp;sourceID=14","4.5")</f>
        <v>4.5</v>
      </c>
      <c r="G59" s="4" t="str">
        <f>HYPERLINK("http://141.218.60.56/~jnz1568/getInfo.php?workbook=15_02.xlsx&amp;sheet=U0&amp;row=59&amp;col=7&amp;number=0.000789&amp;sourceID=14","0.000789")</f>
        <v>0.000789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HYPERLINK("http://141.218.60.56/~jnz1568/getInfo.php?workbook=15_02.xlsx&amp;sheet=U0&amp;row=60&amp;col=6&amp;number=4.6&amp;sourceID=14","4.6")</f>
        <v>4.6</v>
      </c>
      <c r="G60" s="4" t="str">
        <f>HYPERLINK("http://141.218.60.56/~jnz1568/getInfo.php?workbook=15_02.xlsx&amp;sheet=U0&amp;row=60&amp;col=7&amp;number=0.000789&amp;sourceID=14","0.000789")</f>
        <v>0.000789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HYPERLINK("http://141.218.60.56/~jnz1568/getInfo.php?workbook=15_02.xlsx&amp;sheet=U0&amp;row=61&amp;col=6&amp;number=4.7&amp;sourceID=14","4.7")</f>
        <v>4.7</v>
      </c>
      <c r="G61" s="4" t="str">
        <f>HYPERLINK("http://141.218.60.56/~jnz1568/getInfo.php?workbook=15_02.xlsx&amp;sheet=U0&amp;row=61&amp;col=7&amp;number=0.000789&amp;sourceID=14","0.000789")</f>
        <v>0.000789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HYPERLINK("http://141.218.60.56/~jnz1568/getInfo.php?workbook=15_02.xlsx&amp;sheet=U0&amp;row=62&amp;col=6&amp;number=4.8&amp;sourceID=14","4.8")</f>
        <v>4.8</v>
      </c>
      <c r="G62" s="4" t="str">
        <f>HYPERLINK("http://141.218.60.56/~jnz1568/getInfo.php?workbook=15_02.xlsx&amp;sheet=U0&amp;row=62&amp;col=7&amp;number=0.000789&amp;sourceID=14","0.000789")</f>
        <v>0.000789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HYPERLINK("http://141.218.60.56/~jnz1568/getInfo.php?workbook=15_02.xlsx&amp;sheet=U0&amp;row=63&amp;col=6&amp;number=4.9&amp;sourceID=14","4.9")</f>
        <v>4.9</v>
      </c>
      <c r="G63" s="4" t="str">
        <f>HYPERLINK("http://141.218.60.56/~jnz1568/getInfo.php?workbook=15_02.xlsx&amp;sheet=U0&amp;row=63&amp;col=7&amp;number=0.000789&amp;sourceID=14","0.000789")</f>
        <v>0.000789</v>
      </c>
    </row>
    <row r="64" spans="1:7">
      <c r="A64" s="3">
        <v>15</v>
      </c>
      <c r="B64" s="3">
        <v>2</v>
      </c>
      <c r="C64" s="3">
        <v>1</v>
      </c>
      <c r="D64" s="3">
        <v>5</v>
      </c>
      <c r="E64" s="3">
        <v>1</v>
      </c>
      <c r="F64" s="4" t="str">
        <f>HYPERLINK("http://141.218.60.56/~jnz1568/getInfo.php?workbook=15_02.xlsx&amp;sheet=U0&amp;row=64&amp;col=6&amp;number=3&amp;sourceID=14","3")</f>
        <v>3</v>
      </c>
      <c r="G64" s="4" t="str">
        <f>HYPERLINK("http://141.218.60.56/~jnz1568/getInfo.php?workbook=15_02.xlsx&amp;sheet=U0&amp;row=64&amp;col=7&amp;number=0.00245&amp;sourceID=14","0.00245")</f>
        <v>0.00245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HYPERLINK("http://141.218.60.56/~jnz1568/getInfo.php?workbook=15_02.xlsx&amp;sheet=U0&amp;row=65&amp;col=6&amp;number=3.1&amp;sourceID=14","3.1")</f>
        <v>3.1</v>
      </c>
      <c r="G65" s="4" t="str">
        <f>HYPERLINK("http://141.218.60.56/~jnz1568/getInfo.php?workbook=15_02.xlsx&amp;sheet=U0&amp;row=65&amp;col=7&amp;number=0.00245&amp;sourceID=14","0.00245")</f>
        <v>0.00245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HYPERLINK("http://141.218.60.56/~jnz1568/getInfo.php?workbook=15_02.xlsx&amp;sheet=U0&amp;row=66&amp;col=6&amp;number=3.2&amp;sourceID=14","3.2")</f>
        <v>3.2</v>
      </c>
      <c r="G66" s="4" t="str">
        <f>HYPERLINK("http://141.218.60.56/~jnz1568/getInfo.php?workbook=15_02.xlsx&amp;sheet=U0&amp;row=66&amp;col=7&amp;number=0.00245&amp;sourceID=14","0.00245")</f>
        <v>0.00245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HYPERLINK("http://141.218.60.56/~jnz1568/getInfo.php?workbook=15_02.xlsx&amp;sheet=U0&amp;row=67&amp;col=6&amp;number=3.3&amp;sourceID=14","3.3")</f>
        <v>3.3</v>
      </c>
      <c r="G67" s="4" t="str">
        <f>HYPERLINK("http://141.218.60.56/~jnz1568/getInfo.php?workbook=15_02.xlsx&amp;sheet=U0&amp;row=67&amp;col=7&amp;number=0.00245&amp;sourceID=14","0.00245")</f>
        <v>0.00245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HYPERLINK("http://141.218.60.56/~jnz1568/getInfo.php?workbook=15_02.xlsx&amp;sheet=U0&amp;row=68&amp;col=6&amp;number=3.4&amp;sourceID=14","3.4")</f>
        <v>3.4</v>
      </c>
      <c r="G68" s="4" t="str">
        <f>HYPERLINK("http://141.218.60.56/~jnz1568/getInfo.php?workbook=15_02.xlsx&amp;sheet=U0&amp;row=68&amp;col=7&amp;number=0.00245&amp;sourceID=14","0.00245")</f>
        <v>0.00245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HYPERLINK("http://141.218.60.56/~jnz1568/getInfo.php?workbook=15_02.xlsx&amp;sheet=U0&amp;row=69&amp;col=6&amp;number=3.5&amp;sourceID=14","3.5")</f>
        <v>3.5</v>
      </c>
      <c r="G69" s="4" t="str">
        <f>HYPERLINK("http://141.218.60.56/~jnz1568/getInfo.php?workbook=15_02.xlsx&amp;sheet=U0&amp;row=69&amp;col=7&amp;number=0.00245&amp;sourceID=14","0.00245")</f>
        <v>0.00245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HYPERLINK("http://141.218.60.56/~jnz1568/getInfo.php?workbook=15_02.xlsx&amp;sheet=U0&amp;row=70&amp;col=6&amp;number=3.6&amp;sourceID=14","3.6")</f>
        <v>3.6</v>
      </c>
      <c r="G70" s="4" t="str">
        <f>HYPERLINK("http://141.218.60.56/~jnz1568/getInfo.php?workbook=15_02.xlsx&amp;sheet=U0&amp;row=70&amp;col=7&amp;number=0.00245&amp;sourceID=14","0.00245")</f>
        <v>0.00245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HYPERLINK("http://141.218.60.56/~jnz1568/getInfo.php?workbook=15_02.xlsx&amp;sheet=U0&amp;row=71&amp;col=6&amp;number=3.7&amp;sourceID=14","3.7")</f>
        <v>3.7</v>
      </c>
      <c r="G71" s="4" t="str">
        <f>HYPERLINK("http://141.218.60.56/~jnz1568/getInfo.php?workbook=15_02.xlsx&amp;sheet=U0&amp;row=71&amp;col=7&amp;number=0.00245&amp;sourceID=14","0.00245")</f>
        <v>0.00245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HYPERLINK("http://141.218.60.56/~jnz1568/getInfo.php?workbook=15_02.xlsx&amp;sheet=U0&amp;row=72&amp;col=6&amp;number=3.8&amp;sourceID=14","3.8")</f>
        <v>3.8</v>
      </c>
      <c r="G72" s="4" t="str">
        <f>HYPERLINK("http://141.218.60.56/~jnz1568/getInfo.php?workbook=15_02.xlsx&amp;sheet=U0&amp;row=72&amp;col=7&amp;number=0.00245&amp;sourceID=14","0.00245")</f>
        <v>0.00245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HYPERLINK("http://141.218.60.56/~jnz1568/getInfo.php?workbook=15_02.xlsx&amp;sheet=U0&amp;row=73&amp;col=6&amp;number=3.9&amp;sourceID=14","3.9")</f>
        <v>3.9</v>
      </c>
      <c r="G73" s="4" t="str">
        <f>HYPERLINK("http://141.218.60.56/~jnz1568/getInfo.php?workbook=15_02.xlsx&amp;sheet=U0&amp;row=73&amp;col=7&amp;number=0.00245&amp;sourceID=14","0.00245")</f>
        <v>0.00245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HYPERLINK("http://141.218.60.56/~jnz1568/getInfo.php?workbook=15_02.xlsx&amp;sheet=U0&amp;row=74&amp;col=6&amp;number=4&amp;sourceID=14","4")</f>
        <v>4</v>
      </c>
      <c r="G74" s="4" t="str">
        <f>HYPERLINK("http://141.218.60.56/~jnz1568/getInfo.php?workbook=15_02.xlsx&amp;sheet=U0&amp;row=74&amp;col=7&amp;number=0.00245&amp;sourceID=14","0.00245")</f>
        <v>0.00245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HYPERLINK("http://141.218.60.56/~jnz1568/getInfo.php?workbook=15_02.xlsx&amp;sheet=U0&amp;row=75&amp;col=6&amp;number=4.1&amp;sourceID=14","4.1")</f>
        <v>4.1</v>
      </c>
      <c r="G75" s="4" t="str">
        <f>HYPERLINK("http://141.218.60.56/~jnz1568/getInfo.php?workbook=15_02.xlsx&amp;sheet=U0&amp;row=75&amp;col=7&amp;number=0.00245&amp;sourceID=14","0.00245")</f>
        <v>0.00245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HYPERLINK("http://141.218.60.56/~jnz1568/getInfo.php?workbook=15_02.xlsx&amp;sheet=U0&amp;row=76&amp;col=6&amp;number=4.2&amp;sourceID=14","4.2")</f>
        <v>4.2</v>
      </c>
      <c r="G76" s="4" t="str">
        <f>HYPERLINK("http://141.218.60.56/~jnz1568/getInfo.php?workbook=15_02.xlsx&amp;sheet=U0&amp;row=76&amp;col=7&amp;number=0.00245&amp;sourceID=14","0.00245")</f>
        <v>0.00245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HYPERLINK("http://141.218.60.56/~jnz1568/getInfo.php?workbook=15_02.xlsx&amp;sheet=U0&amp;row=77&amp;col=6&amp;number=4.3&amp;sourceID=14","4.3")</f>
        <v>4.3</v>
      </c>
      <c r="G77" s="4" t="str">
        <f>HYPERLINK("http://141.218.60.56/~jnz1568/getInfo.php?workbook=15_02.xlsx&amp;sheet=U0&amp;row=77&amp;col=7&amp;number=0.00245&amp;sourceID=14","0.00245")</f>
        <v>0.00245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HYPERLINK("http://141.218.60.56/~jnz1568/getInfo.php?workbook=15_02.xlsx&amp;sheet=U0&amp;row=78&amp;col=6&amp;number=4.4&amp;sourceID=14","4.4")</f>
        <v>4.4</v>
      </c>
      <c r="G78" s="4" t="str">
        <f>HYPERLINK("http://141.218.60.56/~jnz1568/getInfo.php?workbook=15_02.xlsx&amp;sheet=U0&amp;row=78&amp;col=7&amp;number=0.00245&amp;sourceID=14","0.00245")</f>
        <v>0.00245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HYPERLINK("http://141.218.60.56/~jnz1568/getInfo.php?workbook=15_02.xlsx&amp;sheet=U0&amp;row=79&amp;col=6&amp;number=4.5&amp;sourceID=14","4.5")</f>
        <v>4.5</v>
      </c>
      <c r="G79" s="4" t="str">
        <f>HYPERLINK("http://141.218.60.56/~jnz1568/getInfo.php?workbook=15_02.xlsx&amp;sheet=U0&amp;row=79&amp;col=7&amp;number=0.00245&amp;sourceID=14","0.00245")</f>
        <v>0.00245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HYPERLINK("http://141.218.60.56/~jnz1568/getInfo.php?workbook=15_02.xlsx&amp;sheet=U0&amp;row=80&amp;col=6&amp;number=4.6&amp;sourceID=14","4.6")</f>
        <v>4.6</v>
      </c>
      <c r="G80" s="4" t="str">
        <f>HYPERLINK("http://141.218.60.56/~jnz1568/getInfo.php?workbook=15_02.xlsx&amp;sheet=U0&amp;row=80&amp;col=7&amp;number=0.00245&amp;sourceID=14","0.00245")</f>
        <v>0.00245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HYPERLINK("http://141.218.60.56/~jnz1568/getInfo.php?workbook=15_02.xlsx&amp;sheet=U0&amp;row=81&amp;col=6&amp;number=4.7&amp;sourceID=14","4.7")</f>
        <v>4.7</v>
      </c>
      <c r="G81" s="4" t="str">
        <f>HYPERLINK("http://141.218.60.56/~jnz1568/getInfo.php?workbook=15_02.xlsx&amp;sheet=U0&amp;row=81&amp;col=7&amp;number=0.00245&amp;sourceID=14","0.00245")</f>
        <v>0.00245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HYPERLINK("http://141.218.60.56/~jnz1568/getInfo.php?workbook=15_02.xlsx&amp;sheet=U0&amp;row=82&amp;col=6&amp;number=4.8&amp;sourceID=14","4.8")</f>
        <v>4.8</v>
      </c>
      <c r="G82" s="4" t="str">
        <f>HYPERLINK("http://141.218.60.56/~jnz1568/getInfo.php?workbook=15_02.xlsx&amp;sheet=U0&amp;row=82&amp;col=7&amp;number=0.00245&amp;sourceID=14","0.00245")</f>
        <v>0.00245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HYPERLINK("http://141.218.60.56/~jnz1568/getInfo.php?workbook=15_02.xlsx&amp;sheet=U0&amp;row=83&amp;col=6&amp;number=4.9&amp;sourceID=14","4.9")</f>
        <v>4.9</v>
      </c>
      <c r="G83" s="4" t="str">
        <f>HYPERLINK("http://141.218.60.56/~jnz1568/getInfo.php?workbook=15_02.xlsx&amp;sheet=U0&amp;row=83&amp;col=7&amp;number=0.00245&amp;sourceID=14","0.00245")</f>
        <v>0.00245</v>
      </c>
    </row>
    <row r="84" spans="1:7">
      <c r="A84" s="3">
        <v>15</v>
      </c>
      <c r="B84" s="3">
        <v>2</v>
      </c>
      <c r="C84" s="3">
        <v>1</v>
      </c>
      <c r="D84" s="3">
        <v>6</v>
      </c>
      <c r="E84" s="3">
        <v>1</v>
      </c>
      <c r="F84" s="4" t="str">
        <f>HYPERLINK("http://141.218.60.56/~jnz1568/getInfo.php?workbook=15_02.xlsx&amp;sheet=U0&amp;row=84&amp;col=6&amp;number=3&amp;sourceID=14","3")</f>
        <v>3</v>
      </c>
      <c r="G84" s="4" t="str">
        <f>HYPERLINK("http://141.218.60.56/~jnz1568/getInfo.php?workbook=15_02.xlsx&amp;sheet=U0&amp;row=84&amp;col=7&amp;number=0.00358&amp;sourceID=14","0.00358")</f>
        <v>0.00358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HYPERLINK("http://141.218.60.56/~jnz1568/getInfo.php?workbook=15_02.xlsx&amp;sheet=U0&amp;row=85&amp;col=6&amp;number=3.1&amp;sourceID=14","3.1")</f>
        <v>3.1</v>
      </c>
      <c r="G85" s="4" t="str">
        <f>HYPERLINK("http://141.218.60.56/~jnz1568/getInfo.php?workbook=15_02.xlsx&amp;sheet=U0&amp;row=85&amp;col=7&amp;number=0.00358&amp;sourceID=14","0.00358")</f>
        <v>0.00358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HYPERLINK("http://141.218.60.56/~jnz1568/getInfo.php?workbook=15_02.xlsx&amp;sheet=U0&amp;row=86&amp;col=6&amp;number=3.2&amp;sourceID=14","3.2")</f>
        <v>3.2</v>
      </c>
      <c r="G86" s="4" t="str">
        <f>HYPERLINK("http://141.218.60.56/~jnz1568/getInfo.php?workbook=15_02.xlsx&amp;sheet=U0&amp;row=86&amp;col=7&amp;number=0.00358&amp;sourceID=14","0.00358")</f>
        <v>0.00358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HYPERLINK("http://141.218.60.56/~jnz1568/getInfo.php?workbook=15_02.xlsx&amp;sheet=U0&amp;row=87&amp;col=6&amp;number=3.3&amp;sourceID=14","3.3")</f>
        <v>3.3</v>
      </c>
      <c r="G87" s="4" t="str">
        <f>HYPERLINK("http://141.218.60.56/~jnz1568/getInfo.php?workbook=15_02.xlsx&amp;sheet=U0&amp;row=87&amp;col=7&amp;number=0.00358&amp;sourceID=14","0.00358")</f>
        <v>0.00358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HYPERLINK("http://141.218.60.56/~jnz1568/getInfo.php?workbook=15_02.xlsx&amp;sheet=U0&amp;row=88&amp;col=6&amp;number=3.4&amp;sourceID=14","3.4")</f>
        <v>3.4</v>
      </c>
      <c r="G88" s="4" t="str">
        <f>HYPERLINK("http://141.218.60.56/~jnz1568/getInfo.php?workbook=15_02.xlsx&amp;sheet=U0&amp;row=88&amp;col=7&amp;number=0.00358&amp;sourceID=14","0.00358")</f>
        <v>0.00358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HYPERLINK("http://141.218.60.56/~jnz1568/getInfo.php?workbook=15_02.xlsx&amp;sheet=U0&amp;row=89&amp;col=6&amp;number=3.5&amp;sourceID=14","3.5")</f>
        <v>3.5</v>
      </c>
      <c r="G89" s="4" t="str">
        <f>HYPERLINK("http://141.218.60.56/~jnz1568/getInfo.php?workbook=15_02.xlsx&amp;sheet=U0&amp;row=89&amp;col=7&amp;number=0.00358&amp;sourceID=14","0.00358")</f>
        <v>0.00358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HYPERLINK("http://141.218.60.56/~jnz1568/getInfo.php?workbook=15_02.xlsx&amp;sheet=U0&amp;row=90&amp;col=6&amp;number=3.6&amp;sourceID=14","3.6")</f>
        <v>3.6</v>
      </c>
      <c r="G90" s="4" t="str">
        <f>HYPERLINK("http://141.218.60.56/~jnz1568/getInfo.php?workbook=15_02.xlsx&amp;sheet=U0&amp;row=90&amp;col=7&amp;number=0.00358&amp;sourceID=14","0.00358")</f>
        <v>0.00358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HYPERLINK("http://141.218.60.56/~jnz1568/getInfo.php?workbook=15_02.xlsx&amp;sheet=U0&amp;row=91&amp;col=6&amp;number=3.7&amp;sourceID=14","3.7")</f>
        <v>3.7</v>
      </c>
      <c r="G91" s="4" t="str">
        <f>HYPERLINK("http://141.218.60.56/~jnz1568/getInfo.php?workbook=15_02.xlsx&amp;sheet=U0&amp;row=91&amp;col=7&amp;number=0.00358&amp;sourceID=14","0.00358")</f>
        <v>0.00358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HYPERLINK("http://141.218.60.56/~jnz1568/getInfo.php?workbook=15_02.xlsx&amp;sheet=U0&amp;row=92&amp;col=6&amp;number=3.8&amp;sourceID=14","3.8")</f>
        <v>3.8</v>
      </c>
      <c r="G92" s="4" t="str">
        <f>HYPERLINK("http://141.218.60.56/~jnz1568/getInfo.php?workbook=15_02.xlsx&amp;sheet=U0&amp;row=92&amp;col=7&amp;number=0.00358&amp;sourceID=14","0.00358")</f>
        <v>0.00358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HYPERLINK("http://141.218.60.56/~jnz1568/getInfo.php?workbook=15_02.xlsx&amp;sheet=U0&amp;row=93&amp;col=6&amp;number=3.9&amp;sourceID=14","3.9")</f>
        <v>3.9</v>
      </c>
      <c r="G93" s="4" t="str">
        <f>HYPERLINK("http://141.218.60.56/~jnz1568/getInfo.php?workbook=15_02.xlsx&amp;sheet=U0&amp;row=93&amp;col=7&amp;number=0.00358&amp;sourceID=14","0.00358")</f>
        <v>0.00358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HYPERLINK("http://141.218.60.56/~jnz1568/getInfo.php?workbook=15_02.xlsx&amp;sheet=U0&amp;row=94&amp;col=6&amp;number=4&amp;sourceID=14","4")</f>
        <v>4</v>
      </c>
      <c r="G94" s="4" t="str">
        <f>HYPERLINK("http://141.218.60.56/~jnz1568/getInfo.php?workbook=15_02.xlsx&amp;sheet=U0&amp;row=94&amp;col=7&amp;number=0.00358&amp;sourceID=14","0.00358")</f>
        <v>0.00358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HYPERLINK("http://141.218.60.56/~jnz1568/getInfo.php?workbook=15_02.xlsx&amp;sheet=U0&amp;row=95&amp;col=6&amp;number=4.1&amp;sourceID=14","4.1")</f>
        <v>4.1</v>
      </c>
      <c r="G95" s="4" t="str">
        <f>HYPERLINK("http://141.218.60.56/~jnz1568/getInfo.php?workbook=15_02.xlsx&amp;sheet=U0&amp;row=95&amp;col=7&amp;number=0.00358&amp;sourceID=14","0.00358")</f>
        <v>0.00358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HYPERLINK("http://141.218.60.56/~jnz1568/getInfo.php?workbook=15_02.xlsx&amp;sheet=U0&amp;row=96&amp;col=6&amp;number=4.2&amp;sourceID=14","4.2")</f>
        <v>4.2</v>
      </c>
      <c r="G96" s="4" t="str">
        <f>HYPERLINK("http://141.218.60.56/~jnz1568/getInfo.php?workbook=15_02.xlsx&amp;sheet=U0&amp;row=96&amp;col=7&amp;number=0.00358&amp;sourceID=14","0.00358")</f>
        <v>0.00358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HYPERLINK("http://141.218.60.56/~jnz1568/getInfo.php?workbook=15_02.xlsx&amp;sheet=U0&amp;row=97&amp;col=6&amp;number=4.3&amp;sourceID=14","4.3")</f>
        <v>4.3</v>
      </c>
      <c r="G97" s="4" t="str">
        <f>HYPERLINK("http://141.218.60.56/~jnz1568/getInfo.php?workbook=15_02.xlsx&amp;sheet=U0&amp;row=97&amp;col=7&amp;number=0.00357&amp;sourceID=14","0.00357")</f>
        <v>0.00357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HYPERLINK("http://141.218.60.56/~jnz1568/getInfo.php?workbook=15_02.xlsx&amp;sheet=U0&amp;row=98&amp;col=6&amp;number=4.4&amp;sourceID=14","4.4")</f>
        <v>4.4</v>
      </c>
      <c r="G98" s="4" t="str">
        <f>HYPERLINK("http://141.218.60.56/~jnz1568/getInfo.php?workbook=15_02.xlsx&amp;sheet=U0&amp;row=98&amp;col=7&amp;number=0.00357&amp;sourceID=14","0.00357")</f>
        <v>0.00357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HYPERLINK("http://141.218.60.56/~jnz1568/getInfo.php?workbook=15_02.xlsx&amp;sheet=U0&amp;row=99&amp;col=6&amp;number=4.5&amp;sourceID=14","4.5")</f>
        <v>4.5</v>
      </c>
      <c r="G99" s="4" t="str">
        <f>HYPERLINK("http://141.218.60.56/~jnz1568/getInfo.php?workbook=15_02.xlsx&amp;sheet=U0&amp;row=99&amp;col=7&amp;number=0.00357&amp;sourceID=14","0.00357")</f>
        <v>0.00357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HYPERLINK("http://141.218.60.56/~jnz1568/getInfo.php?workbook=15_02.xlsx&amp;sheet=U0&amp;row=100&amp;col=6&amp;number=4.6&amp;sourceID=14","4.6")</f>
        <v>4.6</v>
      </c>
      <c r="G100" s="4" t="str">
        <f>HYPERLINK("http://141.218.60.56/~jnz1568/getInfo.php?workbook=15_02.xlsx&amp;sheet=U0&amp;row=100&amp;col=7&amp;number=0.00357&amp;sourceID=14","0.00357")</f>
        <v>0.00357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HYPERLINK("http://141.218.60.56/~jnz1568/getInfo.php?workbook=15_02.xlsx&amp;sheet=U0&amp;row=101&amp;col=6&amp;number=4.7&amp;sourceID=14","4.7")</f>
        <v>4.7</v>
      </c>
      <c r="G101" s="4" t="str">
        <f>HYPERLINK("http://141.218.60.56/~jnz1568/getInfo.php?workbook=15_02.xlsx&amp;sheet=U0&amp;row=101&amp;col=7&amp;number=0.00357&amp;sourceID=14","0.00357")</f>
        <v>0.00357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HYPERLINK("http://141.218.60.56/~jnz1568/getInfo.php?workbook=15_02.xlsx&amp;sheet=U0&amp;row=102&amp;col=6&amp;number=4.8&amp;sourceID=14","4.8")</f>
        <v>4.8</v>
      </c>
      <c r="G102" s="4" t="str">
        <f>HYPERLINK("http://141.218.60.56/~jnz1568/getInfo.php?workbook=15_02.xlsx&amp;sheet=U0&amp;row=102&amp;col=7&amp;number=0.00357&amp;sourceID=14","0.00357")</f>
        <v>0.00357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HYPERLINK("http://141.218.60.56/~jnz1568/getInfo.php?workbook=15_02.xlsx&amp;sheet=U0&amp;row=103&amp;col=6&amp;number=4.9&amp;sourceID=14","4.9")</f>
        <v>4.9</v>
      </c>
      <c r="G103" s="4" t="str">
        <f>HYPERLINK("http://141.218.60.56/~jnz1568/getInfo.php?workbook=15_02.xlsx&amp;sheet=U0&amp;row=103&amp;col=7&amp;number=0.00357&amp;sourceID=14","0.00357")</f>
        <v>0.00357</v>
      </c>
    </row>
    <row r="104" spans="1:7">
      <c r="A104" s="3">
        <v>15</v>
      </c>
      <c r="B104" s="3">
        <v>2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HYPERLINK("http://141.218.60.56/~jnz1568/getInfo.php?workbook=15_02.xlsx&amp;sheet=U0&amp;row=104&amp;col=6&amp;number=3&amp;sourceID=14","3")</f>
        <v>3</v>
      </c>
      <c r="G104" s="4" t="str">
        <f>HYPERLINK("http://141.218.60.56/~jnz1568/getInfo.php?workbook=15_02.xlsx&amp;sheet=U0&amp;row=104&amp;col=7&amp;number=0.00677&amp;sourceID=14","0.00677")</f>
        <v>0.00677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HYPERLINK("http://141.218.60.56/~jnz1568/getInfo.php?workbook=15_02.xlsx&amp;sheet=U0&amp;row=105&amp;col=6&amp;number=3.1&amp;sourceID=14","3.1")</f>
        <v>3.1</v>
      </c>
      <c r="G105" s="4" t="str">
        <f>HYPERLINK("http://141.218.60.56/~jnz1568/getInfo.php?workbook=15_02.xlsx&amp;sheet=U0&amp;row=105&amp;col=7&amp;number=0.00677&amp;sourceID=14","0.00677")</f>
        <v>0.00677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HYPERLINK("http://141.218.60.56/~jnz1568/getInfo.php?workbook=15_02.xlsx&amp;sheet=U0&amp;row=106&amp;col=6&amp;number=3.2&amp;sourceID=14","3.2")</f>
        <v>3.2</v>
      </c>
      <c r="G106" s="4" t="str">
        <f>HYPERLINK("http://141.218.60.56/~jnz1568/getInfo.php?workbook=15_02.xlsx&amp;sheet=U0&amp;row=106&amp;col=7&amp;number=0.00677&amp;sourceID=14","0.00677")</f>
        <v>0.00677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HYPERLINK("http://141.218.60.56/~jnz1568/getInfo.php?workbook=15_02.xlsx&amp;sheet=U0&amp;row=107&amp;col=6&amp;number=3.3&amp;sourceID=14","3.3")</f>
        <v>3.3</v>
      </c>
      <c r="G107" s="4" t="str">
        <f>HYPERLINK("http://141.218.60.56/~jnz1568/getInfo.php?workbook=15_02.xlsx&amp;sheet=U0&amp;row=107&amp;col=7&amp;number=0.00677&amp;sourceID=14","0.00677")</f>
        <v>0.00677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HYPERLINK("http://141.218.60.56/~jnz1568/getInfo.php?workbook=15_02.xlsx&amp;sheet=U0&amp;row=108&amp;col=6&amp;number=3.4&amp;sourceID=14","3.4")</f>
        <v>3.4</v>
      </c>
      <c r="G108" s="4" t="str">
        <f>HYPERLINK("http://141.218.60.56/~jnz1568/getInfo.php?workbook=15_02.xlsx&amp;sheet=U0&amp;row=108&amp;col=7&amp;number=0.00677&amp;sourceID=14","0.00677")</f>
        <v>0.00677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HYPERLINK("http://141.218.60.56/~jnz1568/getInfo.php?workbook=15_02.xlsx&amp;sheet=U0&amp;row=109&amp;col=6&amp;number=3.5&amp;sourceID=14","3.5")</f>
        <v>3.5</v>
      </c>
      <c r="G109" s="4" t="str">
        <f>HYPERLINK("http://141.218.60.56/~jnz1568/getInfo.php?workbook=15_02.xlsx&amp;sheet=U0&amp;row=109&amp;col=7&amp;number=0.00677&amp;sourceID=14","0.00677")</f>
        <v>0.00677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HYPERLINK("http://141.218.60.56/~jnz1568/getInfo.php?workbook=15_02.xlsx&amp;sheet=U0&amp;row=110&amp;col=6&amp;number=3.6&amp;sourceID=14","3.6")</f>
        <v>3.6</v>
      </c>
      <c r="G110" s="4" t="str">
        <f>HYPERLINK("http://141.218.60.56/~jnz1568/getInfo.php?workbook=15_02.xlsx&amp;sheet=U0&amp;row=110&amp;col=7&amp;number=0.00677&amp;sourceID=14","0.00677")</f>
        <v>0.00677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HYPERLINK("http://141.218.60.56/~jnz1568/getInfo.php?workbook=15_02.xlsx&amp;sheet=U0&amp;row=111&amp;col=6&amp;number=3.7&amp;sourceID=14","3.7")</f>
        <v>3.7</v>
      </c>
      <c r="G111" s="4" t="str">
        <f>HYPERLINK("http://141.218.60.56/~jnz1568/getInfo.php?workbook=15_02.xlsx&amp;sheet=U0&amp;row=111&amp;col=7&amp;number=0.00677&amp;sourceID=14","0.00677")</f>
        <v>0.00677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HYPERLINK("http://141.218.60.56/~jnz1568/getInfo.php?workbook=15_02.xlsx&amp;sheet=U0&amp;row=112&amp;col=6&amp;number=3.8&amp;sourceID=14","3.8")</f>
        <v>3.8</v>
      </c>
      <c r="G112" s="4" t="str">
        <f>HYPERLINK("http://141.218.60.56/~jnz1568/getInfo.php?workbook=15_02.xlsx&amp;sheet=U0&amp;row=112&amp;col=7&amp;number=0.00677&amp;sourceID=14","0.00677")</f>
        <v>0.00677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HYPERLINK("http://141.218.60.56/~jnz1568/getInfo.php?workbook=15_02.xlsx&amp;sheet=U0&amp;row=113&amp;col=6&amp;number=3.9&amp;sourceID=14","3.9")</f>
        <v>3.9</v>
      </c>
      <c r="G113" s="4" t="str">
        <f>HYPERLINK("http://141.218.60.56/~jnz1568/getInfo.php?workbook=15_02.xlsx&amp;sheet=U0&amp;row=113&amp;col=7&amp;number=0.00677&amp;sourceID=14","0.00677")</f>
        <v>0.00677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HYPERLINK("http://141.218.60.56/~jnz1568/getInfo.php?workbook=15_02.xlsx&amp;sheet=U0&amp;row=114&amp;col=6&amp;number=4&amp;sourceID=14","4")</f>
        <v>4</v>
      </c>
      <c r="G114" s="4" t="str">
        <f>HYPERLINK("http://141.218.60.56/~jnz1568/getInfo.php?workbook=15_02.xlsx&amp;sheet=U0&amp;row=114&amp;col=7&amp;number=0.00677&amp;sourceID=14","0.00677")</f>
        <v>0.00677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HYPERLINK("http://141.218.60.56/~jnz1568/getInfo.php?workbook=15_02.xlsx&amp;sheet=U0&amp;row=115&amp;col=6&amp;number=4.1&amp;sourceID=14","4.1")</f>
        <v>4.1</v>
      </c>
      <c r="G115" s="4" t="str">
        <f>HYPERLINK("http://141.218.60.56/~jnz1568/getInfo.php?workbook=15_02.xlsx&amp;sheet=U0&amp;row=115&amp;col=7&amp;number=0.00678&amp;sourceID=14","0.00678")</f>
        <v>0.00678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HYPERLINK("http://141.218.60.56/~jnz1568/getInfo.php?workbook=15_02.xlsx&amp;sheet=U0&amp;row=116&amp;col=6&amp;number=4.2&amp;sourceID=14","4.2")</f>
        <v>4.2</v>
      </c>
      <c r="G116" s="4" t="str">
        <f>HYPERLINK("http://141.218.60.56/~jnz1568/getInfo.php?workbook=15_02.xlsx&amp;sheet=U0&amp;row=116&amp;col=7&amp;number=0.00678&amp;sourceID=14","0.00678")</f>
        <v>0.00678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HYPERLINK("http://141.218.60.56/~jnz1568/getInfo.php?workbook=15_02.xlsx&amp;sheet=U0&amp;row=117&amp;col=6&amp;number=4.3&amp;sourceID=14","4.3")</f>
        <v>4.3</v>
      </c>
      <c r="G117" s="4" t="str">
        <f>HYPERLINK("http://141.218.60.56/~jnz1568/getInfo.php?workbook=15_02.xlsx&amp;sheet=U0&amp;row=117&amp;col=7&amp;number=0.00678&amp;sourceID=14","0.00678")</f>
        <v>0.00678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HYPERLINK("http://141.218.60.56/~jnz1568/getInfo.php?workbook=15_02.xlsx&amp;sheet=U0&amp;row=118&amp;col=6&amp;number=4.4&amp;sourceID=14","4.4")</f>
        <v>4.4</v>
      </c>
      <c r="G118" s="4" t="str">
        <f>HYPERLINK("http://141.218.60.56/~jnz1568/getInfo.php?workbook=15_02.xlsx&amp;sheet=U0&amp;row=118&amp;col=7&amp;number=0.00678&amp;sourceID=14","0.00678")</f>
        <v>0.00678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HYPERLINK("http://141.218.60.56/~jnz1568/getInfo.php?workbook=15_02.xlsx&amp;sheet=U0&amp;row=119&amp;col=6&amp;number=4.5&amp;sourceID=14","4.5")</f>
        <v>4.5</v>
      </c>
      <c r="G119" s="4" t="str">
        <f>HYPERLINK("http://141.218.60.56/~jnz1568/getInfo.php?workbook=15_02.xlsx&amp;sheet=U0&amp;row=119&amp;col=7&amp;number=0.00679&amp;sourceID=14","0.00679")</f>
        <v>0.00679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HYPERLINK("http://141.218.60.56/~jnz1568/getInfo.php?workbook=15_02.xlsx&amp;sheet=U0&amp;row=120&amp;col=6&amp;number=4.6&amp;sourceID=14","4.6")</f>
        <v>4.6</v>
      </c>
      <c r="G120" s="4" t="str">
        <f>HYPERLINK("http://141.218.60.56/~jnz1568/getInfo.php?workbook=15_02.xlsx&amp;sheet=U0&amp;row=120&amp;col=7&amp;number=0.00679&amp;sourceID=14","0.00679")</f>
        <v>0.00679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HYPERLINK("http://141.218.60.56/~jnz1568/getInfo.php?workbook=15_02.xlsx&amp;sheet=U0&amp;row=121&amp;col=6&amp;number=4.7&amp;sourceID=14","4.7")</f>
        <v>4.7</v>
      </c>
      <c r="G121" s="4" t="str">
        <f>HYPERLINK("http://141.218.60.56/~jnz1568/getInfo.php?workbook=15_02.xlsx&amp;sheet=U0&amp;row=121&amp;col=7&amp;number=0.0068&amp;sourceID=14","0.0068")</f>
        <v>0.0068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HYPERLINK("http://141.218.60.56/~jnz1568/getInfo.php?workbook=15_02.xlsx&amp;sheet=U0&amp;row=122&amp;col=6&amp;number=4.8&amp;sourceID=14","4.8")</f>
        <v>4.8</v>
      </c>
      <c r="G122" s="4" t="str">
        <f>HYPERLINK("http://141.218.60.56/~jnz1568/getInfo.php?workbook=15_02.xlsx&amp;sheet=U0&amp;row=122&amp;col=7&amp;number=0.00681&amp;sourceID=14","0.00681")</f>
        <v>0.00681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HYPERLINK("http://141.218.60.56/~jnz1568/getInfo.php?workbook=15_02.xlsx&amp;sheet=U0&amp;row=123&amp;col=6&amp;number=4.9&amp;sourceID=14","4.9")</f>
        <v>4.9</v>
      </c>
      <c r="G123" s="4" t="str">
        <f>HYPERLINK("http://141.218.60.56/~jnz1568/getInfo.php?workbook=15_02.xlsx&amp;sheet=U0&amp;row=123&amp;col=7&amp;number=0.00682&amp;sourceID=14","0.00682")</f>
        <v>0.00682</v>
      </c>
    </row>
    <row r="124" spans="1:7">
      <c r="A124" s="3">
        <v>15</v>
      </c>
      <c r="B124" s="3">
        <v>2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HYPERLINK("http://141.218.60.56/~jnz1568/getInfo.php?workbook=15_02.xlsx&amp;sheet=U0&amp;row=124&amp;col=6&amp;number=3&amp;sourceID=14","3")</f>
        <v>3</v>
      </c>
      <c r="G124" s="4" t="str">
        <f>HYPERLINK("http://141.218.60.56/~jnz1568/getInfo.php?workbook=15_02.xlsx&amp;sheet=U0&amp;row=124&amp;col=7&amp;number=0.000294&amp;sourceID=14","0.000294")</f>
        <v>0.000294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HYPERLINK("http://141.218.60.56/~jnz1568/getInfo.php?workbook=15_02.xlsx&amp;sheet=U0&amp;row=125&amp;col=6&amp;number=3.1&amp;sourceID=14","3.1")</f>
        <v>3.1</v>
      </c>
      <c r="G125" s="4" t="str">
        <f>HYPERLINK("http://141.218.60.56/~jnz1568/getInfo.php?workbook=15_02.xlsx&amp;sheet=U0&amp;row=125&amp;col=7&amp;number=0.000294&amp;sourceID=14","0.000294")</f>
        <v>0.000294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HYPERLINK("http://141.218.60.56/~jnz1568/getInfo.php?workbook=15_02.xlsx&amp;sheet=U0&amp;row=126&amp;col=6&amp;number=3.2&amp;sourceID=14","3.2")</f>
        <v>3.2</v>
      </c>
      <c r="G126" s="4" t="str">
        <f>HYPERLINK("http://141.218.60.56/~jnz1568/getInfo.php?workbook=15_02.xlsx&amp;sheet=U0&amp;row=126&amp;col=7&amp;number=0.000294&amp;sourceID=14","0.000294")</f>
        <v>0.000294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HYPERLINK("http://141.218.60.56/~jnz1568/getInfo.php?workbook=15_02.xlsx&amp;sheet=U0&amp;row=127&amp;col=6&amp;number=3.3&amp;sourceID=14","3.3")</f>
        <v>3.3</v>
      </c>
      <c r="G127" s="4" t="str">
        <f>HYPERLINK("http://141.218.60.56/~jnz1568/getInfo.php?workbook=15_02.xlsx&amp;sheet=U0&amp;row=127&amp;col=7&amp;number=0.000294&amp;sourceID=14","0.000294")</f>
        <v>0.000294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HYPERLINK("http://141.218.60.56/~jnz1568/getInfo.php?workbook=15_02.xlsx&amp;sheet=U0&amp;row=128&amp;col=6&amp;number=3.4&amp;sourceID=14","3.4")</f>
        <v>3.4</v>
      </c>
      <c r="G128" s="4" t="str">
        <f>HYPERLINK("http://141.218.60.56/~jnz1568/getInfo.php?workbook=15_02.xlsx&amp;sheet=U0&amp;row=128&amp;col=7&amp;number=0.000294&amp;sourceID=14","0.000294")</f>
        <v>0.000294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HYPERLINK("http://141.218.60.56/~jnz1568/getInfo.php?workbook=15_02.xlsx&amp;sheet=U0&amp;row=129&amp;col=6&amp;number=3.5&amp;sourceID=14","3.5")</f>
        <v>3.5</v>
      </c>
      <c r="G129" s="4" t="str">
        <f>HYPERLINK("http://141.218.60.56/~jnz1568/getInfo.php?workbook=15_02.xlsx&amp;sheet=U0&amp;row=129&amp;col=7&amp;number=0.000294&amp;sourceID=14","0.000294")</f>
        <v>0.000294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HYPERLINK("http://141.218.60.56/~jnz1568/getInfo.php?workbook=15_02.xlsx&amp;sheet=U0&amp;row=130&amp;col=6&amp;number=3.6&amp;sourceID=14","3.6")</f>
        <v>3.6</v>
      </c>
      <c r="G130" s="4" t="str">
        <f>HYPERLINK("http://141.218.60.56/~jnz1568/getInfo.php?workbook=15_02.xlsx&amp;sheet=U0&amp;row=130&amp;col=7&amp;number=0.000294&amp;sourceID=14","0.000294")</f>
        <v>0.000294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HYPERLINK("http://141.218.60.56/~jnz1568/getInfo.php?workbook=15_02.xlsx&amp;sheet=U0&amp;row=131&amp;col=6&amp;number=3.7&amp;sourceID=14","3.7")</f>
        <v>3.7</v>
      </c>
      <c r="G131" s="4" t="str">
        <f>HYPERLINK("http://141.218.60.56/~jnz1568/getInfo.php?workbook=15_02.xlsx&amp;sheet=U0&amp;row=131&amp;col=7&amp;number=0.000294&amp;sourceID=14","0.000294")</f>
        <v>0.000294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HYPERLINK("http://141.218.60.56/~jnz1568/getInfo.php?workbook=15_02.xlsx&amp;sheet=U0&amp;row=132&amp;col=6&amp;number=3.8&amp;sourceID=14","3.8")</f>
        <v>3.8</v>
      </c>
      <c r="G132" s="4" t="str">
        <f>HYPERLINK("http://141.218.60.56/~jnz1568/getInfo.php?workbook=15_02.xlsx&amp;sheet=U0&amp;row=132&amp;col=7&amp;number=0.000294&amp;sourceID=14","0.000294")</f>
        <v>0.000294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HYPERLINK("http://141.218.60.56/~jnz1568/getInfo.php?workbook=15_02.xlsx&amp;sheet=U0&amp;row=133&amp;col=6&amp;number=3.9&amp;sourceID=14","3.9")</f>
        <v>3.9</v>
      </c>
      <c r="G133" s="4" t="str">
        <f>HYPERLINK("http://141.218.60.56/~jnz1568/getInfo.php?workbook=15_02.xlsx&amp;sheet=U0&amp;row=133&amp;col=7&amp;number=0.000294&amp;sourceID=14","0.000294")</f>
        <v>0.000294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HYPERLINK("http://141.218.60.56/~jnz1568/getInfo.php?workbook=15_02.xlsx&amp;sheet=U0&amp;row=134&amp;col=6&amp;number=4&amp;sourceID=14","4")</f>
        <v>4</v>
      </c>
      <c r="G134" s="4" t="str">
        <f>HYPERLINK("http://141.218.60.56/~jnz1568/getInfo.php?workbook=15_02.xlsx&amp;sheet=U0&amp;row=134&amp;col=7&amp;number=0.000294&amp;sourceID=14","0.000294")</f>
        <v>0.000294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HYPERLINK("http://141.218.60.56/~jnz1568/getInfo.php?workbook=15_02.xlsx&amp;sheet=U0&amp;row=135&amp;col=6&amp;number=4.1&amp;sourceID=14","4.1")</f>
        <v>4.1</v>
      </c>
      <c r="G135" s="4" t="str">
        <f>HYPERLINK("http://141.218.60.56/~jnz1568/getInfo.php?workbook=15_02.xlsx&amp;sheet=U0&amp;row=135&amp;col=7&amp;number=0.000294&amp;sourceID=14","0.000294")</f>
        <v>0.000294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HYPERLINK("http://141.218.60.56/~jnz1568/getInfo.php?workbook=15_02.xlsx&amp;sheet=U0&amp;row=136&amp;col=6&amp;number=4.2&amp;sourceID=14","4.2")</f>
        <v>4.2</v>
      </c>
      <c r="G136" s="4" t="str">
        <f>HYPERLINK("http://141.218.60.56/~jnz1568/getInfo.php?workbook=15_02.xlsx&amp;sheet=U0&amp;row=136&amp;col=7&amp;number=0.000294&amp;sourceID=14","0.000294")</f>
        <v>0.000294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HYPERLINK("http://141.218.60.56/~jnz1568/getInfo.php?workbook=15_02.xlsx&amp;sheet=U0&amp;row=137&amp;col=6&amp;number=4.3&amp;sourceID=14","4.3")</f>
        <v>4.3</v>
      </c>
      <c r="G137" s="4" t="str">
        <f>HYPERLINK("http://141.218.60.56/~jnz1568/getInfo.php?workbook=15_02.xlsx&amp;sheet=U0&amp;row=137&amp;col=7&amp;number=0.000294&amp;sourceID=14","0.000294")</f>
        <v>0.000294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HYPERLINK("http://141.218.60.56/~jnz1568/getInfo.php?workbook=15_02.xlsx&amp;sheet=U0&amp;row=138&amp;col=6&amp;number=4.4&amp;sourceID=14","4.4")</f>
        <v>4.4</v>
      </c>
      <c r="G138" s="4" t="str">
        <f>HYPERLINK("http://141.218.60.56/~jnz1568/getInfo.php?workbook=15_02.xlsx&amp;sheet=U0&amp;row=138&amp;col=7&amp;number=0.000294&amp;sourceID=14","0.000294")</f>
        <v>0.000294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HYPERLINK("http://141.218.60.56/~jnz1568/getInfo.php?workbook=15_02.xlsx&amp;sheet=U0&amp;row=139&amp;col=6&amp;number=4.5&amp;sourceID=14","4.5")</f>
        <v>4.5</v>
      </c>
      <c r="G139" s="4" t="str">
        <f>HYPERLINK("http://141.218.60.56/~jnz1568/getInfo.php?workbook=15_02.xlsx&amp;sheet=U0&amp;row=139&amp;col=7&amp;number=0.000294&amp;sourceID=14","0.000294")</f>
        <v>0.000294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HYPERLINK("http://141.218.60.56/~jnz1568/getInfo.php?workbook=15_02.xlsx&amp;sheet=U0&amp;row=140&amp;col=6&amp;number=4.6&amp;sourceID=14","4.6")</f>
        <v>4.6</v>
      </c>
      <c r="G140" s="4" t="str">
        <f>HYPERLINK("http://141.218.60.56/~jnz1568/getInfo.php?workbook=15_02.xlsx&amp;sheet=U0&amp;row=140&amp;col=7&amp;number=0.000293&amp;sourceID=14","0.000293")</f>
        <v>0.000293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HYPERLINK("http://141.218.60.56/~jnz1568/getInfo.php?workbook=15_02.xlsx&amp;sheet=U0&amp;row=141&amp;col=6&amp;number=4.7&amp;sourceID=14","4.7")</f>
        <v>4.7</v>
      </c>
      <c r="G141" s="4" t="str">
        <f>HYPERLINK("http://141.218.60.56/~jnz1568/getInfo.php?workbook=15_02.xlsx&amp;sheet=U0&amp;row=141&amp;col=7&amp;number=0.000293&amp;sourceID=14","0.000293")</f>
        <v>0.000293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HYPERLINK("http://141.218.60.56/~jnz1568/getInfo.php?workbook=15_02.xlsx&amp;sheet=U0&amp;row=142&amp;col=6&amp;number=4.8&amp;sourceID=14","4.8")</f>
        <v>4.8</v>
      </c>
      <c r="G142" s="4" t="str">
        <f>HYPERLINK("http://141.218.60.56/~jnz1568/getInfo.php?workbook=15_02.xlsx&amp;sheet=U0&amp;row=142&amp;col=7&amp;number=0.000293&amp;sourceID=14","0.000293")</f>
        <v>0.000293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HYPERLINK("http://141.218.60.56/~jnz1568/getInfo.php?workbook=15_02.xlsx&amp;sheet=U0&amp;row=143&amp;col=6&amp;number=4.9&amp;sourceID=14","4.9")</f>
        <v>4.9</v>
      </c>
      <c r="G143" s="4" t="str">
        <f>HYPERLINK("http://141.218.60.56/~jnz1568/getInfo.php?workbook=15_02.xlsx&amp;sheet=U0&amp;row=143&amp;col=7&amp;number=0.000293&amp;sourceID=14","0.000293")</f>
        <v>0.000293</v>
      </c>
    </row>
    <row r="144" spans="1:7">
      <c r="A144" s="3">
        <v>15</v>
      </c>
      <c r="B144" s="3">
        <v>2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HYPERLINK("http://141.218.60.56/~jnz1568/getInfo.php?workbook=15_02.xlsx&amp;sheet=U0&amp;row=144&amp;col=6&amp;number=3&amp;sourceID=14","3")</f>
        <v>3</v>
      </c>
      <c r="G144" s="4" t="str">
        <f>HYPERLINK("http://141.218.60.56/~jnz1568/getInfo.php?workbook=15_02.xlsx&amp;sheet=U0&amp;row=144&amp;col=7&amp;number=0.000427&amp;sourceID=14","0.000427")</f>
        <v>0.000427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HYPERLINK("http://141.218.60.56/~jnz1568/getInfo.php?workbook=15_02.xlsx&amp;sheet=U0&amp;row=145&amp;col=6&amp;number=3.1&amp;sourceID=14","3.1")</f>
        <v>3.1</v>
      </c>
      <c r="G145" s="4" t="str">
        <f>HYPERLINK("http://141.218.60.56/~jnz1568/getInfo.php?workbook=15_02.xlsx&amp;sheet=U0&amp;row=145&amp;col=7&amp;number=0.000427&amp;sourceID=14","0.000427")</f>
        <v>0.000427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HYPERLINK("http://141.218.60.56/~jnz1568/getInfo.php?workbook=15_02.xlsx&amp;sheet=U0&amp;row=146&amp;col=6&amp;number=3.2&amp;sourceID=14","3.2")</f>
        <v>3.2</v>
      </c>
      <c r="G146" s="4" t="str">
        <f>HYPERLINK("http://141.218.60.56/~jnz1568/getInfo.php?workbook=15_02.xlsx&amp;sheet=U0&amp;row=146&amp;col=7&amp;number=0.000427&amp;sourceID=14","0.000427")</f>
        <v>0.000427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HYPERLINK("http://141.218.60.56/~jnz1568/getInfo.php?workbook=15_02.xlsx&amp;sheet=U0&amp;row=147&amp;col=6&amp;number=3.3&amp;sourceID=14","3.3")</f>
        <v>3.3</v>
      </c>
      <c r="G147" s="4" t="str">
        <f>HYPERLINK("http://141.218.60.56/~jnz1568/getInfo.php?workbook=15_02.xlsx&amp;sheet=U0&amp;row=147&amp;col=7&amp;number=0.000427&amp;sourceID=14","0.000427")</f>
        <v>0.000427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HYPERLINK("http://141.218.60.56/~jnz1568/getInfo.php?workbook=15_02.xlsx&amp;sheet=U0&amp;row=148&amp;col=6&amp;number=3.4&amp;sourceID=14","3.4")</f>
        <v>3.4</v>
      </c>
      <c r="G148" s="4" t="str">
        <f>HYPERLINK("http://141.218.60.56/~jnz1568/getInfo.php?workbook=15_02.xlsx&amp;sheet=U0&amp;row=148&amp;col=7&amp;number=0.000427&amp;sourceID=14","0.000427")</f>
        <v>0.000427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HYPERLINK("http://141.218.60.56/~jnz1568/getInfo.php?workbook=15_02.xlsx&amp;sheet=U0&amp;row=149&amp;col=6&amp;number=3.5&amp;sourceID=14","3.5")</f>
        <v>3.5</v>
      </c>
      <c r="G149" s="4" t="str">
        <f>HYPERLINK("http://141.218.60.56/~jnz1568/getInfo.php?workbook=15_02.xlsx&amp;sheet=U0&amp;row=149&amp;col=7&amp;number=0.000427&amp;sourceID=14","0.000427")</f>
        <v>0.000427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HYPERLINK("http://141.218.60.56/~jnz1568/getInfo.php?workbook=15_02.xlsx&amp;sheet=U0&amp;row=150&amp;col=6&amp;number=3.6&amp;sourceID=14","3.6")</f>
        <v>3.6</v>
      </c>
      <c r="G150" s="4" t="str">
        <f>HYPERLINK("http://141.218.60.56/~jnz1568/getInfo.php?workbook=15_02.xlsx&amp;sheet=U0&amp;row=150&amp;col=7&amp;number=0.000427&amp;sourceID=14","0.000427")</f>
        <v>0.000427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HYPERLINK("http://141.218.60.56/~jnz1568/getInfo.php?workbook=15_02.xlsx&amp;sheet=U0&amp;row=151&amp;col=6&amp;number=3.7&amp;sourceID=14","3.7")</f>
        <v>3.7</v>
      </c>
      <c r="G151" s="4" t="str">
        <f>HYPERLINK("http://141.218.60.56/~jnz1568/getInfo.php?workbook=15_02.xlsx&amp;sheet=U0&amp;row=151&amp;col=7&amp;number=0.000427&amp;sourceID=14","0.000427")</f>
        <v>0.000427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HYPERLINK("http://141.218.60.56/~jnz1568/getInfo.php?workbook=15_02.xlsx&amp;sheet=U0&amp;row=152&amp;col=6&amp;number=3.8&amp;sourceID=14","3.8")</f>
        <v>3.8</v>
      </c>
      <c r="G152" s="4" t="str">
        <f>HYPERLINK("http://141.218.60.56/~jnz1568/getInfo.php?workbook=15_02.xlsx&amp;sheet=U0&amp;row=152&amp;col=7&amp;number=0.000427&amp;sourceID=14","0.000427")</f>
        <v>0.000427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HYPERLINK("http://141.218.60.56/~jnz1568/getInfo.php?workbook=15_02.xlsx&amp;sheet=U0&amp;row=153&amp;col=6&amp;number=3.9&amp;sourceID=14","3.9")</f>
        <v>3.9</v>
      </c>
      <c r="G153" s="4" t="str">
        <f>HYPERLINK("http://141.218.60.56/~jnz1568/getInfo.php?workbook=15_02.xlsx&amp;sheet=U0&amp;row=153&amp;col=7&amp;number=0.000427&amp;sourceID=14","0.000427")</f>
        <v>0.000427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HYPERLINK("http://141.218.60.56/~jnz1568/getInfo.php?workbook=15_02.xlsx&amp;sheet=U0&amp;row=154&amp;col=6&amp;number=4&amp;sourceID=14","4")</f>
        <v>4</v>
      </c>
      <c r="G154" s="4" t="str">
        <f>HYPERLINK("http://141.218.60.56/~jnz1568/getInfo.php?workbook=15_02.xlsx&amp;sheet=U0&amp;row=154&amp;col=7&amp;number=0.000427&amp;sourceID=14","0.000427")</f>
        <v>0.000427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HYPERLINK("http://141.218.60.56/~jnz1568/getInfo.php?workbook=15_02.xlsx&amp;sheet=U0&amp;row=155&amp;col=6&amp;number=4.1&amp;sourceID=14","4.1")</f>
        <v>4.1</v>
      </c>
      <c r="G155" s="4" t="str">
        <f>HYPERLINK("http://141.218.60.56/~jnz1568/getInfo.php?workbook=15_02.xlsx&amp;sheet=U0&amp;row=155&amp;col=7&amp;number=0.000427&amp;sourceID=14","0.000427")</f>
        <v>0.000427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HYPERLINK("http://141.218.60.56/~jnz1568/getInfo.php?workbook=15_02.xlsx&amp;sheet=U0&amp;row=156&amp;col=6&amp;number=4.2&amp;sourceID=14","4.2")</f>
        <v>4.2</v>
      </c>
      <c r="G156" s="4" t="str">
        <f>HYPERLINK("http://141.218.60.56/~jnz1568/getInfo.php?workbook=15_02.xlsx&amp;sheet=U0&amp;row=156&amp;col=7&amp;number=0.000427&amp;sourceID=14","0.000427")</f>
        <v>0.000427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HYPERLINK("http://141.218.60.56/~jnz1568/getInfo.php?workbook=15_02.xlsx&amp;sheet=U0&amp;row=157&amp;col=6&amp;number=4.3&amp;sourceID=14","4.3")</f>
        <v>4.3</v>
      </c>
      <c r="G157" s="4" t="str">
        <f>HYPERLINK("http://141.218.60.56/~jnz1568/getInfo.php?workbook=15_02.xlsx&amp;sheet=U0&amp;row=157&amp;col=7&amp;number=0.000427&amp;sourceID=14","0.000427")</f>
        <v>0.000427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HYPERLINK("http://141.218.60.56/~jnz1568/getInfo.php?workbook=15_02.xlsx&amp;sheet=U0&amp;row=158&amp;col=6&amp;number=4.4&amp;sourceID=14","4.4")</f>
        <v>4.4</v>
      </c>
      <c r="G158" s="4" t="str">
        <f>HYPERLINK("http://141.218.60.56/~jnz1568/getInfo.php?workbook=15_02.xlsx&amp;sheet=U0&amp;row=158&amp;col=7&amp;number=0.000427&amp;sourceID=14","0.000427")</f>
        <v>0.000427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HYPERLINK("http://141.218.60.56/~jnz1568/getInfo.php?workbook=15_02.xlsx&amp;sheet=U0&amp;row=159&amp;col=6&amp;number=4.5&amp;sourceID=14","4.5")</f>
        <v>4.5</v>
      </c>
      <c r="G159" s="4" t="str">
        <f>HYPERLINK("http://141.218.60.56/~jnz1568/getInfo.php?workbook=15_02.xlsx&amp;sheet=U0&amp;row=159&amp;col=7&amp;number=0.000427&amp;sourceID=14","0.000427")</f>
        <v>0.000427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HYPERLINK("http://141.218.60.56/~jnz1568/getInfo.php?workbook=15_02.xlsx&amp;sheet=U0&amp;row=160&amp;col=6&amp;number=4.6&amp;sourceID=14","4.6")</f>
        <v>4.6</v>
      </c>
      <c r="G160" s="4" t="str">
        <f>HYPERLINK("http://141.218.60.56/~jnz1568/getInfo.php?workbook=15_02.xlsx&amp;sheet=U0&amp;row=160&amp;col=7&amp;number=0.000427&amp;sourceID=14","0.000427")</f>
        <v>0.000427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HYPERLINK("http://141.218.60.56/~jnz1568/getInfo.php?workbook=15_02.xlsx&amp;sheet=U0&amp;row=161&amp;col=6&amp;number=4.7&amp;sourceID=14","4.7")</f>
        <v>4.7</v>
      </c>
      <c r="G161" s="4" t="str">
        <f>HYPERLINK("http://141.218.60.56/~jnz1568/getInfo.php?workbook=15_02.xlsx&amp;sheet=U0&amp;row=161&amp;col=7&amp;number=0.000428&amp;sourceID=14","0.000428")</f>
        <v>0.000428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HYPERLINK("http://141.218.60.56/~jnz1568/getInfo.php?workbook=15_02.xlsx&amp;sheet=U0&amp;row=162&amp;col=6&amp;number=4.8&amp;sourceID=14","4.8")</f>
        <v>4.8</v>
      </c>
      <c r="G162" s="4" t="str">
        <f>HYPERLINK("http://141.218.60.56/~jnz1568/getInfo.php?workbook=15_02.xlsx&amp;sheet=U0&amp;row=162&amp;col=7&amp;number=0.000428&amp;sourceID=14","0.000428")</f>
        <v>0.000428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HYPERLINK("http://141.218.60.56/~jnz1568/getInfo.php?workbook=15_02.xlsx&amp;sheet=U0&amp;row=163&amp;col=6&amp;number=4.9&amp;sourceID=14","4.9")</f>
        <v>4.9</v>
      </c>
      <c r="G163" s="4" t="str">
        <f>HYPERLINK("http://141.218.60.56/~jnz1568/getInfo.php?workbook=15_02.xlsx&amp;sheet=U0&amp;row=163&amp;col=7&amp;number=0.000428&amp;sourceID=14","0.000428")</f>
        <v>0.000428</v>
      </c>
    </row>
    <row r="164" spans="1:7">
      <c r="A164" s="3">
        <v>15</v>
      </c>
      <c r="B164" s="3">
        <v>2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HYPERLINK("http://141.218.60.56/~jnz1568/getInfo.php?workbook=15_02.xlsx&amp;sheet=U0&amp;row=164&amp;col=6&amp;number=3&amp;sourceID=14","3")</f>
        <v>3</v>
      </c>
      <c r="G164" s="4" t="str">
        <f>HYPERLINK("http://141.218.60.56/~jnz1568/getInfo.php?workbook=15_02.xlsx&amp;sheet=U0&amp;row=164&amp;col=7&amp;number=0.000177&amp;sourceID=14","0.000177")</f>
        <v>0.000177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HYPERLINK("http://141.218.60.56/~jnz1568/getInfo.php?workbook=15_02.xlsx&amp;sheet=U0&amp;row=165&amp;col=6&amp;number=3.1&amp;sourceID=14","3.1")</f>
        <v>3.1</v>
      </c>
      <c r="G165" s="4" t="str">
        <f>HYPERLINK("http://141.218.60.56/~jnz1568/getInfo.php?workbook=15_02.xlsx&amp;sheet=U0&amp;row=165&amp;col=7&amp;number=0.000177&amp;sourceID=14","0.000177")</f>
        <v>0.000177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HYPERLINK("http://141.218.60.56/~jnz1568/getInfo.php?workbook=15_02.xlsx&amp;sheet=U0&amp;row=166&amp;col=6&amp;number=3.2&amp;sourceID=14","3.2")</f>
        <v>3.2</v>
      </c>
      <c r="G166" s="4" t="str">
        <f>HYPERLINK("http://141.218.60.56/~jnz1568/getInfo.php?workbook=15_02.xlsx&amp;sheet=U0&amp;row=166&amp;col=7&amp;number=0.000177&amp;sourceID=14","0.000177")</f>
        <v>0.000177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HYPERLINK("http://141.218.60.56/~jnz1568/getInfo.php?workbook=15_02.xlsx&amp;sheet=U0&amp;row=167&amp;col=6&amp;number=3.3&amp;sourceID=14","3.3")</f>
        <v>3.3</v>
      </c>
      <c r="G167" s="4" t="str">
        <f>HYPERLINK("http://141.218.60.56/~jnz1568/getInfo.php?workbook=15_02.xlsx&amp;sheet=U0&amp;row=167&amp;col=7&amp;number=0.000177&amp;sourceID=14","0.000177")</f>
        <v>0.000177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HYPERLINK("http://141.218.60.56/~jnz1568/getInfo.php?workbook=15_02.xlsx&amp;sheet=U0&amp;row=168&amp;col=6&amp;number=3.4&amp;sourceID=14","3.4")</f>
        <v>3.4</v>
      </c>
      <c r="G168" s="4" t="str">
        <f>HYPERLINK("http://141.218.60.56/~jnz1568/getInfo.php?workbook=15_02.xlsx&amp;sheet=U0&amp;row=168&amp;col=7&amp;number=0.000177&amp;sourceID=14","0.000177")</f>
        <v>0.000177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HYPERLINK("http://141.218.60.56/~jnz1568/getInfo.php?workbook=15_02.xlsx&amp;sheet=U0&amp;row=169&amp;col=6&amp;number=3.5&amp;sourceID=14","3.5")</f>
        <v>3.5</v>
      </c>
      <c r="G169" s="4" t="str">
        <f>HYPERLINK("http://141.218.60.56/~jnz1568/getInfo.php?workbook=15_02.xlsx&amp;sheet=U0&amp;row=169&amp;col=7&amp;number=0.000177&amp;sourceID=14","0.000177")</f>
        <v>0.000177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HYPERLINK("http://141.218.60.56/~jnz1568/getInfo.php?workbook=15_02.xlsx&amp;sheet=U0&amp;row=170&amp;col=6&amp;number=3.6&amp;sourceID=14","3.6")</f>
        <v>3.6</v>
      </c>
      <c r="G170" s="4" t="str">
        <f>HYPERLINK("http://141.218.60.56/~jnz1568/getInfo.php?workbook=15_02.xlsx&amp;sheet=U0&amp;row=170&amp;col=7&amp;number=0.000177&amp;sourceID=14","0.000177")</f>
        <v>0.000177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HYPERLINK("http://141.218.60.56/~jnz1568/getInfo.php?workbook=15_02.xlsx&amp;sheet=U0&amp;row=171&amp;col=6&amp;number=3.7&amp;sourceID=14","3.7")</f>
        <v>3.7</v>
      </c>
      <c r="G171" s="4" t="str">
        <f>HYPERLINK("http://141.218.60.56/~jnz1568/getInfo.php?workbook=15_02.xlsx&amp;sheet=U0&amp;row=171&amp;col=7&amp;number=0.000177&amp;sourceID=14","0.000177")</f>
        <v>0.000177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HYPERLINK("http://141.218.60.56/~jnz1568/getInfo.php?workbook=15_02.xlsx&amp;sheet=U0&amp;row=172&amp;col=6&amp;number=3.8&amp;sourceID=14","3.8")</f>
        <v>3.8</v>
      </c>
      <c r="G172" s="4" t="str">
        <f>HYPERLINK("http://141.218.60.56/~jnz1568/getInfo.php?workbook=15_02.xlsx&amp;sheet=U0&amp;row=172&amp;col=7&amp;number=0.000177&amp;sourceID=14","0.000177")</f>
        <v>0.000177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HYPERLINK("http://141.218.60.56/~jnz1568/getInfo.php?workbook=15_02.xlsx&amp;sheet=U0&amp;row=173&amp;col=6&amp;number=3.9&amp;sourceID=14","3.9")</f>
        <v>3.9</v>
      </c>
      <c r="G173" s="4" t="str">
        <f>HYPERLINK("http://141.218.60.56/~jnz1568/getInfo.php?workbook=15_02.xlsx&amp;sheet=U0&amp;row=173&amp;col=7&amp;number=0.000177&amp;sourceID=14","0.000177")</f>
        <v>0.000177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HYPERLINK("http://141.218.60.56/~jnz1568/getInfo.php?workbook=15_02.xlsx&amp;sheet=U0&amp;row=174&amp;col=6&amp;number=4&amp;sourceID=14","4")</f>
        <v>4</v>
      </c>
      <c r="G174" s="4" t="str">
        <f>HYPERLINK("http://141.218.60.56/~jnz1568/getInfo.php?workbook=15_02.xlsx&amp;sheet=U0&amp;row=174&amp;col=7&amp;number=0.000177&amp;sourceID=14","0.000177")</f>
        <v>0.000177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HYPERLINK("http://141.218.60.56/~jnz1568/getInfo.php?workbook=15_02.xlsx&amp;sheet=U0&amp;row=175&amp;col=6&amp;number=4.1&amp;sourceID=14","4.1")</f>
        <v>4.1</v>
      </c>
      <c r="G175" s="4" t="str">
        <f>HYPERLINK("http://141.218.60.56/~jnz1568/getInfo.php?workbook=15_02.xlsx&amp;sheet=U0&amp;row=175&amp;col=7&amp;number=0.000177&amp;sourceID=14","0.000177")</f>
        <v>0.000177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HYPERLINK("http://141.218.60.56/~jnz1568/getInfo.php?workbook=15_02.xlsx&amp;sheet=U0&amp;row=176&amp;col=6&amp;number=4.2&amp;sourceID=14","4.2")</f>
        <v>4.2</v>
      </c>
      <c r="G176" s="4" t="str">
        <f>HYPERLINK("http://141.218.60.56/~jnz1568/getInfo.php?workbook=15_02.xlsx&amp;sheet=U0&amp;row=176&amp;col=7&amp;number=0.000177&amp;sourceID=14","0.000177")</f>
        <v>0.000177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HYPERLINK("http://141.218.60.56/~jnz1568/getInfo.php?workbook=15_02.xlsx&amp;sheet=U0&amp;row=177&amp;col=6&amp;number=4.3&amp;sourceID=14","4.3")</f>
        <v>4.3</v>
      </c>
      <c r="G177" s="4" t="str">
        <f>HYPERLINK("http://141.218.60.56/~jnz1568/getInfo.php?workbook=15_02.xlsx&amp;sheet=U0&amp;row=177&amp;col=7&amp;number=0.000177&amp;sourceID=14","0.000177")</f>
        <v>0.000177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HYPERLINK("http://141.218.60.56/~jnz1568/getInfo.php?workbook=15_02.xlsx&amp;sheet=U0&amp;row=178&amp;col=6&amp;number=4.4&amp;sourceID=14","4.4")</f>
        <v>4.4</v>
      </c>
      <c r="G178" s="4" t="str">
        <f>HYPERLINK("http://141.218.60.56/~jnz1568/getInfo.php?workbook=15_02.xlsx&amp;sheet=U0&amp;row=178&amp;col=7&amp;number=0.000177&amp;sourceID=14","0.000177")</f>
        <v>0.000177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HYPERLINK("http://141.218.60.56/~jnz1568/getInfo.php?workbook=15_02.xlsx&amp;sheet=U0&amp;row=179&amp;col=6&amp;number=4.5&amp;sourceID=14","4.5")</f>
        <v>4.5</v>
      </c>
      <c r="G179" s="4" t="str">
        <f>HYPERLINK("http://141.218.60.56/~jnz1568/getInfo.php?workbook=15_02.xlsx&amp;sheet=U0&amp;row=179&amp;col=7&amp;number=0.000177&amp;sourceID=14","0.000177")</f>
        <v>0.000177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HYPERLINK("http://141.218.60.56/~jnz1568/getInfo.php?workbook=15_02.xlsx&amp;sheet=U0&amp;row=180&amp;col=6&amp;number=4.6&amp;sourceID=14","4.6")</f>
        <v>4.6</v>
      </c>
      <c r="G180" s="4" t="str">
        <f>HYPERLINK("http://141.218.60.56/~jnz1568/getInfo.php?workbook=15_02.xlsx&amp;sheet=U0&amp;row=180&amp;col=7&amp;number=0.000177&amp;sourceID=14","0.000177")</f>
        <v>0.000177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HYPERLINK("http://141.218.60.56/~jnz1568/getInfo.php?workbook=15_02.xlsx&amp;sheet=U0&amp;row=181&amp;col=6&amp;number=4.7&amp;sourceID=14","4.7")</f>
        <v>4.7</v>
      </c>
      <c r="G181" s="4" t="str">
        <f>HYPERLINK("http://141.218.60.56/~jnz1568/getInfo.php?workbook=15_02.xlsx&amp;sheet=U0&amp;row=181&amp;col=7&amp;number=0.000177&amp;sourceID=14","0.000177")</f>
        <v>0.000177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HYPERLINK("http://141.218.60.56/~jnz1568/getInfo.php?workbook=15_02.xlsx&amp;sheet=U0&amp;row=182&amp;col=6&amp;number=4.8&amp;sourceID=14","4.8")</f>
        <v>4.8</v>
      </c>
      <c r="G182" s="4" t="str">
        <f>HYPERLINK("http://141.218.60.56/~jnz1568/getInfo.php?workbook=15_02.xlsx&amp;sheet=U0&amp;row=182&amp;col=7&amp;number=0.000177&amp;sourceID=14","0.000177")</f>
        <v>0.000177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HYPERLINK("http://141.218.60.56/~jnz1568/getInfo.php?workbook=15_02.xlsx&amp;sheet=U0&amp;row=183&amp;col=6&amp;number=4.9&amp;sourceID=14","4.9")</f>
        <v>4.9</v>
      </c>
      <c r="G183" s="4" t="str">
        <f>HYPERLINK("http://141.218.60.56/~jnz1568/getInfo.php?workbook=15_02.xlsx&amp;sheet=U0&amp;row=183&amp;col=7&amp;number=0.000176&amp;sourceID=14","0.000176")</f>
        <v>0.000176</v>
      </c>
    </row>
    <row r="184" spans="1:7">
      <c r="A184" s="3">
        <v>15</v>
      </c>
      <c r="B184" s="3">
        <v>2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HYPERLINK("http://141.218.60.56/~jnz1568/getInfo.php?workbook=15_02.xlsx&amp;sheet=U0&amp;row=184&amp;col=6&amp;number=3&amp;sourceID=14","3")</f>
        <v>3</v>
      </c>
      <c r="G184" s="4" t="str">
        <f>HYPERLINK("http://141.218.60.56/~jnz1568/getInfo.php?workbook=15_02.xlsx&amp;sheet=U0&amp;row=184&amp;col=7&amp;number=0.00054&amp;sourceID=14","0.00054")</f>
        <v>0.00054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HYPERLINK("http://141.218.60.56/~jnz1568/getInfo.php?workbook=15_02.xlsx&amp;sheet=U0&amp;row=185&amp;col=6&amp;number=3.1&amp;sourceID=14","3.1")</f>
        <v>3.1</v>
      </c>
      <c r="G185" s="4" t="str">
        <f>HYPERLINK("http://141.218.60.56/~jnz1568/getInfo.php?workbook=15_02.xlsx&amp;sheet=U0&amp;row=185&amp;col=7&amp;number=0.00054&amp;sourceID=14","0.00054")</f>
        <v>0.00054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HYPERLINK("http://141.218.60.56/~jnz1568/getInfo.php?workbook=15_02.xlsx&amp;sheet=U0&amp;row=186&amp;col=6&amp;number=3.2&amp;sourceID=14","3.2")</f>
        <v>3.2</v>
      </c>
      <c r="G186" s="4" t="str">
        <f>HYPERLINK("http://141.218.60.56/~jnz1568/getInfo.php?workbook=15_02.xlsx&amp;sheet=U0&amp;row=186&amp;col=7&amp;number=0.00054&amp;sourceID=14","0.00054")</f>
        <v>0.00054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HYPERLINK("http://141.218.60.56/~jnz1568/getInfo.php?workbook=15_02.xlsx&amp;sheet=U0&amp;row=187&amp;col=6&amp;number=3.3&amp;sourceID=14","3.3")</f>
        <v>3.3</v>
      </c>
      <c r="G187" s="4" t="str">
        <f>HYPERLINK("http://141.218.60.56/~jnz1568/getInfo.php?workbook=15_02.xlsx&amp;sheet=U0&amp;row=187&amp;col=7&amp;number=0.00054&amp;sourceID=14","0.00054")</f>
        <v>0.00054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HYPERLINK("http://141.218.60.56/~jnz1568/getInfo.php?workbook=15_02.xlsx&amp;sheet=U0&amp;row=188&amp;col=6&amp;number=3.4&amp;sourceID=14","3.4")</f>
        <v>3.4</v>
      </c>
      <c r="G188" s="4" t="str">
        <f>HYPERLINK("http://141.218.60.56/~jnz1568/getInfo.php?workbook=15_02.xlsx&amp;sheet=U0&amp;row=188&amp;col=7&amp;number=0.00054&amp;sourceID=14","0.00054")</f>
        <v>0.00054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HYPERLINK("http://141.218.60.56/~jnz1568/getInfo.php?workbook=15_02.xlsx&amp;sheet=U0&amp;row=189&amp;col=6&amp;number=3.5&amp;sourceID=14","3.5")</f>
        <v>3.5</v>
      </c>
      <c r="G189" s="4" t="str">
        <f>HYPERLINK("http://141.218.60.56/~jnz1568/getInfo.php?workbook=15_02.xlsx&amp;sheet=U0&amp;row=189&amp;col=7&amp;number=0.00054&amp;sourceID=14","0.00054")</f>
        <v>0.00054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HYPERLINK("http://141.218.60.56/~jnz1568/getInfo.php?workbook=15_02.xlsx&amp;sheet=U0&amp;row=190&amp;col=6&amp;number=3.6&amp;sourceID=14","3.6")</f>
        <v>3.6</v>
      </c>
      <c r="G190" s="4" t="str">
        <f>HYPERLINK("http://141.218.60.56/~jnz1568/getInfo.php?workbook=15_02.xlsx&amp;sheet=U0&amp;row=190&amp;col=7&amp;number=0.00054&amp;sourceID=14","0.00054")</f>
        <v>0.00054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HYPERLINK("http://141.218.60.56/~jnz1568/getInfo.php?workbook=15_02.xlsx&amp;sheet=U0&amp;row=191&amp;col=6&amp;number=3.7&amp;sourceID=14","3.7")</f>
        <v>3.7</v>
      </c>
      <c r="G191" s="4" t="str">
        <f>HYPERLINK("http://141.218.60.56/~jnz1568/getInfo.php?workbook=15_02.xlsx&amp;sheet=U0&amp;row=191&amp;col=7&amp;number=0.00054&amp;sourceID=14","0.00054")</f>
        <v>0.00054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HYPERLINK("http://141.218.60.56/~jnz1568/getInfo.php?workbook=15_02.xlsx&amp;sheet=U0&amp;row=192&amp;col=6&amp;number=3.8&amp;sourceID=14","3.8")</f>
        <v>3.8</v>
      </c>
      <c r="G192" s="4" t="str">
        <f>HYPERLINK("http://141.218.60.56/~jnz1568/getInfo.php?workbook=15_02.xlsx&amp;sheet=U0&amp;row=192&amp;col=7&amp;number=0.00054&amp;sourceID=14","0.00054")</f>
        <v>0.00054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HYPERLINK("http://141.218.60.56/~jnz1568/getInfo.php?workbook=15_02.xlsx&amp;sheet=U0&amp;row=193&amp;col=6&amp;number=3.9&amp;sourceID=14","3.9")</f>
        <v>3.9</v>
      </c>
      <c r="G193" s="4" t="str">
        <f>HYPERLINK("http://141.218.60.56/~jnz1568/getInfo.php?workbook=15_02.xlsx&amp;sheet=U0&amp;row=193&amp;col=7&amp;number=0.00054&amp;sourceID=14","0.00054")</f>
        <v>0.00054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HYPERLINK("http://141.218.60.56/~jnz1568/getInfo.php?workbook=15_02.xlsx&amp;sheet=U0&amp;row=194&amp;col=6&amp;number=4&amp;sourceID=14","4")</f>
        <v>4</v>
      </c>
      <c r="G194" s="4" t="str">
        <f>HYPERLINK("http://141.218.60.56/~jnz1568/getInfo.php?workbook=15_02.xlsx&amp;sheet=U0&amp;row=194&amp;col=7&amp;number=0.00054&amp;sourceID=14","0.00054")</f>
        <v>0.00054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HYPERLINK("http://141.218.60.56/~jnz1568/getInfo.php?workbook=15_02.xlsx&amp;sheet=U0&amp;row=195&amp;col=6&amp;number=4.1&amp;sourceID=14","4.1")</f>
        <v>4.1</v>
      </c>
      <c r="G195" s="4" t="str">
        <f>HYPERLINK("http://141.218.60.56/~jnz1568/getInfo.php?workbook=15_02.xlsx&amp;sheet=U0&amp;row=195&amp;col=7&amp;number=0.00054&amp;sourceID=14","0.00054")</f>
        <v>0.00054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HYPERLINK("http://141.218.60.56/~jnz1568/getInfo.php?workbook=15_02.xlsx&amp;sheet=U0&amp;row=196&amp;col=6&amp;number=4.2&amp;sourceID=14","4.2")</f>
        <v>4.2</v>
      </c>
      <c r="G196" s="4" t="str">
        <f>HYPERLINK("http://141.218.60.56/~jnz1568/getInfo.php?workbook=15_02.xlsx&amp;sheet=U0&amp;row=196&amp;col=7&amp;number=0.00054&amp;sourceID=14","0.00054")</f>
        <v>0.00054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HYPERLINK("http://141.218.60.56/~jnz1568/getInfo.php?workbook=15_02.xlsx&amp;sheet=U0&amp;row=197&amp;col=6&amp;number=4.3&amp;sourceID=14","4.3")</f>
        <v>4.3</v>
      </c>
      <c r="G197" s="4" t="str">
        <f>HYPERLINK("http://141.218.60.56/~jnz1568/getInfo.php?workbook=15_02.xlsx&amp;sheet=U0&amp;row=197&amp;col=7&amp;number=0.00054&amp;sourceID=14","0.00054")</f>
        <v>0.00054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HYPERLINK("http://141.218.60.56/~jnz1568/getInfo.php?workbook=15_02.xlsx&amp;sheet=U0&amp;row=198&amp;col=6&amp;number=4.4&amp;sourceID=14","4.4")</f>
        <v>4.4</v>
      </c>
      <c r="G198" s="4" t="str">
        <f>HYPERLINK("http://141.218.60.56/~jnz1568/getInfo.php?workbook=15_02.xlsx&amp;sheet=U0&amp;row=198&amp;col=7&amp;number=0.00054&amp;sourceID=14","0.00054")</f>
        <v>0.00054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HYPERLINK("http://141.218.60.56/~jnz1568/getInfo.php?workbook=15_02.xlsx&amp;sheet=U0&amp;row=199&amp;col=6&amp;number=4.5&amp;sourceID=14","4.5")</f>
        <v>4.5</v>
      </c>
      <c r="G199" s="4" t="str">
        <f>HYPERLINK("http://141.218.60.56/~jnz1568/getInfo.php?workbook=15_02.xlsx&amp;sheet=U0&amp;row=199&amp;col=7&amp;number=0.00054&amp;sourceID=14","0.00054")</f>
        <v>0.00054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HYPERLINK("http://141.218.60.56/~jnz1568/getInfo.php?workbook=15_02.xlsx&amp;sheet=U0&amp;row=200&amp;col=6&amp;number=4.6&amp;sourceID=14","4.6")</f>
        <v>4.6</v>
      </c>
      <c r="G200" s="4" t="str">
        <f>HYPERLINK("http://141.218.60.56/~jnz1568/getInfo.php?workbook=15_02.xlsx&amp;sheet=U0&amp;row=200&amp;col=7&amp;number=0.00054&amp;sourceID=14","0.00054")</f>
        <v>0.00054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HYPERLINK("http://141.218.60.56/~jnz1568/getInfo.php?workbook=15_02.xlsx&amp;sheet=U0&amp;row=201&amp;col=6&amp;number=4.7&amp;sourceID=14","4.7")</f>
        <v>4.7</v>
      </c>
      <c r="G201" s="4" t="str">
        <f>HYPERLINK("http://141.218.60.56/~jnz1568/getInfo.php?workbook=15_02.xlsx&amp;sheet=U0&amp;row=201&amp;col=7&amp;number=0.000539&amp;sourceID=14","0.000539")</f>
        <v>0.000539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HYPERLINK("http://141.218.60.56/~jnz1568/getInfo.php?workbook=15_02.xlsx&amp;sheet=U0&amp;row=202&amp;col=6&amp;number=4.8&amp;sourceID=14","4.8")</f>
        <v>4.8</v>
      </c>
      <c r="G202" s="4" t="str">
        <f>HYPERLINK("http://141.218.60.56/~jnz1568/getInfo.php?workbook=15_02.xlsx&amp;sheet=U0&amp;row=202&amp;col=7&amp;number=0.000539&amp;sourceID=14","0.000539")</f>
        <v>0.000539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HYPERLINK("http://141.218.60.56/~jnz1568/getInfo.php?workbook=15_02.xlsx&amp;sheet=U0&amp;row=203&amp;col=6&amp;number=4.9&amp;sourceID=14","4.9")</f>
        <v>4.9</v>
      </c>
      <c r="G203" s="4" t="str">
        <f>HYPERLINK("http://141.218.60.56/~jnz1568/getInfo.php?workbook=15_02.xlsx&amp;sheet=U0&amp;row=203&amp;col=7&amp;number=0.000539&amp;sourceID=14","0.000539")</f>
        <v>0.000539</v>
      </c>
    </row>
    <row r="204" spans="1:7">
      <c r="A204" s="3">
        <v>15</v>
      </c>
      <c r="B204" s="3">
        <v>2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HYPERLINK("http://141.218.60.56/~jnz1568/getInfo.php?workbook=15_02.xlsx&amp;sheet=U0&amp;row=204&amp;col=6&amp;number=3&amp;sourceID=14","3")</f>
        <v>3</v>
      </c>
      <c r="G204" s="4" t="str">
        <f>HYPERLINK("http://141.218.60.56/~jnz1568/getInfo.php?workbook=15_02.xlsx&amp;sheet=U0&amp;row=204&amp;col=7&amp;number=0.00125&amp;sourceID=14","0.00125")</f>
        <v>0.00125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HYPERLINK("http://141.218.60.56/~jnz1568/getInfo.php?workbook=15_02.xlsx&amp;sheet=U0&amp;row=205&amp;col=6&amp;number=3.1&amp;sourceID=14","3.1")</f>
        <v>3.1</v>
      </c>
      <c r="G205" s="4" t="str">
        <f>HYPERLINK("http://141.218.60.56/~jnz1568/getInfo.php?workbook=15_02.xlsx&amp;sheet=U0&amp;row=205&amp;col=7&amp;number=0.00125&amp;sourceID=14","0.00125")</f>
        <v>0.00125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HYPERLINK("http://141.218.60.56/~jnz1568/getInfo.php?workbook=15_02.xlsx&amp;sheet=U0&amp;row=206&amp;col=6&amp;number=3.2&amp;sourceID=14","3.2")</f>
        <v>3.2</v>
      </c>
      <c r="G206" s="4" t="str">
        <f>HYPERLINK("http://141.218.60.56/~jnz1568/getInfo.php?workbook=15_02.xlsx&amp;sheet=U0&amp;row=206&amp;col=7&amp;number=0.00125&amp;sourceID=14","0.00125")</f>
        <v>0.00125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HYPERLINK("http://141.218.60.56/~jnz1568/getInfo.php?workbook=15_02.xlsx&amp;sheet=U0&amp;row=207&amp;col=6&amp;number=3.3&amp;sourceID=14","3.3")</f>
        <v>3.3</v>
      </c>
      <c r="G207" s="4" t="str">
        <f>HYPERLINK("http://141.218.60.56/~jnz1568/getInfo.php?workbook=15_02.xlsx&amp;sheet=U0&amp;row=207&amp;col=7&amp;number=0.00125&amp;sourceID=14","0.00125")</f>
        <v>0.00125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HYPERLINK("http://141.218.60.56/~jnz1568/getInfo.php?workbook=15_02.xlsx&amp;sheet=U0&amp;row=208&amp;col=6&amp;number=3.4&amp;sourceID=14","3.4")</f>
        <v>3.4</v>
      </c>
      <c r="G208" s="4" t="str">
        <f>HYPERLINK("http://141.218.60.56/~jnz1568/getInfo.php?workbook=15_02.xlsx&amp;sheet=U0&amp;row=208&amp;col=7&amp;number=0.00125&amp;sourceID=14","0.00125")</f>
        <v>0.00125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HYPERLINK("http://141.218.60.56/~jnz1568/getInfo.php?workbook=15_02.xlsx&amp;sheet=U0&amp;row=209&amp;col=6&amp;number=3.5&amp;sourceID=14","3.5")</f>
        <v>3.5</v>
      </c>
      <c r="G209" s="4" t="str">
        <f>HYPERLINK("http://141.218.60.56/~jnz1568/getInfo.php?workbook=15_02.xlsx&amp;sheet=U0&amp;row=209&amp;col=7&amp;number=0.00125&amp;sourceID=14","0.00125")</f>
        <v>0.00125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HYPERLINK("http://141.218.60.56/~jnz1568/getInfo.php?workbook=15_02.xlsx&amp;sheet=U0&amp;row=210&amp;col=6&amp;number=3.6&amp;sourceID=14","3.6")</f>
        <v>3.6</v>
      </c>
      <c r="G210" s="4" t="str">
        <f>HYPERLINK("http://141.218.60.56/~jnz1568/getInfo.php?workbook=15_02.xlsx&amp;sheet=U0&amp;row=210&amp;col=7&amp;number=0.00125&amp;sourceID=14","0.00125")</f>
        <v>0.00125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HYPERLINK("http://141.218.60.56/~jnz1568/getInfo.php?workbook=15_02.xlsx&amp;sheet=U0&amp;row=211&amp;col=6&amp;number=3.7&amp;sourceID=14","3.7")</f>
        <v>3.7</v>
      </c>
      <c r="G211" s="4" t="str">
        <f>HYPERLINK("http://141.218.60.56/~jnz1568/getInfo.php?workbook=15_02.xlsx&amp;sheet=U0&amp;row=211&amp;col=7&amp;number=0.00125&amp;sourceID=14","0.00125")</f>
        <v>0.00125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HYPERLINK("http://141.218.60.56/~jnz1568/getInfo.php?workbook=15_02.xlsx&amp;sheet=U0&amp;row=212&amp;col=6&amp;number=3.8&amp;sourceID=14","3.8")</f>
        <v>3.8</v>
      </c>
      <c r="G212" s="4" t="str">
        <f>HYPERLINK("http://141.218.60.56/~jnz1568/getInfo.php?workbook=15_02.xlsx&amp;sheet=U0&amp;row=212&amp;col=7&amp;number=0.00125&amp;sourceID=14","0.00125")</f>
        <v>0.00125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HYPERLINK("http://141.218.60.56/~jnz1568/getInfo.php?workbook=15_02.xlsx&amp;sheet=U0&amp;row=213&amp;col=6&amp;number=3.9&amp;sourceID=14","3.9")</f>
        <v>3.9</v>
      </c>
      <c r="G213" s="4" t="str">
        <f>HYPERLINK("http://141.218.60.56/~jnz1568/getInfo.php?workbook=15_02.xlsx&amp;sheet=U0&amp;row=213&amp;col=7&amp;number=0.00125&amp;sourceID=14","0.00125")</f>
        <v>0.00125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HYPERLINK("http://141.218.60.56/~jnz1568/getInfo.php?workbook=15_02.xlsx&amp;sheet=U0&amp;row=214&amp;col=6&amp;number=4&amp;sourceID=14","4")</f>
        <v>4</v>
      </c>
      <c r="G214" s="4" t="str">
        <f>HYPERLINK("http://141.218.60.56/~jnz1568/getInfo.php?workbook=15_02.xlsx&amp;sheet=U0&amp;row=214&amp;col=7&amp;number=0.00125&amp;sourceID=14","0.00125")</f>
        <v>0.00125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HYPERLINK("http://141.218.60.56/~jnz1568/getInfo.php?workbook=15_02.xlsx&amp;sheet=U0&amp;row=215&amp;col=6&amp;number=4.1&amp;sourceID=14","4.1")</f>
        <v>4.1</v>
      </c>
      <c r="G215" s="4" t="str">
        <f>HYPERLINK("http://141.218.60.56/~jnz1568/getInfo.php?workbook=15_02.xlsx&amp;sheet=U0&amp;row=215&amp;col=7&amp;number=0.00125&amp;sourceID=14","0.00125")</f>
        <v>0.00125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HYPERLINK("http://141.218.60.56/~jnz1568/getInfo.php?workbook=15_02.xlsx&amp;sheet=U0&amp;row=216&amp;col=6&amp;number=4.2&amp;sourceID=14","4.2")</f>
        <v>4.2</v>
      </c>
      <c r="G216" s="4" t="str">
        <f>HYPERLINK("http://141.218.60.56/~jnz1568/getInfo.php?workbook=15_02.xlsx&amp;sheet=U0&amp;row=216&amp;col=7&amp;number=0.00125&amp;sourceID=14","0.00125")</f>
        <v>0.00125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HYPERLINK("http://141.218.60.56/~jnz1568/getInfo.php?workbook=15_02.xlsx&amp;sheet=U0&amp;row=217&amp;col=6&amp;number=4.3&amp;sourceID=14","4.3")</f>
        <v>4.3</v>
      </c>
      <c r="G217" s="4" t="str">
        <f>HYPERLINK("http://141.218.60.56/~jnz1568/getInfo.php?workbook=15_02.xlsx&amp;sheet=U0&amp;row=217&amp;col=7&amp;number=0.00125&amp;sourceID=14","0.00125")</f>
        <v>0.00125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HYPERLINK("http://141.218.60.56/~jnz1568/getInfo.php?workbook=15_02.xlsx&amp;sheet=U0&amp;row=218&amp;col=6&amp;number=4.4&amp;sourceID=14","4.4")</f>
        <v>4.4</v>
      </c>
      <c r="G218" s="4" t="str">
        <f>HYPERLINK("http://141.218.60.56/~jnz1568/getInfo.php?workbook=15_02.xlsx&amp;sheet=U0&amp;row=218&amp;col=7&amp;number=0.00125&amp;sourceID=14","0.00125")</f>
        <v>0.00125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HYPERLINK("http://141.218.60.56/~jnz1568/getInfo.php?workbook=15_02.xlsx&amp;sheet=U0&amp;row=219&amp;col=6&amp;number=4.5&amp;sourceID=14","4.5")</f>
        <v>4.5</v>
      </c>
      <c r="G219" s="4" t="str">
        <f>HYPERLINK("http://141.218.60.56/~jnz1568/getInfo.php?workbook=15_02.xlsx&amp;sheet=U0&amp;row=219&amp;col=7&amp;number=0.00125&amp;sourceID=14","0.00125")</f>
        <v>0.00125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HYPERLINK("http://141.218.60.56/~jnz1568/getInfo.php?workbook=15_02.xlsx&amp;sheet=U0&amp;row=220&amp;col=6&amp;number=4.6&amp;sourceID=14","4.6")</f>
        <v>4.6</v>
      </c>
      <c r="G220" s="4" t="str">
        <f>HYPERLINK("http://141.218.60.56/~jnz1568/getInfo.php?workbook=15_02.xlsx&amp;sheet=U0&amp;row=220&amp;col=7&amp;number=0.00124&amp;sourceID=14","0.00124")</f>
        <v>0.00124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HYPERLINK("http://141.218.60.56/~jnz1568/getInfo.php?workbook=15_02.xlsx&amp;sheet=U0&amp;row=221&amp;col=6&amp;number=4.7&amp;sourceID=14","4.7")</f>
        <v>4.7</v>
      </c>
      <c r="G221" s="4" t="str">
        <f>HYPERLINK("http://141.218.60.56/~jnz1568/getInfo.php?workbook=15_02.xlsx&amp;sheet=U0&amp;row=221&amp;col=7&amp;number=0.00124&amp;sourceID=14","0.00124")</f>
        <v>0.00124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HYPERLINK("http://141.218.60.56/~jnz1568/getInfo.php?workbook=15_02.xlsx&amp;sheet=U0&amp;row=222&amp;col=6&amp;number=4.8&amp;sourceID=14","4.8")</f>
        <v>4.8</v>
      </c>
      <c r="G222" s="4" t="str">
        <f>HYPERLINK("http://141.218.60.56/~jnz1568/getInfo.php?workbook=15_02.xlsx&amp;sheet=U0&amp;row=222&amp;col=7&amp;number=0.00124&amp;sourceID=14","0.00124")</f>
        <v>0.00124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HYPERLINK("http://141.218.60.56/~jnz1568/getInfo.php?workbook=15_02.xlsx&amp;sheet=U0&amp;row=223&amp;col=6&amp;number=4.9&amp;sourceID=14","4.9")</f>
        <v>4.9</v>
      </c>
      <c r="G223" s="4" t="str">
        <f>HYPERLINK("http://141.218.60.56/~jnz1568/getInfo.php?workbook=15_02.xlsx&amp;sheet=U0&amp;row=223&amp;col=7&amp;number=0.00124&amp;sourceID=14","0.00124")</f>
        <v>0.00124</v>
      </c>
    </row>
    <row r="224" spans="1:7">
      <c r="A224" s="3">
        <v>15</v>
      </c>
      <c r="B224" s="3">
        <v>2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HYPERLINK("http://141.218.60.56/~jnz1568/getInfo.php?workbook=15_02.xlsx&amp;sheet=U0&amp;row=224&amp;col=6&amp;number=3&amp;sourceID=14","3")</f>
        <v>3</v>
      </c>
      <c r="G224" s="4" t="str">
        <f>HYPERLINK("http://141.218.60.56/~jnz1568/getInfo.php?workbook=15_02.xlsx&amp;sheet=U0&amp;row=224&amp;col=7&amp;number=0.00115&amp;sourceID=14","0.00115")</f>
        <v>0.00115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HYPERLINK("http://141.218.60.56/~jnz1568/getInfo.php?workbook=15_02.xlsx&amp;sheet=U0&amp;row=225&amp;col=6&amp;number=3.1&amp;sourceID=14","3.1")</f>
        <v>3.1</v>
      </c>
      <c r="G225" s="4" t="str">
        <f>HYPERLINK("http://141.218.60.56/~jnz1568/getInfo.php?workbook=15_02.xlsx&amp;sheet=U0&amp;row=225&amp;col=7&amp;number=0.00115&amp;sourceID=14","0.00115")</f>
        <v>0.00115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HYPERLINK("http://141.218.60.56/~jnz1568/getInfo.php?workbook=15_02.xlsx&amp;sheet=U0&amp;row=226&amp;col=6&amp;number=3.2&amp;sourceID=14","3.2")</f>
        <v>3.2</v>
      </c>
      <c r="G226" s="4" t="str">
        <f>HYPERLINK("http://141.218.60.56/~jnz1568/getInfo.php?workbook=15_02.xlsx&amp;sheet=U0&amp;row=226&amp;col=7&amp;number=0.00115&amp;sourceID=14","0.00115")</f>
        <v>0.00115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HYPERLINK("http://141.218.60.56/~jnz1568/getInfo.php?workbook=15_02.xlsx&amp;sheet=U0&amp;row=227&amp;col=6&amp;number=3.3&amp;sourceID=14","3.3")</f>
        <v>3.3</v>
      </c>
      <c r="G227" s="4" t="str">
        <f>HYPERLINK("http://141.218.60.56/~jnz1568/getInfo.php?workbook=15_02.xlsx&amp;sheet=U0&amp;row=227&amp;col=7&amp;number=0.00115&amp;sourceID=14","0.00115")</f>
        <v>0.00115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HYPERLINK("http://141.218.60.56/~jnz1568/getInfo.php?workbook=15_02.xlsx&amp;sheet=U0&amp;row=228&amp;col=6&amp;number=3.4&amp;sourceID=14","3.4")</f>
        <v>3.4</v>
      </c>
      <c r="G228" s="4" t="str">
        <f>HYPERLINK("http://141.218.60.56/~jnz1568/getInfo.php?workbook=15_02.xlsx&amp;sheet=U0&amp;row=228&amp;col=7&amp;number=0.00115&amp;sourceID=14","0.00115")</f>
        <v>0.00115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HYPERLINK("http://141.218.60.56/~jnz1568/getInfo.php?workbook=15_02.xlsx&amp;sheet=U0&amp;row=229&amp;col=6&amp;number=3.5&amp;sourceID=14","3.5")</f>
        <v>3.5</v>
      </c>
      <c r="G229" s="4" t="str">
        <f>HYPERLINK("http://141.218.60.56/~jnz1568/getInfo.php?workbook=15_02.xlsx&amp;sheet=U0&amp;row=229&amp;col=7&amp;number=0.00115&amp;sourceID=14","0.00115")</f>
        <v>0.00115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HYPERLINK("http://141.218.60.56/~jnz1568/getInfo.php?workbook=15_02.xlsx&amp;sheet=U0&amp;row=230&amp;col=6&amp;number=3.6&amp;sourceID=14","3.6")</f>
        <v>3.6</v>
      </c>
      <c r="G230" s="4" t="str">
        <f>HYPERLINK("http://141.218.60.56/~jnz1568/getInfo.php?workbook=15_02.xlsx&amp;sheet=U0&amp;row=230&amp;col=7&amp;number=0.00115&amp;sourceID=14","0.00115")</f>
        <v>0.00115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HYPERLINK("http://141.218.60.56/~jnz1568/getInfo.php?workbook=15_02.xlsx&amp;sheet=U0&amp;row=231&amp;col=6&amp;number=3.7&amp;sourceID=14","3.7")</f>
        <v>3.7</v>
      </c>
      <c r="G231" s="4" t="str">
        <f>HYPERLINK("http://141.218.60.56/~jnz1568/getInfo.php?workbook=15_02.xlsx&amp;sheet=U0&amp;row=231&amp;col=7&amp;number=0.00115&amp;sourceID=14","0.00115")</f>
        <v>0.00115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HYPERLINK("http://141.218.60.56/~jnz1568/getInfo.php?workbook=15_02.xlsx&amp;sheet=U0&amp;row=232&amp;col=6&amp;number=3.8&amp;sourceID=14","3.8")</f>
        <v>3.8</v>
      </c>
      <c r="G232" s="4" t="str">
        <f>HYPERLINK("http://141.218.60.56/~jnz1568/getInfo.php?workbook=15_02.xlsx&amp;sheet=U0&amp;row=232&amp;col=7&amp;number=0.00115&amp;sourceID=14","0.00115")</f>
        <v>0.00115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HYPERLINK("http://141.218.60.56/~jnz1568/getInfo.php?workbook=15_02.xlsx&amp;sheet=U0&amp;row=233&amp;col=6&amp;number=3.9&amp;sourceID=14","3.9")</f>
        <v>3.9</v>
      </c>
      <c r="G233" s="4" t="str">
        <f>HYPERLINK("http://141.218.60.56/~jnz1568/getInfo.php?workbook=15_02.xlsx&amp;sheet=U0&amp;row=233&amp;col=7&amp;number=0.00115&amp;sourceID=14","0.00115")</f>
        <v>0.00115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HYPERLINK("http://141.218.60.56/~jnz1568/getInfo.php?workbook=15_02.xlsx&amp;sheet=U0&amp;row=234&amp;col=6&amp;number=4&amp;sourceID=14","4")</f>
        <v>4</v>
      </c>
      <c r="G234" s="4" t="str">
        <f>HYPERLINK("http://141.218.60.56/~jnz1568/getInfo.php?workbook=15_02.xlsx&amp;sheet=U0&amp;row=234&amp;col=7&amp;number=0.00115&amp;sourceID=14","0.00115")</f>
        <v>0.00115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HYPERLINK("http://141.218.60.56/~jnz1568/getInfo.php?workbook=15_02.xlsx&amp;sheet=U0&amp;row=235&amp;col=6&amp;number=4.1&amp;sourceID=14","4.1")</f>
        <v>4.1</v>
      </c>
      <c r="G235" s="4" t="str">
        <f>HYPERLINK("http://141.218.60.56/~jnz1568/getInfo.php?workbook=15_02.xlsx&amp;sheet=U0&amp;row=235&amp;col=7&amp;number=0.00115&amp;sourceID=14","0.00115")</f>
        <v>0.00115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HYPERLINK("http://141.218.60.56/~jnz1568/getInfo.php?workbook=15_02.xlsx&amp;sheet=U0&amp;row=236&amp;col=6&amp;number=4.2&amp;sourceID=14","4.2")</f>
        <v>4.2</v>
      </c>
      <c r="G236" s="4" t="str">
        <f>HYPERLINK("http://141.218.60.56/~jnz1568/getInfo.php?workbook=15_02.xlsx&amp;sheet=U0&amp;row=236&amp;col=7&amp;number=0.00115&amp;sourceID=14","0.00115")</f>
        <v>0.00115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HYPERLINK("http://141.218.60.56/~jnz1568/getInfo.php?workbook=15_02.xlsx&amp;sheet=U0&amp;row=237&amp;col=6&amp;number=4.3&amp;sourceID=14","4.3")</f>
        <v>4.3</v>
      </c>
      <c r="G237" s="4" t="str">
        <f>HYPERLINK("http://141.218.60.56/~jnz1568/getInfo.php?workbook=15_02.xlsx&amp;sheet=U0&amp;row=237&amp;col=7&amp;number=0.00115&amp;sourceID=14","0.00115")</f>
        <v>0.00115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HYPERLINK("http://141.218.60.56/~jnz1568/getInfo.php?workbook=15_02.xlsx&amp;sheet=U0&amp;row=238&amp;col=6&amp;number=4.4&amp;sourceID=14","4.4")</f>
        <v>4.4</v>
      </c>
      <c r="G238" s="4" t="str">
        <f>HYPERLINK("http://141.218.60.56/~jnz1568/getInfo.php?workbook=15_02.xlsx&amp;sheet=U0&amp;row=238&amp;col=7&amp;number=0.00115&amp;sourceID=14","0.00115")</f>
        <v>0.00115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HYPERLINK("http://141.218.60.56/~jnz1568/getInfo.php?workbook=15_02.xlsx&amp;sheet=U0&amp;row=239&amp;col=6&amp;number=4.5&amp;sourceID=14","4.5")</f>
        <v>4.5</v>
      </c>
      <c r="G239" s="4" t="str">
        <f>HYPERLINK("http://141.218.60.56/~jnz1568/getInfo.php?workbook=15_02.xlsx&amp;sheet=U0&amp;row=239&amp;col=7&amp;number=0.00115&amp;sourceID=14","0.00115")</f>
        <v>0.00115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HYPERLINK("http://141.218.60.56/~jnz1568/getInfo.php?workbook=15_02.xlsx&amp;sheet=U0&amp;row=240&amp;col=6&amp;number=4.6&amp;sourceID=14","4.6")</f>
        <v>4.6</v>
      </c>
      <c r="G240" s="4" t="str">
        <f>HYPERLINK("http://141.218.60.56/~jnz1568/getInfo.php?workbook=15_02.xlsx&amp;sheet=U0&amp;row=240&amp;col=7&amp;number=0.00115&amp;sourceID=14","0.00115")</f>
        <v>0.00115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HYPERLINK("http://141.218.60.56/~jnz1568/getInfo.php?workbook=15_02.xlsx&amp;sheet=U0&amp;row=241&amp;col=6&amp;number=4.7&amp;sourceID=14","4.7")</f>
        <v>4.7</v>
      </c>
      <c r="G241" s="4" t="str">
        <f>HYPERLINK("http://141.218.60.56/~jnz1568/getInfo.php?workbook=15_02.xlsx&amp;sheet=U0&amp;row=241&amp;col=7&amp;number=0.00115&amp;sourceID=14","0.00115")</f>
        <v>0.00115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HYPERLINK("http://141.218.60.56/~jnz1568/getInfo.php?workbook=15_02.xlsx&amp;sheet=U0&amp;row=242&amp;col=6&amp;number=4.8&amp;sourceID=14","4.8")</f>
        <v>4.8</v>
      </c>
      <c r="G242" s="4" t="str">
        <f>HYPERLINK("http://141.218.60.56/~jnz1568/getInfo.php?workbook=15_02.xlsx&amp;sheet=U0&amp;row=242&amp;col=7&amp;number=0.00115&amp;sourceID=14","0.00115")</f>
        <v>0.00115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HYPERLINK("http://141.218.60.56/~jnz1568/getInfo.php?workbook=15_02.xlsx&amp;sheet=U0&amp;row=243&amp;col=6&amp;number=4.9&amp;sourceID=14","4.9")</f>
        <v>4.9</v>
      </c>
      <c r="G243" s="4" t="str">
        <f>HYPERLINK("http://141.218.60.56/~jnz1568/getInfo.php?workbook=15_02.xlsx&amp;sheet=U0&amp;row=243&amp;col=7&amp;number=0.00115&amp;sourceID=14","0.00115")</f>
        <v>0.00115</v>
      </c>
    </row>
    <row r="244" spans="1:7">
      <c r="A244" s="3">
        <v>15</v>
      </c>
      <c r="B244" s="3">
        <v>2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HYPERLINK("http://141.218.60.56/~jnz1568/getInfo.php?workbook=15_02.xlsx&amp;sheet=U0&amp;row=244&amp;col=6&amp;number=3&amp;sourceID=14","3")</f>
        <v>3</v>
      </c>
      <c r="G244" s="4" t="str">
        <f>HYPERLINK("http://141.218.60.56/~jnz1568/getInfo.php?workbook=15_02.xlsx&amp;sheet=U0&amp;row=244&amp;col=7&amp;number=7.27e-05&amp;sourceID=14","7.27e-05")</f>
        <v>7.27e-05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HYPERLINK("http://141.218.60.56/~jnz1568/getInfo.php?workbook=15_02.xlsx&amp;sheet=U0&amp;row=245&amp;col=6&amp;number=3.1&amp;sourceID=14","3.1")</f>
        <v>3.1</v>
      </c>
      <c r="G245" s="4" t="str">
        <f>HYPERLINK("http://141.218.60.56/~jnz1568/getInfo.php?workbook=15_02.xlsx&amp;sheet=U0&amp;row=245&amp;col=7&amp;number=7.27e-05&amp;sourceID=14","7.27e-05")</f>
        <v>7.27e-05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HYPERLINK("http://141.218.60.56/~jnz1568/getInfo.php?workbook=15_02.xlsx&amp;sheet=U0&amp;row=246&amp;col=6&amp;number=3.2&amp;sourceID=14","3.2")</f>
        <v>3.2</v>
      </c>
      <c r="G246" s="4" t="str">
        <f>HYPERLINK("http://141.218.60.56/~jnz1568/getInfo.php?workbook=15_02.xlsx&amp;sheet=U0&amp;row=246&amp;col=7&amp;number=7.27e-05&amp;sourceID=14","7.27e-05")</f>
        <v>7.27e-05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HYPERLINK("http://141.218.60.56/~jnz1568/getInfo.php?workbook=15_02.xlsx&amp;sheet=U0&amp;row=247&amp;col=6&amp;number=3.3&amp;sourceID=14","3.3")</f>
        <v>3.3</v>
      </c>
      <c r="G247" s="4" t="str">
        <f>HYPERLINK("http://141.218.60.56/~jnz1568/getInfo.php?workbook=15_02.xlsx&amp;sheet=U0&amp;row=247&amp;col=7&amp;number=7.27e-05&amp;sourceID=14","7.27e-05")</f>
        <v>7.27e-05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HYPERLINK("http://141.218.60.56/~jnz1568/getInfo.php?workbook=15_02.xlsx&amp;sheet=U0&amp;row=248&amp;col=6&amp;number=3.4&amp;sourceID=14","3.4")</f>
        <v>3.4</v>
      </c>
      <c r="G248" s="4" t="str">
        <f>HYPERLINK("http://141.218.60.56/~jnz1568/getInfo.php?workbook=15_02.xlsx&amp;sheet=U0&amp;row=248&amp;col=7&amp;number=7.27e-05&amp;sourceID=14","7.27e-05")</f>
        <v>7.27e-05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HYPERLINK("http://141.218.60.56/~jnz1568/getInfo.php?workbook=15_02.xlsx&amp;sheet=U0&amp;row=249&amp;col=6&amp;number=3.5&amp;sourceID=14","3.5")</f>
        <v>3.5</v>
      </c>
      <c r="G249" s="4" t="str">
        <f>HYPERLINK("http://141.218.60.56/~jnz1568/getInfo.php?workbook=15_02.xlsx&amp;sheet=U0&amp;row=249&amp;col=7&amp;number=7.27e-05&amp;sourceID=14","7.27e-05")</f>
        <v>7.27e-05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HYPERLINK("http://141.218.60.56/~jnz1568/getInfo.php?workbook=15_02.xlsx&amp;sheet=U0&amp;row=250&amp;col=6&amp;number=3.6&amp;sourceID=14","3.6")</f>
        <v>3.6</v>
      </c>
      <c r="G250" s="4" t="str">
        <f>HYPERLINK("http://141.218.60.56/~jnz1568/getInfo.php?workbook=15_02.xlsx&amp;sheet=U0&amp;row=250&amp;col=7&amp;number=7.27e-05&amp;sourceID=14","7.27e-05")</f>
        <v>7.27e-05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HYPERLINK("http://141.218.60.56/~jnz1568/getInfo.php?workbook=15_02.xlsx&amp;sheet=U0&amp;row=251&amp;col=6&amp;number=3.7&amp;sourceID=14","3.7")</f>
        <v>3.7</v>
      </c>
      <c r="G251" s="4" t="str">
        <f>HYPERLINK("http://141.218.60.56/~jnz1568/getInfo.php?workbook=15_02.xlsx&amp;sheet=U0&amp;row=251&amp;col=7&amp;number=7.27e-05&amp;sourceID=14","7.27e-05")</f>
        <v>7.27e-05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HYPERLINK("http://141.218.60.56/~jnz1568/getInfo.php?workbook=15_02.xlsx&amp;sheet=U0&amp;row=252&amp;col=6&amp;number=3.8&amp;sourceID=14","3.8")</f>
        <v>3.8</v>
      </c>
      <c r="G252" s="4" t="str">
        <f>HYPERLINK("http://141.218.60.56/~jnz1568/getInfo.php?workbook=15_02.xlsx&amp;sheet=U0&amp;row=252&amp;col=7&amp;number=7.27e-05&amp;sourceID=14","7.27e-05")</f>
        <v>7.27e-05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HYPERLINK("http://141.218.60.56/~jnz1568/getInfo.php?workbook=15_02.xlsx&amp;sheet=U0&amp;row=253&amp;col=6&amp;number=3.9&amp;sourceID=14","3.9")</f>
        <v>3.9</v>
      </c>
      <c r="G253" s="4" t="str">
        <f>HYPERLINK("http://141.218.60.56/~jnz1568/getInfo.php?workbook=15_02.xlsx&amp;sheet=U0&amp;row=253&amp;col=7&amp;number=7.27e-05&amp;sourceID=14","7.27e-05")</f>
        <v>7.27e-05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HYPERLINK("http://141.218.60.56/~jnz1568/getInfo.php?workbook=15_02.xlsx&amp;sheet=U0&amp;row=254&amp;col=6&amp;number=4&amp;sourceID=14","4")</f>
        <v>4</v>
      </c>
      <c r="G254" s="4" t="str">
        <f>HYPERLINK("http://141.218.60.56/~jnz1568/getInfo.php?workbook=15_02.xlsx&amp;sheet=U0&amp;row=254&amp;col=7&amp;number=7.26e-05&amp;sourceID=14","7.26e-05")</f>
        <v>7.26e-05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HYPERLINK("http://141.218.60.56/~jnz1568/getInfo.php?workbook=15_02.xlsx&amp;sheet=U0&amp;row=255&amp;col=6&amp;number=4.1&amp;sourceID=14","4.1")</f>
        <v>4.1</v>
      </c>
      <c r="G255" s="4" t="str">
        <f>HYPERLINK("http://141.218.60.56/~jnz1568/getInfo.php?workbook=15_02.xlsx&amp;sheet=U0&amp;row=255&amp;col=7&amp;number=7.26e-05&amp;sourceID=14","7.26e-05")</f>
        <v>7.26e-05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HYPERLINK("http://141.218.60.56/~jnz1568/getInfo.php?workbook=15_02.xlsx&amp;sheet=U0&amp;row=256&amp;col=6&amp;number=4.2&amp;sourceID=14","4.2")</f>
        <v>4.2</v>
      </c>
      <c r="G256" s="4" t="str">
        <f>HYPERLINK("http://141.218.60.56/~jnz1568/getInfo.php?workbook=15_02.xlsx&amp;sheet=U0&amp;row=256&amp;col=7&amp;number=7.26e-05&amp;sourceID=14","7.26e-05")</f>
        <v>7.26e-05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HYPERLINK("http://141.218.60.56/~jnz1568/getInfo.php?workbook=15_02.xlsx&amp;sheet=U0&amp;row=257&amp;col=6&amp;number=4.3&amp;sourceID=14","4.3")</f>
        <v>4.3</v>
      </c>
      <c r="G257" s="4" t="str">
        <f>HYPERLINK("http://141.218.60.56/~jnz1568/getInfo.php?workbook=15_02.xlsx&amp;sheet=U0&amp;row=257&amp;col=7&amp;number=7.26e-05&amp;sourceID=14","7.26e-05")</f>
        <v>7.26e-05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HYPERLINK("http://141.218.60.56/~jnz1568/getInfo.php?workbook=15_02.xlsx&amp;sheet=U0&amp;row=258&amp;col=6&amp;number=4.4&amp;sourceID=14","4.4")</f>
        <v>4.4</v>
      </c>
      <c r="G258" s="4" t="str">
        <f>HYPERLINK("http://141.218.60.56/~jnz1568/getInfo.php?workbook=15_02.xlsx&amp;sheet=U0&amp;row=258&amp;col=7&amp;number=7.26e-05&amp;sourceID=14","7.26e-05")</f>
        <v>7.26e-05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HYPERLINK("http://141.218.60.56/~jnz1568/getInfo.php?workbook=15_02.xlsx&amp;sheet=U0&amp;row=259&amp;col=6&amp;number=4.5&amp;sourceID=14","4.5")</f>
        <v>4.5</v>
      </c>
      <c r="G259" s="4" t="str">
        <f>HYPERLINK("http://141.218.60.56/~jnz1568/getInfo.php?workbook=15_02.xlsx&amp;sheet=U0&amp;row=259&amp;col=7&amp;number=7.25e-05&amp;sourceID=14","7.25e-05")</f>
        <v>7.25e-05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HYPERLINK("http://141.218.60.56/~jnz1568/getInfo.php?workbook=15_02.xlsx&amp;sheet=U0&amp;row=260&amp;col=6&amp;number=4.6&amp;sourceID=14","4.6")</f>
        <v>4.6</v>
      </c>
      <c r="G260" s="4" t="str">
        <f>HYPERLINK("http://141.218.60.56/~jnz1568/getInfo.php?workbook=15_02.xlsx&amp;sheet=U0&amp;row=260&amp;col=7&amp;number=7.25e-05&amp;sourceID=14","7.25e-05")</f>
        <v>7.25e-05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HYPERLINK("http://141.218.60.56/~jnz1568/getInfo.php?workbook=15_02.xlsx&amp;sheet=U0&amp;row=261&amp;col=6&amp;number=4.7&amp;sourceID=14","4.7")</f>
        <v>4.7</v>
      </c>
      <c r="G261" s="4" t="str">
        <f>HYPERLINK("http://141.218.60.56/~jnz1568/getInfo.php?workbook=15_02.xlsx&amp;sheet=U0&amp;row=261&amp;col=7&amp;number=7.25e-05&amp;sourceID=14","7.25e-05")</f>
        <v>7.25e-05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HYPERLINK("http://141.218.60.56/~jnz1568/getInfo.php?workbook=15_02.xlsx&amp;sheet=U0&amp;row=262&amp;col=6&amp;number=4.8&amp;sourceID=14","4.8")</f>
        <v>4.8</v>
      </c>
      <c r="G262" s="4" t="str">
        <f>HYPERLINK("http://141.218.60.56/~jnz1568/getInfo.php?workbook=15_02.xlsx&amp;sheet=U0&amp;row=262&amp;col=7&amp;number=7.24e-05&amp;sourceID=14","7.24e-05")</f>
        <v>7.24e-05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HYPERLINK("http://141.218.60.56/~jnz1568/getInfo.php?workbook=15_02.xlsx&amp;sheet=U0&amp;row=263&amp;col=6&amp;number=4.9&amp;sourceID=14","4.9")</f>
        <v>4.9</v>
      </c>
      <c r="G263" s="4" t="str">
        <f>HYPERLINK("http://141.218.60.56/~jnz1568/getInfo.php?workbook=15_02.xlsx&amp;sheet=U0&amp;row=263&amp;col=7&amp;number=7.23e-05&amp;sourceID=14","7.23e-05")</f>
        <v>7.23e-05</v>
      </c>
    </row>
    <row r="264" spans="1:7">
      <c r="A264" s="3">
        <v>15</v>
      </c>
      <c r="B264" s="3">
        <v>2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HYPERLINK("http://141.218.60.56/~jnz1568/getInfo.php?workbook=15_02.xlsx&amp;sheet=U0&amp;row=264&amp;col=6&amp;number=3&amp;sourceID=14","3")</f>
        <v>3</v>
      </c>
      <c r="G264" s="4" t="str">
        <f>HYPERLINK("http://141.218.60.56/~jnz1568/getInfo.php?workbook=15_02.xlsx&amp;sheet=U0&amp;row=264&amp;col=7&amp;number=0.000109&amp;sourceID=14","0.000109")</f>
        <v>0.000109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HYPERLINK("http://141.218.60.56/~jnz1568/getInfo.php?workbook=15_02.xlsx&amp;sheet=U0&amp;row=265&amp;col=6&amp;number=3.1&amp;sourceID=14","3.1")</f>
        <v>3.1</v>
      </c>
      <c r="G265" s="4" t="str">
        <f>HYPERLINK("http://141.218.60.56/~jnz1568/getInfo.php?workbook=15_02.xlsx&amp;sheet=U0&amp;row=265&amp;col=7&amp;number=0.000109&amp;sourceID=14","0.000109")</f>
        <v>0.000109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HYPERLINK("http://141.218.60.56/~jnz1568/getInfo.php?workbook=15_02.xlsx&amp;sheet=U0&amp;row=266&amp;col=6&amp;number=3.2&amp;sourceID=14","3.2")</f>
        <v>3.2</v>
      </c>
      <c r="G266" s="4" t="str">
        <f>HYPERLINK("http://141.218.60.56/~jnz1568/getInfo.php?workbook=15_02.xlsx&amp;sheet=U0&amp;row=266&amp;col=7&amp;number=0.000109&amp;sourceID=14","0.000109")</f>
        <v>0.000109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HYPERLINK("http://141.218.60.56/~jnz1568/getInfo.php?workbook=15_02.xlsx&amp;sheet=U0&amp;row=267&amp;col=6&amp;number=3.3&amp;sourceID=14","3.3")</f>
        <v>3.3</v>
      </c>
      <c r="G267" s="4" t="str">
        <f>HYPERLINK("http://141.218.60.56/~jnz1568/getInfo.php?workbook=15_02.xlsx&amp;sheet=U0&amp;row=267&amp;col=7&amp;number=0.000109&amp;sourceID=14","0.000109")</f>
        <v>0.000109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HYPERLINK("http://141.218.60.56/~jnz1568/getInfo.php?workbook=15_02.xlsx&amp;sheet=U0&amp;row=268&amp;col=6&amp;number=3.4&amp;sourceID=14","3.4")</f>
        <v>3.4</v>
      </c>
      <c r="G268" s="4" t="str">
        <f>HYPERLINK("http://141.218.60.56/~jnz1568/getInfo.php?workbook=15_02.xlsx&amp;sheet=U0&amp;row=268&amp;col=7&amp;number=0.000109&amp;sourceID=14","0.000109")</f>
        <v>0.000109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HYPERLINK("http://141.218.60.56/~jnz1568/getInfo.php?workbook=15_02.xlsx&amp;sheet=U0&amp;row=269&amp;col=6&amp;number=3.5&amp;sourceID=14","3.5")</f>
        <v>3.5</v>
      </c>
      <c r="G269" s="4" t="str">
        <f>HYPERLINK("http://141.218.60.56/~jnz1568/getInfo.php?workbook=15_02.xlsx&amp;sheet=U0&amp;row=269&amp;col=7&amp;number=0.000109&amp;sourceID=14","0.000109")</f>
        <v>0.000109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HYPERLINK("http://141.218.60.56/~jnz1568/getInfo.php?workbook=15_02.xlsx&amp;sheet=U0&amp;row=270&amp;col=6&amp;number=3.6&amp;sourceID=14","3.6")</f>
        <v>3.6</v>
      </c>
      <c r="G270" s="4" t="str">
        <f>HYPERLINK("http://141.218.60.56/~jnz1568/getInfo.php?workbook=15_02.xlsx&amp;sheet=U0&amp;row=270&amp;col=7&amp;number=0.000109&amp;sourceID=14","0.000109")</f>
        <v>0.000109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HYPERLINK("http://141.218.60.56/~jnz1568/getInfo.php?workbook=15_02.xlsx&amp;sheet=U0&amp;row=271&amp;col=6&amp;number=3.7&amp;sourceID=14","3.7")</f>
        <v>3.7</v>
      </c>
      <c r="G271" s="4" t="str">
        <f>HYPERLINK("http://141.218.60.56/~jnz1568/getInfo.php?workbook=15_02.xlsx&amp;sheet=U0&amp;row=271&amp;col=7&amp;number=0.000109&amp;sourceID=14","0.000109")</f>
        <v>0.000109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HYPERLINK("http://141.218.60.56/~jnz1568/getInfo.php?workbook=15_02.xlsx&amp;sheet=U0&amp;row=272&amp;col=6&amp;number=3.8&amp;sourceID=14","3.8")</f>
        <v>3.8</v>
      </c>
      <c r="G272" s="4" t="str">
        <f>HYPERLINK("http://141.218.60.56/~jnz1568/getInfo.php?workbook=15_02.xlsx&amp;sheet=U0&amp;row=272&amp;col=7&amp;number=0.000109&amp;sourceID=14","0.000109")</f>
        <v>0.000109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HYPERLINK("http://141.218.60.56/~jnz1568/getInfo.php?workbook=15_02.xlsx&amp;sheet=U0&amp;row=273&amp;col=6&amp;number=3.9&amp;sourceID=14","3.9")</f>
        <v>3.9</v>
      </c>
      <c r="G273" s="4" t="str">
        <f>HYPERLINK("http://141.218.60.56/~jnz1568/getInfo.php?workbook=15_02.xlsx&amp;sheet=U0&amp;row=273&amp;col=7&amp;number=0.000109&amp;sourceID=14","0.000109")</f>
        <v>0.000109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HYPERLINK("http://141.218.60.56/~jnz1568/getInfo.php?workbook=15_02.xlsx&amp;sheet=U0&amp;row=274&amp;col=6&amp;number=4&amp;sourceID=14","4")</f>
        <v>4</v>
      </c>
      <c r="G274" s="4" t="str">
        <f>HYPERLINK("http://141.218.60.56/~jnz1568/getInfo.php?workbook=15_02.xlsx&amp;sheet=U0&amp;row=274&amp;col=7&amp;number=0.000109&amp;sourceID=14","0.000109")</f>
        <v>0.000109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HYPERLINK("http://141.218.60.56/~jnz1568/getInfo.php?workbook=15_02.xlsx&amp;sheet=U0&amp;row=275&amp;col=6&amp;number=4.1&amp;sourceID=14","4.1")</f>
        <v>4.1</v>
      </c>
      <c r="G275" s="4" t="str">
        <f>HYPERLINK("http://141.218.60.56/~jnz1568/getInfo.php?workbook=15_02.xlsx&amp;sheet=U0&amp;row=275&amp;col=7&amp;number=0.000109&amp;sourceID=14","0.000109")</f>
        <v>0.000109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HYPERLINK("http://141.218.60.56/~jnz1568/getInfo.php?workbook=15_02.xlsx&amp;sheet=U0&amp;row=276&amp;col=6&amp;number=4.2&amp;sourceID=14","4.2")</f>
        <v>4.2</v>
      </c>
      <c r="G276" s="4" t="str">
        <f>HYPERLINK("http://141.218.60.56/~jnz1568/getInfo.php?workbook=15_02.xlsx&amp;sheet=U0&amp;row=276&amp;col=7&amp;number=0.000109&amp;sourceID=14","0.000109")</f>
        <v>0.000109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HYPERLINK("http://141.218.60.56/~jnz1568/getInfo.php?workbook=15_02.xlsx&amp;sheet=U0&amp;row=277&amp;col=6&amp;number=4.3&amp;sourceID=14","4.3")</f>
        <v>4.3</v>
      </c>
      <c r="G277" s="4" t="str">
        <f>HYPERLINK("http://141.218.60.56/~jnz1568/getInfo.php?workbook=15_02.xlsx&amp;sheet=U0&amp;row=277&amp;col=7&amp;number=0.000109&amp;sourceID=14","0.000109")</f>
        <v>0.000109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HYPERLINK("http://141.218.60.56/~jnz1568/getInfo.php?workbook=15_02.xlsx&amp;sheet=U0&amp;row=278&amp;col=6&amp;number=4.4&amp;sourceID=14","4.4")</f>
        <v>4.4</v>
      </c>
      <c r="G278" s="4" t="str">
        <f>HYPERLINK("http://141.218.60.56/~jnz1568/getInfo.php?workbook=15_02.xlsx&amp;sheet=U0&amp;row=278&amp;col=7&amp;number=0.000109&amp;sourceID=14","0.000109")</f>
        <v>0.000109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HYPERLINK("http://141.218.60.56/~jnz1568/getInfo.php?workbook=15_02.xlsx&amp;sheet=U0&amp;row=279&amp;col=6&amp;number=4.5&amp;sourceID=14","4.5")</f>
        <v>4.5</v>
      </c>
      <c r="G279" s="4" t="str">
        <f>HYPERLINK("http://141.218.60.56/~jnz1568/getInfo.php?workbook=15_02.xlsx&amp;sheet=U0&amp;row=279&amp;col=7&amp;number=0.000109&amp;sourceID=14","0.000109")</f>
        <v>0.000109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HYPERLINK("http://141.218.60.56/~jnz1568/getInfo.php?workbook=15_02.xlsx&amp;sheet=U0&amp;row=280&amp;col=6&amp;number=4.6&amp;sourceID=14","4.6")</f>
        <v>4.6</v>
      </c>
      <c r="G280" s="4" t="str">
        <f>HYPERLINK("http://141.218.60.56/~jnz1568/getInfo.php?workbook=15_02.xlsx&amp;sheet=U0&amp;row=280&amp;col=7&amp;number=0.000109&amp;sourceID=14","0.000109")</f>
        <v>0.000109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HYPERLINK("http://141.218.60.56/~jnz1568/getInfo.php?workbook=15_02.xlsx&amp;sheet=U0&amp;row=281&amp;col=6&amp;number=4.7&amp;sourceID=14","4.7")</f>
        <v>4.7</v>
      </c>
      <c r="G281" s="4" t="str">
        <f>HYPERLINK("http://141.218.60.56/~jnz1568/getInfo.php?workbook=15_02.xlsx&amp;sheet=U0&amp;row=281&amp;col=7&amp;number=0.000109&amp;sourceID=14","0.000109")</f>
        <v>0.000109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HYPERLINK("http://141.218.60.56/~jnz1568/getInfo.php?workbook=15_02.xlsx&amp;sheet=U0&amp;row=282&amp;col=6&amp;number=4.8&amp;sourceID=14","4.8")</f>
        <v>4.8</v>
      </c>
      <c r="G282" s="4" t="str">
        <f>HYPERLINK("http://141.218.60.56/~jnz1568/getInfo.php?workbook=15_02.xlsx&amp;sheet=U0&amp;row=282&amp;col=7&amp;number=0.000109&amp;sourceID=14","0.000109")</f>
        <v>0.000109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HYPERLINK("http://141.218.60.56/~jnz1568/getInfo.php?workbook=15_02.xlsx&amp;sheet=U0&amp;row=283&amp;col=6&amp;number=4.9&amp;sourceID=14","4.9")</f>
        <v>4.9</v>
      </c>
      <c r="G283" s="4" t="str">
        <f>HYPERLINK("http://141.218.60.56/~jnz1568/getInfo.php?workbook=15_02.xlsx&amp;sheet=U0&amp;row=283&amp;col=7&amp;number=0.000109&amp;sourceID=14","0.000109")</f>
        <v>0.000109</v>
      </c>
    </row>
    <row r="284" spans="1:7">
      <c r="A284" s="3">
        <v>15</v>
      </c>
      <c r="B284" s="3">
        <v>2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HYPERLINK("http://141.218.60.56/~jnz1568/getInfo.php?workbook=15_02.xlsx&amp;sheet=U0&amp;row=284&amp;col=6&amp;number=3&amp;sourceID=14","3")</f>
        <v>3</v>
      </c>
      <c r="G284" s="4" t="str">
        <f>HYPERLINK("http://141.218.60.56/~jnz1568/getInfo.php?workbook=15_02.xlsx&amp;sheet=U0&amp;row=284&amp;col=7&amp;number=0.000168&amp;sourceID=14","0.000168")</f>
        <v>0.000168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HYPERLINK("http://141.218.60.56/~jnz1568/getInfo.php?workbook=15_02.xlsx&amp;sheet=U0&amp;row=285&amp;col=6&amp;number=3.1&amp;sourceID=14","3.1")</f>
        <v>3.1</v>
      </c>
      <c r="G285" s="4" t="str">
        <f>HYPERLINK("http://141.218.60.56/~jnz1568/getInfo.php?workbook=15_02.xlsx&amp;sheet=U0&amp;row=285&amp;col=7&amp;number=0.000168&amp;sourceID=14","0.000168")</f>
        <v>0.000168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HYPERLINK("http://141.218.60.56/~jnz1568/getInfo.php?workbook=15_02.xlsx&amp;sheet=U0&amp;row=286&amp;col=6&amp;number=3.2&amp;sourceID=14","3.2")</f>
        <v>3.2</v>
      </c>
      <c r="G286" s="4" t="str">
        <f>HYPERLINK("http://141.218.60.56/~jnz1568/getInfo.php?workbook=15_02.xlsx&amp;sheet=U0&amp;row=286&amp;col=7&amp;number=0.000168&amp;sourceID=14","0.000168")</f>
        <v>0.000168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HYPERLINK("http://141.218.60.56/~jnz1568/getInfo.php?workbook=15_02.xlsx&amp;sheet=U0&amp;row=287&amp;col=6&amp;number=3.3&amp;sourceID=14","3.3")</f>
        <v>3.3</v>
      </c>
      <c r="G287" s="4" t="str">
        <f>HYPERLINK("http://141.218.60.56/~jnz1568/getInfo.php?workbook=15_02.xlsx&amp;sheet=U0&amp;row=287&amp;col=7&amp;number=0.000168&amp;sourceID=14","0.000168")</f>
        <v>0.000168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HYPERLINK("http://141.218.60.56/~jnz1568/getInfo.php?workbook=15_02.xlsx&amp;sheet=U0&amp;row=288&amp;col=6&amp;number=3.4&amp;sourceID=14","3.4")</f>
        <v>3.4</v>
      </c>
      <c r="G288" s="4" t="str">
        <f>HYPERLINK("http://141.218.60.56/~jnz1568/getInfo.php?workbook=15_02.xlsx&amp;sheet=U0&amp;row=288&amp;col=7&amp;number=0.000168&amp;sourceID=14","0.000168")</f>
        <v>0.000168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HYPERLINK("http://141.218.60.56/~jnz1568/getInfo.php?workbook=15_02.xlsx&amp;sheet=U0&amp;row=289&amp;col=6&amp;number=3.5&amp;sourceID=14","3.5")</f>
        <v>3.5</v>
      </c>
      <c r="G289" s="4" t="str">
        <f>HYPERLINK("http://141.218.60.56/~jnz1568/getInfo.php?workbook=15_02.xlsx&amp;sheet=U0&amp;row=289&amp;col=7&amp;number=0.000168&amp;sourceID=14","0.000168")</f>
        <v>0.000168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HYPERLINK("http://141.218.60.56/~jnz1568/getInfo.php?workbook=15_02.xlsx&amp;sheet=U0&amp;row=290&amp;col=6&amp;number=3.6&amp;sourceID=14","3.6")</f>
        <v>3.6</v>
      </c>
      <c r="G290" s="4" t="str">
        <f>HYPERLINK("http://141.218.60.56/~jnz1568/getInfo.php?workbook=15_02.xlsx&amp;sheet=U0&amp;row=290&amp;col=7&amp;number=0.000168&amp;sourceID=14","0.000168")</f>
        <v>0.000168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HYPERLINK("http://141.218.60.56/~jnz1568/getInfo.php?workbook=15_02.xlsx&amp;sheet=U0&amp;row=291&amp;col=6&amp;number=3.7&amp;sourceID=14","3.7")</f>
        <v>3.7</v>
      </c>
      <c r="G291" s="4" t="str">
        <f>HYPERLINK("http://141.218.60.56/~jnz1568/getInfo.php?workbook=15_02.xlsx&amp;sheet=U0&amp;row=291&amp;col=7&amp;number=0.000168&amp;sourceID=14","0.000168")</f>
        <v>0.000168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HYPERLINK("http://141.218.60.56/~jnz1568/getInfo.php?workbook=15_02.xlsx&amp;sheet=U0&amp;row=292&amp;col=6&amp;number=3.8&amp;sourceID=14","3.8")</f>
        <v>3.8</v>
      </c>
      <c r="G292" s="4" t="str">
        <f>HYPERLINK("http://141.218.60.56/~jnz1568/getInfo.php?workbook=15_02.xlsx&amp;sheet=U0&amp;row=292&amp;col=7&amp;number=0.000168&amp;sourceID=14","0.000168")</f>
        <v>0.000168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HYPERLINK("http://141.218.60.56/~jnz1568/getInfo.php?workbook=15_02.xlsx&amp;sheet=U0&amp;row=293&amp;col=6&amp;number=3.9&amp;sourceID=14","3.9")</f>
        <v>3.9</v>
      </c>
      <c r="G293" s="4" t="str">
        <f>HYPERLINK("http://141.218.60.56/~jnz1568/getInfo.php?workbook=15_02.xlsx&amp;sheet=U0&amp;row=293&amp;col=7&amp;number=0.000168&amp;sourceID=14","0.000168")</f>
        <v>0.000168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HYPERLINK("http://141.218.60.56/~jnz1568/getInfo.php?workbook=15_02.xlsx&amp;sheet=U0&amp;row=294&amp;col=6&amp;number=4&amp;sourceID=14","4")</f>
        <v>4</v>
      </c>
      <c r="G294" s="4" t="str">
        <f>HYPERLINK("http://141.218.60.56/~jnz1568/getInfo.php?workbook=15_02.xlsx&amp;sheet=U0&amp;row=294&amp;col=7&amp;number=0.000168&amp;sourceID=14","0.000168")</f>
        <v>0.000168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HYPERLINK("http://141.218.60.56/~jnz1568/getInfo.php?workbook=15_02.xlsx&amp;sheet=U0&amp;row=295&amp;col=6&amp;number=4.1&amp;sourceID=14","4.1")</f>
        <v>4.1</v>
      </c>
      <c r="G295" s="4" t="str">
        <f>HYPERLINK("http://141.218.60.56/~jnz1568/getInfo.php?workbook=15_02.xlsx&amp;sheet=U0&amp;row=295&amp;col=7&amp;number=0.000167&amp;sourceID=14","0.000167")</f>
        <v>0.000167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HYPERLINK("http://141.218.60.56/~jnz1568/getInfo.php?workbook=15_02.xlsx&amp;sheet=U0&amp;row=296&amp;col=6&amp;number=4.2&amp;sourceID=14","4.2")</f>
        <v>4.2</v>
      </c>
      <c r="G296" s="4" t="str">
        <f>HYPERLINK("http://141.218.60.56/~jnz1568/getInfo.php?workbook=15_02.xlsx&amp;sheet=U0&amp;row=296&amp;col=7&amp;number=0.000167&amp;sourceID=14","0.000167")</f>
        <v>0.000167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HYPERLINK("http://141.218.60.56/~jnz1568/getInfo.php?workbook=15_02.xlsx&amp;sheet=U0&amp;row=297&amp;col=6&amp;number=4.3&amp;sourceID=14","4.3")</f>
        <v>4.3</v>
      </c>
      <c r="G297" s="4" t="str">
        <f>HYPERLINK("http://141.218.60.56/~jnz1568/getInfo.php?workbook=15_02.xlsx&amp;sheet=U0&amp;row=297&amp;col=7&amp;number=0.000167&amp;sourceID=14","0.000167")</f>
        <v>0.000167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HYPERLINK("http://141.218.60.56/~jnz1568/getInfo.php?workbook=15_02.xlsx&amp;sheet=U0&amp;row=298&amp;col=6&amp;number=4.4&amp;sourceID=14","4.4")</f>
        <v>4.4</v>
      </c>
      <c r="G298" s="4" t="str">
        <f>HYPERLINK("http://141.218.60.56/~jnz1568/getInfo.php?workbook=15_02.xlsx&amp;sheet=U0&amp;row=298&amp;col=7&amp;number=0.000167&amp;sourceID=14","0.000167")</f>
        <v>0.000167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HYPERLINK("http://141.218.60.56/~jnz1568/getInfo.php?workbook=15_02.xlsx&amp;sheet=U0&amp;row=299&amp;col=6&amp;number=4.5&amp;sourceID=14","4.5")</f>
        <v>4.5</v>
      </c>
      <c r="G299" s="4" t="str">
        <f>HYPERLINK("http://141.218.60.56/~jnz1568/getInfo.php?workbook=15_02.xlsx&amp;sheet=U0&amp;row=299&amp;col=7&amp;number=0.000167&amp;sourceID=14","0.000167")</f>
        <v>0.000167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HYPERLINK("http://141.218.60.56/~jnz1568/getInfo.php?workbook=15_02.xlsx&amp;sheet=U0&amp;row=300&amp;col=6&amp;number=4.6&amp;sourceID=14","4.6")</f>
        <v>4.6</v>
      </c>
      <c r="G300" s="4" t="str">
        <f>HYPERLINK("http://141.218.60.56/~jnz1568/getInfo.php?workbook=15_02.xlsx&amp;sheet=U0&amp;row=300&amp;col=7&amp;number=0.000167&amp;sourceID=14","0.000167")</f>
        <v>0.000167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HYPERLINK("http://141.218.60.56/~jnz1568/getInfo.php?workbook=15_02.xlsx&amp;sheet=U0&amp;row=301&amp;col=6&amp;number=4.7&amp;sourceID=14","4.7")</f>
        <v>4.7</v>
      </c>
      <c r="G301" s="4" t="str">
        <f>HYPERLINK("http://141.218.60.56/~jnz1568/getInfo.php?workbook=15_02.xlsx&amp;sheet=U0&amp;row=301&amp;col=7&amp;number=0.000167&amp;sourceID=14","0.000167")</f>
        <v>0.000167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HYPERLINK("http://141.218.60.56/~jnz1568/getInfo.php?workbook=15_02.xlsx&amp;sheet=U0&amp;row=302&amp;col=6&amp;number=4.8&amp;sourceID=14","4.8")</f>
        <v>4.8</v>
      </c>
      <c r="G302" s="4" t="str">
        <f>HYPERLINK("http://141.218.60.56/~jnz1568/getInfo.php?workbook=15_02.xlsx&amp;sheet=U0&amp;row=302&amp;col=7&amp;number=0.000167&amp;sourceID=14","0.000167")</f>
        <v>0.000167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HYPERLINK("http://141.218.60.56/~jnz1568/getInfo.php?workbook=15_02.xlsx&amp;sheet=U0&amp;row=303&amp;col=6&amp;number=4.9&amp;sourceID=14","4.9")</f>
        <v>4.9</v>
      </c>
      <c r="G303" s="4" t="str">
        <f>HYPERLINK("http://141.218.60.56/~jnz1568/getInfo.php?workbook=15_02.xlsx&amp;sheet=U0&amp;row=303&amp;col=7&amp;number=0.000167&amp;sourceID=14","0.000167")</f>
        <v>0.000167</v>
      </c>
    </row>
    <row r="304" spans="1:7">
      <c r="A304" s="3">
        <v>15</v>
      </c>
      <c r="B304" s="3">
        <v>2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HYPERLINK("http://141.218.60.56/~jnz1568/getInfo.php?workbook=15_02.xlsx&amp;sheet=U0&amp;row=304&amp;col=6&amp;number=3&amp;sourceID=14","3")</f>
        <v>3</v>
      </c>
      <c r="G304" s="4" t="str">
        <f>HYPERLINK("http://141.218.60.56/~jnz1568/getInfo.php?workbook=15_02.xlsx&amp;sheet=U0&amp;row=304&amp;col=7&amp;number=5.92e-05&amp;sourceID=14","5.92e-05")</f>
        <v>5.92e-05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HYPERLINK("http://141.218.60.56/~jnz1568/getInfo.php?workbook=15_02.xlsx&amp;sheet=U0&amp;row=305&amp;col=6&amp;number=3.1&amp;sourceID=14","3.1")</f>
        <v>3.1</v>
      </c>
      <c r="G305" s="4" t="str">
        <f>HYPERLINK("http://141.218.60.56/~jnz1568/getInfo.php?workbook=15_02.xlsx&amp;sheet=U0&amp;row=305&amp;col=7&amp;number=5.92e-05&amp;sourceID=14","5.92e-05")</f>
        <v>5.92e-05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HYPERLINK("http://141.218.60.56/~jnz1568/getInfo.php?workbook=15_02.xlsx&amp;sheet=U0&amp;row=306&amp;col=6&amp;number=3.2&amp;sourceID=14","3.2")</f>
        <v>3.2</v>
      </c>
      <c r="G306" s="4" t="str">
        <f>HYPERLINK("http://141.218.60.56/~jnz1568/getInfo.php?workbook=15_02.xlsx&amp;sheet=U0&amp;row=306&amp;col=7&amp;number=5.92e-05&amp;sourceID=14","5.92e-05")</f>
        <v>5.92e-05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HYPERLINK("http://141.218.60.56/~jnz1568/getInfo.php?workbook=15_02.xlsx&amp;sheet=U0&amp;row=307&amp;col=6&amp;number=3.3&amp;sourceID=14","3.3")</f>
        <v>3.3</v>
      </c>
      <c r="G307" s="4" t="str">
        <f>HYPERLINK("http://141.218.60.56/~jnz1568/getInfo.php?workbook=15_02.xlsx&amp;sheet=U0&amp;row=307&amp;col=7&amp;number=5.92e-05&amp;sourceID=14","5.92e-05")</f>
        <v>5.92e-05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HYPERLINK("http://141.218.60.56/~jnz1568/getInfo.php?workbook=15_02.xlsx&amp;sheet=U0&amp;row=308&amp;col=6&amp;number=3.4&amp;sourceID=14","3.4")</f>
        <v>3.4</v>
      </c>
      <c r="G308" s="4" t="str">
        <f>HYPERLINK("http://141.218.60.56/~jnz1568/getInfo.php?workbook=15_02.xlsx&amp;sheet=U0&amp;row=308&amp;col=7&amp;number=5.92e-05&amp;sourceID=14","5.92e-05")</f>
        <v>5.92e-05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HYPERLINK("http://141.218.60.56/~jnz1568/getInfo.php?workbook=15_02.xlsx&amp;sheet=U0&amp;row=309&amp;col=6&amp;number=3.5&amp;sourceID=14","3.5")</f>
        <v>3.5</v>
      </c>
      <c r="G309" s="4" t="str">
        <f>HYPERLINK("http://141.218.60.56/~jnz1568/getInfo.php?workbook=15_02.xlsx&amp;sheet=U0&amp;row=309&amp;col=7&amp;number=5.92e-05&amp;sourceID=14","5.92e-05")</f>
        <v>5.92e-05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HYPERLINK("http://141.218.60.56/~jnz1568/getInfo.php?workbook=15_02.xlsx&amp;sheet=U0&amp;row=310&amp;col=6&amp;number=3.6&amp;sourceID=14","3.6")</f>
        <v>3.6</v>
      </c>
      <c r="G310" s="4" t="str">
        <f>HYPERLINK("http://141.218.60.56/~jnz1568/getInfo.php?workbook=15_02.xlsx&amp;sheet=U0&amp;row=310&amp;col=7&amp;number=5.92e-05&amp;sourceID=14","5.92e-05")</f>
        <v>5.92e-05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HYPERLINK("http://141.218.60.56/~jnz1568/getInfo.php?workbook=15_02.xlsx&amp;sheet=U0&amp;row=311&amp;col=6&amp;number=3.7&amp;sourceID=14","3.7")</f>
        <v>3.7</v>
      </c>
      <c r="G311" s="4" t="str">
        <f>HYPERLINK("http://141.218.60.56/~jnz1568/getInfo.php?workbook=15_02.xlsx&amp;sheet=U0&amp;row=311&amp;col=7&amp;number=5.92e-05&amp;sourceID=14","5.92e-05")</f>
        <v>5.92e-05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HYPERLINK("http://141.218.60.56/~jnz1568/getInfo.php?workbook=15_02.xlsx&amp;sheet=U0&amp;row=312&amp;col=6&amp;number=3.8&amp;sourceID=14","3.8")</f>
        <v>3.8</v>
      </c>
      <c r="G312" s="4" t="str">
        <f>HYPERLINK("http://141.218.60.56/~jnz1568/getInfo.php?workbook=15_02.xlsx&amp;sheet=U0&amp;row=312&amp;col=7&amp;number=5.92e-05&amp;sourceID=14","5.92e-05")</f>
        <v>5.92e-05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HYPERLINK("http://141.218.60.56/~jnz1568/getInfo.php?workbook=15_02.xlsx&amp;sheet=U0&amp;row=313&amp;col=6&amp;number=3.9&amp;sourceID=14","3.9")</f>
        <v>3.9</v>
      </c>
      <c r="G313" s="4" t="str">
        <f>HYPERLINK("http://141.218.60.56/~jnz1568/getInfo.php?workbook=15_02.xlsx&amp;sheet=U0&amp;row=313&amp;col=7&amp;number=5.93e-05&amp;sourceID=14","5.93e-05")</f>
        <v>5.93e-05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HYPERLINK("http://141.218.60.56/~jnz1568/getInfo.php?workbook=15_02.xlsx&amp;sheet=U0&amp;row=314&amp;col=6&amp;number=4&amp;sourceID=14","4")</f>
        <v>4</v>
      </c>
      <c r="G314" s="4" t="str">
        <f>HYPERLINK("http://141.218.60.56/~jnz1568/getInfo.php?workbook=15_02.xlsx&amp;sheet=U0&amp;row=314&amp;col=7&amp;number=5.93e-05&amp;sourceID=14","5.93e-05")</f>
        <v>5.93e-05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HYPERLINK("http://141.218.60.56/~jnz1568/getInfo.php?workbook=15_02.xlsx&amp;sheet=U0&amp;row=315&amp;col=6&amp;number=4.1&amp;sourceID=14","4.1")</f>
        <v>4.1</v>
      </c>
      <c r="G315" s="4" t="str">
        <f>HYPERLINK("http://141.218.60.56/~jnz1568/getInfo.php?workbook=15_02.xlsx&amp;sheet=U0&amp;row=315&amp;col=7&amp;number=5.93e-05&amp;sourceID=14","5.93e-05")</f>
        <v>5.93e-05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HYPERLINK("http://141.218.60.56/~jnz1568/getInfo.php?workbook=15_02.xlsx&amp;sheet=U0&amp;row=316&amp;col=6&amp;number=4.2&amp;sourceID=14","4.2")</f>
        <v>4.2</v>
      </c>
      <c r="G316" s="4" t="str">
        <f>HYPERLINK("http://141.218.60.56/~jnz1568/getInfo.php?workbook=15_02.xlsx&amp;sheet=U0&amp;row=316&amp;col=7&amp;number=5.93e-05&amp;sourceID=14","5.93e-05")</f>
        <v>5.93e-05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HYPERLINK("http://141.218.60.56/~jnz1568/getInfo.php?workbook=15_02.xlsx&amp;sheet=U0&amp;row=317&amp;col=6&amp;number=4.3&amp;sourceID=14","4.3")</f>
        <v>4.3</v>
      </c>
      <c r="G317" s="4" t="str">
        <f>HYPERLINK("http://141.218.60.56/~jnz1568/getInfo.php?workbook=15_02.xlsx&amp;sheet=U0&amp;row=317&amp;col=7&amp;number=5.93e-05&amp;sourceID=14","5.93e-05")</f>
        <v>5.93e-05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HYPERLINK("http://141.218.60.56/~jnz1568/getInfo.php?workbook=15_02.xlsx&amp;sheet=U0&amp;row=318&amp;col=6&amp;number=4.4&amp;sourceID=14","4.4")</f>
        <v>4.4</v>
      </c>
      <c r="G318" s="4" t="str">
        <f>HYPERLINK("http://141.218.60.56/~jnz1568/getInfo.php?workbook=15_02.xlsx&amp;sheet=U0&amp;row=318&amp;col=7&amp;number=5.94e-05&amp;sourceID=14","5.94e-05")</f>
        <v>5.94e-05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HYPERLINK("http://141.218.60.56/~jnz1568/getInfo.php?workbook=15_02.xlsx&amp;sheet=U0&amp;row=319&amp;col=6&amp;number=4.5&amp;sourceID=14","4.5")</f>
        <v>4.5</v>
      </c>
      <c r="G319" s="4" t="str">
        <f>HYPERLINK("http://141.218.60.56/~jnz1568/getInfo.php?workbook=15_02.xlsx&amp;sheet=U0&amp;row=319&amp;col=7&amp;number=5.94e-05&amp;sourceID=14","5.94e-05")</f>
        <v>5.94e-05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HYPERLINK("http://141.218.60.56/~jnz1568/getInfo.php?workbook=15_02.xlsx&amp;sheet=U0&amp;row=320&amp;col=6&amp;number=4.6&amp;sourceID=14","4.6")</f>
        <v>4.6</v>
      </c>
      <c r="G320" s="4" t="str">
        <f>HYPERLINK("http://141.218.60.56/~jnz1568/getInfo.php?workbook=15_02.xlsx&amp;sheet=U0&amp;row=320&amp;col=7&amp;number=5.94e-05&amp;sourceID=14","5.94e-05")</f>
        <v>5.94e-05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HYPERLINK("http://141.218.60.56/~jnz1568/getInfo.php?workbook=15_02.xlsx&amp;sheet=U0&amp;row=321&amp;col=6&amp;number=4.7&amp;sourceID=14","4.7")</f>
        <v>4.7</v>
      </c>
      <c r="G321" s="4" t="str">
        <f>HYPERLINK("http://141.218.60.56/~jnz1568/getInfo.php?workbook=15_02.xlsx&amp;sheet=U0&amp;row=321&amp;col=7&amp;number=5.95e-05&amp;sourceID=14","5.95e-05")</f>
        <v>5.95e-05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HYPERLINK("http://141.218.60.56/~jnz1568/getInfo.php?workbook=15_02.xlsx&amp;sheet=U0&amp;row=322&amp;col=6&amp;number=4.8&amp;sourceID=14","4.8")</f>
        <v>4.8</v>
      </c>
      <c r="G322" s="4" t="str">
        <f>HYPERLINK("http://141.218.60.56/~jnz1568/getInfo.php?workbook=15_02.xlsx&amp;sheet=U0&amp;row=322&amp;col=7&amp;number=5.96e-05&amp;sourceID=14","5.96e-05")</f>
        <v>5.96e-05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HYPERLINK("http://141.218.60.56/~jnz1568/getInfo.php?workbook=15_02.xlsx&amp;sheet=U0&amp;row=323&amp;col=6&amp;number=4.9&amp;sourceID=14","4.9")</f>
        <v>4.9</v>
      </c>
      <c r="G323" s="4" t="str">
        <f>HYPERLINK("http://141.218.60.56/~jnz1568/getInfo.php?workbook=15_02.xlsx&amp;sheet=U0&amp;row=323&amp;col=7&amp;number=5.96e-05&amp;sourceID=14","5.96e-05")</f>
        <v>5.96e-05</v>
      </c>
    </row>
    <row r="324" spans="1:7">
      <c r="A324" s="3">
        <v>15</v>
      </c>
      <c r="B324" s="3">
        <v>2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HYPERLINK("http://141.218.60.56/~jnz1568/getInfo.php?workbook=15_02.xlsx&amp;sheet=U0&amp;row=324&amp;col=6&amp;number=3&amp;sourceID=14","3")</f>
        <v>3</v>
      </c>
      <c r="G324" s="4" t="str">
        <f>HYPERLINK("http://141.218.60.56/~jnz1568/getInfo.php?workbook=15_02.xlsx&amp;sheet=U0&amp;row=324&amp;col=7&amp;number=0.00012&amp;sourceID=14","0.00012")</f>
        <v>0.00012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HYPERLINK("http://141.218.60.56/~jnz1568/getInfo.php?workbook=15_02.xlsx&amp;sheet=U0&amp;row=325&amp;col=6&amp;number=3.1&amp;sourceID=14","3.1")</f>
        <v>3.1</v>
      </c>
      <c r="G325" s="4" t="str">
        <f>HYPERLINK("http://141.218.60.56/~jnz1568/getInfo.php?workbook=15_02.xlsx&amp;sheet=U0&amp;row=325&amp;col=7&amp;number=0.00012&amp;sourceID=14","0.00012")</f>
        <v>0.00012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HYPERLINK("http://141.218.60.56/~jnz1568/getInfo.php?workbook=15_02.xlsx&amp;sheet=U0&amp;row=326&amp;col=6&amp;number=3.2&amp;sourceID=14","3.2")</f>
        <v>3.2</v>
      </c>
      <c r="G326" s="4" t="str">
        <f>HYPERLINK("http://141.218.60.56/~jnz1568/getInfo.php?workbook=15_02.xlsx&amp;sheet=U0&amp;row=326&amp;col=7&amp;number=0.00012&amp;sourceID=14","0.00012")</f>
        <v>0.00012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HYPERLINK("http://141.218.60.56/~jnz1568/getInfo.php?workbook=15_02.xlsx&amp;sheet=U0&amp;row=327&amp;col=6&amp;number=3.3&amp;sourceID=14","3.3")</f>
        <v>3.3</v>
      </c>
      <c r="G327" s="4" t="str">
        <f>HYPERLINK("http://141.218.60.56/~jnz1568/getInfo.php?workbook=15_02.xlsx&amp;sheet=U0&amp;row=327&amp;col=7&amp;number=0.00012&amp;sourceID=14","0.00012")</f>
        <v>0.00012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HYPERLINK("http://141.218.60.56/~jnz1568/getInfo.php?workbook=15_02.xlsx&amp;sheet=U0&amp;row=328&amp;col=6&amp;number=3.4&amp;sourceID=14","3.4")</f>
        <v>3.4</v>
      </c>
      <c r="G328" s="4" t="str">
        <f>HYPERLINK("http://141.218.60.56/~jnz1568/getInfo.php?workbook=15_02.xlsx&amp;sheet=U0&amp;row=328&amp;col=7&amp;number=0.00012&amp;sourceID=14","0.00012")</f>
        <v>0.00012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HYPERLINK("http://141.218.60.56/~jnz1568/getInfo.php?workbook=15_02.xlsx&amp;sheet=U0&amp;row=329&amp;col=6&amp;number=3.5&amp;sourceID=14","3.5")</f>
        <v>3.5</v>
      </c>
      <c r="G329" s="4" t="str">
        <f>HYPERLINK("http://141.218.60.56/~jnz1568/getInfo.php?workbook=15_02.xlsx&amp;sheet=U0&amp;row=329&amp;col=7&amp;number=0.00012&amp;sourceID=14","0.00012")</f>
        <v>0.00012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HYPERLINK("http://141.218.60.56/~jnz1568/getInfo.php?workbook=15_02.xlsx&amp;sheet=U0&amp;row=330&amp;col=6&amp;number=3.6&amp;sourceID=14","3.6")</f>
        <v>3.6</v>
      </c>
      <c r="G330" s="4" t="str">
        <f>HYPERLINK("http://141.218.60.56/~jnz1568/getInfo.php?workbook=15_02.xlsx&amp;sheet=U0&amp;row=330&amp;col=7&amp;number=0.00012&amp;sourceID=14","0.00012")</f>
        <v>0.00012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HYPERLINK("http://141.218.60.56/~jnz1568/getInfo.php?workbook=15_02.xlsx&amp;sheet=U0&amp;row=331&amp;col=6&amp;number=3.7&amp;sourceID=14","3.7")</f>
        <v>3.7</v>
      </c>
      <c r="G331" s="4" t="str">
        <f>HYPERLINK("http://141.218.60.56/~jnz1568/getInfo.php?workbook=15_02.xlsx&amp;sheet=U0&amp;row=331&amp;col=7&amp;number=0.00012&amp;sourceID=14","0.00012")</f>
        <v>0.00012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HYPERLINK("http://141.218.60.56/~jnz1568/getInfo.php?workbook=15_02.xlsx&amp;sheet=U0&amp;row=332&amp;col=6&amp;number=3.8&amp;sourceID=14","3.8")</f>
        <v>3.8</v>
      </c>
      <c r="G332" s="4" t="str">
        <f>HYPERLINK("http://141.218.60.56/~jnz1568/getInfo.php?workbook=15_02.xlsx&amp;sheet=U0&amp;row=332&amp;col=7&amp;number=0.00012&amp;sourceID=14","0.00012")</f>
        <v>0.00012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HYPERLINK("http://141.218.60.56/~jnz1568/getInfo.php?workbook=15_02.xlsx&amp;sheet=U0&amp;row=333&amp;col=6&amp;number=3.9&amp;sourceID=14","3.9")</f>
        <v>3.9</v>
      </c>
      <c r="G333" s="4" t="str">
        <f>HYPERLINK("http://141.218.60.56/~jnz1568/getInfo.php?workbook=15_02.xlsx&amp;sheet=U0&amp;row=333&amp;col=7&amp;number=0.00012&amp;sourceID=14","0.00012")</f>
        <v>0.00012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HYPERLINK("http://141.218.60.56/~jnz1568/getInfo.php?workbook=15_02.xlsx&amp;sheet=U0&amp;row=334&amp;col=6&amp;number=4&amp;sourceID=14","4")</f>
        <v>4</v>
      </c>
      <c r="G334" s="4" t="str">
        <f>HYPERLINK("http://141.218.60.56/~jnz1568/getInfo.php?workbook=15_02.xlsx&amp;sheet=U0&amp;row=334&amp;col=7&amp;number=0.00012&amp;sourceID=14","0.00012")</f>
        <v>0.00012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HYPERLINK("http://141.218.60.56/~jnz1568/getInfo.php?workbook=15_02.xlsx&amp;sheet=U0&amp;row=335&amp;col=6&amp;number=4.1&amp;sourceID=14","4.1")</f>
        <v>4.1</v>
      </c>
      <c r="G335" s="4" t="str">
        <f>HYPERLINK("http://141.218.60.56/~jnz1568/getInfo.php?workbook=15_02.xlsx&amp;sheet=U0&amp;row=335&amp;col=7&amp;number=0.00012&amp;sourceID=14","0.00012")</f>
        <v>0.00012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HYPERLINK("http://141.218.60.56/~jnz1568/getInfo.php?workbook=15_02.xlsx&amp;sheet=U0&amp;row=336&amp;col=6&amp;number=4.2&amp;sourceID=14","4.2")</f>
        <v>4.2</v>
      </c>
      <c r="G336" s="4" t="str">
        <f>HYPERLINK("http://141.218.60.56/~jnz1568/getInfo.php?workbook=15_02.xlsx&amp;sheet=U0&amp;row=336&amp;col=7&amp;number=0.00012&amp;sourceID=14","0.00012")</f>
        <v>0.00012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HYPERLINK("http://141.218.60.56/~jnz1568/getInfo.php?workbook=15_02.xlsx&amp;sheet=U0&amp;row=337&amp;col=6&amp;number=4.3&amp;sourceID=14","4.3")</f>
        <v>4.3</v>
      </c>
      <c r="G337" s="4" t="str">
        <f>HYPERLINK("http://141.218.60.56/~jnz1568/getInfo.php?workbook=15_02.xlsx&amp;sheet=U0&amp;row=337&amp;col=7&amp;number=0.00012&amp;sourceID=14","0.00012")</f>
        <v>0.00012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HYPERLINK("http://141.218.60.56/~jnz1568/getInfo.php?workbook=15_02.xlsx&amp;sheet=U0&amp;row=338&amp;col=6&amp;number=4.4&amp;sourceID=14","4.4")</f>
        <v>4.4</v>
      </c>
      <c r="G338" s="4" t="str">
        <f>HYPERLINK("http://141.218.60.56/~jnz1568/getInfo.php?workbook=15_02.xlsx&amp;sheet=U0&amp;row=338&amp;col=7&amp;number=0.00012&amp;sourceID=14","0.00012")</f>
        <v>0.00012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HYPERLINK("http://141.218.60.56/~jnz1568/getInfo.php?workbook=15_02.xlsx&amp;sheet=U0&amp;row=339&amp;col=6&amp;number=4.5&amp;sourceID=14","4.5")</f>
        <v>4.5</v>
      </c>
      <c r="G339" s="4" t="str">
        <f>HYPERLINK("http://141.218.60.56/~jnz1568/getInfo.php?workbook=15_02.xlsx&amp;sheet=U0&amp;row=339&amp;col=7&amp;number=0.00012&amp;sourceID=14","0.00012")</f>
        <v>0.00012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HYPERLINK("http://141.218.60.56/~jnz1568/getInfo.php?workbook=15_02.xlsx&amp;sheet=U0&amp;row=340&amp;col=6&amp;number=4.6&amp;sourceID=14","4.6")</f>
        <v>4.6</v>
      </c>
      <c r="G340" s="4" t="str">
        <f>HYPERLINK("http://141.218.60.56/~jnz1568/getInfo.php?workbook=15_02.xlsx&amp;sheet=U0&amp;row=340&amp;col=7&amp;number=0.00012&amp;sourceID=14","0.00012")</f>
        <v>0.00012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HYPERLINK("http://141.218.60.56/~jnz1568/getInfo.php?workbook=15_02.xlsx&amp;sheet=U0&amp;row=341&amp;col=6&amp;number=4.7&amp;sourceID=14","4.7")</f>
        <v>4.7</v>
      </c>
      <c r="G341" s="4" t="str">
        <f>HYPERLINK("http://141.218.60.56/~jnz1568/getInfo.php?workbook=15_02.xlsx&amp;sheet=U0&amp;row=341&amp;col=7&amp;number=0.00012&amp;sourceID=14","0.00012")</f>
        <v>0.00012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HYPERLINK("http://141.218.60.56/~jnz1568/getInfo.php?workbook=15_02.xlsx&amp;sheet=U0&amp;row=342&amp;col=6&amp;number=4.8&amp;sourceID=14","4.8")</f>
        <v>4.8</v>
      </c>
      <c r="G342" s="4" t="str">
        <f>HYPERLINK("http://141.218.60.56/~jnz1568/getInfo.php?workbook=15_02.xlsx&amp;sheet=U0&amp;row=342&amp;col=7&amp;number=0.00012&amp;sourceID=14","0.00012")</f>
        <v>0.00012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HYPERLINK("http://141.218.60.56/~jnz1568/getInfo.php?workbook=15_02.xlsx&amp;sheet=U0&amp;row=343&amp;col=6&amp;number=4.9&amp;sourceID=14","4.9")</f>
        <v>4.9</v>
      </c>
      <c r="G343" s="4" t="str">
        <f>HYPERLINK("http://141.218.60.56/~jnz1568/getInfo.php?workbook=15_02.xlsx&amp;sheet=U0&amp;row=343&amp;col=7&amp;number=0.00012&amp;sourceID=14","0.00012")</f>
        <v>0.00012</v>
      </c>
    </row>
    <row r="344" spans="1:7">
      <c r="A344" s="3">
        <v>15</v>
      </c>
      <c r="B344" s="3">
        <v>2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HYPERLINK("http://141.218.60.56/~jnz1568/getInfo.php?workbook=15_02.xlsx&amp;sheet=U0&amp;row=344&amp;col=6&amp;number=3&amp;sourceID=14","3")</f>
        <v>3</v>
      </c>
      <c r="G344" s="4" t="str">
        <f>HYPERLINK("http://141.218.60.56/~jnz1568/getInfo.php?workbook=15_02.xlsx&amp;sheet=U0&amp;row=344&amp;col=7&amp;number=0.000154&amp;sourceID=14","0.000154")</f>
        <v>0.000154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HYPERLINK("http://141.218.60.56/~jnz1568/getInfo.php?workbook=15_02.xlsx&amp;sheet=U0&amp;row=345&amp;col=6&amp;number=3.1&amp;sourceID=14","3.1")</f>
        <v>3.1</v>
      </c>
      <c r="G345" s="4" t="str">
        <f>HYPERLINK("http://141.218.60.56/~jnz1568/getInfo.php?workbook=15_02.xlsx&amp;sheet=U0&amp;row=345&amp;col=7&amp;number=0.000154&amp;sourceID=14","0.000154")</f>
        <v>0.000154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HYPERLINK("http://141.218.60.56/~jnz1568/getInfo.php?workbook=15_02.xlsx&amp;sheet=U0&amp;row=346&amp;col=6&amp;number=3.2&amp;sourceID=14","3.2")</f>
        <v>3.2</v>
      </c>
      <c r="G346" s="4" t="str">
        <f>HYPERLINK("http://141.218.60.56/~jnz1568/getInfo.php?workbook=15_02.xlsx&amp;sheet=U0&amp;row=346&amp;col=7&amp;number=0.000154&amp;sourceID=14","0.000154")</f>
        <v>0.000154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HYPERLINK("http://141.218.60.56/~jnz1568/getInfo.php?workbook=15_02.xlsx&amp;sheet=U0&amp;row=347&amp;col=6&amp;number=3.3&amp;sourceID=14","3.3")</f>
        <v>3.3</v>
      </c>
      <c r="G347" s="4" t="str">
        <f>HYPERLINK("http://141.218.60.56/~jnz1568/getInfo.php?workbook=15_02.xlsx&amp;sheet=U0&amp;row=347&amp;col=7&amp;number=0.000154&amp;sourceID=14","0.000154")</f>
        <v>0.000154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HYPERLINK("http://141.218.60.56/~jnz1568/getInfo.php?workbook=15_02.xlsx&amp;sheet=U0&amp;row=348&amp;col=6&amp;number=3.4&amp;sourceID=14","3.4")</f>
        <v>3.4</v>
      </c>
      <c r="G348" s="4" t="str">
        <f>HYPERLINK("http://141.218.60.56/~jnz1568/getInfo.php?workbook=15_02.xlsx&amp;sheet=U0&amp;row=348&amp;col=7&amp;number=0.000154&amp;sourceID=14","0.000154")</f>
        <v>0.000154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HYPERLINK("http://141.218.60.56/~jnz1568/getInfo.php?workbook=15_02.xlsx&amp;sheet=U0&amp;row=349&amp;col=6&amp;number=3.5&amp;sourceID=14","3.5")</f>
        <v>3.5</v>
      </c>
      <c r="G349" s="4" t="str">
        <f>HYPERLINK("http://141.218.60.56/~jnz1568/getInfo.php?workbook=15_02.xlsx&amp;sheet=U0&amp;row=349&amp;col=7&amp;number=0.000154&amp;sourceID=14","0.000154")</f>
        <v>0.000154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HYPERLINK("http://141.218.60.56/~jnz1568/getInfo.php?workbook=15_02.xlsx&amp;sheet=U0&amp;row=350&amp;col=6&amp;number=3.6&amp;sourceID=14","3.6")</f>
        <v>3.6</v>
      </c>
      <c r="G350" s="4" t="str">
        <f>HYPERLINK("http://141.218.60.56/~jnz1568/getInfo.php?workbook=15_02.xlsx&amp;sheet=U0&amp;row=350&amp;col=7&amp;number=0.000154&amp;sourceID=14","0.000154")</f>
        <v>0.000154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HYPERLINK("http://141.218.60.56/~jnz1568/getInfo.php?workbook=15_02.xlsx&amp;sheet=U0&amp;row=351&amp;col=6&amp;number=3.7&amp;sourceID=14","3.7")</f>
        <v>3.7</v>
      </c>
      <c r="G351" s="4" t="str">
        <f>HYPERLINK("http://141.218.60.56/~jnz1568/getInfo.php?workbook=15_02.xlsx&amp;sheet=U0&amp;row=351&amp;col=7&amp;number=0.000154&amp;sourceID=14","0.000154")</f>
        <v>0.000154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HYPERLINK("http://141.218.60.56/~jnz1568/getInfo.php?workbook=15_02.xlsx&amp;sheet=U0&amp;row=352&amp;col=6&amp;number=3.8&amp;sourceID=14","3.8")</f>
        <v>3.8</v>
      </c>
      <c r="G352" s="4" t="str">
        <f>HYPERLINK("http://141.218.60.56/~jnz1568/getInfo.php?workbook=15_02.xlsx&amp;sheet=U0&amp;row=352&amp;col=7&amp;number=0.000154&amp;sourceID=14","0.000154")</f>
        <v>0.000154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HYPERLINK("http://141.218.60.56/~jnz1568/getInfo.php?workbook=15_02.xlsx&amp;sheet=U0&amp;row=353&amp;col=6&amp;number=3.9&amp;sourceID=14","3.9")</f>
        <v>3.9</v>
      </c>
      <c r="G353" s="4" t="str">
        <f>HYPERLINK("http://141.218.60.56/~jnz1568/getInfo.php?workbook=15_02.xlsx&amp;sheet=U0&amp;row=353&amp;col=7&amp;number=0.000154&amp;sourceID=14","0.000154")</f>
        <v>0.000154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HYPERLINK("http://141.218.60.56/~jnz1568/getInfo.php?workbook=15_02.xlsx&amp;sheet=U0&amp;row=354&amp;col=6&amp;number=4&amp;sourceID=14","4")</f>
        <v>4</v>
      </c>
      <c r="G354" s="4" t="str">
        <f>HYPERLINK("http://141.218.60.56/~jnz1568/getInfo.php?workbook=15_02.xlsx&amp;sheet=U0&amp;row=354&amp;col=7&amp;number=0.000154&amp;sourceID=14","0.000154")</f>
        <v>0.000154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HYPERLINK("http://141.218.60.56/~jnz1568/getInfo.php?workbook=15_02.xlsx&amp;sheet=U0&amp;row=355&amp;col=6&amp;number=4.1&amp;sourceID=14","4.1")</f>
        <v>4.1</v>
      </c>
      <c r="G355" s="4" t="str">
        <f>HYPERLINK("http://141.218.60.56/~jnz1568/getInfo.php?workbook=15_02.xlsx&amp;sheet=U0&amp;row=355&amp;col=7&amp;number=0.000154&amp;sourceID=14","0.000154")</f>
        <v>0.000154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HYPERLINK("http://141.218.60.56/~jnz1568/getInfo.php?workbook=15_02.xlsx&amp;sheet=U0&amp;row=356&amp;col=6&amp;number=4.2&amp;sourceID=14","4.2")</f>
        <v>4.2</v>
      </c>
      <c r="G356" s="4" t="str">
        <f>HYPERLINK("http://141.218.60.56/~jnz1568/getInfo.php?workbook=15_02.xlsx&amp;sheet=U0&amp;row=356&amp;col=7&amp;number=0.000154&amp;sourceID=14","0.000154")</f>
        <v>0.000154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HYPERLINK("http://141.218.60.56/~jnz1568/getInfo.php?workbook=15_02.xlsx&amp;sheet=U0&amp;row=357&amp;col=6&amp;number=4.3&amp;sourceID=14","4.3")</f>
        <v>4.3</v>
      </c>
      <c r="G357" s="4" t="str">
        <f>HYPERLINK("http://141.218.60.56/~jnz1568/getInfo.php?workbook=15_02.xlsx&amp;sheet=U0&amp;row=357&amp;col=7&amp;number=0.000154&amp;sourceID=14","0.000154")</f>
        <v>0.000154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HYPERLINK("http://141.218.60.56/~jnz1568/getInfo.php?workbook=15_02.xlsx&amp;sheet=U0&amp;row=358&amp;col=6&amp;number=4.4&amp;sourceID=14","4.4")</f>
        <v>4.4</v>
      </c>
      <c r="G358" s="4" t="str">
        <f>HYPERLINK("http://141.218.60.56/~jnz1568/getInfo.php?workbook=15_02.xlsx&amp;sheet=U0&amp;row=358&amp;col=7&amp;number=0.000154&amp;sourceID=14","0.000154")</f>
        <v>0.000154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HYPERLINK("http://141.218.60.56/~jnz1568/getInfo.php?workbook=15_02.xlsx&amp;sheet=U0&amp;row=359&amp;col=6&amp;number=4.5&amp;sourceID=14","4.5")</f>
        <v>4.5</v>
      </c>
      <c r="G359" s="4" t="str">
        <f>HYPERLINK("http://141.218.60.56/~jnz1568/getInfo.php?workbook=15_02.xlsx&amp;sheet=U0&amp;row=359&amp;col=7&amp;number=0.000154&amp;sourceID=14","0.000154")</f>
        <v>0.000154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HYPERLINK("http://141.218.60.56/~jnz1568/getInfo.php?workbook=15_02.xlsx&amp;sheet=U0&amp;row=360&amp;col=6&amp;number=4.6&amp;sourceID=14","4.6")</f>
        <v>4.6</v>
      </c>
      <c r="G360" s="4" t="str">
        <f>HYPERLINK("http://141.218.60.56/~jnz1568/getInfo.php?workbook=15_02.xlsx&amp;sheet=U0&amp;row=360&amp;col=7&amp;number=0.000154&amp;sourceID=14","0.000154")</f>
        <v>0.000154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HYPERLINK("http://141.218.60.56/~jnz1568/getInfo.php?workbook=15_02.xlsx&amp;sheet=U0&amp;row=361&amp;col=6&amp;number=4.7&amp;sourceID=14","4.7")</f>
        <v>4.7</v>
      </c>
      <c r="G361" s="4" t="str">
        <f>HYPERLINK("http://141.218.60.56/~jnz1568/getInfo.php?workbook=15_02.xlsx&amp;sheet=U0&amp;row=361&amp;col=7&amp;number=0.000154&amp;sourceID=14","0.000154")</f>
        <v>0.000154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HYPERLINK("http://141.218.60.56/~jnz1568/getInfo.php?workbook=15_02.xlsx&amp;sheet=U0&amp;row=362&amp;col=6&amp;number=4.8&amp;sourceID=14","4.8")</f>
        <v>4.8</v>
      </c>
      <c r="G362" s="4" t="str">
        <f>HYPERLINK("http://141.218.60.56/~jnz1568/getInfo.php?workbook=15_02.xlsx&amp;sheet=U0&amp;row=362&amp;col=7&amp;number=0.000154&amp;sourceID=14","0.000154")</f>
        <v>0.000154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HYPERLINK("http://141.218.60.56/~jnz1568/getInfo.php?workbook=15_02.xlsx&amp;sheet=U0&amp;row=363&amp;col=6&amp;number=4.9&amp;sourceID=14","4.9")</f>
        <v>4.9</v>
      </c>
      <c r="G363" s="4" t="str">
        <f>HYPERLINK("http://141.218.60.56/~jnz1568/getInfo.php?workbook=15_02.xlsx&amp;sheet=U0&amp;row=363&amp;col=7&amp;number=0.000154&amp;sourceID=14","0.000154")</f>
        <v>0.000154</v>
      </c>
    </row>
    <row r="364" spans="1:7">
      <c r="A364" s="3">
        <v>15</v>
      </c>
      <c r="B364" s="3">
        <v>2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HYPERLINK("http://141.218.60.56/~jnz1568/getInfo.php?workbook=15_02.xlsx&amp;sheet=U0&amp;row=364&amp;col=6&amp;number=3&amp;sourceID=14","3")</f>
        <v>3</v>
      </c>
      <c r="G364" s="4" t="str">
        <f>HYPERLINK("http://141.218.60.56/~jnz1568/getInfo.php?workbook=15_02.xlsx&amp;sheet=U0&amp;row=364&amp;col=7&amp;number=7.27e-05&amp;sourceID=14","7.27e-05")</f>
        <v>7.27e-05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HYPERLINK("http://141.218.60.56/~jnz1568/getInfo.php?workbook=15_02.xlsx&amp;sheet=U0&amp;row=365&amp;col=6&amp;number=3.1&amp;sourceID=14","3.1")</f>
        <v>3.1</v>
      </c>
      <c r="G365" s="4" t="str">
        <f>HYPERLINK("http://141.218.60.56/~jnz1568/getInfo.php?workbook=15_02.xlsx&amp;sheet=U0&amp;row=365&amp;col=7&amp;number=7.27e-05&amp;sourceID=14","7.27e-05")</f>
        <v>7.27e-05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HYPERLINK("http://141.218.60.56/~jnz1568/getInfo.php?workbook=15_02.xlsx&amp;sheet=U0&amp;row=366&amp;col=6&amp;number=3.2&amp;sourceID=14","3.2")</f>
        <v>3.2</v>
      </c>
      <c r="G366" s="4" t="str">
        <f>HYPERLINK("http://141.218.60.56/~jnz1568/getInfo.php?workbook=15_02.xlsx&amp;sheet=U0&amp;row=366&amp;col=7&amp;number=7.27e-05&amp;sourceID=14","7.27e-05")</f>
        <v>7.27e-05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HYPERLINK("http://141.218.60.56/~jnz1568/getInfo.php?workbook=15_02.xlsx&amp;sheet=U0&amp;row=367&amp;col=6&amp;number=3.3&amp;sourceID=14","3.3")</f>
        <v>3.3</v>
      </c>
      <c r="G367" s="4" t="str">
        <f>HYPERLINK("http://141.218.60.56/~jnz1568/getInfo.php?workbook=15_02.xlsx&amp;sheet=U0&amp;row=367&amp;col=7&amp;number=7.27e-05&amp;sourceID=14","7.27e-05")</f>
        <v>7.27e-05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HYPERLINK("http://141.218.60.56/~jnz1568/getInfo.php?workbook=15_02.xlsx&amp;sheet=U0&amp;row=368&amp;col=6&amp;number=3.4&amp;sourceID=14","3.4")</f>
        <v>3.4</v>
      </c>
      <c r="G368" s="4" t="str">
        <f>HYPERLINK("http://141.218.60.56/~jnz1568/getInfo.php?workbook=15_02.xlsx&amp;sheet=U0&amp;row=368&amp;col=7&amp;number=7.27e-05&amp;sourceID=14","7.27e-05")</f>
        <v>7.27e-05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HYPERLINK("http://141.218.60.56/~jnz1568/getInfo.php?workbook=15_02.xlsx&amp;sheet=U0&amp;row=369&amp;col=6&amp;number=3.5&amp;sourceID=14","3.5")</f>
        <v>3.5</v>
      </c>
      <c r="G369" s="4" t="str">
        <f>HYPERLINK("http://141.218.60.56/~jnz1568/getInfo.php?workbook=15_02.xlsx&amp;sheet=U0&amp;row=369&amp;col=7&amp;number=7.27e-05&amp;sourceID=14","7.27e-05")</f>
        <v>7.27e-05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HYPERLINK("http://141.218.60.56/~jnz1568/getInfo.php?workbook=15_02.xlsx&amp;sheet=U0&amp;row=370&amp;col=6&amp;number=3.6&amp;sourceID=14","3.6")</f>
        <v>3.6</v>
      </c>
      <c r="G370" s="4" t="str">
        <f>HYPERLINK("http://141.218.60.56/~jnz1568/getInfo.php?workbook=15_02.xlsx&amp;sheet=U0&amp;row=370&amp;col=7&amp;number=7.27e-05&amp;sourceID=14","7.27e-05")</f>
        <v>7.27e-05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HYPERLINK("http://141.218.60.56/~jnz1568/getInfo.php?workbook=15_02.xlsx&amp;sheet=U0&amp;row=371&amp;col=6&amp;number=3.7&amp;sourceID=14","3.7")</f>
        <v>3.7</v>
      </c>
      <c r="G371" s="4" t="str">
        <f>HYPERLINK("http://141.218.60.56/~jnz1568/getInfo.php?workbook=15_02.xlsx&amp;sheet=U0&amp;row=371&amp;col=7&amp;number=7.27e-05&amp;sourceID=14","7.27e-05")</f>
        <v>7.27e-05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HYPERLINK("http://141.218.60.56/~jnz1568/getInfo.php?workbook=15_02.xlsx&amp;sheet=U0&amp;row=372&amp;col=6&amp;number=3.8&amp;sourceID=14","3.8")</f>
        <v>3.8</v>
      </c>
      <c r="G372" s="4" t="str">
        <f>HYPERLINK("http://141.218.60.56/~jnz1568/getInfo.php?workbook=15_02.xlsx&amp;sheet=U0&amp;row=372&amp;col=7&amp;number=7.27e-05&amp;sourceID=14","7.27e-05")</f>
        <v>7.27e-05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HYPERLINK("http://141.218.60.56/~jnz1568/getInfo.php?workbook=15_02.xlsx&amp;sheet=U0&amp;row=373&amp;col=6&amp;number=3.9&amp;sourceID=14","3.9")</f>
        <v>3.9</v>
      </c>
      <c r="G373" s="4" t="str">
        <f>HYPERLINK("http://141.218.60.56/~jnz1568/getInfo.php?workbook=15_02.xlsx&amp;sheet=U0&amp;row=373&amp;col=7&amp;number=7.27e-05&amp;sourceID=14","7.27e-05")</f>
        <v>7.27e-05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HYPERLINK("http://141.218.60.56/~jnz1568/getInfo.php?workbook=15_02.xlsx&amp;sheet=U0&amp;row=374&amp;col=6&amp;number=4&amp;sourceID=14","4")</f>
        <v>4</v>
      </c>
      <c r="G374" s="4" t="str">
        <f>HYPERLINK("http://141.218.60.56/~jnz1568/getInfo.php?workbook=15_02.xlsx&amp;sheet=U0&amp;row=374&amp;col=7&amp;number=7.26e-05&amp;sourceID=14","7.26e-05")</f>
        <v>7.26e-05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HYPERLINK("http://141.218.60.56/~jnz1568/getInfo.php?workbook=15_02.xlsx&amp;sheet=U0&amp;row=375&amp;col=6&amp;number=4.1&amp;sourceID=14","4.1")</f>
        <v>4.1</v>
      </c>
      <c r="G375" s="4" t="str">
        <f>HYPERLINK("http://141.218.60.56/~jnz1568/getInfo.php?workbook=15_02.xlsx&amp;sheet=U0&amp;row=375&amp;col=7&amp;number=7.26e-05&amp;sourceID=14","7.26e-05")</f>
        <v>7.26e-05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HYPERLINK("http://141.218.60.56/~jnz1568/getInfo.php?workbook=15_02.xlsx&amp;sheet=U0&amp;row=376&amp;col=6&amp;number=4.2&amp;sourceID=14","4.2")</f>
        <v>4.2</v>
      </c>
      <c r="G376" s="4" t="str">
        <f>HYPERLINK("http://141.218.60.56/~jnz1568/getInfo.php?workbook=15_02.xlsx&amp;sheet=U0&amp;row=376&amp;col=7&amp;number=7.26e-05&amp;sourceID=14","7.26e-05")</f>
        <v>7.26e-05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HYPERLINK("http://141.218.60.56/~jnz1568/getInfo.php?workbook=15_02.xlsx&amp;sheet=U0&amp;row=377&amp;col=6&amp;number=4.3&amp;sourceID=14","4.3")</f>
        <v>4.3</v>
      </c>
      <c r="G377" s="4" t="str">
        <f>HYPERLINK("http://141.218.60.56/~jnz1568/getInfo.php?workbook=15_02.xlsx&amp;sheet=U0&amp;row=377&amp;col=7&amp;number=7.26e-05&amp;sourceID=14","7.26e-05")</f>
        <v>7.26e-05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HYPERLINK("http://141.218.60.56/~jnz1568/getInfo.php?workbook=15_02.xlsx&amp;sheet=U0&amp;row=378&amp;col=6&amp;number=4.4&amp;sourceID=14","4.4")</f>
        <v>4.4</v>
      </c>
      <c r="G378" s="4" t="str">
        <f>HYPERLINK("http://141.218.60.56/~jnz1568/getInfo.php?workbook=15_02.xlsx&amp;sheet=U0&amp;row=378&amp;col=7&amp;number=7.26e-05&amp;sourceID=14","7.26e-05")</f>
        <v>7.26e-05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HYPERLINK("http://141.218.60.56/~jnz1568/getInfo.php?workbook=15_02.xlsx&amp;sheet=U0&amp;row=379&amp;col=6&amp;number=4.5&amp;sourceID=14","4.5")</f>
        <v>4.5</v>
      </c>
      <c r="G379" s="4" t="str">
        <f>HYPERLINK("http://141.218.60.56/~jnz1568/getInfo.php?workbook=15_02.xlsx&amp;sheet=U0&amp;row=379&amp;col=7&amp;number=7.26e-05&amp;sourceID=14","7.26e-05")</f>
        <v>7.26e-05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HYPERLINK("http://141.218.60.56/~jnz1568/getInfo.php?workbook=15_02.xlsx&amp;sheet=U0&amp;row=380&amp;col=6&amp;number=4.6&amp;sourceID=14","4.6")</f>
        <v>4.6</v>
      </c>
      <c r="G380" s="4" t="str">
        <f>HYPERLINK("http://141.218.60.56/~jnz1568/getInfo.php?workbook=15_02.xlsx&amp;sheet=U0&amp;row=380&amp;col=7&amp;number=7.26e-05&amp;sourceID=14","7.26e-05")</f>
        <v>7.26e-05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HYPERLINK("http://141.218.60.56/~jnz1568/getInfo.php?workbook=15_02.xlsx&amp;sheet=U0&amp;row=381&amp;col=6&amp;number=4.7&amp;sourceID=14","4.7")</f>
        <v>4.7</v>
      </c>
      <c r="G381" s="4" t="str">
        <f>HYPERLINK("http://141.218.60.56/~jnz1568/getInfo.php?workbook=15_02.xlsx&amp;sheet=U0&amp;row=381&amp;col=7&amp;number=7.25e-05&amp;sourceID=14","7.25e-05")</f>
        <v>7.25e-05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HYPERLINK("http://141.218.60.56/~jnz1568/getInfo.php?workbook=15_02.xlsx&amp;sheet=U0&amp;row=382&amp;col=6&amp;number=4.8&amp;sourceID=14","4.8")</f>
        <v>4.8</v>
      </c>
      <c r="G382" s="4" t="str">
        <f>HYPERLINK("http://141.218.60.56/~jnz1568/getInfo.php?workbook=15_02.xlsx&amp;sheet=U0&amp;row=382&amp;col=7&amp;number=7.25e-05&amp;sourceID=14","7.25e-05")</f>
        <v>7.25e-05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HYPERLINK("http://141.218.60.56/~jnz1568/getInfo.php?workbook=15_02.xlsx&amp;sheet=U0&amp;row=383&amp;col=6&amp;number=4.9&amp;sourceID=14","4.9")</f>
        <v>4.9</v>
      </c>
      <c r="G383" s="4" t="str">
        <f>HYPERLINK("http://141.218.60.56/~jnz1568/getInfo.php?workbook=15_02.xlsx&amp;sheet=U0&amp;row=383&amp;col=7&amp;number=7.24e-05&amp;sourceID=14","7.24e-05")</f>
        <v>7.24e-05</v>
      </c>
    </row>
    <row r="384" spans="1:7">
      <c r="A384" s="3">
        <v>15</v>
      </c>
      <c r="B384" s="3">
        <v>2</v>
      </c>
      <c r="C384" s="3">
        <v>1</v>
      </c>
      <c r="D384" s="3">
        <v>21</v>
      </c>
      <c r="E384" s="3">
        <v>1</v>
      </c>
      <c r="F384" s="4" t="str">
        <f>HYPERLINK("http://141.218.60.56/~jnz1568/getInfo.php?workbook=15_02.xlsx&amp;sheet=U0&amp;row=384&amp;col=6&amp;number=3&amp;sourceID=14","3")</f>
        <v>3</v>
      </c>
      <c r="G384" s="4" t="str">
        <f>HYPERLINK("http://141.218.60.56/~jnz1568/getInfo.php?workbook=15_02.xlsx&amp;sheet=U0&amp;row=384&amp;col=7&amp;number=0.000221&amp;sourceID=14","0.000221")</f>
        <v>0.000221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HYPERLINK("http://141.218.60.56/~jnz1568/getInfo.php?workbook=15_02.xlsx&amp;sheet=U0&amp;row=385&amp;col=6&amp;number=3.1&amp;sourceID=14","3.1")</f>
        <v>3.1</v>
      </c>
      <c r="G385" s="4" t="str">
        <f>HYPERLINK("http://141.218.60.56/~jnz1568/getInfo.php?workbook=15_02.xlsx&amp;sheet=U0&amp;row=385&amp;col=7&amp;number=0.000221&amp;sourceID=14","0.000221")</f>
        <v>0.000221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HYPERLINK("http://141.218.60.56/~jnz1568/getInfo.php?workbook=15_02.xlsx&amp;sheet=U0&amp;row=386&amp;col=6&amp;number=3.2&amp;sourceID=14","3.2")</f>
        <v>3.2</v>
      </c>
      <c r="G386" s="4" t="str">
        <f>HYPERLINK("http://141.218.60.56/~jnz1568/getInfo.php?workbook=15_02.xlsx&amp;sheet=U0&amp;row=386&amp;col=7&amp;number=0.000221&amp;sourceID=14","0.000221")</f>
        <v>0.000221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HYPERLINK("http://141.218.60.56/~jnz1568/getInfo.php?workbook=15_02.xlsx&amp;sheet=U0&amp;row=387&amp;col=6&amp;number=3.3&amp;sourceID=14","3.3")</f>
        <v>3.3</v>
      </c>
      <c r="G387" s="4" t="str">
        <f>HYPERLINK("http://141.218.60.56/~jnz1568/getInfo.php?workbook=15_02.xlsx&amp;sheet=U0&amp;row=387&amp;col=7&amp;number=0.000221&amp;sourceID=14","0.000221")</f>
        <v>0.000221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HYPERLINK("http://141.218.60.56/~jnz1568/getInfo.php?workbook=15_02.xlsx&amp;sheet=U0&amp;row=388&amp;col=6&amp;number=3.4&amp;sourceID=14","3.4")</f>
        <v>3.4</v>
      </c>
      <c r="G388" s="4" t="str">
        <f>HYPERLINK("http://141.218.60.56/~jnz1568/getInfo.php?workbook=15_02.xlsx&amp;sheet=U0&amp;row=388&amp;col=7&amp;number=0.000221&amp;sourceID=14","0.000221")</f>
        <v>0.000221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HYPERLINK("http://141.218.60.56/~jnz1568/getInfo.php?workbook=15_02.xlsx&amp;sheet=U0&amp;row=389&amp;col=6&amp;number=3.5&amp;sourceID=14","3.5")</f>
        <v>3.5</v>
      </c>
      <c r="G389" s="4" t="str">
        <f>HYPERLINK("http://141.218.60.56/~jnz1568/getInfo.php?workbook=15_02.xlsx&amp;sheet=U0&amp;row=389&amp;col=7&amp;number=0.000221&amp;sourceID=14","0.000221")</f>
        <v>0.000221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HYPERLINK("http://141.218.60.56/~jnz1568/getInfo.php?workbook=15_02.xlsx&amp;sheet=U0&amp;row=390&amp;col=6&amp;number=3.6&amp;sourceID=14","3.6")</f>
        <v>3.6</v>
      </c>
      <c r="G390" s="4" t="str">
        <f>HYPERLINK("http://141.218.60.56/~jnz1568/getInfo.php?workbook=15_02.xlsx&amp;sheet=U0&amp;row=390&amp;col=7&amp;number=0.000221&amp;sourceID=14","0.000221")</f>
        <v>0.000221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HYPERLINK("http://141.218.60.56/~jnz1568/getInfo.php?workbook=15_02.xlsx&amp;sheet=U0&amp;row=391&amp;col=6&amp;number=3.7&amp;sourceID=14","3.7")</f>
        <v>3.7</v>
      </c>
      <c r="G391" s="4" t="str">
        <f>HYPERLINK("http://141.218.60.56/~jnz1568/getInfo.php?workbook=15_02.xlsx&amp;sheet=U0&amp;row=391&amp;col=7&amp;number=0.000221&amp;sourceID=14","0.000221")</f>
        <v>0.000221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HYPERLINK("http://141.218.60.56/~jnz1568/getInfo.php?workbook=15_02.xlsx&amp;sheet=U0&amp;row=392&amp;col=6&amp;number=3.8&amp;sourceID=14","3.8")</f>
        <v>3.8</v>
      </c>
      <c r="G392" s="4" t="str">
        <f>HYPERLINK("http://141.218.60.56/~jnz1568/getInfo.php?workbook=15_02.xlsx&amp;sheet=U0&amp;row=392&amp;col=7&amp;number=0.000221&amp;sourceID=14","0.000221")</f>
        <v>0.000221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HYPERLINK("http://141.218.60.56/~jnz1568/getInfo.php?workbook=15_02.xlsx&amp;sheet=U0&amp;row=393&amp;col=6&amp;number=3.9&amp;sourceID=14","3.9")</f>
        <v>3.9</v>
      </c>
      <c r="G393" s="4" t="str">
        <f>HYPERLINK("http://141.218.60.56/~jnz1568/getInfo.php?workbook=15_02.xlsx&amp;sheet=U0&amp;row=393&amp;col=7&amp;number=0.000221&amp;sourceID=14","0.000221")</f>
        <v>0.000221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HYPERLINK("http://141.218.60.56/~jnz1568/getInfo.php?workbook=15_02.xlsx&amp;sheet=U0&amp;row=394&amp;col=6&amp;number=4&amp;sourceID=14","4")</f>
        <v>4</v>
      </c>
      <c r="G394" s="4" t="str">
        <f>HYPERLINK("http://141.218.60.56/~jnz1568/getInfo.php?workbook=15_02.xlsx&amp;sheet=U0&amp;row=394&amp;col=7&amp;number=0.000221&amp;sourceID=14","0.000221")</f>
        <v>0.000221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HYPERLINK("http://141.218.60.56/~jnz1568/getInfo.php?workbook=15_02.xlsx&amp;sheet=U0&amp;row=395&amp;col=6&amp;number=4.1&amp;sourceID=14","4.1")</f>
        <v>4.1</v>
      </c>
      <c r="G395" s="4" t="str">
        <f>HYPERLINK("http://141.218.60.56/~jnz1568/getInfo.php?workbook=15_02.xlsx&amp;sheet=U0&amp;row=395&amp;col=7&amp;number=0.000221&amp;sourceID=14","0.000221")</f>
        <v>0.000221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HYPERLINK("http://141.218.60.56/~jnz1568/getInfo.php?workbook=15_02.xlsx&amp;sheet=U0&amp;row=396&amp;col=6&amp;number=4.2&amp;sourceID=14","4.2")</f>
        <v>4.2</v>
      </c>
      <c r="G396" s="4" t="str">
        <f>HYPERLINK("http://141.218.60.56/~jnz1568/getInfo.php?workbook=15_02.xlsx&amp;sheet=U0&amp;row=396&amp;col=7&amp;number=0.000221&amp;sourceID=14","0.000221")</f>
        <v>0.000221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HYPERLINK("http://141.218.60.56/~jnz1568/getInfo.php?workbook=15_02.xlsx&amp;sheet=U0&amp;row=397&amp;col=6&amp;number=4.3&amp;sourceID=14","4.3")</f>
        <v>4.3</v>
      </c>
      <c r="G397" s="4" t="str">
        <f>HYPERLINK("http://141.218.60.56/~jnz1568/getInfo.php?workbook=15_02.xlsx&amp;sheet=U0&amp;row=397&amp;col=7&amp;number=0.000221&amp;sourceID=14","0.000221")</f>
        <v>0.000221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HYPERLINK("http://141.218.60.56/~jnz1568/getInfo.php?workbook=15_02.xlsx&amp;sheet=U0&amp;row=398&amp;col=6&amp;number=4.4&amp;sourceID=14","4.4")</f>
        <v>4.4</v>
      </c>
      <c r="G398" s="4" t="str">
        <f>HYPERLINK("http://141.218.60.56/~jnz1568/getInfo.php?workbook=15_02.xlsx&amp;sheet=U0&amp;row=398&amp;col=7&amp;number=0.000221&amp;sourceID=14","0.000221")</f>
        <v>0.000221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HYPERLINK("http://141.218.60.56/~jnz1568/getInfo.php?workbook=15_02.xlsx&amp;sheet=U0&amp;row=399&amp;col=6&amp;number=4.5&amp;sourceID=14","4.5")</f>
        <v>4.5</v>
      </c>
      <c r="G399" s="4" t="str">
        <f>HYPERLINK("http://141.218.60.56/~jnz1568/getInfo.php?workbook=15_02.xlsx&amp;sheet=U0&amp;row=399&amp;col=7&amp;number=0.000221&amp;sourceID=14","0.000221")</f>
        <v>0.000221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HYPERLINK("http://141.218.60.56/~jnz1568/getInfo.php?workbook=15_02.xlsx&amp;sheet=U0&amp;row=400&amp;col=6&amp;number=4.6&amp;sourceID=14","4.6")</f>
        <v>4.6</v>
      </c>
      <c r="G400" s="4" t="str">
        <f>HYPERLINK("http://141.218.60.56/~jnz1568/getInfo.php?workbook=15_02.xlsx&amp;sheet=U0&amp;row=400&amp;col=7&amp;number=0.000221&amp;sourceID=14","0.000221")</f>
        <v>0.000221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HYPERLINK("http://141.218.60.56/~jnz1568/getInfo.php?workbook=15_02.xlsx&amp;sheet=U0&amp;row=401&amp;col=6&amp;number=4.7&amp;sourceID=14","4.7")</f>
        <v>4.7</v>
      </c>
      <c r="G401" s="4" t="str">
        <f>HYPERLINK("http://141.218.60.56/~jnz1568/getInfo.php?workbook=15_02.xlsx&amp;sheet=U0&amp;row=401&amp;col=7&amp;number=0.000221&amp;sourceID=14","0.000221")</f>
        <v>0.000221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HYPERLINK("http://141.218.60.56/~jnz1568/getInfo.php?workbook=15_02.xlsx&amp;sheet=U0&amp;row=402&amp;col=6&amp;number=4.8&amp;sourceID=14","4.8")</f>
        <v>4.8</v>
      </c>
      <c r="G402" s="4" t="str">
        <f>HYPERLINK("http://141.218.60.56/~jnz1568/getInfo.php?workbook=15_02.xlsx&amp;sheet=U0&amp;row=402&amp;col=7&amp;number=0.00022&amp;sourceID=14","0.00022")</f>
        <v>0.00022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HYPERLINK("http://141.218.60.56/~jnz1568/getInfo.php?workbook=15_02.xlsx&amp;sheet=U0&amp;row=403&amp;col=6&amp;number=4.9&amp;sourceID=14","4.9")</f>
        <v>4.9</v>
      </c>
      <c r="G403" s="4" t="str">
        <f>HYPERLINK("http://141.218.60.56/~jnz1568/getInfo.php?workbook=15_02.xlsx&amp;sheet=U0&amp;row=403&amp;col=7&amp;number=0.00022&amp;sourceID=14","0.00022")</f>
        <v>0.00022</v>
      </c>
    </row>
    <row r="404" spans="1:7">
      <c r="A404" s="3">
        <v>15</v>
      </c>
      <c r="B404" s="3">
        <v>2</v>
      </c>
      <c r="C404" s="3">
        <v>1</v>
      </c>
      <c r="D404" s="3">
        <v>22</v>
      </c>
      <c r="E404" s="3">
        <v>1</v>
      </c>
      <c r="F404" s="4" t="str">
        <f>HYPERLINK("http://141.218.60.56/~jnz1568/getInfo.php?workbook=15_02.xlsx&amp;sheet=U0&amp;row=404&amp;col=6&amp;number=3&amp;sourceID=14","3")</f>
        <v>3</v>
      </c>
      <c r="G404" s="4" t="str">
        <f>HYPERLINK("http://141.218.60.56/~jnz1568/getInfo.php?workbook=15_02.xlsx&amp;sheet=U0&amp;row=404&amp;col=7&amp;number=0.000509&amp;sourceID=14","0.000509")</f>
        <v>0.000509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HYPERLINK("http://141.218.60.56/~jnz1568/getInfo.php?workbook=15_02.xlsx&amp;sheet=U0&amp;row=405&amp;col=6&amp;number=3.1&amp;sourceID=14","3.1")</f>
        <v>3.1</v>
      </c>
      <c r="G405" s="4" t="str">
        <f>HYPERLINK("http://141.218.60.56/~jnz1568/getInfo.php?workbook=15_02.xlsx&amp;sheet=U0&amp;row=405&amp;col=7&amp;number=0.000509&amp;sourceID=14","0.000509")</f>
        <v>0.000509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HYPERLINK("http://141.218.60.56/~jnz1568/getInfo.php?workbook=15_02.xlsx&amp;sheet=U0&amp;row=406&amp;col=6&amp;number=3.2&amp;sourceID=14","3.2")</f>
        <v>3.2</v>
      </c>
      <c r="G406" s="4" t="str">
        <f>HYPERLINK("http://141.218.60.56/~jnz1568/getInfo.php?workbook=15_02.xlsx&amp;sheet=U0&amp;row=406&amp;col=7&amp;number=0.000509&amp;sourceID=14","0.000509")</f>
        <v>0.000509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HYPERLINK("http://141.218.60.56/~jnz1568/getInfo.php?workbook=15_02.xlsx&amp;sheet=U0&amp;row=407&amp;col=6&amp;number=3.3&amp;sourceID=14","3.3")</f>
        <v>3.3</v>
      </c>
      <c r="G407" s="4" t="str">
        <f>HYPERLINK("http://141.218.60.56/~jnz1568/getInfo.php?workbook=15_02.xlsx&amp;sheet=U0&amp;row=407&amp;col=7&amp;number=0.000509&amp;sourceID=14","0.000509")</f>
        <v>0.000509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HYPERLINK("http://141.218.60.56/~jnz1568/getInfo.php?workbook=15_02.xlsx&amp;sheet=U0&amp;row=408&amp;col=6&amp;number=3.4&amp;sourceID=14","3.4")</f>
        <v>3.4</v>
      </c>
      <c r="G408" s="4" t="str">
        <f>HYPERLINK("http://141.218.60.56/~jnz1568/getInfo.php?workbook=15_02.xlsx&amp;sheet=U0&amp;row=408&amp;col=7&amp;number=0.000509&amp;sourceID=14","0.000509")</f>
        <v>0.000509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HYPERLINK("http://141.218.60.56/~jnz1568/getInfo.php?workbook=15_02.xlsx&amp;sheet=U0&amp;row=409&amp;col=6&amp;number=3.5&amp;sourceID=14","3.5")</f>
        <v>3.5</v>
      </c>
      <c r="G409" s="4" t="str">
        <f>HYPERLINK("http://141.218.60.56/~jnz1568/getInfo.php?workbook=15_02.xlsx&amp;sheet=U0&amp;row=409&amp;col=7&amp;number=0.000509&amp;sourceID=14","0.000509")</f>
        <v>0.000509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HYPERLINK("http://141.218.60.56/~jnz1568/getInfo.php?workbook=15_02.xlsx&amp;sheet=U0&amp;row=410&amp;col=6&amp;number=3.6&amp;sourceID=14","3.6")</f>
        <v>3.6</v>
      </c>
      <c r="G410" s="4" t="str">
        <f>HYPERLINK("http://141.218.60.56/~jnz1568/getInfo.php?workbook=15_02.xlsx&amp;sheet=U0&amp;row=410&amp;col=7&amp;number=0.000509&amp;sourceID=14","0.000509")</f>
        <v>0.000509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HYPERLINK("http://141.218.60.56/~jnz1568/getInfo.php?workbook=15_02.xlsx&amp;sheet=U0&amp;row=411&amp;col=6&amp;number=3.7&amp;sourceID=14","3.7")</f>
        <v>3.7</v>
      </c>
      <c r="G411" s="4" t="str">
        <f>HYPERLINK("http://141.218.60.56/~jnz1568/getInfo.php?workbook=15_02.xlsx&amp;sheet=U0&amp;row=411&amp;col=7&amp;number=0.000509&amp;sourceID=14","0.000509")</f>
        <v>0.000509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HYPERLINK("http://141.218.60.56/~jnz1568/getInfo.php?workbook=15_02.xlsx&amp;sheet=U0&amp;row=412&amp;col=6&amp;number=3.8&amp;sourceID=14","3.8")</f>
        <v>3.8</v>
      </c>
      <c r="G412" s="4" t="str">
        <f>HYPERLINK("http://141.218.60.56/~jnz1568/getInfo.php?workbook=15_02.xlsx&amp;sheet=U0&amp;row=412&amp;col=7&amp;number=0.000509&amp;sourceID=14","0.000509")</f>
        <v>0.000509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HYPERLINK("http://141.218.60.56/~jnz1568/getInfo.php?workbook=15_02.xlsx&amp;sheet=U0&amp;row=413&amp;col=6&amp;number=3.9&amp;sourceID=14","3.9")</f>
        <v>3.9</v>
      </c>
      <c r="G413" s="4" t="str">
        <f>HYPERLINK("http://141.218.60.56/~jnz1568/getInfo.php?workbook=15_02.xlsx&amp;sheet=U0&amp;row=413&amp;col=7&amp;number=0.000509&amp;sourceID=14","0.000509")</f>
        <v>0.000509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HYPERLINK("http://141.218.60.56/~jnz1568/getInfo.php?workbook=15_02.xlsx&amp;sheet=U0&amp;row=414&amp;col=6&amp;number=4&amp;sourceID=14","4")</f>
        <v>4</v>
      </c>
      <c r="G414" s="4" t="str">
        <f>HYPERLINK("http://141.218.60.56/~jnz1568/getInfo.php?workbook=15_02.xlsx&amp;sheet=U0&amp;row=414&amp;col=7&amp;number=0.000509&amp;sourceID=14","0.000509")</f>
        <v>0.000509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HYPERLINK("http://141.218.60.56/~jnz1568/getInfo.php?workbook=15_02.xlsx&amp;sheet=U0&amp;row=415&amp;col=6&amp;number=4.1&amp;sourceID=14","4.1")</f>
        <v>4.1</v>
      </c>
      <c r="G415" s="4" t="str">
        <f>HYPERLINK("http://141.218.60.56/~jnz1568/getInfo.php?workbook=15_02.xlsx&amp;sheet=U0&amp;row=415&amp;col=7&amp;number=0.000509&amp;sourceID=14","0.000509")</f>
        <v>0.000509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HYPERLINK("http://141.218.60.56/~jnz1568/getInfo.php?workbook=15_02.xlsx&amp;sheet=U0&amp;row=416&amp;col=6&amp;number=4.2&amp;sourceID=14","4.2")</f>
        <v>4.2</v>
      </c>
      <c r="G416" s="4" t="str">
        <f>HYPERLINK("http://141.218.60.56/~jnz1568/getInfo.php?workbook=15_02.xlsx&amp;sheet=U0&amp;row=416&amp;col=7&amp;number=0.000509&amp;sourceID=14","0.000509")</f>
        <v>0.000509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HYPERLINK("http://141.218.60.56/~jnz1568/getInfo.php?workbook=15_02.xlsx&amp;sheet=U0&amp;row=417&amp;col=6&amp;number=4.3&amp;sourceID=14","4.3")</f>
        <v>4.3</v>
      </c>
      <c r="G417" s="4" t="str">
        <f>HYPERLINK("http://141.218.60.56/~jnz1568/getInfo.php?workbook=15_02.xlsx&amp;sheet=U0&amp;row=417&amp;col=7&amp;number=0.000509&amp;sourceID=14","0.000509")</f>
        <v>0.000509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HYPERLINK("http://141.218.60.56/~jnz1568/getInfo.php?workbook=15_02.xlsx&amp;sheet=U0&amp;row=418&amp;col=6&amp;number=4.4&amp;sourceID=14","4.4")</f>
        <v>4.4</v>
      </c>
      <c r="G418" s="4" t="str">
        <f>HYPERLINK("http://141.218.60.56/~jnz1568/getInfo.php?workbook=15_02.xlsx&amp;sheet=U0&amp;row=418&amp;col=7&amp;number=0.000508&amp;sourceID=14","0.000508")</f>
        <v>0.000508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HYPERLINK("http://141.218.60.56/~jnz1568/getInfo.php?workbook=15_02.xlsx&amp;sheet=U0&amp;row=419&amp;col=6&amp;number=4.5&amp;sourceID=14","4.5")</f>
        <v>4.5</v>
      </c>
      <c r="G419" s="4" t="str">
        <f>HYPERLINK("http://141.218.60.56/~jnz1568/getInfo.php?workbook=15_02.xlsx&amp;sheet=U0&amp;row=419&amp;col=7&amp;number=0.000508&amp;sourceID=14","0.000508")</f>
        <v>0.000508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HYPERLINK("http://141.218.60.56/~jnz1568/getInfo.php?workbook=15_02.xlsx&amp;sheet=U0&amp;row=420&amp;col=6&amp;number=4.6&amp;sourceID=14","4.6")</f>
        <v>4.6</v>
      </c>
      <c r="G420" s="4" t="str">
        <f>HYPERLINK("http://141.218.60.56/~jnz1568/getInfo.php?workbook=15_02.xlsx&amp;sheet=U0&amp;row=420&amp;col=7&amp;number=0.000508&amp;sourceID=14","0.000508")</f>
        <v>0.000508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HYPERLINK("http://141.218.60.56/~jnz1568/getInfo.php?workbook=15_02.xlsx&amp;sheet=U0&amp;row=421&amp;col=6&amp;number=4.7&amp;sourceID=14","4.7")</f>
        <v>4.7</v>
      </c>
      <c r="G421" s="4" t="str">
        <f>HYPERLINK("http://141.218.60.56/~jnz1568/getInfo.php?workbook=15_02.xlsx&amp;sheet=U0&amp;row=421&amp;col=7&amp;number=0.000508&amp;sourceID=14","0.000508")</f>
        <v>0.000508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HYPERLINK("http://141.218.60.56/~jnz1568/getInfo.php?workbook=15_02.xlsx&amp;sheet=U0&amp;row=422&amp;col=6&amp;number=4.8&amp;sourceID=14","4.8")</f>
        <v>4.8</v>
      </c>
      <c r="G422" s="4" t="str">
        <f>HYPERLINK("http://141.218.60.56/~jnz1568/getInfo.php?workbook=15_02.xlsx&amp;sheet=U0&amp;row=422&amp;col=7&amp;number=0.000508&amp;sourceID=14","0.000508")</f>
        <v>0.000508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HYPERLINK("http://141.218.60.56/~jnz1568/getInfo.php?workbook=15_02.xlsx&amp;sheet=U0&amp;row=423&amp;col=6&amp;number=4.9&amp;sourceID=14","4.9")</f>
        <v>4.9</v>
      </c>
      <c r="G423" s="4" t="str">
        <f>HYPERLINK("http://141.218.60.56/~jnz1568/getInfo.php?workbook=15_02.xlsx&amp;sheet=U0&amp;row=423&amp;col=7&amp;number=0.000507&amp;sourceID=14","0.000507")</f>
        <v>0.000507</v>
      </c>
    </row>
    <row r="424" spans="1:7">
      <c r="A424" s="3">
        <v>15</v>
      </c>
      <c r="B424" s="3">
        <v>2</v>
      </c>
      <c r="C424" s="3">
        <v>1</v>
      </c>
      <c r="D424" s="3">
        <v>23</v>
      </c>
      <c r="E424" s="3">
        <v>1</v>
      </c>
      <c r="F424" s="4" t="str">
        <f>HYPERLINK("http://141.218.60.56/~jnz1568/getInfo.php?workbook=15_02.xlsx&amp;sheet=U0&amp;row=424&amp;col=6&amp;number=3&amp;sourceID=14","3")</f>
        <v>3</v>
      </c>
      <c r="G424" s="4" t="str">
        <f>HYPERLINK("http://141.218.60.56/~jnz1568/getInfo.php?workbook=15_02.xlsx&amp;sheet=U0&amp;row=424&amp;col=7&amp;number=0.0004&amp;sourceID=14","0.0004")</f>
        <v>0.0004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HYPERLINK("http://141.218.60.56/~jnz1568/getInfo.php?workbook=15_02.xlsx&amp;sheet=U0&amp;row=425&amp;col=6&amp;number=3.1&amp;sourceID=14","3.1")</f>
        <v>3.1</v>
      </c>
      <c r="G425" s="4" t="str">
        <f>HYPERLINK("http://141.218.60.56/~jnz1568/getInfo.php?workbook=15_02.xlsx&amp;sheet=U0&amp;row=425&amp;col=7&amp;number=0.0004&amp;sourceID=14","0.0004")</f>
        <v>0.0004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HYPERLINK("http://141.218.60.56/~jnz1568/getInfo.php?workbook=15_02.xlsx&amp;sheet=U0&amp;row=426&amp;col=6&amp;number=3.2&amp;sourceID=14","3.2")</f>
        <v>3.2</v>
      </c>
      <c r="G426" s="4" t="str">
        <f>HYPERLINK("http://141.218.60.56/~jnz1568/getInfo.php?workbook=15_02.xlsx&amp;sheet=U0&amp;row=426&amp;col=7&amp;number=0.0004&amp;sourceID=14","0.0004")</f>
        <v>0.0004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HYPERLINK("http://141.218.60.56/~jnz1568/getInfo.php?workbook=15_02.xlsx&amp;sheet=U0&amp;row=427&amp;col=6&amp;number=3.3&amp;sourceID=14","3.3")</f>
        <v>3.3</v>
      </c>
      <c r="G427" s="4" t="str">
        <f>HYPERLINK("http://141.218.60.56/~jnz1568/getInfo.php?workbook=15_02.xlsx&amp;sheet=U0&amp;row=427&amp;col=7&amp;number=0.0004&amp;sourceID=14","0.0004")</f>
        <v>0.0004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HYPERLINK("http://141.218.60.56/~jnz1568/getInfo.php?workbook=15_02.xlsx&amp;sheet=U0&amp;row=428&amp;col=6&amp;number=3.4&amp;sourceID=14","3.4")</f>
        <v>3.4</v>
      </c>
      <c r="G428" s="4" t="str">
        <f>HYPERLINK("http://141.218.60.56/~jnz1568/getInfo.php?workbook=15_02.xlsx&amp;sheet=U0&amp;row=428&amp;col=7&amp;number=0.0004&amp;sourceID=14","0.0004")</f>
        <v>0.0004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HYPERLINK("http://141.218.60.56/~jnz1568/getInfo.php?workbook=15_02.xlsx&amp;sheet=U0&amp;row=429&amp;col=6&amp;number=3.5&amp;sourceID=14","3.5")</f>
        <v>3.5</v>
      </c>
      <c r="G429" s="4" t="str">
        <f>HYPERLINK("http://141.218.60.56/~jnz1568/getInfo.php?workbook=15_02.xlsx&amp;sheet=U0&amp;row=429&amp;col=7&amp;number=0.0004&amp;sourceID=14","0.0004")</f>
        <v>0.0004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HYPERLINK("http://141.218.60.56/~jnz1568/getInfo.php?workbook=15_02.xlsx&amp;sheet=U0&amp;row=430&amp;col=6&amp;number=3.6&amp;sourceID=14","3.6")</f>
        <v>3.6</v>
      </c>
      <c r="G430" s="4" t="str">
        <f>HYPERLINK("http://141.218.60.56/~jnz1568/getInfo.php?workbook=15_02.xlsx&amp;sheet=U0&amp;row=430&amp;col=7&amp;number=0.0004&amp;sourceID=14","0.0004")</f>
        <v>0.0004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HYPERLINK("http://141.218.60.56/~jnz1568/getInfo.php?workbook=15_02.xlsx&amp;sheet=U0&amp;row=431&amp;col=6&amp;number=3.7&amp;sourceID=14","3.7")</f>
        <v>3.7</v>
      </c>
      <c r="G431" s="4" t="str">
        <f>HYPERLINK("http://141.218.60.56/~jnz1568/getInfo.php?workbook=15_02.xlsx&amp;sheet=U0&amp;row=431&amp;col=7&amp;number=0.0004&amp;sourceID=14","0.0004")</f>
        <v>0.0004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HYPERLINK("http://141.218.60.56/~jnz1568/getInfo.php?workbook=15_02.xlsx&amp;sheet=U0&amp;row=432&amp;col=6&amp;number=3.8&amp;sourceID=14","3.8")</f>
        <v>3.8</v>
      </c>
      <c r="G432" s="4" t="str">
        <f>HYPERLINK("http://141.218.60.56/~jnz1568/getInfo.php?workbook=15_02.xlsx&amp;sheet=U0&amp;row=432&amp;col=7&amp;number=0.0004&amp;sourceID=14","0.0004")</f>
        <v>0.0004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HYPERLINK("http://141.218.60.56/~jnz1568/getInfo.php?workbook=15_02.xlsx&amp;sheet=U0&amp;row=433&amp;col=6&amp;number=3.9&amp;sourceID=14","3.9")</f>
        <v>3.9</v>
      </c>
      <c r="G433" s="4" t="str">
        <f>HYPERLINK("http://141.218.60.56/~jnz1568/getInfo.php?workbook=15_02.xlsx&amp;sheet=U0&amp;row=433&amp;col=7&amp;number=0.0004&amp;sourceID=14","0.0004")</f>
        <v>0.0004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HYPERLINK("http://141.218.60.56/~jnz1568/getInfo.php?workbook=15_02.xlsx&amp;sheet=U0&amp;row=434&amp;col=6&amp;number=4&amp;sourceID=14","4")</f>
        <v>4</v>
      </c>
      <c r="G434" s="4" t="str">
        <f>HYPERLINK("http://141.218.60.56/~jnz1568/getInfo.php?workbook=15_02.xlsx&amp;sheet=U0&amp;row=434&amp;col=7&amp;number=0.0004&amp;sourceID=14","0.0004")</f>
        <v>0.0004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HYPERLINK("http://141.218.60.56/~jnz1568/getInfo.php?workbook=15_02.xlsx&amp;sheet=U0&amp;row=435&amp;col=6&amp;number=4.1&amp;sourceID=14","4.1")</f>
        <v>4.1</v>
      </c>
      <c r="G435" s="4" t="str">
        <f>HYPERLINK("http://141.218.60.56/~jnz1568/getInfo.php?workbook=15_02.xlsx&amp;sheet=U0&amp;row=435&amp;col=7&amp;number=0.0004&amp;sourceID=14","0.0004")</f>
        <v>0.0004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HYPERLINK("http://141.218.60.56/~jnz1568/getInfo.php?workbook=15_02.xlsx&amp;sheet=U0&amp;row=436&amp;col=6&amp;number=4.2&amp;sourceID=14","4.2")</f>
        <v>4.2</v>
      </c>
      <c r="G436" s="4" t="str">
        <f>HYPERLINK("http://141.218.60.56/~jnz1568/getInfo.php?workbook=15_02.xlsx&amp;sheet=U0&amp;row=436&amp;col=7&amp;number=0.0004&amp;sourceID=14","0.0004")</f>
        <v>0.0004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HYPERLINK("http://141.218.60.56/~jnz1568/getInfo.php?workbook=15_02.xlsx&amp;sheet=U0&amp;row=437&amp;col=6&amp;number=4.3&amp;sourceID=14","4.3")</f>
        <v>4.3</v>
      </c>
      <c r="G437" s="4" t="str">
        <f>HYPERLINK("http://141.218.60.56/~jnz1568/getInfo.php?workbook=15_02.xlsx&amp;sheet=U0&amp;row=437&amp;col=7&amp;number=0.0004&amp;sourceID=14","0.0004")</f>
        <v>0.0004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HYPERLINK("http://141.218.60.56/~jnz1568/getInfo.php?workbook=15_02.xlsx&amp;sheet=U0&amp;row=438&amp;col=6&amp;number=4.4&amp;sourceID=14","4.4")</f>
        <v>4.4</v>
      </c>
      <c r="G438" s="4" t="str">
        <f>HYPERLINK("http://141.218.60.56/~jnz1568/getInfo.php?workbook=15_02.xlsx&amp;sheet=U0&amp;row=438&amp;col=7&amp;number=0.0004&amp;sourceID=14","0.0004")</f>
        <v>0.0004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HYPERLINK("http://141.218.60.56/~jnz1568/getInfo.php?workbook=15_02.xlsx&amp;sheet=U0&amp;row=439&amp;col=6&amp;number=4.5&amp;sourceID=14","4.5")</f>
        <v>4.5</v>
      </c>
      <c r="G439" s="4" t="str">
        <f>HYPERLINK("http://141.218.60.56/~jnz1568/getInfo.php?workbook=15_02.xlsx&amp;sheet=U0&amp;row=439&amp;col=7&amp;number=0.000401&amp;sourceID=14","0.000401")</f>
        <v>0.000401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HYPERLINK("http://141.218.60.56/~jnz1568/getInfo.php?workbook=15_02.xlsx&amp;sheet=U0&amp;row=440&amp;col=6&amp;number=4.6&amp;sourceID=14","4.6")</f>
        <v>4.6</v>
      </c>
      <c r="G440" s="4" t="str">
        <f>HYPERLINK("http://141.218.60.56/~jnz1568/getInfo.php?workbook=15_02.xlsx&amp;sheet=U0&amp;row=440&amp;col=7&amp;number=0.000401&amp;sourceID=14","0.000401")</f>
        <v>0.000401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HYPERLINK("http://141.218.60.56/~jnz1568/getInfo.php?workbook=15_02.xlsx&amp;sheet=U0&amp;row=441&amp;col=6&amp;number=4.7&amp;sourceID=14","4.7")</f>
        <v>4.7</v>
      </c>
      <c r="G441" s="4" t="str">
        <f>HYPERLINK("http://141.218.60.56/~jnz1568/getInfo.php?workbook=15_02.xlsx&amp;sheet=U0&amp;row=441&amp;col=7&amp;number=0.000401&amp;sourceID=14","0.000401")</f>
        <v>0.000401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HYPERLINK("http://141.218.60.56/~jnz1568/getInfo.php?workbook=15_02.xlsx&amp;sheet=U0&amp;row=442&amp;col=6&amp;number=4.8&amp;sourceID=14","4.8")</f>
        <v>4.8</v>
      </c>
      <c r="G442" s="4" t="str">
        <f>HYPERLINK("http://141.218.60.56/~jnz1568/getInfo.php?workbook=15_02.xlsx&amp;sheet=U0&amp;row=442&amp;col=7&amp;number=0.000402&amp;sourceID=14","0.000402")</f>
        <v>0.000402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HYPERLINK("http://141.218.60.56/~jnz1568/getInfo.php?workbook=15_02.xlsx&amp;sheet=U0&amp;row=443&amp;col=6&amp;number=4.9&amp;sourceID=14","4.9")</f>
        <v>4.9</v>
      </c>
      <c r="G443" s="4" t="str">
        <f>HYPERLINK("http://141.218.60.56/~jnz1568/getInfo.php?workbook=15_02.xlsx&amp;sheet=U0&amp;row=443&amp;col=7&amp;number=0.000402&amp;sourceID=14","0.000402")</f>
        <v>0.000402</v>
      </c>
    </row>
    <row r="444" spans="1:7">
      <c r="A444" s="3">
        <v>15</v>
      </c>
      <c r="B444" s="3">
        <v>2</v>
      </c>
      <c r="C444" s="3">
        <v>1</v>
      </c>
      <c r="D444" s="3">
        <v>24</v>
      </c>
      <c r="E444" s="3">
        <v>1</v>
      </c>
      <c r="F444" s="4" t="str">
        <f>HYPERLINK("http://141.218.60.56/~jnz1568/getInfo.php?workbook=15_02.xlsx&amp;sheet=U0&amp;row=444&amp;col=6&amp;number=3&amp;sourceID=14","3")</f>
        <v>3</v>
      </c>
      <c r="G444" s="4" t="str">
        <f>HYPERLINK("http://141.218.60.56/~jnz1568/getInfo.php?workbook=15_02.xlsx&amp;sheet=U0&amp;row=444&amp;col=7&amp;number=3.83e-05&amp;sourceID=14","3.83e-05")</f>
        <v>3.83e-05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HYPERLINK("http://141.218.60.56/~jnz1568/getInfo.php?workbook=15_02.xlsx&amp;sheet=U0&amp;row=445&amp;col=6&amp;number=3.1&amp;sourceID=14","3.1")</f>
        <v>3.1</v>
      </c>
      <c r="G445" s="4" t="str">
        <f>HYPERLINK("http://141.218.60.56/~jnz1568/getInfo.php?workbook=15_02.xlsx&amp;sheet=U0&amp;row=445&amp;col=7&amp;number=3.83e-05&amp;sourceID=14","3.83e-05")</f>
        <v>3.83e-05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HYPERLINK("http://141.218.60.56/~jnz1568/getInfo.php?workbook=15_02.xlsx&amp;sheet=U0&amp;row=446&amp;col=6&amp;number=3.2&amp;sourceID=14","3.2")</f>
        <v>3.2</v>
      </c>
      <c r="G446" s="4" t="str">
        <f>HYPERLINK("http://141.218.60.56/~jnz1568/getInfo.php?workbook=15_02.xlsx&amp;sheet=U0&amp;row=446&amp;col=7&amp;number=3.83e-05&amp;sourceID=14","3.83e-05")</f>
        <v>3.83e-05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HYPERLINK("http://141.218.60.56/~jnz1568/getInfo.php?workbook=15_02.xlsx&amp;sheet=U0&amp;row=447&amp;col=6&amp;number=3.3&amp;sourceID=14","3.3")</f>
        <v>3.3</v>
      </c>
      <c r="G447" s="4" t="str">
        <f>HYPERLINK("http://141.218.60.56/~jnz1568/getInfo.php?workbook=15_02.xlsx&amp;sheet=U0&amp;row=447&amp;col=7&amp;number=3.83e-05&amp;sourceID=14","3.83e-05")</f>
        <v>3.83e-05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HYPERLINK("http://141.218.60.56/~jnz1568/getInfo.php?workbook=15_02.xlsx&amp;sheet=U0&amp;row=448&amp;col=6&amp;number=3.4&amp;sourceID=14","3.4")</f>
        <v>3.4</v>
      </c>
      <c r="G448" s="4" t="str">
        <f>HYPERLINK("http://141.218.60.56/~jnz1568/getInfo.php?workbook=15_02.xlsx&amp;sheet=U0&amp;row=448&amp;col=7&amp;number=3.83e-05&amp;sourceID=14","3.83e-05")</f>
        <v>3.83e-05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HYPERLINK("http://141.218.60.56/~jnz1568/getInfo.php?workbook=15_02.xlsx&amp;sheet=U0&amp;row=449&amp;col=6&amp;number=3.5&amp;sourceID=14","3.5")</f>
        <v>3.5</v>
      </c>
      <c r="G449" s="4" t="str">
        <f>HYPERLINK("http://141.218.60.56/~jnz1568/getInfo.php?workbook=15_02.xlsx&amp;sheet=U0&amp;row=449&amp;col=7&amp;number=3.83e-05&amp;sourceID=14","3.83e-05")</f>
        <v>3.83e-05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HYPERLINK("http://141.218.60.56/~jnz1568/getInfo.php?workbook=15_02.xlsx&amp;sheet=U0&amp;row=450&amp;col=6&amp;number=3.6&amp;sourceID=14","3.6")</f>
        <v>3.6</v>
      </c>
      <c r="G450" s="4" t="str">
        <f>HYPERLINK("http://141.218.60.56/~jnz1568/getInfo.php?workbook=15_02.xlsx&amp;sheet=U0&amp;row=450&amp;col=7&amp;number=3.83e-05&amp;sourceID=14","3.83e-05")</f>
        <v>3.83e-05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HYPERLINK("http://141.218.60.56/~jnz1568/getInfo.php?workbook=15_02.xlsx&amp;sheet=U0&amp;row=451&amp;col=6&amp;number=3.7&amp;sourceID=14","3.7")</f>
        <v>3.7</v>
      </c>
      <c r="G451" s="4" t="str">
        <f>HYPERLINK("http://141.218.60.56/~jnz1568/getInfo.php?workbook=15_02.xlsx&amp;sheet=U0&amp;row=451&amp;col=7&amp;number=3.83e-05&amp;sourceID=14","3.83e-05")</f>
        <v>3.83e-05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HYPERLINK("http://141.218.60.56/~jnz1568/getInfo.php?workbook=15_02.xlsx&amp;sheet=U0&amp;row=452&amp;col=6&amp;number=3.8&amp;sourceID=14","3.8")</f>
        <v>3.8</v>
      </c>
      <c r="G452" s="4" t="str">
        <f>HYPERLINK("http://141.218.60.56/~jnz1568/getInfo.php?workbook=15_02.xlsx&amp;sheet=U0&amp;row=452&amp;col=7&amp;number=3.83e-05&amp;sourceID=14","3.83e-05")</f>
        <v>3.83e-05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HYPERLINK("http://141.218.60.56/~jnz1568/getInfo.php?workbook=15_02.xlsx&amp;sheet=U0&amp;row=453&amp;col=6&amp;number=3.9&amp;sourceID=14","3.9")</f>
        <v>3.9</v>
      </c>
      <c r="G453" s="4" t="str">
        <f>HYPERLINK("http://141.218.60.56/~jnz1568/getInfo.php?workbook=15_02.xlsx&amp;sheet=U0&amp;row=453&amp;col=7&amp;number=3.83e-05&amp;sourceID=14","3.83e-05")</f>
        <v>3.83e-05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HYPERLINK("http://141.218.60.56/~jnz1568/getInfo.php?workbook=15_02.xlsx&amp;sheet=U0&amp;row=454&amp;col=6&amp;number=4&amp;sourceID=14","4")</f>
        <v>4</v>
      </c>
      <c r="G454" s="4" t="str">
        <f>HYPERLINK("http://141.218.60.56/~jnz1568/getInfo.php?workbook=15_02.xlsx&amp;sheet=U0&amp;row=454&amp;col=7&amp;number=3.83e-05&amp;sourceID=14","3.83e-05")</f>
        <v>3.83e-05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HYPERLINK("http://141.218.60.56/~jnz1568/getInfo.php?workbook=15_02.xlsx&amp;sheet=U0&amp;row=455&amp;col=6&amp;number=4.1&amp;sourceID=14","4.1")</f>
        <v>4.1</v>
      </c>
      <c r="G455" s="4" t="str">
        <f>HYPERLINK("http://141.218.60.56/~jnz1568/getInfo.php?workbook=15_02.xlsx&amp;sheet=U0&amp;row=455&amp;col=7&amp;number=3.83e-05&amp;sourceID=14","3.83e-05")</f>
        <v>3.83e-05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HYPERLINK("http://141.218.60.56/~jnz1568/getInfo.php?workbook=15_02.xlsx&amp;sheet=U0&amp;row=456&amp;col=6&amp;number=4.2&amp;sourceID=14","4.2")</f>
        <v>4.2</v>
      </c>
      <c r="G456" s="4" t="str">
        <f>HYPERLINK("http://141.218.60.56/~jnz1568/getInfo.php?workbook=15_02.xlsx&amp;sheet=U0&amp;row=456&amp;col=7&amp;number=3.83e-05&amp;sourceID=14","3.83e-05")</f>
        <v>3.83e-05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HYPERLINK("http://141.218.60.56/~jnz1568/getInfo.php?workbook=15_02.xlsx&amp;sheet=U0&amp;row=457&amp;col=6&amp;number=4.3&amp;sourceID=14","4.3")</f>
        <v>4.3</v>
      </c>
      <c r="G457" s="4" t="str">
        <f>HYPERLINK("http://141.218.60.56/~jnz1568/getInfo.php?workbook=15_02.xlsx&amp;sheet=U0&amp;row=457&amp;col=7&amp;number=3.83e-05&amp;sourceID=14","3.83e-05")</f>
        <v>3.83e-05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HYPERLINK("http://141.218.60.56/~jnz1568/getInfo.php?workbook=15_02.xlsx&amp;sheet=U0&amp;row=458&amp;col=6&amp;number=4.4&amp;sourceID=14","4.4")</f>
        <v>4.4</v>
      </c>
      <c r="G458" s="4" t="str">
        <f>HYPERLINK("http://141.218.60.56/~jnz1568/getInfo.php?workbook=15_02.xlsx&amp;sheet=U0&amp;row=458&amp;col=7&amp;number=3.83e-05&amp;sourceID=14","3.83e-05")</f>
        <v>3.83e-05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HYPERLINK("http://141.218.60.56/~jnz1568/getInfo.php?workbook=15_02.xlsx&amp;sheet=U0&amp;row=459&amp;col=6&amp;number=4.5&amp;sourceID=14","4.5")</f>
        <v>4.5</v>
      </c>
      <c r="G459" s="4" t="str">
        <f>HYPERLINK("http://141.218.60.56/~jnz1568/getInfo.php?workbook=15_02.xlsx&amp;sheet=U0&amp;row=459&amp;col=7&amp;number=3.83e-05&amp;sourceID=14","3.83e-05")</f>
        <v>3.83e-05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HYPERLINK("http://141.218.60.56/~jnz1568/getInfo.php?workbook=15_02.xlsx&amp;sheet=U0&amp;row=460&amp;col=6&amp;number=4.6&amp;sourceID=14","4.6")</f>
        <v>4.6</v>
      </c>
      <c r="G460" s="4" t="str">
        <f>HYPERLINK("http://141.218.60.56/~jnz1568/getInfo.php?workbook=15_02.xlsx&amp;sheet=U0&amp;row=460&amp;col=7&amp;number=3.83e-05&amp;sourceID=14","3.83e-05")</f>
        <v>3.83e-05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HYPERLINK("http://141.218.60.56/~jnz1568/getInfo.php?workbook=15_02.xlsx&amp;sheet=U0&amp;row=461&amp;col=6&amp;number=4.7&amp;sourceID=14","4.7")</f>
        <v>4.7</v>
      </c>
      <c r="G461" s="4" t="str">
        <f>HYPERLINK("http://141.218.60.56/~jnz1568/getInfo.php?workbook=15_02.xlsx&amp;sheet=U0&amp;row=461&amp;col=7&amp;number=3.82e-05&amp;sourceID=14","3.82e-05")</f>
        <v>3.82e-05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HYPERLINK("http://141.218.60.56/~jnz1568/getInfo.php?workbook=15_02.xlsx&amp;sheet=U0&amp;row=462&amp;col=6&amp;number=4.8&amp;sourceID=14","4.8")</f>
        <v>4.8</v>
      </c>
      <c r="G462" s="4" t="str">
        <f>HYPERLINK("http://141.218.60.56/~jnz1568/getInfo.php?workbook=15_02.xlsx&amp;sheet=U0&amp;row=462&amp;col=7&amp;number=3.82e-05&amp;sourceID=14","3.82e-05")</f>
        <v>3.82e-05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HYPERLINK("http://141.218.60.56/~jnz1568/getInfo.php?workbook=15_02.xlsx&amp;sheet=U0&amp;row=463&amp;col=6&amp;number=4.9&amp;sourceID=14","4.9")</f>
        <v>4.9</v>
      </c>
      <c r="G463" s="4" t="str">
        <f>HYPERLINK("http://141.218.60.56/~jnz1568/getInfo.php?workbook=15_02.xlsx&amp;sheet=U0&amp;row=463&amp;col=7&amp;number=3.82e-05&amp;sourceID=14","3.82e-05")</f>
        <v>3.82e-05</v>
      </c>
    </row>
    <row r="464" spans="1:7">
      <c r="A464" s="3">
        <v>15</v>
      </c>
      <c r="B464" s="3">
        <v>2</v>
      </c>
      <c r="C464" s="3">
        <v>1</v>
      </c>
      <c r="D464" s="3">
        <v>25</v>
      </c>
      <c r="E464" s="3">
        <v>1</v>
      </c>
      <c r="F464" s="4" t="str">
        <f>HYPERLINK("http://141.218.60.56/~jnz1568/getInfo.php?workbook=15_02.xlsx&amp;sheet=U0&amp;row=464&amp;col=6&amp;number=3&amp;sourceID=14","3")</f>
        <v>3</v>
      </c>
      <c r="G464" s="4" t="str">
        <f>HYPERLINK("http://141.218.60.56/~jnz1568/getInfo.php?workbook=15_02.xlsx&amp;sheet=U0&amp;row=464&amp;col=7&amp;number=5.99e-05&amp;sourceID=14","5.99e-05")</f>
        <v>5.99e-05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HYPERLINK("http://141.218.60.56/~jnz1568/getInfo.php?workbook=15_02.xlsx&amp;sheet=U0&amp;row=465&amp;col=6&amp;number=3.1&amp;sourceID=14","3.1")</f>
        <v>3.1</v>
      </c>
      <c r="G465" s="4" t="str">
        <f>HYPERLINK("http://141.218.60.56/~jnz1568/getInfo.php?workbook=15_02.xlsx&amp;sheet=U0&amp;row=465&amp;col=7&amp;number=5.99e-05&amp;sourceID=14","5.99e-05")</f>
        <v>5.99e-05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HYPERLINK("http://141.218.60.56/~jnz1568/getInfo.php?workbook=15_02.xlsx&amp;sheet=U0&amp;row=466&amp;col=6&amp;number=3.2&amp;sourceID=14","3.2")</f>
        <v>3.2</v>
      </c>
      <c r="G466" s="4" t="str">
        <f>HYPERLINK("http://141.218.60.56/~jnz1568/getInfo.php?workbook=15_02.xlsx&amp;sheet=U0&amp;row=466&amp;col=7&amp;number=5.99e-05&amp;sourceID=14","5.99e-05")</f>
        <v>5.99e-05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HYPERLINK("http://141.218.60.56/~jnz1568/getInfo.php?workbook=15_02.xlsx&amp;sheet=U0&amp;row=467&amp;col=6&amp;number=3.3&amp;sourceID=14","3.3")</f>
        <v>3.3</v>
      </c>
      <c r="G467" s="4" t="str">
        <f>HYPERLINK("http://141.218.60.56/~jnz1568/getInfo.php?workbook=15_02.xlsx&amp;sheet=U0&amp;row=467&amp;col=7&amp;number=5.99e-05&amp;sourceID=14","5.99e-05")</f>
        <v>5.99e-05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HYPERLINK("http://141.218.60.56/~jnz1568/getInfo.php?workbook=15_02.xlsx&amp;sheet=U0&amp;row=468&amp;col=6&amp;number=3.4&amp;sourceID=14","3.4")</f>
        <v>3.4</v>
      </c>
      <c r="G468" s="4" t="str">
        <f>HYPERLINK("http://141.218.60.56/~jnz1568/getInfo.php?workbook=15_02.xlsx&amp;sheet=U0&amp;row=468&amp;col=7&amp;number=5.99e-05&amp;sourceID=14","5.99e-05")</f>
        <v>5.99e-05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HYPERLINK("http://141.218.60.56/~jnz1568/getInfo.php?workbook=15_02.xlsx&amp;sheet=U0&amp;row=469&amp;col=6&amp;number=3.5&amp;sourceID=14","3.5")</f>
        <v>3.5</v>
      </c>
      <c r="G469" s="4" t="str">
        <f>HYPERLINK("http://141.218.60.56/~jnz1568/getInfo.php?workbook=15_02.xlsx&amp;sheet=U0&amp;row=469&amp;col=7&amp;number=5.99e-05&amp;sourceID=14","5.99e-05")</f>
        <v>5.99e-05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HYPERLINK("http://141.218.60.56/~jnz1568/getInfo.php?workbook=15_02.xlsx&amp;sheet=U0&amp;row=470&amp;col=6&amp;number=3.6&amp;sourceID=14","3.6")</f>
        <v>3.6</v>
      </c>
      <c r="G470" s="4" t="str">
        <f>HYPERLINK("http://141.218.60.56/~jnz1568/getInfo.php?workbook=15_02.xlsx&amp;sheet=U0&amp;row=470&amp;col=7&amp;number=5.99e-05&amp;sourceID=14","5.99e-05")</f>
        <v>5.99e-05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HYPERLINK("http://141.218.60.56/~jnz1568/getInfo.php?workbook=15_02.xlsx&amp;sheet=U0&amp;row=471&amp;col=6&amp;number=3.7&amp;sourceID=14","3.7")</f>
        <v>3.7</v>
      </c>
      <c r="G471" s="4" t="str">
        <f>HYPERLINK("http://141.218.60.56/~jnz1568/getInfo.php?workbook=15_02.xlsx&amp;sheet=U0&amp;row=471&amp;col=7&amp;number=5.99e-05&amp;sourceID=14","5.99e-05")</f>
        <v>5.99e-05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HYPERLINK("http://141.218.60.56/~jnz1568/getInfo.php?workbook=15_02.xlsx&amp;sheet=U0&amp;row=472&amp;col=6&amp;number=3.8&amp;sourceID=14","3.8")</f>
        <v>3.8</v>
      </c>
      <c r="G472" s="4" t="str">
        <f>HYPERLINK("http://141.218.60.56/~jnz1568/getInfo.php?workbook=15_02.xlsx&amp;sheet=U0&amp;row=472&amp;col=7&amp;number=5.99e-05&amp;sourceID=14","5.99e-05")</f>
        <v>5.99e-05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HYPERLINK("http://141.218.60.56/~jnz1568/getInfo.php?workbook=15_02.xlsx&amp;sheet=U0&amp;row=473&amp;col=6&amp;number=3.9&amp;sourceID=14","3.9")</f>
        <v>3.9</v>
      </c>
      <c r="G473" s="4" t="str">
        <f>HYPERLINK("http://141.218.60.56/~jnz1568/getInfo.php?workbook=15_02.xlsx&amp;sheet=U0&amp;row=473&amp;col=7&amp;number=5.99e-05&amp;sourceID=14","5.99e-05")</f>
        <v>5.99e-05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HYPERLINK("http://141.218.60.56/~jnz1568/getInfo.php?workbook=15_02.xlsx&amp;sheet=U0&amp;row=474&amp;col=6&amp;number=4&amp;sourceID=14","4")</f>
        <v>4</v>
      </c>
      <c r="G474" s="4" t="str">
        <f>HYPERLINK("http://141.218.60.56/~jnz1568/getInfo.php?workbook=15_02.xlsx&amp;sheet=U0&amp;row=474&amp;col=7&amp;number=5.99e-05&amp;sourceID=14","5.99e-05")</f>
        <v>5.99e-05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HYPERLINK("http://141.218.60.56/~jnz1568/getInfo.php?workbook=15_02.xlsx&amp;sheet=U0&amp;row=475&amp;col=6&amp;number=4.1&amp;sourceID=14","4.1")</f>
        <v>4.1</v>
      </c>
      <c r="G475" s="4" t="str">
        <f>HYPERLINK("http://141.218.60.56/~jnz1568/getInfo.php?workbook=15_02.xlsx&amp;sheet=U0&amp;row=475&amp;col=7&amp;number=5.99e-05&amp;sourceID=14","5.99e-05")</f>
        <v>5.99e-05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HYPERLINK("http://141.218.60.56/~jnz1568/getInfo.php?workbook=15_02.xlsx&amp;sheet=U0&amp;row=476&amp;col=6&amp;number=4.2&amp;sourceID=14","4.2")</f>
        <v>4.2</v>
      </c>
      <c r="G476" s="4" t="str">
        <f>HYPERLINK("http://141.218.60.56/~jnz1568/getInfo.php?workbook=15_02.xlsx&amp;sheet=U0&amp;row=476&amp;col=7&amp;number=5.99e-05&amp;sourceID=14","5.99e-05")</f>
        <v>5.99e-05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HYPERLINK("http://141.218.60.56/~jnz1568/getInfo.php?workbook=15_02.xlsx&amp;sheet=U0&amp;row=477&amp;col=6&amp;number=4.3&amp;sourceID=14","4.3")</f>
        <v>4.3</v>
      </c>
      <c r="G477" s="4" t="str">
        <f>HYPERLINK("http://141.218.60.56/~jnz1568/getInfo.php?workbook=15_02.xlsx&amp;sheet=U0&amp;row=477&amp;col=7&amp;number=5.99e-05&amp;sourceID=14","5.99e-05")</f>
        <v>5.99e-05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HYPERLINK("http://141.218.60.56/~jnz1568/getInfo.php?workbook=15_02.xlsx&amp;sheet=U0&amp;row=478&amp;col=6&amp;number=4.4&amp;sourceID=14","4.4")</f>
        <v>4.4</v>
      </c>
      <c r="G478" s="4" t="str">
        <f>HYPERLINK("http://141.218.60.56/~jnz1568/getInfo.php?workbook=15_02.xlsx&amp;sheet=U0&amp;row=478&amp;col=7&amp;number=5.99e-05&amp;sourceID=14","5.99e-05")</f>
        <v>5.99e-05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HYPERLINK("http://141.218.60.56/~jnz1568/getInfo.php?workbook=15_02.xlsx&amp;sheet=U0&amp;row=479&amp;col=6&amp;number=4.5&amp;sourceID=14","4.5")</f>
        <v>4.5</v>
      </c>
      <c r="G479" s="4" t="str">
        <f>HYPERLINK("http://141.218.60.56/~jnz1568/getInfo.php?workbook=15_02.xlsx&amp;sheet=U0&amp;row=479&amp;col=7&amp;number=5.99e-05&amp;sourceID=14","5.99e-05")</f>
        <v>5.99e-05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HYPERLINK("http://141.218.60.56/~jnz1568/getInfo.php?workbook=15_02.xlsx&amp;sheet=U0&amp;row=480&amp;col=6&amp;number=4.6&amp;sourceID=14","4.6")</f>
        <v>4.6</v>
      </c>
      <c r="G480" s="4" t="str">
        <f>HYPERLINK("http://141.218.60.56/~jnz1568/getInfo.php?workbook=15_02.xlsx&amp;sheet=U0&amp;row=480&amp;col=7&amp;number=5.99e-05&amp;sourceID=14","5.99e-05")</f>
        <v>5.99e-05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HYPERLINK("http://141.218.60.56/~jnz1568/getInfo.php?workbook=15_02.xlsx&amp;sheet=U0&amp;row=481&amp;col=6&amp;number=4.7&amp;sourceID=14","4.7")</f>
        <v>4.7</v>
      </c>
      <c r="G481" s="4" t="str">
        <f>HYPERLINK("http://141.218.60.56/~jnz1568/getInfo.php?workbook=15_02.xlsx&amp;sheet=U0&amp;row=481&amp;col=7&amp;number=5.98e-05&amp;sourceID=14","5.98e-05")</f>
        <v>5.98e-05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HYPERLINK("http://141.218.60.56/~jnz1568/getInfo.php?workbook=15_02.xlsx&amp;sheet=U0&amp;row=482&amp;col=6&amp;number=4.8&amp;sourceID=14","4.8")</f>
        <v>4.8</v>
      </c>
      <c r="G482" s="4" t="str">
        <f>HYPERLINK("http://141.218.60.56/~jnz1568/getInfo.php?workbook=15_02.xlsx&amp;sheet=U0&amp;row=482&amp;col=7&amp;number=5.98e-05&amp;sourceID=14","5.98e-05")</f>
        <v>5.98e-05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HYPERLINK("http://141.218.60.56/~jnz1568/getInfo.php?workbook=15_02.xlsx&amp;sheet=U0&amp;row=483&amp;col=6&amp;number=4.9&amp;sourceID=14","4.9")</f>
        <v>4.9</v>
      </c>
      <c r="G483" s="4" t="str">
        <f>HYPERLINK("http://141.218.60.56/~jnz1568/getInfo.php?workbook=15_02.xlsx&amp;sheet=U0&amp;row=483&amp;col=7&amp;number=5.98e-05&amp;sourceID=14","5.98e-05")</f>
        <v>5.98e-05</v>
      </c>
    </row>
    <row r="484" spans="1:7">
      <c r="A484" s="3">
        <v>15</v>
      </c>
      <c r="B484" s="3">
        <v>2</v>
      </c>
      <c r="C484" s="3">
        <v>1</v>
      </c>
      <c r="D484" s="3">
        <v>26</v>
      </c>
      <c r="E484" s="3">
        <v>1</v>
      </c>
      <c r="F484" s="4" t="str">
        <f>HYPERLINK("http://141.218.60.56/~jnz1568/getInfo.php?workbook=15_02.xlsx&amp;sheet=U0&amp;row=484&amp;col=6&amp;number=3&amp;sourceID=14","3")</f>
        <v>3</v>
      </c>
      <c r="G484" s="4" t="str">
        <f>HYPERLINK("http://141.218.60.56/~jnz1568/getInfo.php?workbook=15_02.xlsx&amp;sheet=U0&amp;row=484&amp;col=7&amp;number=8.95e-05&amp;sourceID=14","8.95e-05")</f>
        <v>8.95e-05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HYPERLINK("http://141.218.60.56/~jnz1568/getInfo.php?workbook=15_02.xlsx&amp;sheet=U0&amp;row=485&amp;col=6&amp;number=3.1&amp;sourceID=14","3.1")</f>
        <v>3.1</v>
      </c>
      <c r="G485" s="4" t="str">
        <f>HYPERLINK("http://141.218.60.56/~jnz1568/getInfo.php?workbook=15_02.xlsx&amp;sheet=U0&amp;row=485&amp;col=7&amp;number=8.95e-05&amp;sourceID=14","8.95e-05")</f>
        <v>8.95e-05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HYPERLINK("http://141.218.60.56/~jnz1568/getInfo.php?workbook=15_02.xlsx&amp;sheet=U0&amp;row=486&amp;col=6&amp;number=3.2&amp;sourceID=14","3.2")</f>
        <v>3.2</v>
      </c>
      <c r="G486" s="4" t="str">
        <f>HYPERLINK("http://141.218.60.56/~jnz1568/getInfo.php?workbook=15_02.xlsx&amp;sheet=U0&amp;row=486&amp;col=7&amp;number=8.95e-05&amp;sourceID=14","8.95e-05")</f>
        <v>8.95e-05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HYPERLINK("http://141.218.60.56/~jnz1568/getInfo.php?workbook=15_02.xlsx&amp;sheet=U0&amp;row=487&amp;col=6&amp;number=3.3&amp;sourceID=14","3.3")</f>
        <v>3.3</v>
      </c>
      <c r="G487" s="4" t="str">
        <f>HYPERLINK("http://141.218.60.56/~jnz1568/getInfo.php?workbook=15_02.xlsx&amp;sheet=U0&amp;row=487&amp;col=7&amp;number=8.95e-05&amp;sourceID=14","8.95e-05")</f>
        <v>8.95e-05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HYPERLINK("http://141.218.60.56/~jnz1568/getInfo.php?workbook=15_02.xlsx&amp;sheet=U0&amp;row=488&amp;col=6&amp;number=3.4&amp;sourceID=14","3.4")</f>
        <v>3.4</v>
      </c>
      <c r="G488" s="4" t="str">
        <f>HYPERLINK("http://141.218.60.56/~jnz1568/getInfo.php?workbook=15_02.xlsx&amp;sheet=U0&amp;row=488&amp;col=7&amp;number=8.95e-05&amp;sourceID=14","8.95e-05")</f>
        <v>8.95e-05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HYPERLINK("http://141.218.60.56/~jnz1568/getInfo.php?workbook=15_02.xlsx&amp;sheet=U0&amp;row=489&amp;col=6&amp;number=3.5&amp;sourceID=14","3.5")</f>
        <v>3.5</v>
      </c>
      <c r="G489" s="4" t="str">
        <f>HYPERLINK("http://141.218.60.56/~jnz1568/getInfo.php?workbook=15_02.xlsx&amp;sheet=U0&amp;row=489&amp;col=7&amp;number=8.95e-05&amp;sourceID=14","8.95e-05")</f>
        <v>8.95e-05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HYPERLINK("http://141.218.60.56/~jnz1568/getInfo.php?workbook=15_02.xlsx&amp;sheet=U0&amp;row=490&amp;col=6&amp;number=3.6&amp;sourceID=14","3.6")</f>
        <v>3.6</v>
      </c>
      <c r="G490" s="4" t="str">
        <f>HYPERLINK("http://141.218.60.56/~jnz1568/getInfo.php?workbook=15_02.xlsx&amp;sheet=U0&amp;row=490&amp;col=7&amp;number=8.95e-05&amp;sourceID=14","8.95e-05")</f>
        <v>8.95e-05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HYPERLINK("http://141.218.60.56/~jnz1568/getInfo.php?workbook=15_02.xlsx&amp;sheet=U0&amp;row=491&amp;col=6&amp;number=3.7&amp;sourceID=14","3.7")</f>
        <v>3.7</v>
      </c>
      <c r="G491" s="4" t="str">
        <f>HYPERLINK("http://141.218.60.56/~jnz1568/getInfo.php?workbook=15_02.xlsx&amp;sheet=U0&amp;row=491&amp;col=7&amp;number=8.95e-05&amp;sourceID=14","8.95e-05")</f>
        <v>8.95e-05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HYPERLINK("http://141.218.60.56/~jnz1568/getInfo.php?workbook=15_02.xlsx&amp;sheet=U0&amp;row=492&amp;col=6&amp;number=3.8&amp;sourceID=14","3.8")</f>
        <v>3.8</v>
      </c>
      <c r="G492" s="4" t="str">
        <f>HYPERLINK("http://141.218.60.56/~jnz1568/getInfo.php?workbook=15_02.xlsx&amp;sheet=U0&amp;row=492&amp;col=7&amp;number=8.95e-05&amp;sourceID=14","8.95e-05")</f>
        <v>8.95e-05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HYPERLINK("http://141.218.60.56/~jnz1568/getInfo.php?workbook=15_02.xlsx&amp;sheet=U0&amp;row=493&amp;col=6&amp;number=3.9&amp;sourceID=14","3.9")</f>
        <v>3.9</v>
      </c>
      <c r="G493" s="4" t="str">
        <f>HYPERLINK("http://141.218.60.56/~jnz1568/getInfo.php?workbook=15_02.xlsx&amp;sheet=U0&amp;row=493&amp;col=7&amp;number=8.95e-05&amp;sourceID=14","8.95e-05")</f>
        <v>8.95e-05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HYPERLINK("http://141.218.60.56/~jnz1568/getInfo.php?workbook=15_02.xlsx&amp;sheet=U0&amp;row=494&amp;col=6&amp;number=4&amp;sourceID=14","4")</f>
        <v>4</v>
      </c>
      <c r="G494" s="4" t="str">
        <f>HYPERLINK("http://141.218.60.56/~jnz1568/getInfo.php?workbook=15_02.xlsx&amp;sheet=U0&amp;row=494&amp;col=7&amp;number=8.95e-05&amp;sourceID=14","8.95e-05")</f>
        <v>8.95e-05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HYPERLINK("http://141.218.60.56/~jnz1568/getInfo.php?workbook=15_02.xlsx&amp;sheet=U0&amp;row=495&amp;col=6&amp;number=4.1&amp;sourceID=14","4.1")</f>
        <v>4.1</v>
      </c>
      <c r="G495" s="4" t="str">
        <f>HYPERLINK("http://141.218.60.56/~jnz1568/getInfo.php?workbook=15_02.xlsx&amp;sheet=U0&amp;row=495&amp;col=7&amp;number=8.95e-05&amp;sourceID=14","8.95e-05")</f>
        <v>8.95e-05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HYPERLINK("http://141.218.60.56/~jnz1568/getInfo.php?workbook=15_02.xlsx&amp;sheet=U0&amp;row=496&amp;col=6&amp;number=4.2&amp;sourceID=14","4.2")</f>
        <v>4.2</v>
      </c>
      <c r="G496" s="4" t="str">
        <f>HYPERLINK("http://141.218.60.56/~jnz1568/getInfo.php?workbook=15_02.xlsx&amp;sheet=U0&amp;row=496&amp;col=7&amp;number=8.95e-05&amp;sourceID=14","8.95e-05")</f>
        <v>8.95e-05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HYPERLINK("http://141.218.60.56/~jnz1568/getInfo.php?workbook=15_02.xlsx&amp;sheet=U0&amp;row=497&amp;col=6&amp;number=4.3&amp;sourceID=14","4.3")</f>
        <v>4.3</v>
      </c>
      <c r="G497" s="4" t="str">
        <f>HYPERLINK("http://141.218.60.56/~jnz1568/getInfo.php?workbook=15_02.xlsx&amp;sheet=U0&amp;row=497&amp;col=7&amp;number=8.94e-05&amp;sourceID=14","8.94e-05")</f>
        <v>8.94e-05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HYPERLINK("http://141.218.60.56/~jnz1568/getInfo.php?workbook=15_02.xlsx&amp;sheet=U0&amp;row=498&amp;col=6&amp;number=4.4&amp;sourceID=14","4.4")</f>
        <v>4.4</v>
      </c>
      <c r="G498" s="4" t="str">
        <f>HYPERLINK("http://141.218.60.56/~jnz1568/getInfo.php?workbook=15_02.xlsx&amp;sheet=U0&amp;row=498&amp;col=7&amp;number=8.94e-05&amp;sourceID=14","8.94e-05")</f>
        <v>8.94e-05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HYPERLINK("http://141.218.60.56/~jnz1568/getInfo.php?workbook=15_02.xlsx&amp;sheet=U0&amp;row=499&amp;col=6&amp;number=4.5&amp;sourceID=14","4.5")</f>
        <v>4.5</v>
      </c>
      <c r="G499" s="4" t="str">
        <f>HYPERLINK("http://141.218.60.56/~jnz1568/getInfo.php?workbook=15_02.xlsx&amp;sheet=U0&amp;row=499&amp;col=7&amp;number=8.94e-05&amp;sourceID=14","8.94e-05")</f>
        <v>8.94e-05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HYPERLINK("http://141.218.60.56/~jnz1568/getInfo.php?workbook=15_02.xlsx&amp;sheet=U0&amp;row=500&amp;col=6&amp;number=4.6&amp;sourceID=14","4.6")</f>
        <v>4.6</v>
      </c>
      <c r="G500" s="4" t="str">
        <f>HYPERLINK("http://141.218.60.56/~jnz1568/getInfo.php?workbook=15_02.xlsx&amp;sheet=U0&amp;row=500&amp;col=7&amp;number=8.93e-05&amp;sourceID=14","8.93e-05")</f>
        <v>8.93e-05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HYPERLINK("http://141.218.60.56/~jnz1568/getInfo.php?workbook=15_02.xlsx&amp;sheet=U0&amp;row=501&amp;col=6&amp;number=4.7&amp;sourceID=14","4.7")</f>
        <v>4.7</v>
      </c>
      <c r="G501" s="4" t="str">
        <f>HYPERLINK("http://141.218.60.56/~jnz1568/getInfo.php?workbook=15_02.xlsx&amp;sheet=U0&amp;row=501&amp;col=7&amp;number=8.93e-05&amp;sourceID=14","8.93e-05")</f>
        <v>8.93e-05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HYPERLINK("http://141.218.60.56/~jnz1568/getInfo.php?workbook=15_02.xlsx&amp;sheet=U0&amp;row=502&amp;col=6&amp;number=4.8&amp;sourceID=14","4.8")</f>
        <v>4.8</v>
      </c>
      <c r="G502" s="4" t="str">
        <f>HYPERLINK("http://141.218.60.56/~jnz1568/getInfo.php?workbook=15_02.xlsx&amp;sheet=U0&amp;row=502&amp;col=7&amp;number=8.92e-05&amp;sourceID=14","8.92e-05")</f>
        <v>8.92e-05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HYPERLINK("http://141.218.60.56/~jnz1568/getInfo.php?workbook=15_02.xlsx&amp;sheet=U0&amp;row=503&amp;col=6&amp;number=4.9&amp;sourceID=14","4.9")</f>
        <v>4.9</v>
      </c>
      <c r="G503" s="4" t="str">
        <f>HYPERLINK("http://141.218.60.56/~jnz1568/getInfo.php?workbook=15_02.xlsx&amp;sheet=U0&amp;row=503&amp;col=7&amp;number=8.91e-05&amp;sourceID=14","8.91e-05")</f>
        <v>8.91e-05</v>
      </c>
    </row>
    <row r="504" spans="1:7">
      <c r="A504" s="3">
        <v>15</v>
      </c>
      <c r="B504" s="3">
        <v>2</v>
      </c>
      <c r="C504" s="3">
        <v>1</v>
      </c>
      <c r="D504" s="3">
        <v>27</v>
      </c>
      <c r="E504" s="3">
        <v>1</v>
      </c>
      <c r="F504" s="4" t="str">
        <f>HYPERLINK("http://141.218.60.56/~jnz1568/getInfo.php?workbook=15_02.xlsx&amp;sheet=U0&amp;row=504&amp;col=6&amp;number=3&amp;sourceID=14","3")</f>
        <v>3</v>
      </c>
      <c r="G504" s="4" t="str">
        <f>HYPERLINK("http://141.218.60.56/~jnz1568/getInfo.php?workbook=15_02.xlsx&amp;sheet=U0&amp;row=504&amp;col=7&amp;number=3.34e-05&amp;sourceID=14","3.34e-05")</f>
        <v>3.34e-05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HYPERLINK("http://141.218.60.56/~jnz1568/getInfo.php?workbook=15_02.xlsx&amp;sheet=U0&amp;row=505&amp;col=6&amp;number=3.1&amp;sourceID=14","3.1")</f>
        <v>3.1</v>
      </c>
      <c r="G505" s="4" t="str">
        <f>HYPERLINK("http://141.218.60.56/~jnz1568/getInfo.php?workbook=15_02.xlsx&amp;sheet=U0&amp;row=505&amp;col=7&amp;number=3.34e-05&amp;sourceID=14","3.34e-05")</f>
        <v>3.34e-05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HYPERLINK("http://141.218.60.56/~jnz1568/getInfo.php?workbook=15_02.xlsx&amp;sheet=U0&amp;row=506&amp;col=6&amp;number=3.2&amp;sourceID=14","3.2")</f>
        <v>3.2</v>
      </c>
      <c r="G506" s="4" t="str">
        <f>HYPERLINK("http://141.218.60.56/~jnz1568/getInfo.php?workbook=15_02.xlsx&amp;sheet=U0&amp;row=506&amp;col=7&amp;number=3.34e-05&amp;sourceID=14","3.34e-05")</f>
        <v>3.34e-05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HYPERLINK("http://141.218.60.56/~jnz1568/getInfo.php?workbook=15_02.xlsx&amp;sheet=U0&amp;row=507&amp;col=6&amp;number=3.3&amp;sourceID=14","3.3")</f>
        <v>3.3</v>
      </c>
      <c r="G507" s="4" t="str">
        <f>HYPERLINK("http://141.218.60.56/~jnz1568/getInfo.php?workbook=15_02.xlsx&amp;sheet=U0&amp;row=507&amp;col=7&amp;number=3.34e-05&amp;sourceID=14","3.34e-05")</f>
        <v>3.34e-05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HYPERLINK("http://141.218.60.56/~jnz1568/getInfo.php?workbook=15_02.xlsx&amp;sheet=U0&amp;row=508&amp;col=6&amp;number=3.4&amp;sourceID=14","3.4")</f>
        <v>3.4</v>
      </c>
      <c r="G508" s="4" t="str">
        <f>HYPERLINK("http://141.218.60.56/~jnz1568/getInfo.php?workbook=15_02.xlsx&amp;sheet=U0&amp;row=508&amp;col=7&amp;number=3.34e-05&amp;sourceID=14","3.34e-05")</f>
        <v>3.34e-05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HYPERLINK("http://141.218.60.56/~jnz1568/getInfo.php?workbook=15_02.xlsx&amp;sheet=U0&amp;row=509&amp;col=6&amp;number=3.5&amp;sourceID=14","3.5")</f>
        <v>3.5</v>
      </c>
      <c r="G509" s="4" t="str">
        <f>HYPERLINK("http://141.218.60.56/~jnz1568/getInfo.php?workbook=15_02.xlsx&amp;sheet=U0&amp;row=509&amp;col=7&amp;number=3.34e-05&amp;sourceID=14","3.34e-05")</f>
        <v>3.34e-05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HYPERLINK("http://141.218.60.56/~jnz1568/getInfo.php?workbook=15_02.xlsx&amp;sheet=U0&amp;row=510&amp;col=6&amp;number=3.6&amp;sourceID=14","3.6")</f>
        <v>3.6</v>
      </c>
      <c r="G510" s="4" t="str">
        <f>HYPERLINK("http://141.218.60.56/~jnz1568/getInfo.php?workbook=15_02.xlsx&amp;sheet=U0&amp;row=510&amp;col=7&amp;number=3.35e-05&amp;sourceID=14","3.35e-05")</f>
        <v>3.35e-05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HYPERLINK("http://141.218.60.56/~jnz1568/getInfo.php?workbook=15_02.xlsx&amp;sheet=U0&amp;row=511&amp;col=6&amp;number=3.7&amp;sourceID=14","3.7")</f>
        <v>3.7</v>
      </c>
      <c r="G511" s="4" t="str">
        <f>HYPERLINK("http://141.218.60.56/~jnz1568/getInfo.php?workbook=15_02.xlsx&amp;sheet=U0&amp;row=511&amp;col=7&amp;number=3.35e-05&amp;sourceID=14","3.35e-05")</f>
        <v>3.35e-05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HYPERLINK("http://141.218.60.56/~jnz1568/getInfo.php?workbook=15_02.xlsx&amp;sheet=U0&amp;row=512&amp;col=6&amp;number=3.8&amp;sourceID=14","3.8")</f>
        <v>3.8</v>
      </c>
      <c r="G512" s="4" t="str">
        <f>HYPERLINK("http://141.218.60.56/~jnz1568/getInfo.php?workbook=15_02.xlsx&amp;sheet=U0&amp;row=512&amp;col=7&amp;number=3.35e-05&amp;sourceID=14","3.35e-05")</f>
        <v>3.35e-05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HYPERLINK("http://141.218.60.56/~jnz1568/getInfo.php?workbook=15_02.xlsx&amp;sheet=U0&amp;row=513&amp;col=6&amp;number=3.9&amp;sourceID=14","3.9")</f>
        <v>3.9</v>
      </c>
      <c r="G513" s="4" t="str">
        <f>HYPERLINK("http://141.218.60.56/~jnz1568/getInfo.php?workbook=15_02.xlsx&amp;sheet=U0&amp;row=513&amp;col=7&amp;number=3.35e-05&amp;sourceID=14","3.35e-05")</f>
        <v>3.35e-05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HYPERLINK("http://141.218.60.56/~jnz1568/getInfo.php?workbook=15_02.xlsx&amp;sheet=U0&amp;row=514&amp;col=6&amp;number=4&amp;sourceID=14","4")</f>
        <v>4</v>
      </c>
      <c r="G514" s="4" t="str">
        <f>HYPERLINK("http://141.218.60.56/~jnz1568/getInfo.php?workbook=15_02.xlsx&amp;sheet=U0&amp;row=514&amp;col=7&amp;number=3.35e-05&amp;sourceID=14","3.35e-05")</f>
        <v>3.35e-05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HYPERLINK("http://141.218.60.56/~jnz1568/getInfo.php?workbook=15_02.xlsx&amp;sheet=U0&amp;row=515&amp;col=6&amp;number=4.1&amp;sourceID=14","4.1")</f>
        <v>4.1</v>
      </c>
      <c r="G515" s="4" t="str">
        <f>HYPERLINK("http://141.218.60.56/~jnz1568/getInfo.php?workbook=15_02.xlsx&amp;sheet=U0&amp;row=515&amp;col=7&amp;number=3.35e-05&amp;sourceID=14","3.35e-05")</f>
        <v>3.35e-05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HYPERLINK("http://141.218.60.56/~jnz1568/getInfo.php?workbook=15_02.xlsx&amp;sheet=U0&amp;row=516&amp;col=6&amp;number=4.2&amp;sourceID=14","4.2")</f>
        <v>4.2</v>
      </c>
      <c r="G516" s="4" t="str">
        <f>HYPERLINK("http://141.218.60.56/~jnz1568/getInfo.php?workbook=15_02.xlsx&amp;sheet=U0&amp;row=516&amp;col=7&amp;number=3.35e-05&amp;sourceID=14","3.35e-05")</f>
        <v>3.35e-05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HYPERLINK("http://141.218.60.56/~jnz1568/getInfo.php?workbook=15_02.xlsx&amp;sheet=U0&amp;row=517&amp;col=6&amp;number=4.3&amp;sourceID=14","4.3")</f>
        <v>4.3</v>
      </c>
      <c r="G517" s="4" t="str">
        <f>HYPERLINK("http://141.218.60.56/~jnz1568/getInfo.php?workbook=15_02.xlsx&amp;sheet=U0&amp;row=517&amp;col=7&amp;number=3.35e-05&amp;sourceID=14","3.35e-05")</f>
        <v>3.35e-05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HYPERLINK("http://141.218.60.56/~jnz1568/getInfo.php?workbook=15_02.xlsx&amp;sheet=U0&amp;row=518&amp;col=6&amp;number=4.4&amp;sourceID=14","4.4")</f>
        <v>4.4</v>
      </c>
      <c r="G518" s="4" t="str">
        <f>HYPERLINK("http://141.218.60.56/~jnz1568/getInfo.php?workbook=15_02.xlsx&amp;sheet=U0&amp;row=518&amp;col=7&amp;number=3.35e-05&amp;sourceID=14","3.35e-05")</f>
        <v>3.35e-05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HYPERLINK("http://141.218.60.56/~jnz1568/getInfo.php?workbook=15_02.xlsx&amp;sheet=U0&amp;row=519&amp;col=6&amp;number=4.5&amp;sourceID=14","4.5")</f>
        <v>4.5</v>
      </c>
      <c r="G519" s="4" t="str">
        <f>HYPERLINK("http://141.218.60.56/~jnz1568/getInfo.php?workbook=15_02.xlsx&amp;sheet=U0&amp;row=519&amp;col=7&amp;number=3.35e-05&amp;sourceID=14","3.35e-05")</f>
        <v>3.35e-05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HYPERLINK("http://141.218.60.56/~jnz1568/getInfo.php?workbook=15_02.xlsx&amp;sheet=U0&amp;row=520&amp;col=6&amp;number=4.6&amp;sourceID=14","4.6")</f>
        <v>4.6</v>
      </c>
      <c r="G520" s="4" t="str">
        <f>HYPERLINK("http://141.218.60.56/~jnz1568/getInfo.php?workbook=15_02.xlsx&amp;sheet=U0&amp;row=520&amp;col=7&amp;number=3.35e-05&amp;sourceID=14","3.35e-05")</f>
        <v>3.35e-05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HYPERLINK("http://141.218.60.56/~jnz1568/getInfo.php?workbook=15_02.xlsx&amp;sheet=U0&amp;row=521&amp;col=6&amp;number=4.7&amp;sourceID=14","4.7")</f>
        <v>4.7</v>
      </c>
      <c r="G521" s="4" t="str">
        <f>HYPERLINK("http://141.218.60.56/~jnz1568/getInfo.php?workbook=15_02.xlsx&amp;sheet=U0&amp;row=521&amp;col=7&amp;number=3.36e-05&amp;sourceID=14","3.36e-05")</f>
        <v>3.36e-05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HYPERLINK("http://141.218.60.56/~jnz1568/getInfo.php?workbook=15_02.xlsx&amp;sheet=U0&amp;row=522&amp;col=6&amp;number=4.8&amp;sourceID=14","4.8")</f>
        <v>4.8</v>
      </c>
      <c r="G522" s="4" t="str">
        <f>HYPERLINK("http://141.218.60.56/~jnz1568/getInfo.php?workbook=15_02.xlsx&amp;sheet=U0&amp;row=522&amp;col=7&amp;number=3.36e-05&amp;sourceID=14","3.36e-05")</f>
        <v>3.36e-05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HYPERLINK("http://141.218.60.56/~jnz1568/getInfo.php?workbook=15_02.xlsx&amp;sheet=U0&amp;row=523&amp;col=6&amp;number=4.9&amp;sourceID=14","4.9")</f>
        <v>4.9</v>
      </c>
      <c r="G523" s="4" t="str">
        <f>HYPERLINK("http://141.218.60.56/~jnz1568/getInfo.php?workbook=15_02.xlsx&amp;sheet=U0&amp;row=523&amp;col=7&amp;number=3.36e-05&amp;sourceID=14","3.36e-05")</f>
        <v>3.36e-05</v>
      </c>
    </row>
    <row r="524" spans="1:7">
      <c r="A524" s="3">
        <v>15</v>
      </c>
      <c r="B524" s="3">
        <v>2</v>
      </c>
      <c r="C524" s="3">
        <v>1</v>
      </c>
      <c r="D524" s="3">
        <v>28</v>
      </c>
      <c r="E524" s="3">
        <v>1</v>
      </c>
      <c r="F524" s="4" t="str">
        <f>HYPERLINK("http://141.218.60.56/~jnz1568/getInfo.php?workbook=15_02.xlsx&amp;sheet=U0&amp;row=524&amp;col=6&amp;number=3&amp;sourceID=14","3")</f>
        <v>3</v>
      </c>
      <c r="G524" s="4" t="str">
        <f>HYPERLINK("http://141.218.60.56/~jnz1568/getInfo.php?workbook=15_02.xlsx&amp;sheet=U0&amp;row=524&amp;col=7&amp;number=3.05e-06&amp;sourceID=14","3.05e-06")</f>
        <v>3.05e-06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HYPERLINK("http://141.218.60.56/~jnz1568/getInfo.php?workbook=15_02.xlsx&amp;sheet=U0&amp;row=525&amp;col=6&amp;number=3.1&amp;sourceID=14","3.1")</f>
        <v>3.1</v>
      </c>
      <c r="G525" s="4" t="str">
        <f>HYPERLINK("http://141.218.60.56/~jnz1568/getInfo.php?workbook=15_02.xlsx&amp;sheet=U0&amp;row=525&amp;col=7&amp;number=3.05e-06&amp;sourceID=14","3.05e-06")</f>
        <v>3.05e-06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HYPERLINK("http://141.218.60.56/~jnz1568/getInfo.php?workbook=15_02.xlsx&amp;sheet=U0&amp;row=526&amp;col=6&amp;number=3.2&amp;sourceID=14","3.2")</f>
        <v>3.2</v>
      </c>
      <c r="G526" s="4" t="str">
        <f>HYPERLINK("http://141.218.60.56/~jnz1568/getInfo.php?workbook=15_02.xlsx&amp;sheet=U0&amp;row=526&amp;col=7&amp;number=3.05e-06&amp;sourceID=14","3.05e-06")</f>
        <v>3.05e-06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HYPERLINK("http://141.218.60.56/~jnz1568/getInfo.php?workbook=15_02.xlsx&amp;sheet=U0&amp;row=527&amp;col=6&amp;number=3.3&amp;sourceID=14","3.3")</f>
        <v>3.3</v>
      </c>
      <c r="G527" s="4" t="str">
        <f>HYPERLINK("http://141.218.60.56/~jnz1568/getInfo.php?workbook=15_02.xlsx&amp;sheet=U0&amp;row=527&amp;col=7&amp;number=3.05e-06&amp;sourceID=14","3.05e-06")</f>
        <v>3.05e-06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HYPERLINK("http://141.218.60.56/~jnz1568/getInfo.php?workbook=15_02.xlsx&amp;sheet=U0&amp;row=528&amp;col=6&amp;number=3.4&amp;sourceID=14","3.4")</f>
        <v>3.4</v>
      </c>
      <c r="G528" s="4" t="str">
        <f>HYPERLINK("http://141.218.60.56/~jnz1568/getInfo.php?workbook=15_02.xlsx&amp;sheet=U0&amp;row=528&amp;col=7&amp;number=3.05e-06&amp;sourceID=14","3.05e-06")</f>
        <v>3.05e-06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HYPERLINK("http://141.218.60.56/~jnz1568/getInfo.php?workbook=15_02.xlsx&amp;sheet=U0&amp;row=529&amp;col=6&amp;number=3.5&amp;sourceID=14","3.5")</f>
        <v>3.5</v>
      </c>
      <c r="G529" s="4" t="str">
        <f>HYPERLINK("http://141.218.60.56/~jnz1568/getInfo.php?workbook=15_02.xlsx&amp;sheet=U0&amp;row=529&amp;col=7&amp;number=3.05e-06&amp;sourceID=14","3.05e-06")</f>
        <v>3.05e-06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HYPERLINK("http://141.218.60.56/~jnz1568/getInfo.php?workbook=15_02.xlsx&amp;sheet=U0&amp;row=530&amp;col=6&amp;number=3.6&amp;sourceID=14","3.6")</f>
        <v>3.6</v>
      </c>
      <c r="G530" s="4" t="str">
        <f>HYPERLINK("http://141.218.60.56/~jnz1568/getInfo.php?workbook=15_02.xlsx&amp;sheet=U0&amp;row=530&amp;col=7&amp;number=3.05e-06&amp;sourceID=14","3.05e-06")</f>
        <v>3.05e-06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HYPERLINK("http://141.218.60.56/~jnz1568/getInfo.php?workbook=15_02.xlsx&amp;sheet=U0&amp;row=531&amp;col=6&amp;number=3.7&amp;sourceID=14","3.7")</f>
        <v>3.7</v>
      </c>
      <c r="G531" s="4" t="str">
        <f>HYPERLINK("http://141.218.60.56/~jnz1568/getInfo.php?workbook=15_02.xlsx&amp;sheet=U0&amp;row=531&amp;col=7&amp;number=3.05e-06&amp;sourceID=14","3.05e-06")</f>
        <v>3.05e-06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HYPERLINK("http://141.218.60.56/~jnz1568/getInfo.php?workbook=15_02.xlsx&amp;sheet=U0&amp;row=532&amp;col=6&amp;number=3.8&amp;sourceID=14","3.8")</f>
        <v>3.8</v>
      </c>
      <c r="G532" s="4" t="str">
        <f>HYPERLINK("http://141.218.60.56/~jnz1568/getInfo.php?workbook=15_02.xlsx&amp;sheet=U0&amp;row=532&amp;col=7&amp;number=3.05e-06&amp;sourceID=14","3.05e-06")</f>
        <v>3.05e-06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HYPERLINK("http://141.218.60.56/~jnz1568/getInfo.php?workbook=15_02.xlsx&amp;sheet=U0&amp;row=533&amp;col=6&amp;number=3.9&amp;sourceID=14","3.9")</f>
        <v>3.9</v>
      </c>
      <c r="G533" s="4" t="str">
        <f>HYPERLINK("http://141.218.60.56/~jnz1568/getInfo.php?workbook=15_02.xlsx&amp;sheet=U0&amp;row=533&amp;col=7&amp;number=3.05e-06&amp;sourceID=14","3.05e-06")</f>
        <v>3.05e-06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HYPERLINK("http://141.218.60.56/~jnz1568/getInfo.php?workbook=15_02.xlsx&amp;sheet=U0&amp;row=534&amp;col=6&amp;number=4&amp;sourceID=14","4")</f>
        <v>4</v>
      </c>
      <c r="G534" s="4" t="str">
        <f>HYPERLINK("http://141.218.60.56/~jnz1568/getInfo.php?workbook=15_02.xlsx&amp;sheet=U0&amp;row=534&amp;col=7&amp;number=3.05e-06&amp;sourceID=14","3.05e-06")</f>
        <v>3.05e-06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HYPERLINK("http://141.218.60.56/~jnz1568/getInfo.php?workbook=15_02.xlsx&amp;sheet=U0&amp;row=535&amp;col=6&amp;number=4.1&amp;sourceID=14","4.1")</f>
        <v>4.1</v>
      </c>
      <c r="G535" s="4" t="str">
        <f>HYPERLINK("http://141.218.60.56/~jnz1568/getInfo.php?workbook=15_02.xlsx&amp;sheet=U0&amp;row=535&amp;col=7&amp;number=3.05e-06&amp;sourceID=14","3.05e-06")</f>
        <v>3.05e-06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HYPERLINK("http://141.218.60.56/~jnz1568/getInfo.php?workbook=15_02.xlsx&amp;sheet=U0&amp;row=536&amp;col=6&amp;number=4.2&amp;sourceID=14","4.2")</f>
        <v>4.2</v>
      </c>
      <c r="G536" s="4" t="str">
        <f>HYPERLINK("http://141.218.60.56/~jnz1568/getInfo.php?workbook=15_02.xlsx&amp;sheet=U0&amp;row=536&amp;col=7&amp;number=3.05e-06&amp;sourceID=14","3.05e-06")</f>
        <v>3.05e-06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HYPERLINK("http://141.218.60.56/~jnz1568/getInfo.php?workbook=15_02.xlsx&amp;sheet=U0&amp;row=537&amp;col=6&amp;number=4.3&amp;sourceID=14","4.3")</f>
        <v>4.3</v>
      </c>
      <c r="G537" s="4" t="str">
        <f>HYPERLINK("http://141.218.60.56/~jnz1568/getInfo.php?workbook=15_02.xlsx&amp;sheet=U0&amp;row=537&amp;col=7&amp;number=3.05e-06&amp;sourceID=14","3.05e-06")</f>
        <v>3.05e-06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HYPERLINK("http://141.218.60.56/~jnz1568/getInfo.php?workbook=15_02.xlsx&amp;sheet=U0&amp;row=538&amp;col=6&amp;number=4.4&amp;sourceID=14","4.4")</f>
        <v>4.4</v>
      </c>
      <c r="G538" s="4" t="str">
        <f>HYPERLINK("http://141.218.60.56/~jnz1568/getInfo.php?workbook=15_02.xlsx&amp;sheet=U0&amp;row=538&amp;col=7&amp;number=3.05e-06&amp;sourceID=14","3.05e-06")</f>
        <v>3.05e-06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HYPERLINK("http://141.218.60.56/~jnz1568/getInfo.php?workbook=15_02.xlsx&amp;sheet=U0&amp;row=539&amp;col=6&amp;number=4.5&amp;sourceID=14","4.5")</f>
        <v>4.5</v>
      </c>
      <c r="G539" s="4" t="str">
        <f>HYPERLINK("http://141.218.60.56/~jnz1568/getInfo.php?workbook=15_02.xlsx&amp;sheet=U0&amp;row=539&amp;col=7&amp;number=3.05e-06&amp;sourceID=14","3.05e-06")</f>
        <v>3.05e-06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HYPERLINK("http://141.218.60.56/~jnz1568/getInfo.php?workbook=15_02.xlsx&amp;sheet=U0&amp;row=540&amp;col=6&amp;number=4.6&amp;sourceID=14","4.6")</f>
        <v>4.6</v>
      </c>
      <c r="G540" s="4" t="str">
        <f>HYPERLINK("http://141.218.60.56/~jnz1568/getInfo.php?workbook=15_02.xlsx&amp;sheet=U0&amp;row=540&amp;col=7&amp;number=3.05e-06&amp;sourceID=14","3.05e-06")</f>
        <v>3.05e-06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HYPERLINK("http://141.218.60.56/~jnz1568/getInfo.php?workbook=15_02.xlsx&amp;sheet=U0&amp;row=541&amp;col=6&amp;number=4.7&amp;sourceID=14","4.7")</f>
        <v>4.7</v>
      </c>
      <c r="G541" s="4" t="str">
        <f>HYPERLINK("http://141.218.60.56/~jnz1568/getInfo.php?workbook=15_02.xlsx&amp;sheet=U0&amp;row=541&amp;col=7&amp;number=3.04e-06&amp;sourceID=14","3.04e-06")</f>
        <v>3.04e-06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HYPERLINK("http://141.218.60.56/~jnz1568/getInfo.php?workbook=15_02.xlsx&amp;sheet=U0&amp;row=542&amp;col=6&amp;number=4.8&amp;sourceID=14","4.8")</f>
        <v>4.8</v>
      </c>
      <c r="G542" s="4" t="str">
        <f>HYPERLINK("http://141.218.60.56/~jnz1568/getInfo.php?workbook=15_02.xlsx&amp;sheet=U0&amp;row=542&amp;col=7&amp;number=3.04e-06&amp;sourceID=14","3.04e-06")</f>
        <v>3.04e-06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HYPERLINK("http://141.218.60.56/~jnz1568/getInfo.php?workbook=15_02.xlsx&amp;sheet=U0&amp;row=543&amp;col=6&amp;number=4.9&amp;sourceID=14","4.9")</f>
        <v>4.9</v>
      </c>
      <c r="G543" s="4" t="str">
        <f>HYPERLINK("http://141.218.60.56/~jnz1568/getInfo.php?workbook=15_02.xlsx&amp;sheet=U0&amp;row=543&amp;col=7&amp;number=3.04e-06&amp;sourceID=14","3.04e-06")</f>
        <v>3.04e-06</v>
      </c>
    </row>
    <row r="544" spans="1:7">
      <c r="A544" s="3">
        <v>15</v>
      </c>
      <c r="B544" s="3">
        <v>2</v>
      </c>
      <c r="C544" s="3">
        <v>1</v>
      </c>
      <c r="D544" s="3">
        <v>29</v>
      </c>
      <c r="E544" s="3">
        <v>1</v>
      </c>
      <c r="F544" s="4" t="str">
        <f>HYPERLINK("http://141.218.60.56/~jnz1568/getInfo.php?workbook=15_02.xlsx&amp;sheet=U0&amp;row=544&amp;col=6&amp;number=3&amp;sourceID=14","3")</f>
        <v>3</v>
      </c>
      <c r="G544" s="4" t="str">
        <f>HYPERLINK("http://141.218.60.56/~jnz1568/getInfo.php?workbook=15_02.xlsx&amp;sheet=U0&amp;row=544&amp;col=7&amp;number=3.45e-06&amp;sourceID=14","3.45e-06")</f>
        <v>3.45e-06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HYPERLINK("http://141.218.60.56/~jnz1568/getInfo.php?workbook=15_02.xlsx&amp;sheet=U0&amp;row=545&amp;col=6&amp;number=3.1&amp;sourceID=14","3.1")</f>
        <v>3.1</v>
      </c>
      <c r="G545" s="4" t="str">
        <f>HYPERLINK("http://141.218.60.56/~jnz1568/getInfo.php?workbook=15_02.xlsx&amp;sheet=U0&amp;row=545&amp;col=7&amp;number=3.45e-06&amp;sourceID=14","3.45e-06")</f>
        <v>3.45e-06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HYPERLINK("http://141.218.60.56/~jnz1568/getInfo.php?workbook=15_02.xlsx&amp;sheet=U0&amp;row=546&amp;col=6&amp;number=3.2&amp;sourceID=14","3.2")</f>
        <v>3.2</v>
      </c>
      <c r="G546" s="4" t="str">
        <f>HYPERLINK("http://141.218.60.56/~jnz1568/getInfo.php?workbook=15_02.xlsx&amp;sheet=U0&amp;row=546&amp;col=7&amp;number=3.45e-06&amp;sourceID=14","3.45e-06")</f>
        <v>3.45e-06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HYPERLINK("http://141.218.60.56/~jnz1568/getInfo.php?workbook=15_02.xlsx&amp;sheet=U0&amp;row=547&amp;col=6&amp;number=3.3&amp;sourceID=14","3.3")</f>
        <v>3.3</v>
      </c>
      <c r="G547" s="4" t="str">
        <f>HYPERLINK("http://141.218.60.56/~jnz1568/getInfo.php?workbook=15_02.xlsx&amp;sheet=U0&amp;row=547&amp;col=7&amp;number=3.45e-06&amp;sourceID=14","3.45e-06")</f>
        <v>3.45e-06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HYPERLINK("http://141.218.60.56/~jnz1568/getInfo.php?workbook=15_02.xlsx&amp;sheet=U0&amp;row=548&amp;col=6&amp;number=3.4&amp;sourceID=14","3.4")</f>
        <v>3.4</v>
      </c>
      <c r="G548" s="4" t="str">
        <f>HYPERLINK("http://141.218.60.56/~jnz1568/getInfo.php?workbook=15_02.xlsx&amp;sheet=U0&amp;row=548&amp;col=7&amp;number=3.45e-06&amp;sourceID=14","3.45e-06")</f>
        <v>3.45e-06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HYPERLINK("http://141.218.60.56/~jnz1568/getInfo.php?workbook=15_02.xlsx&amp;sheet=U0&amp;row=549&amp;col=6&amp;number=3.5&amp;sourceID=14","3.5")</f>
        <v>3.5</v>
      </c>
      <c r="G549" s="4" t="str">
        <f>HYPERLINK("http://141.218.60.56/~jnz1568/getInfo.php?workbook=15_02.xlsx&amp;sheet=U0&amp;row=549&amp;col=7&amp;number=3.45e-06&amp;sourceID=14","3.45e-06")</f>
        <v>3.45e-06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HYPERLINK("http://141.218.60.56/~jnz1568/getInfo.php?workbook=15_02.xlsx&amp;sheet=U0&amp;row=550&amp;col=6&amp;number=3.6&amp;sourceID=14","3.6")</f>
        <v>3.6</v>
      </c>
      <c r="G550" s="4" t="str">
        <f>HYPERLINK("http://141.218.60.56/~jnz1568/getInfo.php?workbook=15_02.xlsx&amp;sheet=U0&amp;row=550&amp;col=7&amp;number=3.45e-06&amp;sourceID=14","3.45e-06")</f>
        <v>3.45e-06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HYPERLINK("http://141.218.60.56/~jnz1568/getInfo.php?workbook=15_02.xlsx&amp;sheet=U0&amp;row=551&amp;col=6&amp;number=3.7&amp;sourceID=14","3.7")</f>
        <v>3.7</v>
      </c>
      <c r="G551" s="4" t="str">
        <f>HYPERLINK("http://141.218.60.56/~jnz1568/getInfo.php?workbook=15_02.xlsx&amp;sheet=U0&amp;row=551&amp;col=7&amp;number=3.45e-06&amp;sourceID=14","3.45e-06")</f>
        <v>3.45e-06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HYPERLINK("http://141.218.60.56/~jnz1568/getInfo.php?workbook=15_02.xlsx&amp;sheet=U0&amp;row=552&amp;col=6&amp;number=3.8&amp;sourceID=14","3.8")</f>
        <v>3.8</v>
      </c>
      <c r="G552" s="4" t="str">
        <f>HYPERLINK("http://141.218.60.56/~jnz1568/getInfo.php?workbook=15_02.xlsx&amp;sheet=U0&amp;row=552&amp;col=7&amp;number=3.45e-06&amp;sourceID=14","3.45e-06")</f>
        <v>3.45e-06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HYPERLINK("http://141.218.60.56/~jnz1568/getInfo.php?workbook=15_02.xlsx&amp;sheet=U0&amp;row=553&amp;col=6&amp;number=3.9&amp;sourceID=14","3.9")</f>
        <v>3.9</v>
      </c>
      <c r="G553" s="4" t="str">
        <f>HYPERLINK("http://141.218.60.56/~jnz1568/getInfo.php?workbook=15_02.xlsx&amp;sheet=U0&amp;row=553&amp;col=7&amp;number=3.45e-06&amp;sourceID=14","3.45e-06")</f>
        <v>3.45e-06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HYPERLINK("http://141.218.60.56/~jnz1568/getInfo.php?workbook=15_02.xlsx&amp;sheet=U0&amp;row=554&amp;col=6&amp;number=4&amp;sourceID=14","4")</f>
        <v>4</v>
      </c>
      <c r="G554" s="4" t="str">
        <f>HYPERLINK("http://141.218.60.56/~jnz1568/getInfo.php?workbook=15_02.xlsx&amp;sheet=U0&amp;row=554&amp;col=7&amp;number=3.45e-06&amp;sourceID=14","3.45e-06")</f>
        <v>3.45e-06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HYPERLINK("http://141.218.60.56/~jnz1568/getInfo.php?workbook=15_02.xlsx&amp;sheet=U0&amp;row=555&amp;col=6&amp;number=4.1&amp;sourceID=14","4.1")</f>
        <v>4.1</v>
      </c>
      <c r="G555" s="4" t="str">
        <f>HYPERLINK("http://141.218.60.56/~jnz1568/getInfo.php?workbook=15_02.xlsx&amp;sheet=U0&amp;row=555&amp;col=7&amp;number=3.45e-06&amp;sourceID=14","3.45e-06")</f>
        <v>3.45e-06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HYPERLINK("http://141.218.60.56/~jnz1568/getInfo.php?workbook=15_02.xlsx&amp;sheet=U0&amp;row=556&amp;col=6&amp;number=4.2&amp;sourceID=14","4.2")</f>
        <v>4.2</v>
      </c>
      <c r="G556" s="4" t="str">
        <f>HYPERLINK("http://141.218.60.56/~jnz1568/getInfo.php?workbook=15_02.xlsx&amp;sheet=U0&amp;row=556&amp;col=7&amp;number=3.45e-06&amp;sourceID=14","3.45e-06")</f>
        <v>3.45e-06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HYPERLINK("http://141.218.60.56/~jnz1568/getInfo.php?workbook=15_02.xlsx&amp;sheet=U0&amp;row=557&amp;col=6&amp;number=4.3&amp;sourceID=14","4.3")</f>
        <v>4.3</v>
      </c>
      <c r="G557" s="4" t="str">
        <f>HYPERLINK("http://141.218.60.56/~jnz1568/getInfo.php?workbook=15_02.xlsx&amp;sheet=U0&amp;row=557&amp;col=7&amp;number=3.45e-06&amp;sourceID=14","3.45e-06")</f>
        <v>3.45e-06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HYPERLINK("http://141.218.60.56/~jnz1568/getInfo.php?workbook=15_02.xlsx&amp;sheet=U0&amp;row=558&amp;col=6&amp;number=4.4&amp;sourceID=14","4.4")</f>
        <v>4.4</v>
      </c>
      <c r="G558" s="4" t="str">
        <f>HYPERLINK("http://141.218.60.56/~jnz1568/getInfo.php?workbook=15_02.xlsx&amp;sheet=U0&amp;row=558&amp;col=7&amp;number=3.45e-06&amp;sourceID=14","3.45e-06")</f>
        <v>3.45e-06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HYPERLINK("http://141.218.60.56/~jnz1568/getInfo.php?workbook=15_02.xlsx&amp;sheet=U0&amp;row=559&amp;col=6&amp;number=4.5&amp;sourceID=14","4.5")</f>
        <v>4.5</v>
      </c>
      <c r="G559" s="4" t="str">
        <f>HYPERLINK("http://141.218.60.56/~jnz1568/getInfo.php?workbook=15_02.xlsx&amp;sheet=U0&amp;row=559&amp;col=7&amp;number=3.45e-06&amp;sourceID=14","3.45e-06")</f>
        <v>3.45e-06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HYPERLINK("http://141.218.60.56/~jnz1568/getInfo.php?workbook=15_02.xlsx&amp;sheet=U0&amp;row=560&amp;col=6&amp;number=4.6&amp;sourceID=14","4.6")</f>
        <v>4.6</v>
      </c>
      <c r="G560" s="4" t="str">
        <f>HYPERLINK("http://141.218.60.56/~jnz1568/getInfo.php?workbook=15_02.xlsx&amp;sheet=U0&amp;row=560&amp;col=7&amp;number=3.44e-06&amp;sourceID=14","3.44e-06")</f>
        <v>3.44e-06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HYPERLINK("http://141.218.60.56/~jnz1568/getInfo.php?workbook=15_02.xlsx&amp;sheet=U0&amp;row=561&amp;col=6&amp;number=4.7&amp;sourceID=14","4.7")</f>
        <v>4.7</v>
      </c>
      <c r="G561" s="4" t="str">
        <f>HYPERLINK("http://141.218.60.56/~jnz1568/getInfo.php?workbook=15_02.xlsx&amp;sheet=U0&amp;row=561&amp;col=7&amp;number=3.44e-06&amp;sourceID=14","3.44e-06")</f>
        <v>3.44e-06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HYPERLINK("http://141.218.60.56/~jnz1568/getInfo.php?workbook=15_02.xlsx&amp;sheet=U0&amp;row=562&amp;col=6&amp;number=4.8&amp;sourceID=14","4.8")</f>
        <v>4.8</v>
      </c>
      <c r="G562" s="4" t="str">
        <f>HYPERLINK("http://141.218.60.56/~jnz1568/getInfo.php?workbook=15_02.xlsx&amp;sheet=U0&amp;row=562&amp;col=7&amp;number=3.44e-06&amp;sourceID=14","3.44e-06")</f>
        <v>3.44e-06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HYPERLINK("http://141.218.60.56/~jnz1568/getInfo.php?workbook=15_02.xlsx&amp;sheet=U0&amp;row=563&amp;col=6&amp;number=4.9&amp;sourceID=14","4.9")</f>
        <v>4.9</v>
      </c>
      <c r="G563" s="4" t="str">
        <f>HYPERLINK("http://141.218.60.56/~jnz1568/getInfo.php?workbook=15_02.xlsx&amp;sheet=U0&amp;row=563&amp;col=7&amp;number=3.44e-06&amp;sourceID=14","3.44e-06")</f>
        <v>3.44e-06</v>
      </c>
    </row>
    <row r="564" spans="1:7">
      <c r="A564" s="3">
        <v>15</v>
      </c>
      <c r="B564" s="3">
        <v>2</v>
      </c>
      <c r="C564" s="3">
        <v>1</v>
      </c>
      <c r="D564" s="3">
        <v>30</v>
      </c>
      <c r="E564" s="3">
        <v>1</v>
      </c>
      <c r="F564" s="4" t="str">
        <f>HYPERLINK("http://141.218.60.56/~jnz1568/getInfo.php?workbook=15_02.xlsx&amp;sheet=U0&amp;row=564&amp;col=6&amp;number=3&amp;sourceID=14","3")</f>
        <v>3</v>
      </c>
      <c r="G564" s="4" t="str">
        <f>HYPERLINK("http://141.218.60.56/~jnz1568/getInfo.php?workbook=15_02.xlsx&amp;sheet=U0&amp;row=564&amp;col=7&amp;number=5.5e-06&amp;sourceID=14","5.5e-06")</f>
        <v>5.5e-06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HYPERLINK("http://141.218.60.56/~jnz1568/getInfo.php?workbook=15_02.xlsx&amp;sheet=U0&amp;row=565&amp;col=6&amp;number=3.1&amp;sourceID=14","3.1")</f>
        <v>3.1</v>
      </c>
      <c r="G565" s="4" t="str">
        <f>HYPERLINK("http://141.218.60.56/~jnz1568/getInfo.php?workbook=15_02.xlsx&amp;sheet=U0&amp;row=565&amp;col=7&amp;number=5.5e-06&amp;sourceID=14","5.5e-06")</f>
        <v>5.5e-06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HYPERLINK("http://141.218.60.56/~jnz1568/getInfo.php?workbook=15_02.xlsx&amp;sheet=U0&amp;row=566&amp;col=6&amp;number=3.2&amp;sourceID=14","3.2")</f>
        <v>3.2</v>
      </c>
      <c r="G566" s="4" t="str">
        <f>HYPERLINK("http://141.218.60.56/~jnz1568/getInfo.php?workbook=15_02.xlsx&amp;sheet=U0&amp;row=566&amp;col=7&amp;number=5.5e-06&amp;sourceID=14","5.5e-06")</f>
        <v>5.5e-06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HYPERLINK("http://141.218.60.56/~jnz1568/getInfo.php?workbook=15_02.xlsx&amp;sheet=U0&amp;row=567&amp;col=6&amp;number=3.3&amp;sourceID=14","3.3")</f>
        <v>3.3</v>
      </c>
      <c r="G567" s="4" t="str">
        <f>HYPERLINK("http://141.218.60.56/~jnz1568/getInfo.php?workbook=15_02.xlsx&amp;sheet=U0&amp;row=567&amp;col=7&amp;number=5.5e-06&amp;sourceID=14","5.5e-06")</f>
        <v>5.5e-06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HYPERLINK("http://141.218.60.56/~jnz1568/getInfo.php?workbook=15_02.xlsx&amp;sheet=U0&amp;row=568&amp;col=6&amp;number=3.4&amp;sourceID=14","3.4")</f>
        <v>3.4</v>
      </c>
      <c r="G568" s="4" t="str">
        <f>HYPERLINK("http://141.218.60.56/~jnz1568/getInfo.php?workbook=15_02.xlsx&amp;sheet=U0&amp;row=568&amp;col=7&amp;number=5.5e-06&amp;sourceID=14","5.5e-06")</f>
        <v>5.5e-06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HYPERLINK("http://141.218.60.56/~jnz1568/getInfo.php?workbook=15_02.xlsx&amp;sheet=U0&amp;row=569&amp;col=6&amp;number=3.5&amp;sourceID=14","3.5")</f>
        <v>3.5</v>
      </c>
      <c r="G569" s="4" t="str">
        <f>HYPERLINK("http://141.218.60.56/~jnz1568/getInfo.php?workbook=15_02.xlsx&amp;sheet=U0&amp;row=569&amp;col=7&amp;number=5.5e-06&amp;sourceID=14","5.5e-06")</f>
        <v>5.5e-06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HYPERLINK("http://141.218.60.56/~jnz1568/getInfo.php?workbook=15_02.xlsx&amp;sheet=U0&amp;row=570&amp;col=6&amp;number=3.6&amp;sourceID=14","3.6")</f>
        <v>3.6</v>
      </c>
      <c r="G570" s="4" t="str">
        <f>HYPERLINK("http://141.218.60.56/~jnz1568/getInfo.php?workbook=15_02.xlsx&amp;sheet=U0&amp;row=570&amp;col=7&amp;number=5.5e-06&amp;sourceID=14","5.5e-06")</f>
        <v>5.5e-06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HYPERLINK("http://141.218.60.56/~jnz1568/getInfo.php?workbook=15_02.xlsx&amp;sheet=U0&amp;row=571&amp;col=6&amp;number=3.7&amp;sourceID=14","3.7")</f>
        <v>3.7</v>
      </c>
      <c r="G571" s="4" t="str">
        <f>HYPERLINK("http://141.218.60.56/~jnz1568/getInfo.php?workbook=15_02.xlsx&amp;sheet=U0&amp;row=571&amp;col=7&amp;number=5.5e-06&amp;sourceID=14","5.5e-06")</f>
        <v>5.5e-06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HYPERLINK("http://141.218.60.56/~jnz1568/getInfo.php?workbook=15_02.xlsx&amp;sheet=U0&amp;row=572&amp;col=6&amp;number=3.8&amp;sourceID=14","3.8")</f>
        <v>3.8</v>
      </c>
      <c r="G572" s="4" t="str">
        <f>HYPERLINK("http://141.218.60.56/~jnz1568/getInfo.php?workbook=15_02.xlsx&amp;sheet=U0&amp;row=572&amp;col=7&amp;number=5.5e-06&amp;sourceID=14","5.5e-06")</f>
        <v>5.5e-06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HYPERLINK("http://141.218.60.56/~jnz1568/getInfo.php?workbook=15_02.xlsx&amp;sheet=U0&amp;row=573&amp;col=6&amp;number=3.9&amp;sourceID=14","3.9")</f>
        <v>3.9</v>
      </c>
      <c r="G573" s="4" t="str">
        <f>HYPERLINK("http://141.218.60.56/~jnz1568/getInfo.php?workbook=15_02.xlsx&amp;sheet=U0&amp;row=573&amp;col=7&amp;number=5.5e-06&amp;sourceID=14","5.5e-06")</f>
        <v>5.5e-06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HYPERLINK("http://141.218.60.56/~jnz1568/getInfo.php?workbook=15_02.xlsx&amp;sheet=U0&amp;row=574&amp;col=6&amp;number=4&amp;sourceID=14","4")</f>
        <v>4</v>
      </c>
      <c r="G574" s="4" t="str">
        <f>HYPERLINK("http://141.218.60.56/~jnz1568/getInfo.php?workbook=15_02.xlsx&amp;sheet=U0&amp;row=574&amp;col=7&amp;number=5.5e-06&amp;sourceID=14","5.5e-06")</f>
        <v>5.5e-06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HYPERLINK("http://141.218.60.56/~jnz1568/getInfo.php?workbook=15_02.xlsx&amp;sheet=U0&amp;row=575&amp;col=6&amp;number=4.1&amp;sourceID=14","4.1")</f>
        <v>4.1</v>
      </c>
      <c r="G575" s="4" t="str">
        <f>HYPERLINK("http://141.218.60.56/~jnz1568/getInfo.php?workbook=15_02.xlsx&amp;sheet=U0&amp;row=575&amp;col=7&amp;number=5.5e-06&amp;sourceID=14","5.5e-06")</f>
        <v>5.5e-06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HYPERLINK("http://141.218.60.56/~jnz1568/getInfo.php?workbook=15_02.xlsx&amp;sheet=U0&amp;row=576&amp;col=6&amp;number=4.2&amp;sourceID=14","4.2")</f>
        <v>4.2</v>
      </c>
      <c r="G576" s="4" t="str">
        <f>HYPERLINK("http://141.218.60.56/~jnz1568/getInfo.php?workbook=15_02.xlsx&amp;sheet=U0&amp;row=576&amp;col=7&amp;number=5.5e-06&amp;sourceID=14","5.5e-06")</f>
        <v>5.5e-06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HYPERLINK("http://141.218.60.56/~jnz1568/getInfo.php?workbook=15_02.xlsx&amp;sheet=U0&amp;row=577&amp;col=6&amp;number=4.3&amp;sourceID=14","4.3")</f>
        <v>4.3</v>
      </c>
      <c r="G577" s="4" t="str">
        <f>HYPERLINK("http://141.218.60.56/~jnz1568/getInfo.php?workbook=15_02.xlsx&amp;sheet=U0&amp;row=577&amp;col=7&amp;number=5.5e-06&amp;sourceID=14","5.5e-06")</f>
        <v>5.5e-06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HYPERLINK("http://141.218.60.56/~jnz1568/getInfo.php?workbook=15_02.xlsx&amp;sheet=U0&amp;row=578&amp;col=6&amp;number=4.4&amp;sourceID=14","4.4")</f>
        <v>4.4</v>
      </c>
      <c r="G578" s="4" t="str">
        <f>HYPERLINK("http://141.218.60.56/~jnz1568/getInfo.php?workbook=15_02.xlsx&amp;sheet=U0&amp;row=578&amp;col=7&amp;number=5.49e-06&amp;sourceID=14","5.49e-06")</f>
        <v>5.49e-06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HYPERLINK("http://141.218.60.56/~jnz1568/getInfo.php?workbook=15_02.xlsx&amp;sheet=U0&amp;row=579&amp;col=6&amp;number=4.5&amp;sourceID=14","4.5")</f>
        <v>4.5</v>
      </c>
      <c r="G579" s="4" t="str">
        <f>HYPERLINK("http://141.218.60.56/~jnz1568/getInfo.php?workbook=15_02.xlsx&amp;sheet=U0&amp;row=579&amp;col=7&amp;number=5.49e-06&amp;sourceID=14","5.49e-06")</f>
        <v>5.49e-06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HYPERLINK("http://141.218.60.56/~jnz1568/getInfo.php?workbook=15_02.xlsx&amp;sheet=U0&amp;row=580&amp;col=6&amp;number=4.6&amp;sourceID=14","4.6")</f>
        <v>4.6</v>
      </c>
      <c r="G580" s="4" t="str">
        <f>HYPERLINK("http://141.218.60.56/~jnz1568/getInfo.php?workbook=15_02.xlsx&amp;sheet=U0&amp;row=580&amp;col=7&amp;number=5.49e-06&amp;sourceID=14","5.49e-06")</f>
        <v>5.49e-06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HYPERLINK("http://141.218.60.56/~jnz1568/getInfo.php?workbook=15_02.xlsx&amp;sheet=U0&amp;row=581&amp;col=6&amp;number=4.7&amp;sourceID=14","4.7")</f>
        <v>4.7</v>
      </c>
      <c r="G581" s="4" t="str">
        <f>HYPERLINK("http://141.218.60.56/~jnz1568/getInfo.php?workbook=15_02.xlsx&amp;sheet=U0&amp;row=581&amp;col=7&amp;number=5.48e-06&amp;sourceID=14","5.48e-06")</f>
        <v>5.48e-06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HYPERLINK("http://141.218.60.56/~jnz1568/getInfo.php?workbook=15_02.xlsx&amp;sheet=U0&amp;row=582&amp;col=6&amp;number=4.8&amp;sourceID=14","4.8")</f>
        <v>4.8</v>
      </c>
      <c r="G582" s="4" t="str">
        <f>HYPERLINK("http://141.218.60.56/~jnz1568/getInfo.php?workbook=15_02.xlsx&amp;sheet=U0&amp;row=582&amp;col=7&amp;number=5.48e-06&amp;sourceID=14","5.48e-06")</f>
        <v>5.48e-06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HYPERLINK("http://141.218.60.56/~jnz1568/getInfo.php?workbook=15_02.xlsx&amp;sheet=U0&amp;row=583&amp;col=6&amp;number=4.9&amp;sourceID=14","4.9")</f>
        <v>4.9</v>
      </c>
      <c r="G583" s="4" t="str">
        <f>HYPERLINK("http://141.218.60.56/~jnz1568/getInfo.php?workbook=15_02.xlsx&amp;sheet=U0&amp;row=583&amp;col=7&amp;number=5.47e-06&amp;sourceID=14","5.47e-06")</f>
        <v>5.47e-06</v>
      </c>
    </row>
    <row r="584" spans="1:7">
      <c r="A584" s="3">
        <v>15</v>
      </c>
      <c r="B584" s="3">
        <v>2</v>
      </c>
      <c r="C584" s="3">
        <v>1</v>
      </c>
      <c r="D584" s="3">
        <v>31</v>
      </c>
      <c r="E584" s="3">
        <v>1</v>
      </c>
      <c r="F584" s="4" t="str">
        <f>HYPERLINK("http://141.218.60.56/~jnz1568/getInfo.php?workbook=15_02.xlsx&amp;sheet=U0&amp;row=584&amp;col=6&amp;number=3&amp;sourceID=14","3")</f>
        <v>3</v>
      </c>
      <c r="G584" s="4" t="str">
        <f>HYPERLINK("http://141.218.60.56/~jnz1568/getInfo.php?workbook=15_02.xlsx&amp;sheet=U0&amp;row=584&amp;col=7&amp;number=3.22e-06&amp;sourceID=14","3.22e-06")</f>
        <v>3.22e-06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HYPERLINK("http://141.218.60.56/~jnz1568/getInfo.php?workbook=15_02.xlsx&amp;sheet=U0&amp;row=585&amp;col=6&amp;number=3.1&amp;sourceID=14","3.1")</f>
        <v>3.1</v>
      </c>
      <c r="G585" s="4" t="str">
        <f>HYPERLINK("http://141.218.60.56/~jnz1568/getInfo.php?workbook=15_02.xlsx&amp;sheet=U0&amp;row=585&amp;col=7&amp;number=3.22e-06&amp;sourceID=14","3.22e-06")</f>
        <v>3.22e-06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HYPERLINK("http://141.218.60.56/~jnz1568/getInfo.php?workbook=15_02.xlsx&amp;sheet=U0&amp;row=586&amp;col=6&amp;number=3.2&amp;sourceID=14","3.2")</f>
        <v>3.2</v>
      </c>
      <c r="G586" s="4" t="str">
        <f>HYPERLINK("http://141.218.60.56/~jnz1568/getInfo.php?workbook=15_02.xlsx&amp;sheet=U0&amp;row=586&amp;col=7&amp;number=3.22e-06&amp;sourceID=14","3.22e-06")</f>
        <v>3.22e-06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HYPERLINK("http://141.218.60.56/~jnz1568/getInfo.php?workbook=15_02.xlsx&amp;sheet=U0&amp;row=587&amp;col=6&amp;number=3.3&amp;sourceID=14","3.3")</f>
        <v>3.3</v>
      </c>
      <c r="G587" s="4" t="str">
        <f>HYPERLINK("http://141.218.60.56/~jnz1568/getInfo.php?workbook=15_02.xlsx&amp;sheet=U0&amp;row=587&amp;col=7&amp;number=3.22e-06&amp;sourceID=14","3.22e-06")</f>
        <v>3.22e-06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HYPERLINK("http://141.218.60.56/~jnz1568/getInfo.php?workbook=15_02.xlsx&amp;sheet=U0&amp;row=588&amp;col=6&amp;number=3.4&amp;sourceID=14","3.4")</f>
        <v>3.4</v>
      </c>
      <c r="G588" s="4" t="str">
        <f>HYPERLINK("http://141.218.60.56/~jnz1568/getInfo.php?workbook=15_02.xlsx&amp;sheet=U0&amp;row=588&amp;col=7&amp;number=3.22e-06&amp;sourceID=14","3.22e-06")</f>
        <v>3.22e-06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HYPERLINK("http://141.218.60.56/~jnz1568/getInfo.php?workbook=15_02.xlsx&amp;sheet=U0&amp;row=589&amp;col=6&amp;number=3.5&amp;sourceID=14","3.5")</f>
        <v>3.5</v>
      </c>
      <c r="G589" s="4" t="str">
        <f>HYPERLINK("http://141.218.60.56/~jnz1568/getInfo.php?workbook=15_02.xlsx&amp;sheet=U0&amp;row=589&amp;col=7&amp;number=3.22e-06&amp;sourceID=14","3.22e-06")</f>
        <v>3.22e-06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HYPERLINK("http://141.218.60.56/~jnz1568/getInfo.php?workbook=15_02.xlsx&amp;sheet=U0&amp;row=590&amp;col=6&amp;number=3.6&amp;sourceID=14","3.6")</f>
        <v>3.6</v>
      </c>
      <c r="G590" s="4" t="str">
        <f>HYPERLINK("http://141.218.60.56/~jnz1568/getInfo.php?workbook=15_02.xlsx&amp;sheet=U0&amp;row=590&amp;col=7&amp;number=3.22e-06&amp;sourceID=14","3.22e-06")</f>
        <v>3.22e-06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HYPERLINK("http://141.218.60.56/~jnz1568/getInfo.php?workbook=15_02.xlsx&amp;sheet=U0&amp;row=591&amp;col=6&amp;number=3.7&amp;sourceID=14","3.7")</f>
        <v>3.7</v>
      </c>
      <c r="G591" s="4" t="str">
        <f>HYPERLINK("http://141.218.60.56/~jnz1568/getInfo.php?workbook=15_02.xlsx&amp;sheet=U0&amp;row=591&amp;col=7&amp;number=3.22e-06&amp;sourceID=14","3.22e-06")</f>
        <v>3.22e-06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HYPERLINK("http://141.218.60.56/~jnz1568/getInfo.php?workbook=15_02.xlsx&amp;sheet=U0&amp;row=592&amp;col=6&amp;number=3.8&amp;sourceID=14","3.8")</f>
        <v>3.8</v>
      </c>
      <c r="G592" s="4" t="str">
        <f>HYPERLINK("http://141.218.60.56/~jnz1568/getInfo.php?workbook=15_02.xlsx&amp;sheet=U0&amp;row=592&amp;col=7&amp;number=3.22e-06&amp;sourceID=14","3.22e-06")</f>
        <v>3.22e-06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HYPERLINK("http://141.218.60.56/~jnz1568/getInfo.php?workbook=15_02.xlsx&amp;sheet=U0&amp;row=593&amp;col=6&amp;number=3.9&amp;sourceID=14","3.9")</f>
        <v>3.9</v>
      </c>
      <c r="G593" s="4" t="str">
        <f>HYPERLINK("http://141.218.60.56/~jnz1568/getInfo.php?workbook=15_02.xlsx&amp;sheet=U0&amp;row=593&amp;col=7&amp;number=3.22e-06&amp;sourceID=14","3.22e-06")</f>
        <v>3.22e-06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HYPERLINK("http://141.218.60.56/~jnz1568/getInfo.php?workbook=15_02.xlsx&amp;sheet=U0&amp;row=594&amp;col=6&amp;number=4&amp;sourceID=14","4")</f>
        <v>4</v>
      </c>
      <c r="G594" s="4" t="str">
        <f>HYPERLINK("http://141.218.60.56/~jnz1568/getInfo.php?workbook=15_02.xlsx&amp;sheet=U0&amp;row=594&amp;col=7&amp;number=3.22e-06&amp;sourceID=14","3.22e-06")</f>
        <v>3.22e-06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HYPERLINK("http://141.218.60.56/~jnz1568/getInfo.php?workbook=15_02.xlsx&amp;sheet=U0&amp;row=595&amp;col=6&amp;number=4.1&amp;sourceID=14","4.1")</f>
        <v>4.1</v>
      </c>
      <c r="G595" s="4" t="str">
        <f>HYPERLINK("http://141.218.60.56/~jnz1568/getInfo.php?workbook=15_02.xlsx&amp;sheet=U0&amp;row=595&amp;col=7&amp;number=3.22e-06&amp;sourceID=14","3.22e-06")</f>
        <v>3.22e-06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HYPERLINK("http://141.218.60.56/~jnz1568/getInfo.php?workbook=15_02.xlsx&amp;sheet=U0&amp;row=596&amp;col=6&amp;number=4.2&amp;sourceID=14","4.2")</f>
        <v>4.2</v>
      </c>
      <c r="G596" s="4" t="str">
        <f>HYPERLINK("http://141.218.60.56/~jnz1568/getInfo.php?workbook=15_02.xlsx&amp;sheet=U0&amp;row=596&amp;col=7&amp;number=3.22e-06&amp;sourceID=14","3.22e-06")</f>
        <v>3.22e-06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HYPERLINK("http://141.218.60.56/~jnz1568/getInfo.php?workbook=15_02.xlsx&amp;sheet=U0&amp;row=597&amp;col=6&amp;number=4.3&amp;sourceID=14","4.3")</f>
        <v>4.3</v>
      </c>
      <c r="G597" s="4" t="str">
        <f>HYPERLINK("http://141.218.60.56/~jnz1568/getInfo.php?workbook=15_02.xlsx&amp;sheet=U0&amp;row=597&amp;col=7&amp;number=3.22e-06&amp;sourceID=14","3.22e-06")</f>
        <v>3.22e-06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HYPERLINK("http://141.218.60.56/~jnz1568/getInfo.php?workbook=15_02.xlsx&amp;sheet=U0&amp;row=598&amp;col=6&amp;number=4.4&amp;sourceID=14","4.4")</f>
        <v>4.4</v>
      </c>
      <c r="G598" s="4" t="str">
        <f>HYPERLINK("http://141.218.60.56/~jnz1568/getInfo.php?workbook=15_02.xlsx&amp;sheet=U0&amp;row=598&amp;col=7&amp;number=3.22e-06&amp;sourceID=14","3.22e-06")</f>
        <v>3.22e-06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HYPERLINK("http://141.218.60.56/~jnz1568/getInfo.php?workbook=15_02.xlsx&amp;sheet=U0&amp;row=599&amp;col=6&amp;number=4.5&amp;sourceID=14","4.5")</f>
        <v>4.5</v>
      </c>
      <c r="G599" s="4" t="str">
        <f>HYPERLINK("http://141.218.60.56/~jnz1568/getInfo.php?workbook=15_02.xlsx&amp;sheet=U0&amp;row=599&amp;col=7&amp;number=3.22e-06&amp;sourceID=14","3.22e-06")</f>
        <v>3.22e-06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HYPERLINK("http://141.218.60.56/~jnz1568/getInfo.php?workbook=15_02.xlsx&amp;sheet=U0&amp;row=600&amp;col=6&amp;number=4.6&amp;sourceID=14","4.6")</f>
        <v>4.6</v>
      </c>
      <c r="G600" s="4" t="str">
        <f>HYPERLINK("http://141.218.60.56/~jnz1568/getInfo.php?workbook=15_02.xlsx&amp;sheet=U0&amp;row=600&amp;col=7&amp;number=3.22e-06&amp;sourceID=14","3.22e-06")</f>
        <v>3.22e-06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HYPERLINK("http://141.218.60.56/~jnz1568/getInfo.php?workbook=15_02.xlsx&amp;sheet=U0&amp;row=601&amp;col=6&amp;number=4.7&amp;sourceID=14","4.7")</f>
        <v>4.7</v>
      </c>
      <c r="G601" s="4" t="str">
        <f>HYPERLINK("http://141.218.60.56/~jnz1568/getInfo.php?workbook=15_02.xlsx&amp;sheet=U0&amp;row=601&amp;col=7&amp;number=3.22e-06&amp;sourceID=14","3.22e-06")</f>
        <v>3.22e-06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HYPERLINK("http://141.218.60.56/~jnz1568/getInfo.php?workbook=15_02.xlsx&amp;sheet=U0&amp;row=602&amp;col=6&amp;number=4.8&amp;sourceID=14","4.8")</f>
        <v>4.8</v>
      </c>
      <c r="G602" s="4" t="str">
        <f>HYPERLINK("http://141.218.60.56/~jnz1568/getInfo.php?workbook=15_02.xlsx&amp;sheet=U0&amp;row=602&amp;col=7&amp;number=3.21e-06&amp;sourceID=14","3.21e-06")</f>
        <v>3.21e-06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HYPERLINK("http://141.218.60.56/~jnz1568/getInfo.php?workbook=15_02.xlsx&amp;sheet=U0&amp;row=603&amp;col=6&amp;number=4.9&amp;sourceID=14","4.9")</f>
        <v>4.9</v>
      </c>
      <c r="G603" s="4" t="str">
        <f>HYPERLINK("http://141.218.60.56/~jnz1568/getInfo.php?workbook=15_02.xlsx&amp;sheet=U0&amp;row=603&amp;col=7&amp;number=3.21e-06&amp;sourceID=14","3.21e-06")</f>
        <v>3.21e-06</v>
      </c>
    </row>
    <row r="604" spans="1:7">
      <c r="A604" s="3">
        <v>15</v>
      </c>
      <c r="B604" s="3">
        <v>2</v>
      </c>
      <c r="C604" s="3">
        <v>1</v>
      </c>
      <c r="D604" s="3">
        <v>32</v>
      </c>
      <c r="E604" s="3">
        <v>1</v>
      </c>
      <c r="F604" s="4" t="str">
        <f>HYPERLINK("http://141.218.60.56/~jnz1568/getInfo.php?workbook=15_02.xlsx&amp;sheet=U0&amp;row=604&amp;col=6&amp;number=3&amp;sourceID=14","3")</f>
        <v>3</v>
      </c>
      <c r="G604" s="4" t="str">
        <f>HYPERLINK("http://141.218.60.56/~jnz1568/getInfo.php?workbook=15_02.xlsx&amp;sheet=U0&amp;row=604&amp;col=7&amp;number=6.1e-05&amp;sourceID=14","6.1e-05")</f>
        <v>6.1e-05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HYPERLINK("http://141.218.60.56/~jnz1568/getInfo.php?workbook=15_02.xlsx&amp;sheet=U0&amp;row=605&amp;col=6&amp;number=3.1&amp;sourceID=14","3.1")</f>
        <v>3.1</v>
      </c>
      <c r="G605" s="4" t="str">
        <f>HYPERLINK("http://141.218.60.56/~jnz1568/getInfo.php?workbook=15_02.xlsx&amp;sheet=U0&amp;row=605&amp;col=7&amp;number=6.1e-05&amp;sourceID=14","6.1e-05")</f>
        <v>6.1e-05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HYPERLINK("http://141.218.60.56/~jnz1568/getInfo.php?workbook=15_02.xlsx&amp;sheet=U0&amp;row=606&amp;col=6&amp;number=3.2&amp;sourceID=14","3.2")</f>
        <v>3.2</v>
      </c>
      <c r="G606" s="4" t="str">
        <f>HYPERLINK("http://141.218.60.56/~jnz1568/getInfo.php?workbook=15_02.xlsx&amp;sheet=U0&amp;row=606&amp;col=7&amp;number=6.1e-05&amp;sourceID=14","6.1e-05")</f>
        <v>6.1e-05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HYPERLINK("http://141.218.60.56/~jnz1568/getInfo.php?workbook=15_02.xlsx&amp;sheet=U0&amp;row=607&amp;col=6&amp;number=3.3&amp;sourceID=14","3.3")</f>
        <v>3.3</v>
      </c>
      <c r="G607" s="4" t="str">
        <f>HYPERLINK("http://141.218.60.56/~jnz1568/getInfo.php?workbook=15_02.xlsx&amp;sheet=U0&amp;row=607&amp;col=7&amp;number=6.1e-05&amp;sourceID=14","6.1e-05")</f>
        <v>6.1e-05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HYPERLINK("http://141.218.60.56/~jnz1568/getInfo.php?workbook=15_02.xlsx&amp;sheet=U0&amp;row=608&amp;col=6&amp;number=3.4&amp;sourceID=14","3.4")</f>
        <v>3.4</v>
      </c>
      <c r="G608" s="4" t="str">
        <f>HYPERLINK("http://141.218.60.56/~jnz1568/getInfo.php?workbook=15_02.xlsx&amp;sheet=U0&amp;row=608&amp;col=7&amp;number=6.1e-05&amp;sourceID=14","6.1e-05")</f>
        <v>6.1e-05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HYPERLINK("http://141.218.60.56/~jnz1568/getInfo.php?workbook=15_02.xlsx&amp;sheet=U0&amp;row=609&amp;col=6&amp;number=3.5&amp;sourceID=14","3.5")</f>
        <v>3.5</v>
      </c>
      <c r="G609" s="4" t="str">
        <f>HYPERLINK("http://141.218.60.56/~jnz1568/getInfo.php?workbook=15_02.xlsx&amp;sheet=U0&amp;row=609&amp;col=7&amp;number=6.1e-05&amp;sourceID=14","6.1e-05")</f>
        <v>6.1e-05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HYPERLINK("http://141.218.60.56/~jnz1568/getInfo.php?workbook=15_02.xlsx&amp;sheet=U0&amp;row=610&amp;col=6&amp;number=3.6&amp;sourceID=14","3.6")</f>
        <v>3.6</v>
      </c>
      <c r="G610" s="4" t="str">
        <f>HYPERLINK("http://141.218.60.56/~jnz1568/getInfo.php?workbook=15_02.xlsx&amp;sheet=U0&amp;row=610&amp;col=7&amp;number=6.1e-05&amp;sourceID=14","6.1e-05")</f>
        <v>6.1e-05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HYPERLINK("http://141.218.60.56/~jnz1568/getInfo.php?workbook=15_02.xlsx&amp;sheet=U0&amp;row=611&amp;col=6&amp;number=3.7&amp;sourceID=14","3.7")</f>
        <v>3.7</v>
      </c>
      <c r="G611" s="4" t="str">
        <f>HYPERLINK("http://141.218.60.56/~jnz1568/getInfo.php?workbook=15_02.xlsx&amp;sheet=U0&amp;row=611&amp;col=7&amp;number=6.1e-05&amp;sourceID=14","6.1e-05")</f>
        <v>6.1e-05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HYPERLINK("http://141.218.60.56/~jnz1568/getInfo.php?workbook=15_02.xlsx&amp;sheet=U0&amp;row=612&amp;col=6&amp;number=3.8&amp;sourceID=14","3.8")</f>
        <v>3.8</v>
      </c>
      <c r="G612" s="4" t="str">
        <f>HYPERLINK("http://141.218.60.56/~jnz1568/getInfo.php?workbook=15_02.xlsx&amp;sheet=U0&amp;row=612&amp;col=7&amp;number=6.1e-05&amp;sourceID=14","6.1e-05")</f>
        <v>6.1e-05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HYPERLINK("http://141.218.60.56/~jnz1568/getInfo.php?workbook=15_02.xlsx&amp;sheet=U0&amp;row=613&amp;col=6&amp;number=3.9&amp;sourceID=14","3.9")</f>
        <v>3.9</v>
      </c>
      <c r="G613" s="4" t="str">
        <f>HYPERLINK("http://141.218.60.56/~jnz1568/getInfo.php?workbook=15_02.xlsx&amp;sheet=U0&amp;row=613&amp;col=7&amp;number=6.1e-05&amp;sourceID=14","6.1e-05")</f>
        <v>6.1e-05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HYPERLINK("http://141.218.60.56/~jnz1568/getInfo.php?workbook=15_02.xlsx&amp;sheet=U0&amp;row=614&amp;col=6&amp;number=4&amp;sourceID=14","4")</f>
        <v>4</v>
      </c>
      <c r="G614" s="4" t="str">
        <f>HYPERLINK("http://141.218.60.56/~jnz1568/getInfo.php?workbook=15_02.xlsx&amp;sheet=U0&amp;row=614&amp;col=7&amp;number=6.09e-05&amp;sourceID=14","6.09e-05")</f>
        <v>6.09e-05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HYPERLINK("http://141.218.60.56/~jnz1568/getInfo.php?workbook=15_02.xlsx&amp;sheet=U0&amp;row=615&amp;col=6&amp;number=4.1&amp;sourceID=14","4.1")</f>
        <v>4.1</v>
      </c>
      <c r="G615" s="4" t="str">
        <f>HYPERLINK("http://141.218.60.56/~jnz1568/getInfo.php?workbook=15_02.xlsx&amp;sheet=U0&amp;row=615&amp;col=7&amp;number=6.09e-05&amp;sourceID=14","6.09e-05")</f>
        <v>6.09e-05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HYPERLINK("http://141.218.60.56/~jnz1568/getInfo.php?workbook=15_02.xlsx&amp;sheet=U0&amp;row=616&amp;col=6&amp;number=4.2&amp;sourceID=14","4.2")</f>
        <v>4.2</v>
      </c>
      <c r="G616" s="4" t="str">
        <f>HYPERLINK("http://141.218.60.56/~jnz1568/getInfo.php?workbook=15_02.xlsx&amp;sheet=U0&amp;row=616&amp;col=7&amp;number=6.09e-05&amp;sourceID=14","6.09e-05")</f>
        <v>6.09e-05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HYPERLINK("http://141.218.60.56/~jnz1568/getInfo.php?workbook=15_02.xlsx&amp;sheet=U0&amp;row=617&amp;col=6&amp;number=4.3&amp;sourceID=14","4.3")</f>
        <v>4.3</v>
      </c>
      <c r="G617" s="4" t="str">
        <f>HYPERLINK("http://141.218.60.56/~jnz1568/getInfo.php?workbook=15_02.xlsx&amp;sheet=U0&amp;row=617&amp;col=7&amp;number=6.09e-05&amp;sourceID=14","6.09e-05")</f>
        <v>6.09e-05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HYPERLINK("http://141.218.60.56/~jnz1568/getInfo.php?workbook=15_02.xlsx&amp;sheet=U0&amp;row=618&amp;col=6&amp;number=4.4&amp;sourceID=14","4.4")</f>
        <v>4.4</v>
      </c>
      <c r="G618" s="4" t="str">
        <f>HYPERLINK("http://141.218.60.56/~jnz1568/getInfo.php?workbook=15_02.xlsx&amp;sheet=U0&amp;row=618&amp;col=7&amp;number=6.09e-05&amp;sourceID=14","6.09e-05")</f>
        <v>6.09e-05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HYPERLINK("http://141.218.60.56/~jnz1568/getInfo.php?workbook=15_02.xlsx&amp;sheet=U0&amp;row=619&amp;col=6&amp;number=4.5&amp;sourceID=14","4.5")</f>
        <v>4.5</v>
      </c>
      <c r="G619" s="4" t="str">
        <f>HYPERLINK("http://141.218.60.56/~jnz1568/getInfo.php?workbook=15_02.xlsx&amp;sheet=U0&amp;row=619&amp;col=7&amp;number=6.09e-05&amp;sourceID=14","6.09e-05")</f>
        <v>6.09e-05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HYPERLINK("http://141.218.60.56/~jnz1568/getInfo.php?workbook=15_02.xlsx&amp;sheet=U0&amp;row=620&amp;col=6&amp;number=4.6&amp;sourceID=14","4.6")</f>
        <v>4.6</v>
      </c>
      <c r="G620" s="4" t="str">
        <f>HYPERLINK("http://141.218.60.56/~jnz1568/getInfo.php?workbook=15_02.xlsx&amp;sheet=U0&amp;row=620&amp;col=7&amp;number=6.09e-05&amp;sourceID=14","6.09e-05")</f>
        <v>6.09e-05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HYPERLINK("http://141.218.60.56/~jnz1568/getInfo.php?workbook=15_02.xlsx&amp;sheet=U0&amp;row=621&amp;col=6&amp;number=4.7&amp;sourceID=14","4.7")</f>
        <v>4.7</v>
      </c>
      <c r="G621" s="4" t="str">
        <f>HYPERLINK("http://141.218.60.56/~jnz1568/getInfo.php?workbook=15_02.xlsx&amp;sheet=U0&amp;row=621&amp;col=7&amp;number=6.09e-05&amp;sourceID=14","6.09e-05")</f>
        <v>6.09e-05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HYPERLINK("http://141.218.60.56/~jnz1568/getInfo.php?workbook=15_02.xlsx&amp;sheet=U0&amp;row=622&amp;col=6&amp;number=4.8&amp;sourceID=14","4.8")</f>
        <v>4.8</v>
      </c>
      <c r="G622" s="4" t="str">
        <f>HYPERLINK("http://141.218.60.56/~jnz1568/getInfo.php?workbook=15_02.xlsx&amp;sheet=U0&amp;row=622&amp;col=7&amp;number=6.08e-05&amp;sourceID=14","6.08e-05")</f>
        <v>6.08e-05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HYPERLINK("http://141.218.60.56/~jnz1568/getInfo.php?workbook=15_02.xlsx&amp;sheet=U0&amp;row=623&amp;col=6&amp;number=4.9&amp;sourceID=14","4.9")</f>
        <v>4.9</v>
      </c>
      <c r="G623" s="4" t="str">
        <f>HYPERLINK("http://141.218.60.56/~jnz1568/getInfo.php?workbook=15_02.xlsx&amp;sheet=U0&amp;row=623&amp;col=7&amp;number=6.08e-05&amp;sourceID=14","6.08e-05")</f>
        <v>6.08e-05</v>
      </c>
    </row>
    <row r="624" spans="1:7">
      <c r="A624" s="3">
        <v>15</v>
      </c>
      <c r="B624" s="3">
        <v>2</v>
      </c>
      <c r="C624" s="3">
        <v>1</v>
      </c>
      <c r="D624" s="3">
        <v>33</v>
      </c>
      <c r="E624" s="3">
        <v>1</v>
      </c>
      <c r="F624" s="4" t="str">
        <f>HYPERLINK("http://141.218.60.56/~jnz1568/getInfo.php?workbook=15_02.xlsx&amp;sheet=U0&amp;row=624&amp;col=6&amp;number=3&amp;sourceID=14","3")</f>
        <v>3</v>
      </c>
      <c r="G624" s="4" t="str">
        <f>HYPERLINK("http://141.218.60.56/~jnz1568/getInfo.php?workbook=15_02.xlsx&amp;sheet=U0&amp;row=624&amp;col=7&amp;number=7.31e-05&amp;sourceID=14","7.31e-05")</f>
        <v>7.31e-05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HYPERLINK("http://141.218.60.56/~jnz1568/getInfo.php?workbook=15_02.xlsx&amp;sheet=U0&amp;row=625&amp;col=6&amp;number=3.1&amp;sourceID=14","3.1")</f>
        <v>3.1</v>
      </c>
      <c r="G625" s="4" t="str">
        <f>HYPERLINK("http://141.218.60.56/~jnz1568/getInfo.php?workbook=15_02.xlsx&amp;sheet=U0&amp;row=625&amp;col=7&amp;number=7.31e-05&amp;sourceID=14","7.31e-05")</f>
        <v>7.31e-05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HYPERLINK("http://141.218.60.56/~jnz1568/getInfo.php?workbook=15_02.xlsx&amp;sheet=U0&amp;row=626&amp;col=6&amp;number=3.2&amp;sourceID=14","3.2")</f>
        <v>3.2</v>
      </c>
      <c r="G626" s="4" t="str">
        <f>HYPERLINK("http://141.218.60.56/~jnz1568/getInfo.php?workbook=15_02.xlsx&amp;sheet=U0&amp;row=626&amp;col=7&amp;number=7.31e-05&amp;sourceID=14","7.31e-05")</f>
        <v>7.31e-05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HYPERLINK("http://141.218.60.56/~jnz1568/getInfo.php?workbook=15_02.xlsx&amp;sheet=U0&amp;row=627&amp;col=6&amp;number=3.3&amp;sourceID=14","3.3")</f>
        <v>3.3</v>
      </c>
      <c r="G627" s="4" t="str">
        <f>HYPERLINK("http://141.218.60.56/~jnz1568/getInfo.php?workbook=15_02.xlsx&amp;sheet=U0&amp;row=627&amp;col=7&amp;number=7.31e-05&amp;sourceID=14","7.31e-05")</f>
        <v>7.31e-05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HYPERLINK("http://141.218.60.56/~jnz1568/getInfo.php?workbook=15_02.xlsx&amp;sheet=U0&amp;row=628&amp;col=6&amp;number=3.4&amp;sourceID=14","3.4")</f>
        <v>3.4</v>
      </c>
      <c r="G628" s="4" t="str">
        <f>HYPERLINK("http://141.218.60.56/~jnz1568/getInfo.php?workbook=15_02.xlsx&amp;sheet=U0&amp;row=628&amp;col=7&amp;number=7.31e-05&amp;sourceID=14","7.31e-05")</f>
        <v>7.31e-05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HYPERLINK("http://141.218.60.56/~jnz1568/getInfo.php?workbook=15_02.xlsx&amp;sheet=U0&amp;row=629&amp;col=6&amp;number=3.5&amp;sourceID=14","3.5")</f>
        <v>3.5</v>
      </c>
      <c r="G629" s="4" t="str">
        <f>HYPERLINK("http://141.218.60.56/~jnz1568/getInfo.php?workbook=15_02.xlsx&amp;sheet=U0&amp;row=629&amp;col=7&amp;number=7.31e-05&amp;sourceID=14","7.31e-05")</f>
        <v>7.31e-05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HYPERLINK("http://141.218.60.56/~jnz1568/getInfo.php?workbook=15_02.xlsx&amp;sheet=U0&amp;row=630&amp;col=6&amp;number=3.6&amp;sourceID=14","3.6")</f>
        <v>3.6</v>
      </c>
      <c r="G630" s="4" t="str">
        <f>HYPERLINK("http://141.218.60.56/~jnz1568/getInfo.php?workbook=15_02.xlsx&amp;sheet=U0&amp;row=630&amp;col=7&amp;number=7.31e-05&amp;sourceID=14","7.31e-05")</f>
        <v>7.31e-05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HYPERLINK("http://141.218.60.56/~jnz1568/getInfo.php?workbook=15_02.xlsx&amp;sheet=U0&amp;row=631&amp;col=6&amp;number=3.7&amp;sourceID=14","3.7")</f>
        <v>3.7</v>
      </c>
      <c r="G631" s="4" t="str">
        <f>HYPERLINK("http://141.218.60.56/~jnz1568/getInfo.php?workbook=15_02.xlsx&amp;sheet=U0&amp;row=631&amp;col=7&amp;number=7.31e-05&amp;sourceID=14","7.31e-05")</f>
        <v>7.31e-05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HYPERLINK("http://141.218.60.56/~jnz1568/getInfo.php?workbook=15_02.xlsx&amp;sheet=U0&amp;row=632&amp;col=6&amp;number=3.8&amp;sourceID=14","3.8")</f>
        <v>3.8</v>
      </c>
      <c r="G632" s="4" t="str">
        <f>HYPERLINK("http://141.218.60.56/~jnz1568/getInfo.php?workbook=15_02.xlsx&amp;sheet=U0&amp;row=632&amp;col=7&amp;number=7.31e-05&amp;sourceID=14","7.31e-05")</f>
        <v>7.31e-05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HYPERLINK("http://141.218.60.56/~jnz1568/getInfo.php?workbook=15_02.xlsx&amp;sheet=U0&amp;row=633&amp;col=6&amp;number=3.9&amp;sourceID=14","3.9")</f>
        <v>3.9</v>
      </c>
      <c r="G633" s="4" t="str">
        <f>HYPERLINK("http://141.218.60.56/~jnz1568/getInfo.php?workbook=15_02.xlsx&amp;sheet=U0&amp;row=633&amp;col=7&amp;number=7.31e-05&amp;sourceID=14","7.31e-05")</f>
        <v>7.31e-05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HYPERLINK("http://141.218.60.56/~jnz1568/getInfo.php?workbook=15_02.xlsx&amp;sheet=U0&amp;row=634&amp;col=6&amp;number=4&amp;sourceID=14","4")</f>
        <v>4</v>
      </c>
      <c r="G634" s="4" t="str">
        <f>HYPERLINK("http://141.218.60.56/~jnz1568/getInfo.php?workbook=15_02.xlsx&amp;sheet=U0&amp;row=634&amp;col=7&amp;number=7.31e-05&amp;sourceID=14","7.31e-05")</f>
        <v>7.31e-05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HYPERLINK("http://141.218.60.56/~jnz1568/getInfo.php?workbook=15_02.xlsx&amp;sheet=U0&amp;row=635&amp;col=6&amp;number=4.1&amp;sourceID=14","4.1")</f>
        <v>4.1</v>
      </c>
      <c r="G635" s="4" t="str">
        <f>HYPERLINK("http://141.218.60.56/~jnz1568/getInfo.php?workbook=15_02.xlsx&amp;sheet=U0&amp;row=635&amp;col=7&amp;number=7.31e-05&amp;sourceID=14","7.31e-05")</f>
        <v>7.31e-05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HYPERLINK("http://141.218.60.56/~jnz1568/getInfo.php?workbook=15_02.xlsx&amp;sheet=U0&amp;row=636&amp;col=6&amp;number=4.2&amp;sourceID=14","4.2")</f>
        <v>4.2</v>
      </c>
      <c r="G636" s="4" t="str">
        <f>HYPERLINK("http://141.218.60.56/~jnz1568/getInfo.php?workbook=15_02.xlsx&amp;sheet=U0&amp;row=636&amp;col=7&amp;number=7.31e-05&amp;sourceID=14","7.31e-05")</f>
        <v>7.31e-05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HYPERLINK("http://141.218.60.56/~jnz1568/getInfo.php?workbook=15_02.xlsx&amp;sheet=U0&amp;row=637&amp;col=6&amp;number=4.3&amp;sourceID=14","4.3")</f>
        <v>4.3</v>
      </c>
      <c r="G637" s="4" t="str">
        <f>HYPERLINK("http://141.218.60.56/~jnz1568/getInfo.php?workbook=15_02.xlsx&amp;sheet=U0&amp;row=637&amp;col=7&amp;number=7.31e-05&amp;sourceID=14","7.31e-05")</f>
        <v>7.31e-05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HYPERLINK("http://141.218.60.56/~jnz1568/getInfo.php?workbook=15_02.xlsx&amp;sheet=U0&amp;row=638&amp;col=6&amp;number=4.4&amp;sourceID=14","4.4")</f>
        <v>4.4</v>
      </c>
      <c r="G638" s="4" t="str">
        <f>HYPERLINK("http://141.218.60.56/~jnz1568/getInfo.php?workbook=15_02.xlsx&amp;sheet=U0&amp;row=638&amp;col=7&amp;number=7.31e-05&amp;sourceID=14","7.31e-05")</f>
        <v>7.31e-05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HYPERLINK("http://141.218.60.56/~jnz1568/getInfo.php?workbook=15_02.xlsx&amp;sheet=U0&amp;row=639&amp;col=6&amp;number=4.5&amp;sourceID=14","4.5")</f>
        <v>4.5</v>
      </c>
      <c r="G639" s="4" t="str">
        <f>HYPERLINK("http://141.218.60.56/~jnz1568/getInfo.php?workbook=15_02.xlsx&amp;sheet=U0&amp;row=639&amp;col=7&amp;number=7.31e-05&amp;sourceID=14","7.31e-05")</f>
        <v>7.31e-05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HYPERLINK("http://141.218.60.56/~jnz1568/getInfo.php?workbook=15_02.xlsx&amp;sheet=U0&amp;row=640&amp;col=6&amp;number=4.6&amp;sourceID=14","4.6")</f>
        <v>4.6</v>
      </c>
      <c r="G640" s="4" t="str">
        <f>HYPERLINK("http://141.218.60.56/~jnz1568/getInfo.php?workbook=15_02.xlsx&amp;sheet=U0&amp;row=640&amp;col=7&amp;number=7.32e-05&amp;sourceID=14","7.32e-05")</f>
        <v>7.32e-05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HYPERLINK("http://141.218.60.56/~jnz1568/getInfo.php?workbook=15_02.xlsx&amp;sheet=U0&amp;row=641&amp;col=6&amp;number=4.7&amp;sourceID=14","4.7")</f>
        <v>4.7</v>
      </c>
      <c r="G641" s="4" t="str">
        <f>HYPERLINK("http://141.218.60.56/~jnz1568/getInfo.php?workbook=15_02.xlsx&amp;sheet=U0&amp;row=641&amp;col=7&amp;number=7.32e-05&amp;sourceID=14","7.32e-05")</f>
        <v>7.32e-05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HYPERLINK("http://141.218.60.56/~jnz1568/getInfo.php?workbook=15_02.xlsx&amp;sheet=U0&amp;row=642&amp;col=6&amp;number=4.8&amp;sourceID=14","4.8")</f>
        <v>4.8</v>
      </c>
      <c r="G642" s="4" t="str">
        <f>HYPERLINK("http://141.218.60.56/~jnz1568/getInfo.php?workbook=15_02.xlsx&amp;sheet=U0&amp;row=642&amp;col=7&amp;number=7.32e-05&amp;sourceID=14","7.32e-05")</f>
        <v>7.32e-05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HYPERLINK("http://141.218.60.56/~jnz1568/getInfo.php?workbook=15_02.xlsx&amp;sheet=U0&amp;row=643&amp;col=6&amp;number=4.9&amp;sourceID=14","4.9")</f>
        <v>4.9</v>
      </c>
      <c r="G643" s="4" t="str">
        <f>HYPERLINK("http://141.218.60.56/~jnz1568/getInfo.php?workbook=15_02.xlsx&amp;sheet=U0&amp;row=643&amp;col=7&amp;number=7.32e-05&amp;sourceID=14","7.32e-05")</f>
        <v>7.32e-05</v>
      </c>
    </row>
    <row r="644" spans="1:7">
      <c r="A644" s="3">
        <v>15</v>
      </c>
      <c r="B644" s="3">
        <v>2</v>
      </c>
      <c r="C644" s="3">
        <v>1</v>
      </c>
      <c r="D644" s="3">
        <v>34</v>
      </c>
      <c r="E644" s="3">
        <v>1</v>
      </c>
      <c r="F644" s="4" t="str">
        <f>HYPERLINK("http://141.218.60.56/~jnz1568/getInfo.php?workbook=15_02.xlsx&amp;sheet=U0&amp;row=644&amp;col=6&amp;number=3&amp;sourceID=14","3")</f>
        <v>3</v>
      </c>
      <c r="G644" s="4" t="str">
        <f>HYPERLINK("http://141.218.60.56/~jnz1568/getInfo.php?workbook=15_02.xlsx&amp;sheet=U0&amp;row=644&amp;col=7&amp;number=3.66e-05&amp;sourceID=14","3.66e-05")</f>
        <v>3.66e-05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HYPERLINK("http://141.218.60.56/~jnz1568/getInfo.php?workbook=15_02.xlsx&amp;sheet=U0&amp;row=645&amp;col=6&amp;number=3.1&amp;sourceID=14","3.1")</f>
        <v>3.1</v>
      </c>
      <c r="G645" s="4" t="str">
        <f>HYPERLINK("http://141.218.60.56/~jnz1568/getInfo.php?workbook=15_02.xlsx&amp;sheet=U0&amp;row=645&amp;col=7&amp;number=3.66e-05&amp;sourceID=14","3.66e-05")</f>
        <v>3.66e-05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HYPERLINK("http://141.218.60.56/~jnz1568/getInfo.php?workbook=15_02.xlsx&amp;sheet=U0&amp;row=646&amp;col=6&amp;number=3.2&amp;sourceID=14","3.2")</f>
        <v>3.2</v>
      </c>
      <c r="G646" s="4" t="str">
        <f>HYPERLINK("http://141.218.60.56/~jnz1568/getInfo.php?workbook=15_02.xlsx&amp;sheet=U0&amp;row=646&amp;col=7&amp;number=3.66e-05&amp;sourceID=14","3.66e-05")</f>
        <v>3.66e-05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HYPERLINK("http://141.218.60.56/~jnz1568/getInfo.php?workbook=15_02.xlsx&amp;sheet=U0&amp;row=647&amp;col=6&amp;number=3.3&amp;sourceID=14","3.3")</f>
        <v>3.3</v>
      </c>
      <c r="G647" s="4" t="str">
        <f>HYPERLINK("http://141.218.60.56/~jnz1568/getInfo.php?workbook=15_02.xlsx&amp;sheet=U0&amp;row=647&amp;col=7&amp;number=3.66e-05&amp;sourceID=14","3.66e-05")</f>
        <v>3.66e-05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HYPERLINK("http://141.218.60.56/~jnz1568/getInfo.php?workbook=15_02.xlsx&amp;sheet=U0&amp;row=648&amp;col=6&amp;number=3.4&amp;sourceID=14","3.4")</f>
        <v>3.4</v>
      </c>
      <c r="G648" s="4" t="str">
        <f>HYPERLINK("http://141.218.60.56/~jnz1568/getInfo.php?workbook=15_02.xlsx&amp;sheet=U0&amp;row=648&amp;col=7&amp;number=3.66e-05&amp;sourceID=14","3.66e-05")</f>
        <v>3.66e-05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HYPERLINK("http://141.218.60.56/~jnz1568/getInfo.php?workbook=15_02.xlsx&amp;sheet=U0&amp;row=649&amp;col=6&amp;number=3.5&amp;sourceID=14","3.5")</f>
        <v>3.5</v>
      </c>
      <c r="G649" s="4" t="str">
        <f>HYPERLINK("http://141.218.60.56/~jnz1568/getInfo.php?workbook=15_02.xlsx&amp;sheet=U0&amp;row=649&amp;col=7&amp;number=3.66e-05&amp;sourceID=14","3.66e-05")</f>
        <v>3.66e-05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HYPERLINK("http://141.218.60.56/~jnz1568/getInfo.php?workbook=15_02.xlsx&amp;sheet=U0&amp;row=650&amp;col=6&amp;number=3.6&amp;sourceID=14","3.6")</f>
        <v>3.6</v>
      </c>
      <c r="G650" s="4" t="str">
        <f>HYPERLINK("http://141.218.60.56/~jnz1568/getInfo.php?workbook=15_02.xlsx&amp;sheet=U0&amp;row=650&amp;col=7&amp;number=3.66e-05&amp;sourceID=14","3.66e-05")</f>
        <v>3.66e-05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HYPERLINK("http://141.218.60.56/~jnz1568/getInfo.php?workbook=15_02.xlsx&amp;sheet=U0&amp;row=651&amp;col=6&amp;number=3.7&amp;sourceID=14","3.7")</f>
        <v>3.7</v>
      </c>
      <c r="G651" s="4" t="str">
        <f>HYPERLINK("http://141.218.60.56/~jnz1568/getInfo.php?workbook=15_02.xlsx&amp;sheet=U0&amp;row=651&amp;col=7&amp;number=3.66e-05&amp;sourceID=14","3.66e-05")</f>
        <v>3.66e-05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HYPERLINK("http://141.218.60.56/~jnz1568/getInfo.php?workbook=15_02.xlsx&amp;sheet=U0&amp;row=652&amp;col=6&amp;number=3.8&amp;sourceID=14","3.8")</f>
        <v>3.8</v>
      </c>
      <c r="G652" s="4" t="str">
        <f>HYPERLINK("http://141.218.60.56/~jnz1568/getInfo.php?workbook=15_02.xlsx&amp;sheet=U0&amp;row=652&amp;col=7&amp;number=3.66e-05&amp;sourceID=14","3.66e-05")</f>
        <v>3.66e-05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HYPERLINK("http://141.218.60.56/~jnz1568/getInfo.php?workbook=15_02.xlsx&amp;sheet=U0&amp;row=653&amp;col=6&amp;number=3.9&amp;sourceID=14","3.9")</f>
        <v>3.9</v>
      </c>
      <c r="G653" s="4" t="str">
        <f>HYPERLINK("http://141.218.60.56/~jnz1568/getInfo.php?workbook=15_02.xlsx&amp;sheet=U0&amp;row=653&amp;col=7&amp;number=3.66e-05&amp;sourceID=14","3.66e-05")</f>
        <v>3.66e-05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HYPERLINK("http://141.218.60.56/~jnz1568/getInfo.php?workbook=15_02.xlsx&amp;sheet=U0&amp;row=654&amp;col=6&amp;number=4&amp;sourceID=14","4")</f>
        <v>4</v>
      </c>
      <c r="G654" s="4" t="str">
        <f>HYPERLINK("http://141.218.60.56/~jnz1568/getInfo.php?workbook=15_02.xlsx&amp;sheet=U0&amp;row=654&amp;col=7&amp;number=3.66e-05&amp;sourceID=14","3.66e-05")</f>
        <v>3.66e-05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HYPERLINK("http://141.218.60.56/~jnz1568/getInfo.php?workbook=15_02.xlsx&amp;sheet=U0&amp;row=655&amp;col=6&amp;number=4.1&amp;sourceID=14","4.1")</f>
        <v>4.1</v>
      </c>
      <c r="G655" s="4" t="str">
        <f>HYPERLINK("http://141.218.60.56/~jnz1568/getInfo.php?workbook=15_02.xlsx&amp;sheet=U0&amp;row=655&amp;col=7&amp;number=3.66e-05&amp;sourceID=14","3.66e-05")</f>
        <v>3.66e-05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HYPERLINK("http://141.218.60.56/~jnz1568/getInfo.php?workbook=15_02.xlsx&amp;sheet=U0&amp;row=656&amp;col=6&amp;number=4.2&amp;sourceID=14","4.2")</f>
        <v>4.2</v>
      </c>
      <c r="G656" s="4" t="str">
        <f>HYPERLINK("http://141.218.60.56/~jnz1568/getInfo.php?workbook=15_02.xlsx&amp;sheet=U0&amp;row=656&amp;col=7&amp;number=3.66e-05&amp;sourceID=14","3.66e-05")</f>
        <v>3.66e-05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HYPERLINK("http://141.218.60.56/~jnz1568/getInfo.php?workbook=15_02.xlsx&amp;sheet=U0&amp;row=657&amp;col=6&amp;number=4.3&amp;sourceID=14","4.3")</f>
        <v>4.3</v>
      </c>
      <c r="G657" s="4" t="str">
        <f>HYPERLINK("http://141.218.60.56/~jnz1568/getInfo.php?workbook=15_02.xlsx&amp;sheet=U0&amp;row=657&amp;col=7&amp;number=3.66e-05&amp;sourceID=14","3.66e-05")</f>
        <v>3.66e-05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HYPERLINK("http://141.218.60.56/~jnz1568/getInfo.php?workbook=15_02.xlsx&amp;sheet=U0&amp;row=658&amp;col=6&amp;number=4.4&amp;sourceID=14","4.4")</f>
        <v>4.4</v>
      </c>
      <c r="G658" s="4" t="str">
        <f>HYPERLINK("http://141.218.60.56/~jnz1568/getInfo.php?workbook=15_02.xlsx&amp;sheet=U0&amp;row=658&amp;col=7&amp;number=3.66e-05&amp;sourceID=14","3.66e-05")</f>
        <v>3.66e-05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HYPERLINK("http://141.218.60.56/~jnz1568/getInfo.php?workbook=15_02.xlsx&amp;sheet=U0&amp;row=659&amp;col=6&amp;number=4.5&amp;sourceID=14","4.5")</f>
        <v>4.5</v>
      </c>
      <c r="G659" s="4" t="str">
        <f>HYPERLINK("http://141.218.60.56/~jnz1568/getInfo.php?workbook=15_02.xlsx&amp;sheet=U0&amp;row=659&amp;col=7&amp;number=3.66e-05&amp;sourceID=14","3.66e-05")</f>
        <v>3.66e-05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HYPERLINK("http://141.218.60.56/~jnz1568/getInfo.php?workbook=15_02.xlsx&amp;sheet=U0&amp;row=660&amp;col=6&amp;number=4.6&amp;sourceID=14","4.6")</f>
        <v>4.6</v>
      </c>
      <c r="G660" s="4" t="str">
        <f>HYPERLINK("http://141.218.60.56/~jnz1568/getInfo.php?workbook=15_02.xlsx&amp;sheet=U0&amp;row=660&amp;col=7&amp;number=3.66e-05&amp;sourceID=14","3.66e-05")</f>
        <v>3.66e-05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HYPERLINK("http://141.218.60.56/~jnz1568/getInfo.php?workbook=15_02.xlsx&amp;sheet=U0&amp;row=661&amp;col=6&amp;number=4.7&amp;sourceID=14","4.7")</f>
        <v>4.7</v>
      </c>
      <c r="G661" s="4" t="str">
        <f>HYPERLINK("http://141.218.60.56/~jnz1568/getInfo.php?workbook=15_02.xlsx&amp;sheet=U0&amp;row=661&amp;col=7&amp;number=3.66e-05&amp;sourceID=14","3.66e-05")</f>
        <v>3.66e-05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HYPERLINK("http://141.218.60.56/~jnz1568/getInfo.php?workbook=15_02.xlsx&amp;sheet=U0&amp;row=662&amp;col=6&amp;number=4.8&amp;sourceID=14","4.8")</f>
        <v>4.8</v>
      </c>
      <c r="G662" s="4" t="str">
        <f>HYPERLINK("http://141.218.60.56/~jnz1568/getInfo.php?workbook=15_02.xlsx&amp;sheet=U0&amp;row=662&amp;col=7&amp;number=3.65e-05&amp;sourceID=14","3.65e-05")</f>
        <v>3.65e-05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HYPERLINK("http://141.218.60.56/~jnz1568/getInfo.php?workbook=15_02.xlsx&amp;sheet=U0&amp;row=663&amp;col=6&amp;number=4.9&amp;sourceID=14","4.9")</f>
        <v>4.9</v>
      </c>
      <c r="G663" s="4" t="str">
        <f>HYPERLINK("http://141.218.60.56/~jnz1568/getInfo.php?workbook=15_02.xlsx&amp;sheet=U0&amp;row=663&amp;col=7&amp;number=3.65e-05&amp;sourceID=14","3.65e-05")</f>
        <v>3.65e-05</v>
      </c>
    </row>
    <row r="664" spans="1:7">
      <c r="A664" s="3">
        <v>15</v>
      </c>
      <c r="B664" s="3">
        <v>2</v>
      </c>
      <c r="C664" s="3">
        <v>1</v>
      </c>
      <c r="D664" s="3">
        <v>35</v>
      </c>
      <c r="E664" s="3">
        <v>1</v>
      </c>
      <c r="F664" s="4" t="str">
        <f>HYPERLINK("http://141.218.60.56/~jnz1568/getInfo.php?workbook=15_02.xlsx&amp;sheet=U0&amp;row=664&amp;col=6&amp;number=3&amp;sourceID=14","3")</f>
        <v>3</v>
      </c>
      <c r="G664" s="4" t="str">
        <f>HYPERLINK("http://141.218.60.56/~jnz1568/getInfo.php?workbook=15_02.xlsx&amp;sheet=U0&amp;row=664&amp;col=7&amp;number=0.000111&amp;sourceID=14","0.000111")</f>
        <v>0.000111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HYPERLINK("http://141.218.60.56/~jnz1568/getInfo.php?workbook=15_02.xlsx&amp;sheet=U0&amp;row=665&amp;col=6&amp;number=3.1&amp;sourceID=14","3.1")</f>
        <v>3.1</v>
      </c>
      <c r="G665" s="4" t="str">
        <f>HYPERLINK("http://141.218.60.56/~jnz1568/getInfo.php?workbook=15_02.xlsx&amp;sheet=U0&amp;row=665&amp;col=7&amp;number=0.000111&amp;sourceID=14","0.000111")</f>
        <v>0.000111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HYPERLINK("http://141.218.60.56/~jnz1568/getInfo.php?workbook=15_02.xlsx&amp;sheet=U0&amp;row=666&amp;col=6&amp;number=3.2&amp;sourceID=14","3.2")</f>
        <v>3.2</v>
      </c>
      <c r="G666" s="4" t="str">
        <f>HYPERLINK("http://141.218.60.56/~jnz1568/getInfo.php?workbook=15_02.xlsx&amp;sheet=U0&amp;row=666&amp;col=7&amp;number=0.000111&amp;sourceID=14","0.000111")</f>
        <v>0.000111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HYPERLINK("http://141.218.60.56/~jnz1568/getInfo.php?workbook=15_02.xlsx&amp;sheet=U0&amp;row=667&amp;col=6&amp;number=3.3&amp;sourceID=14","3.3")</f>
        <v>3.3</v>
      </c>
      <c r="G667" s="4" t="str">
        <f>HYPERLINK("http://141.218.60.56/~jnz1568/getInfo.php?workbook=15_02.xlsx&amp;sheet=U0&amp;row=667&amp;col=7&amp;number=0.000111&amp;sourceID=14","0.000111")</f>
        <v>0.000111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HYPERLINK("http://141.218.60.56/~jnz1568/getInfo.php?workbook=15_02.xlsx&amp;sheet=U0&amp;row=668&amp;col=6&amp;number=3.4&amp;sourceID=14","3.4")</f>
        <v>3.4</v>
      </c>
      <c r="G668" s="4" t="str">
        <f>HYPERLINK("http://141.218.60.56/~jnz1568/getInfo.php?workbook=15_02.xlsx&amp;sheet=U0&amp;row=668&amp;col=7&amp;number=0.000111&amp;sourceID=14","0.000111")</f>
        <v>0.000111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HYPERLINK("http://141.218.60.56/~jnz1568/getInfo.php?workbook=15_02.xlsx&amp;sheet=U0&amp;row=669&amp;col=6&amp;number=3.5&amp;sourceID=14","3.5")</f>
        <v>3.5</v>
      </c>
      <c r="G669" s="4" t="str">
        <f>HYPERLINK("http://141.218.60.56/~jnz1568/getInfo.php?workbook=15_02.xlsx&amp;sheet=U0&amp;row=669&amp;col=7&amp;number=0.000111&amp;sourceID=14","0.000111")</f>
        <v>0.000111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HYPERLINK("http://141.218.60.56/~jnz1568/getInfo.php?workbook=15_02.xlsx&amp;sheet=U0&amp;row=670&amp;col=6&amp;number=3.6&amp;sourceID=14","3.6")</f>
        <v>3.6</v>
      </c>
      <c r="G670" s="4" t="str">
        <f>HYPERLINK("http://141.218.60.56/~jnz1568/getInfo.php?workbook=15_02.xlsx&amp;sheet=U0&amp;row=670&amp;col=7&amp;number=0.000111&amp;sourceID=14","0.000111")</f>
        <v>0.000111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HYPERLINK("http://141.218.60.56/~jnz1568/getInfo.php?workbook=15_02.xlsx&amp;sheet=U0&amp;row=671&amp;col=6&amp;number=3.7&amp;sourceID=14","3.7")</f>
        <v>3.7</v>
      </c>
      <c r="G671" s="4" t="str">
        <f>HYPERLINK("http://141.218.60.56/~jnz1568/getInfo.php?workbook=15_02.xlsx&amp;sheet=U0&amp;row=671&amp;col=7&amp;number=0.000111&amp;sourceID=14","0.000111")</f>
        <v>0.000111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HYPERLINK("http://141.218.60.56/~jnz1568/getInfo.php?workbook=15_02.xlsx&amp;sheet=U0&amp;row=672&amp;col=6&amp;number=3.8&amp;sourceID=14","3.8")</f>
        <v>3.8</v>
      </c>
      <c r="G672" s="4" t="str">
        <f>HYPERLINK("http://141.218.60.56/~jnz1568/getInfo.php?workbook=15_02.xlsx&amp;sheet=U0&amp;row=672&amp;col=7&amp;number=0.000111&amp;sourceID=14","0.000111")</f>
        <v>0.000111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HYPERLINK("http://141.218.60.56/~jnz1568/getInfo.php?workbook=15_02.xlsx&amp;sheet=U0&amp;row=673&amp;col=6&amp;number=3.9&amp;sourceID=14","3.9")</f>
        <v>3.9</v>
      </c>
      <c r="G673" s="4" t="str">
        <f>HYPERLINK("http://141.218.60.56/~jnz1568/getInfo.php?workbook=15_02.xlsx&amp;sheet=U0&amp;row=673&amp;col=7&amp;number=0.000111&amp;sourceID=14","0.000111")</f>
        <v>0.000111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HYPERLINK("http://141.218.60.56/~jnz1568/getInfo.php?workbook=15_02.xlsx&amp;sheet=U0&amp;row=674&amp;col=6&amp;number=4&amp;sourceID=14","4")</f>
        <v>4</v>
      </c>
      <c r="G674" s="4" t="str">
        <f>HYPERLINK("http://141.218.60.56/~jnz1568/getInfo.php?workbook=15_02.xlsx&amp;sheet=U0&amp;row=674&amp;col=7&amp;number=0.000111&amp;sourceID=14","0.000111")</f>
        <v>0.000111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HYPERLINK("http://141.218.60.56/~jnz1568/getInfo.php?workbook=15_02.xlsx&amp;sheet=U0&amp;row=675&amp;col=6&amp;number=4.1&amp;sourceID=14","4.1")</f>
        <v>4.1</v>
      </c>
      <c r="G675" s="4" t="str">
        <f>HYPERLINK("http://141.218.60.56/~jnz1568/getInfo.php?workbook=15_02.xlsx&amp;sheet=U0&amp;row=675&amp;col=7&amp;number=0.000111&amp;sourceID=14","0.000111")</f>
        <v>0.000111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HYPERLINK("http://141.218.60.56/~jnz1568/getInfo.php?workbook=15_02.xlsx&amp;sheet=U0&amp;row=676&amp;col=6&amp;number=4.2&amp;sourceID=14","4.2")</f>
        <v>4.2</v>
      </c>
      <c r="G676" s="4" t="str">
        <f>HYPERLINK("http://141.218.60.56/~jnz1568/getInfo.php?workbook=15_02.xlsx&amp;sheet=U0&amp;row=676&amp;col=7&amp;number=0.000111&amp;sourceID=14","0.000111")</f>
        <v>0.000111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HYPERLINK("http://141.218.60.56/~jnz1568/getInfo.php?workbook=15_02.xlsx&amp;sheet=U0&amp;row=677&amp;col=6&amp;number=4.3&amp;sourceID=14","4.3")</f>
        <v>4.3</v>
      </c>
      <c r="G677" s="4" t="str">
        <f>HYPERLINK("http://141.218.60.56/~jnz1568/getInfo.php?workbook=15_02.xlsx&amp;sheet=U0&amp;row=677&amp;col=7&amp;number=0.000111&amp;sourceID=14","0.000111")</f>
        <v>0.000111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HYPERLINK("http://141.218.60.56/~jnz1568/getInfo.php?workbook=15_02.xlsx&amp;sheet=U0&amp;row=678&amp;col=6&amp;number=4.4&amp;sourceID=14","4.4")</f>
        <v>4.4</v>
      </c>
      <c r="G678" s="4" t="str">
        <f>HYPERLINK("http://141.218.60.56/~jnz1568/getInfo.php?workbook=15_02.xlsx&amp;sheet=U0&amp;row=678&amp;col=7&amp;number=0.000111&amp;sourceID=14","0.000111")</f>
        <v>0.000111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HYPERLINK("http://141.218.60.56/~jnz1568/getInfo.php?workbook=15_02.xlsx&amp;sheet=U0&amp;row=679&amp;col=6&amp;number=4.5&amp;sourceID=14","4.5")</f>
        <v>4.5</v>
      </c>
      <c r="G679" s="4" t="str">
        <f>HYPERLINK("http://141.218.60.56/~jnz1568/getInfo.php?workbook=15_02.xlsx&amp;sheet=U0&amp;row=679&amp;col=7&amp;number=0.000111&amp;sourceID=14","0.000111")</f>
        <v>0.000111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HYPERLINK("http://141.218.60.56/~jnz1568/getInfo.php?workbook=15_02.xlsx&amp;sheet=U0&amp;row=680&amp;col=6&amp;number=4.6&amp;sourceID=14","4.6")</f>
        <v>4.6</v>
      </c>
      <c r="G680" s="4" t="str">
        <f>HYPERLINK("http://141.218.60.56/~jnz1568/getInfo.php?workbook=15_02.xlsx&amp;sheet=U0&amp;row=680&amp;col=7&amp;number=0.000111&amp;sourceID=14","0.000111")</f>
        <v>0.000111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HYPERLINK("http://141.218.60.56/~jnz1568/getInfo.php?workbook=15_02.xlsx&amp;sheet=U0&amp;row=681&amp;col=6&amp;number=4.7&amp;sourceID=14","4.7")</f>
        <v>4.7</v>
      </c>
      <c r="G681" s="4" t="str">
        <f>HYPERLINK("http://141.218.60.56/~jnz1568/getInfo.php?workbook=15_02.xlsx&amp;sheet=U0&amp;row=681&amp;col=7&amp;number=0.000111&amp;sourceID=14","0.000111")</f>
        <v>0.000111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HYPERLINK("http://141.218.60.56/~jnz1568/getInfo.php?workbook=15_02.xlsx&amp;sheet=U0&amp;row=682&amp;col=6&amp;number=4.8&amp;sourceID=14","4.8")</f>
        <v>4.8</v>
      </c>
      <c r="G682" s="4" t="str">
        <f>HYPERLINK("http://141.218.60.56/~jnz1568/getInfo.php?workbook=15_02.xlsx&amp;sheet=U0&amp;row=682&amp;col=7&amp;number=0.000111&amp;sourceID=14","0.000111")</f>
        <v>0.000111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HYPERLINK("http://141.218.60.56/~jnz1568/getInfo.php?workbook=15_02.xlsx&amp;sheet=U0&amp;row=683&amp;col=6&amp;number=4.9&amp;sourceID=14","4.9")</f>
        <v>4.9</v>
      </c>
      <c r="G683" s="4" t="str">
        <f>HYPERLINK("http://141.218.60.56/~jnz1568/getInfo.php?workbook=15_02.xlsx&amp;sheet=U0&amp;row=683&amp;col=7&amp;number=0.00011&amp;sourceID=14","0.00011")</f>
        <v>0.00011</v>
      </c>
    </row>
    <row r="684" spans="1:7">
      <c r="A684" s="3">
        <v>15</v>
      </c>
      <c r="B684" s="3">
        <v>2</v>
      </c>
      <c r="C684" s="3">
        <v>1</v>
      </c>
      <c r="D684" s="3">
        <v>36</v>
      </c>
      <c r="E684" s="3">
        <v>1</v>
      </c>
      <c r="F684" s="4" t="str">
        <f>HYPERLINK("http://141.218.60.56/~jnz1568/getInfo.php?workbook=15_02.xlsx&amp;sheet=U0&amp;row=684&amp;col=6&amp;number=3&amp;sourceID=14","3")</f>
        <v>3</v>
      </c>
      <c r="G684" s="4" t="str">
        <f>HYPERLINK("http://141.218.60.56/~jnz1568/getInfo.php?workbook=15_02.xlsx&amp;sheet=U0&amp;row=684&amp;col=7&amp;number=0.000256&amp;sourceID=14","0.000256")</f>
        <v>0.000256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HYPERLINK("http://141.218.60.56/~jnz1568/getInfo.php?workbook=15_02.xlsx&amp;sheet=U0&amp;row=685&amp;col=6&amp;number=3.1&amp;sourceID=14","3.1")</f>
        <v>3.1</v>
      </c>
      <c r="G685" s="4" t="str">
        <f>HYPERLINK("http://141.218.60.56/~jnz1568/getInfo.php?workbook=15_02.xlsx&amp;sheet=U0&amp;row=685&amp;col=7&amp;number=0.000256&amp;sourceID=14","0.000256")</f>
        <v>0.000256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HYPERLINK("http://141.218.60.56/~jnz1568/getInfo.php?workbook=15_02.xlsx&amp;sheet=U0&amp;row=686&amp;col=6&amp;number=3.2&amp;sourceID=14","3.2")</f>
        <v>3.2</v>
      </c>
      <c r="G686" s="4" t="str">
        <f>HYPERLINK("http://141.218.60.56/~jnz1568/getInfo.php?workbook=15_02.xlsx&amp;sheet=U0&amp;row=686&amp;col=7&amp;number=0.000256&amp;sourceID=14","0.000256")</f>
        <v>0.000256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HYPERLINK("http://141.218.60.56/~jnz1568/getInfo.php?workbook=15_02.xlsx&amp;sheet=U0&amp;row=687&amp;col=6&amp;number=3.3&amp;sourceID=14","3.3")</f>
        <v>3.3</v>
      </c>
      <c r="G687" s="4" t="str">
        <f>HYPERLINK("http://141.218.60.56/~jnz1568/getInfo.php?workbook=15_02.xlsx&amp;sheet=U0&amp;row=687&amp;col=7&amp;number=0.000256&amp;sourceID=14","0.000256")</f>
        <v>0.000256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HYPERLINK("http://141.218.60.56/~jnz1568/getInfo.php?workbook=15_02.xlsx&amp;sheet=U0&amp;row=688&amp;col=6&amp;number=3.4&amp;sourceID=14","3.4")</f>
        <v>3.4</v>
      </c>
      <c r="G688" s="4" t="str">
        <f>HYPERLINK("http://141.218.60.56/~jnz1568/getInfo.php?workbook=15_02.xlsx&amp;sheet=U0&amp;row=688&amp;col=7&amp;number=0.000256&amp;sourceID=14","0.000256")</f>
        <v>0.000256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HYPERLINK("http://141.218.60.56/~jnz1568/getInfo.php?workbook=15_02.xlsx&amp;sheet=U0&amp;row=689&amp;col=6&amp;number=3.5&amp;sourceID=14","3.5")</f>
        <v>3.5</v>
      </c>
      <c r="G689" s="4" t="str">
        <f>HYPERLINK("http://141.218.60.56/~jnz1568/getInfo.php?workbook=15_02.xlsx&amp;sheet=U0&amp;row=689&amp;col=7&amp;number=0.000256&amp;sourceID=14","0.000256")</f>
        <v>0.000256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HYPERLINK("http://141.218.60.56/~jnz1568/getInfo.php?workbook=15_02.xlsx&amp;sheet=U0&amp;row=690&amp;col=6&amp;number=3.6&amp;sourceID=14","3.6")</f>
        <v>3.6</v>
      </c>
      <c r="G690" s="4" t="str">
        <f>HYPERLINK("http://141.218.60.56/~jnz1568/getInfo.php?workbook=15_02.xlsx&amp;sheet=U0&amp;row=690&amp;col=7&amp;number=0.000256&amp;sourceID=14","0.000256")</f>
        <v>0.000256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HYPERLINK("http://141.218.60.56/~jnz1568/getInfo.php?workbook=15_02.xlsx&amp;sheet=U0&amp;row=691&amp;col=6&amp;number=3.7&amp;sourceID=14","3.7")</f>
        <v>3.7</v>
      </c>
      <c r="G691" s="4" t="str">
        <f>HYPERLINK("http://141.218.60.56/~jnz1568/getInfo.php?workbook=15_02.xlsx&amp;sheet=U0&amp;row=691&amp;col=7&amp;number=0.000256&amp;sourceID=14","0.000256")</f>
        <v>0.000256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HYPERLINK("http://141.218.60.56/~jnz1568/getInfo.php?workbook=15_02.xlsx&amp;sheet=U0&amp;row=692&amp;col=6&amp;number=3.8&amp;sourceID=14","3.8")</f>
        <v>3.8</v>
      </c>
      <c r="G692" s="4" t="str">
        <f>HYPERLINK("http://141.218.60.56/~jnz1568/getInfo.php?workbook=15_02.xlsx&amp;sheet=U0&amp;row=692&amp;col=7&amp;number=0.000256&amp;sourceID=14","0.000256")</f>
        <v>0.000256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HYPERLINK("http://141.218.60.56/~jnz1568/getInfo.php?workbook=15_02.xlsx&amp;sheet=U0&amp;row=693&amp;col=6&amp;number=3.9&amp;sourceID=14","3.9")</f>
        <v>3.9</v>
      </c>
      <c r="G693" s="4" t="str">
        <f>HYPERLINK("http://141.218.60.56/~jnz1568/getInfo.php?workbook=15_02.xlsx&amp;sheet=U0&amp;row=693&amp;col=7&amp;number=0.000256&amp;sourceID=14","0.000256")</f>
        <v>0.000256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HYPERLINK("http://141.218.60.56/~jnz1568/getInfo.php?workbook=15_02.xlsx&amp;sheet=U0&amp;row=694&amp;col=6&amp;number=4&amp;sourceID=14","4")</f>
        <v>4</v>
      </c>
      <c r="G694" s="4" t="str">
        <f>HYPERLINK("http://141.218.60.56/~jnz1568/getInfo.php?workbook=15_02.xlsx&amp;sheet=U0&amp;row=694&amp;col=7&amp;number=0.000256&amp;sourceID=14","0.000256")</f>
        <v>0.000256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HYPERLINK("http://141.218.60.56/~jnz1568/getInfo.php?workbook=15_02.xlsx&amp;sheet=U0&amp;row=695&amp;col=6&amp;number=4.1&amp;sourceID=14","4.1")</f>
        <v>4.1</v>
      </c>
      <c r="G695" s="4" t="str">
        <f>HYPERLINK("http://141.218.60.56/~jnz1568/getInfo.php?workbook=15_02.xlsx&amp;sheet=U0&amp;row=695&amp;col=7&amp;number=0.000256&amp;sourceID=14","0.000256")</f>
        <v>0.000256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HYPERLINK("http://141.218.60.56/~jnz1568/getInfo.php?workbook=15_02.xlsx&amp;sheet=U0&amp;row=696&amp;col=6&amp;number=4.2&amp;sourceID=14","4.2")</f>
        <v>4.2</v>
      </c>
      <c r="G696" s="4" t="str">
        <f>HYPERLINK("http://141.218.60.56/~jnz1568/getInfo.php?workbook=15_02.xlsx&amp;sheet=U0&amp;row=696&amp;col=7&amp;number=0.000256&amp;sourceID=14","0.000256")</f>
        <v>0.000256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HYPERLINK("http://141.218.60.56/~jnz1568/getInfo.php?workbook=15_02.xlsx&amp;sheet=U0&amp;row=697&amp;col=6&amp;number=4.3&amp;sourceID=14","4.3")</f>
        <v>4.3</v>
      </c>
      <c r="G697" s="4" t="str">
        <f>HYPERLINK("http://141.218.60.56/~jnz1568/getInfo.php?workbook=15_02.xlsx&amp;sheet=U0&amp;row=697&amp;col=7&amp;number=0.000256&amp;sourceID=14","0.000256")</f>
        <v>0.000256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HYPERLINK("http://141.218.60.56/~jnz1568/getInfo.php?workbook=15_02.xlsx&amp;sheet=U0&amp;row=698&amp;col=6&amp;number=4.4&amp;sourceID=14","4.4")</f>
        <v>4.4</v>
      </c>
      <c r="G698" s="4" t="str">
        <f>HYPERLINK("http://141.218.60.56/~jnz1568/getInfo.php?workbook=15_02.xlsx&amp;sheet=U0&amp;row=698&amp;col=7&amp;number=0.000256&amp;sourceID=14","0.000256")</f>
        <v>0.000256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HYPERLINK("http://141.218.60.56/~jnz1568/getInfo.php?workbook=15_02.xlsx&amp;sheet=U0&amp;row=699&amp;col=6&amp;number=4.5&amp;sourceID=14","4.5")</f>
        <v>4.5</v>
      </c>
      <c r="G699" s="4" t="str">
        <f>HYPERLINK("http://141.218.60.56/~jnz1568/getInfo.php?workbook=15_02.xlsx&amp;sheet=U0&amp;row=699&amp;col=7&amp;number=0.000256&amp;sourceID=14","0.000256")</f>
        <v>0.000256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HYPERLINK("http://141.218.60.56/~jnz1568/getInfo.php?workbook=15_02.xlsx&amp;sheet=U0&amp;row=700&amp;col=6&amp;number=4.6&amp;sourceID=14","4.6")</f>
        <v>4.6</v>
      </c>
      <c r="G700" s="4" t="str">
        <f>HYPERLINK("http://141.218.60.56/~jnz1568/getInfo.php?workbook=15_02.xlsx&amp;sheet=U0&amp;row=700&amp;col=7&amp;number=0.000256&amp;sourceID=14","0.000256")</f>
        <v>0.000256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HYPERLINK("http://141.218.60.56/~jnz1568/getInfo.php?workbook=15_02.xlsx&amp;sheet=U0&amp;row=701&amp;col=6&amp;number=4.7&amp;sourceID=14","4.7")</f>
        <v>4.7</v>
      </c>
      <c r="G701" s="4" t="str">
        <f>HYPERLINK("http://141.218.60.56/~jnz1568/getInfo.php?workbook=15_02.xlsx&amp;sheet=U0&amp;row=701&amp;col=7&amp;number=0.000256&amp;sourceID=14","0.000256")</f>
        <v>0.000256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HYPERLINK("http://141.218.60.56/~jnz1568/getInfo.php?workbook=15_02.xlsx&amp;sheet=U0&amp;row=702&amp;col=6&amp;number=4.8&amp;sourceID=14","4.8")</f>
        <v>4.8</v>
      </c>
      <c r="G702" s="4" t="str">
        <f>HYPERLINK("http://141.218.60.56/~jnz1568/getInfo.php?workbook=15_02.xlsx&amp;sheet=U0&amp;row=702&amp;col=7&amp;number=0.000256&amp;sourceID=14","0.000256")</f>
        <v>0.000256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HYPERLINK("http://141.218.60.56/~jnz1568/getInfo.php?workbook=15_02.xlsx&amp;sheet=U0&amp;row=703&amp;col=6&amp;number=4.9&amp;sourceID=14","4.9")</f>
        <v>4.9</v>
      </c>
      <c r="G703" s="4" t="str">
        <f>HYPERLINK("http://141.218.60.56/~jnz1568/getInfo.php?workbook=15_02.xlsx&amp;sheet=U0&amp;row=703&amp;col=7&amp;number=0.000255&amp;sourceID=14","0.000255")</f>
        <v>0.000255</v>
      </c>
    </row>
    <row r="704" spans="1:7">
      <c r="A704" s="3">
        <v>15</v>
      </c>
      <c r="B704" s="3">
        <v>2</v>
      </c>
      <c r="C704" s="3">
        <v>1</v>
      </c>
      <c r="D704" s="3">
        <v>37</v>
      </c>
      <c r="E704" s="3">
        <v>1</v>
      </c>
      <c r="F704" s="4" t="str">
        <f>HYPERLINK("http://141.218.60.56/~jnz1568/getInfo.php?workbook=15_02.xlsx&amp;sheet=U0&amp;row=704&amp;col=6&amp;number=3&amp;sourceID=14","3")</f>
        <v>3</v>
      </c>
      <c r="G704" s="4" t="str">
        <f>HYPERLINK("http://141.218.60.56/~jnz1568/getInfo.php?workbook=15_02.xlsx&amp;sheet=U0&amp;row=704&amp;col=7&amp;number=0.000187&amp;sourceID=14","0.000187")</f>
        <v>0.000187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HYPERLINK("http://141.218.60.56/~jnz1568/getInfo.php?workbook=15_02.xlsx&amp;sheet=U0&amp;row=705&amp;col=6&amp;number=3.1&amp;sourceID=14","3.1")</f>
        <v>3.1</v>
      </c>
      <c r="G705" s="4" t="str">
        <f>HYPERLINK("http://141.218.60.56/~jnz1568/getInfo.php?workbook=15_02.xlsx&amp;sheet=U0&amp;row=705&amp;col=7&amp;number=0.000187&amp;sourceID=14","0.000187")</f>
        <v>0.000187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HYPERLINK("http://141.218.60.56/~jnz1568/getInfo.php?workbook=15_02.xlsx&amp;sheet=U0&amp;row=706&amp;col=6&amp;number=3.2&amp;sourceID=14","3.2")</f>
        <v>3.2</v>
      </c>
      <c r="G706" s="4" t="str">
        <f>HYPERLINK("http://141.218.60.56/~jnz1568/getInfo.php?workbook=15_02.xlsx&amp;sheet=U0&amp;row=706&amp;col=7&amp;number=0.000187&amp;sourceID=14","0.000187")</f>
        <v>0.000187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HYPERLINK("http://141.218.60.56/~jnz1568/getInfo.php?workbook=15_02.xlsx&amp;sheet=U0&amp;row=707&amp;col=6&amp;number=3.3&amp;sourceID=14","3.3")</f>
        <v>3.3</v>
      </c>
      <c r="G707" s="4" t="str">
        <f>HYPERLINK("http://141.218.60.56/~jnz1568/getInfo.php?workbook=15_02.xlsx&amp;sheet=U0&amp;row=707&amp;col=7&amp;number=0.000187&amp;sourceID=14","0.000187")</f>
        <v>0.000187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HYPERLINK("http://141.218.60.56/~jnz1568/getInfo.php?workbook=15_02.xlsx&amp;sheet=U0&amp;row=708&amp;col=6&amp;number=3.4&amp;sourceID=14","3.4")</f>
        <v>3.4</v>
      </c>
      <c r="G708" s="4" t="str">
        <f>HYPERLINK("http://141.218.60.56/~jnz1568/getInfo.php?workbook=15_02.xlsx&amp;sheet=U0&amp;row=708&amp;col=7&amp;number=0.000187&amp;sourceID=14","0.000187")</f>
        <v>0.000187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HYPERLINK("http://141.218.60.56/~jnz1568/getInfo.php?workbook=15_02.xlsx&amp;sheet=U0&amp;row=709&amp;col=6&amp;number=3.5&amp;sourceID=14","3.5")</f>
        <v>3.5</v>
      </c>
      <c r="G709" s="4" t="str">
        <f>HYPERLINK("http://141.218.60.56/~jnz1568/getInfo.php?workbook=15_02.xlsx&amp;sheet=U0&amp;row=709&amp;col=7&amp;number=0.000187&amp;sourceID=14","0.000187")</f>
        <v>0.000187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HYPERLINK("http://141.218.60.56/~jnz1568/getInfo.php?workbook=15_02.xlsx&amp;sheet=U0&amp;row=710&amp;col=6&amp;number=3.6&amp;sourceID=14","3.6")</f>
        <v>3.6</v>
      </c>
      <c r="G710" s="4" t="str">
        <f>HYPERLINK("http://141.218.60.56/~jnz1568/getInfo.php?workbook=15_02.xlsx&amp;sheet=U0&amp;row=710&amp;col=7&amp;number=0.000187&amp;sourceID=14","0.000187")</f>
        <v>0.000187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HYPERLINK("http://141.218.60.56/~jnz1568/getInfo.php?workbook=15_02.xlsx&amp;sheet=U0&amp;row=711&amp;col=6&amp;number=3.7&amp;sourceID=14","3.7")</f>
        <v>3.7</v>
      </c>
      <c r="G711" s="4" t="str">
        <f>HYPERLINK("http://141.218.60.56/~jnz1568/getInfo.php?workbook=15_02.xlsx&amp;sheet=U0&amp;row=711&amp;col=7&amp;number=0.000187&amp;sourceID=14","0.000187")</f>
        <v>0.000187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HYPERLINK("http://141.218.60.56/~jnz1568/getInfo.php?workbook=15_02.xlsx&amp;sheet=U0&amp;row=712&amp;col=6&amp;number=3.8&amp;sourceID=14","3.8")</f>
        <v>3.8</v>
      </c>
      <c r="G712" s="4" t="str">
        <f>HYPERLINK("http://141.218.60.56/~jnz1568/getInfo.php?workbook=15_02.xlsx&amp;sheet=U0&amp;row=712&amp;col=7&amp;number=0.000187&amp;sourceID=14","0.000187")</f>
        <v>0.000187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HYPERLINK("http://141.218.60.56/~jnz1568/getInfo.php?workbook=15_02.xlsx&amp;sheet=U0&amp;row=713&amp;col=6&amp;number=3.9&amp;sourceID=14","3.9")</f>
        <v>3.9</v>
      </c>
      <c r="G713" s="4" t="str">
        <f>HYPERLINK("http://141.218.60.56/~jnz1568/getInfo.php?workbook=15_02.xlsx&amp;sheet=U0&amp;row=713&amp;col=7&amp;number=0.000187&amp;sourceID=14","0.000187")</f>
        <v>0.000187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HYPERLINK("http://141.218.60.56/~jnz1568/getInfo.php?workbook=15_02.xlsx&amp;sheet=U0&amp;row=714&amp;col=6&amp;number=4&amp;sourceID=14","4")</f>
        <v>4</v>
      </c>
      <c r="G714" s="4" t="str">
        <f>HYPERLINK("http://141.218.60.56/~jnz1568/getInfo.php?workbook=15_02.xlsx&amp;sheet=U0&amp;row=714&amp;col=7&amp;number=0.000187&amp;sourceID=14","0.000187")</f>
        <v>0.000187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HYPERLINK("http://141.218.60.56/~jnz1568/getInfo.php?workbook=15_02.xlsx&amp;sheet=U0&amp;row=715&amp;col=6&amp;number=4.1&amp;sourceID=14","4.1")</f>
        <v>4.1</v>
      </c>
      <c r="G715" s="4" t="str">
        <f>HYPERLINK("http://141.218.60.56/~jnz1568/getInfo.php?workbook=15_02.xlsx&amp;sheet=U0&amp;row=715&amp;col=7&amp;number=0.000187&amp;sourceID=14","0.000187")</f>
        <v>0.000187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HYPERLINK("http://141.218.60.56/~jnz1568/getInfo.php?workbook=15_02.xlsx&amp;sheet=U0&amp;row=716&amp;col=6&amp;number=4.2&amp;sourceID=14","4.2")</f>
        <v>4.2</v>
      </c>
      <c r="G716" s="4" t="str">
        <f>HYPERLINK("http://141.218.60.56/~jnz1568/getInfo.php?workbook=15_02.xlsx&amp;sheet=U0&amp;row=716&amp;col=7&amp;number=0.000188&amp;sourceID=14","0.000188")</f>
        <v>0.000188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HYPERLINK("http://141.218.60.56/~jnz1568/getInfo.php?workbook=15_02.xlsx&amp;sheet=U0&amp;row=717&amp;col=6&amp;number=4.3&amp;sourceID=14","4.3")</f>
        <v>4.3</v>
      </c>
      <c r="G717" s="4" t="str">
        <f>HYPERLINK("http://141.218.60.56/~jnz1568/getInfo.php?workbook=15_02.xlsx&amp;sheet=U0&amp;row=717&amp;col=7&amp;number=0.000188&amp;sourceID=14","0.000188")</f>
        <v>0.000188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HYPERLINK("http://141.218.60.56/~jnz1568/getInfo.php?workbook=15_02.xlsx&amp;sheet=U0&amp;row=718&amp;col=6&amp;number=4.4&amp;sourceID=14","4.4")</f>
        <v>4.4</v>
      </c>
      <c r="G718" s="4" t="str">
        <f>HYPERLINK("http://141.218.60.56/~jnz1568/getInfo.php?workbook=15_02.xlsx&amp;sheet=U0&amp;row=718&amp;col=7&amp;number=0.000188&amp;sourceID=14","0.000188")</f>
        <v>0.000188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HYPERLINK("http://141.218.60.56/~jnz1568/getInfo.php?workbook=15_02.xlsx&amp;sheet=U0&amp;row=719&amp;col=6&amp;number=4.5&amp;sourceID=14","4.5")</f>
        <v>4.5</v>
      </c>
      <c r="G719" s="4" t="str">
        <f>HYPERLINK("http://141.218.60.56/~jnz1568/getInfo.php?workbook=15_02.xlsx&amp;sheet=U0&amp;row=719&amp;col=7&amp;number=0.000188&amp;sourceID=14","0.000188")</f>
        <v>0.000188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HYPERLINK("http://141.218.60.56/~jnz1568/getInfo.php?workbook=15_02.xlsx&amp;sheet=U0&amp;row=720&amp;col=6&amp;number=4.6&amp;sourceID=14","4.6")</f>
        <v>4.6</v>
      </c>
      <c r="G720" s="4" t="str">
        <f>HYPERLINK("http://141.218.60.56/~jnz1568/getInfo.php?workbook=15_02.xlsx&amp;sheet=U0&amp;row=720&amp;col=7&amp;number=0.000188&amp;sourceID=14","0.000188")</f>
        <v>0.000188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HYPERLINK("http://141.218.60.56/~jnz1568/getInfo.php?workbook=15_02.xlsx&amp;sheet=U0&amp;row=721&amp;col=6&amp;number=4.7&amp;sourceID=14","4.7")</f>
        <v>4.7</v>
      </c>
      <c r="G721" s="4" t="str">
        <f>HYPERLINK("http://141.218.60.56/~jnz1568/getInfo.php?workbook=15_02.xlsx&amp;sheet=U0&amp;row=721&amp;col=7&amp;number=0.000188&amp;sourceID=14","0.000188")</f>
        <v>0.000188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HYPERLINK("http://141.218.60.56/~jnz1568/getInfo.php?workbook=15_02.xlsx&amp;sheet=U0&amp;row=722&amp;col=6&amp;number=4.8&amp;sourceID=14","4.8")</f>
        <v>4.8</v>
      </c>
      <c r="G722" s="4" t="str">
        <f>HYPERLINK("http://141.218.60.56/~jnz1568/getInfo.php?workbook=15_02.xlsx&amp;sheet=U0&amp;row=722&amp;col=7&amp;number=0.000188&amp;sourceID=14","0.000188")</f>
        <v>0.000188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HYPERLINK("http://141.218.60.56/~jnz1568/getInfo.php?workbook=15_02.xlsx&amp;sheet=U0&amp;row=723&amp;col=6&amp;number=4.9&amp;sourceID=14","4.9")</f>
        <v>4.9</v>
      </c>
      <c r="G723" s="4" t="str">
        <f>HYPERLINK("http://141.218.60.56/~jnz1568/getInfo.php?workbook=15_02.xlsx&amp;sheet=U0&amp;row=723&amp;col=7&amp;number=0.000188&amp;sourceID=14","0.000188")</f>
        <v>0.000188</v>
      </c>
    </row>
    <row r="724" spans="1:7">
      <c r="A724" s="3">
        <v>15</v>
      </c>
      <c r="B724" s="3">
        <v>2</v>
      </c>
      <c r="C724" s="3">
        <v>1</v>
      </c>
      <c r="D724" s="3">
        <v>38</v>
      </c>
      <c r="E724" s="3">
        <v>1</v>
      </c>
      <c r="F724" s="4" t="str">
        <f>HYPERLINK("http://141.218.60.56/~jnz1568/getInfo.php?workbook=15_02.xlsx&amp;sheet=U0&amp;row=724&amp;col=6&amp;number=3&amp;sourceID=14","3")</f>
        <v>3</v>
      </c>
      <c r="G724" s="4" t="str">
        <f>HYPERLINK("http://141.218.60.56/~jnz1568/getInfo.php?workbook=15_02.xlsx&amp;sheet=U0&amp;row=724&amp;col=7&amp;number=2.13e-05&amp;sourceID=14","2.13e-05")</f>
        <v>2.13e-05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HYPERLINK("http://141.218.60.56/~jnz1568/getInfo.php?workbook=15_02.xlsx&amp;sheet=U0&amp;row=725&amp;col=6&amp;number=3.1&amp;sourceID=14","3.1")</f>
        <v>3.1</v>
      </c>
      <c r="G725" s="4" t="str">
        <f>HYPERLINK("http://141.218.60.56/~jnz1568/getInfo.php?workbook=15_02.xlsx&amp;sheet=U0&amp;row=725&amp;col=7&amp;number=2.13e-05&amp;sourceID=14","2.13e-05")</f>
        <v>2.13e-05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HYPERLINK("http://141.218.60.56/~jnz1568/getInfo.php?workbook=15_02.xlsx&amp;sheet=U0&amp;row=726&amp;col=6&amp;number=3.2&amp;sourceID=14","3.2")</f>
        <v>3.2</v>
      </c>
      <c r="G726" s="4" t="str">
        <f>HYPERLINK("http://141.218.60.56/~jnz1568/getInfo.php?workbook=15_02.xlsx&amp;sheet=U0&amp;row=726&amp;col=7&amp;number=2.13e-05&amp;sourceID=14","2.13e-05")</f>
        <v>2.13e-05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HYPERLINK("http://141.218.60.56/~jnz1568/getInfo.php?workbook=15_02.xlsx&amp;sheet=U0&amp;row=727&amp;col=6&amp;number=3.3&amp;sourceID=14","3.3")</f>
        <v>3.3</v>
      </c>
      <c r="G727" s="4" t="str">
        <f>HYPERLINK("http://141.218.60.56/~jnz1568/getInfo.php?workbook=15_02.xlsx&amp;sheet=U0&amp;row=727&amp;col=7&amp;number=2.13e-05&amp;sourceID=14","2.13e-05")</f>
        <v>2.13e-05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HYPERLINK("http://141.218.60.56/~jnz1568/getInfo.php?workbook=15_02.xlsx&amp;sheet=U0&amp;row=728&amp;col=6&amp;number=3.4&amp;sourceID=14","3.4")</f>
        <v>3.4</v>
      </c>
      <c r="G728" s="4" t="str">
        <f>HYPERLINK("http://141.218.60.56/~jnz1568/getInfo.php?workbook=15_02.xlsx&amp;sheet=U0&amp;row=728&amp;col=7&amp;number=2.13e-05&amp;sourceID=14","2.13e-05")</f>
        <v>2.13e-05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HYPERLINK("http://141.218.60.56/~jnz1568/getInfo.php?workbook=15_02.xlsx&amp;sheet=U0&amp;row=729&amp;col=6&amp;number=3.5&amp;sourceID=14","3.5")</f>
        <v>3.5</v>
      </c>
      <c r="G729" s="4" t="str">
        <f>HYPERLINK("http://141.218.60.56/~jnz1568/getInfo.php?workbook=15_02.xlsx&amp;sheet=U0&amp;row=729&amp;col=7&amp;number=2.13e-05&amp;sourceID=14","2.13e-05")</f>
        <v>2.13e-05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HYPERLINK("http://141.218.60.56/~jnz1568/getInfo.php?workbook=15_02.xlsx&amp;sheet=U0&amp;row=730&amp;col=6&amp;number=3.6&amp;sourceID=14","3.6")</f>
        <v>3.6</v>
      </c>
      <c r="G730" s="4" t="str">
        <f>HYPERLINK("http://141.218.60.56/~jnz1568/getInfo.php?workbook=15_02.xlsx&amp;sheet=U0&amp;row=730&amp;col=7&amp;number=2.13e-05&amp;sourceID=14","2.13e-05")</f>
        <v>2.13e-05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HYPERLINK("http://141.218.60.56/~jnz1568/getInfo.php?workbook=15_02.xlsx&amp;sheet=U0&amp;row=731&amp;col=6&amp;number=3.7&amp;sourceID=14","3.7")</f>
        <v>3.7</v>
      </c>
      <c r="G731" s="4" t="str">
        <f>HYPERLINK("http://141.218.60.56/~jnz1568/getInfo.php?workbook=15_02.xlsx&amp;sheet=U0&amp;row=731&amp;col=7&amp;number=2.13e-05&amp;sourceID=14","2.13e-05")</f>
        <v>2.13e-05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HYPERLINK("http://141.218.60.56/~jnz1568/getInfo.php?workbook=15_02.xlsx&amp;sheet=U0&amp;row=732&amp;col=6&amp;number=3.8&amp;sourceID=14","3.8")</f>
        <v>3.8</v>
      </c>
      <c r="G732" s="4" t="str">
        <f>HYPERLINK("http://141.218.60.56/~jnz1568/getInfo.php?workbook=15_02.xlsx&amp;sheet=U0&amp;row=732&amp;col=7&amp;number=2.13e-05&amp;sourceID=14","2.13e-05")</f>
        <v>2.13e-05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HYPERLINK("http://141.218.60.56/~jnz1568/getInfo.php?workbook=15_02.xlsx&amp;sheet=U0&amp;row=733&amp;col=6&amp;number=3.9&amp;sourceID=14","3.9")</f>
        <v>3.9</v>
      </c>
      <c r="G733" s="4" t="str">
        <f>HYPERLINK("http://141.218.60.56/~jnz1568/getInfo.php?workbook=15_02.xlsx&amp;sheet=U0&amp;row=733&amp;col=7&amp;number=2.13e-05&amp;sourceID=14","2.13e-05")</f>
        <v>2.13e-05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HYPERLINK("http://141.218.60.56/~jnz1568/getInfo.php?workbook=15_02.xlsx&amp;sheet=U0&amp;row=734&amp;col=6&amp;number=4&amp;sourceID=14","4")</f>
        <v>4</v>
      </c>
      <c r="G734" s="4" t="str">
        <f>HYPERLINK("http://141.218.60.56/~jnz1568/getInfo.php?workbook=15_02.xlsx&amp;sheet=U0&amp;row=734&amp;col=7&amp;number=2.13e-05&amp;sourceID=14","2.13e-05")</f>
        <v>2.13e-05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HYPERLINK("http://141.218.60.56/~jnz1568/getInfo.php?workbook=15_02.xlsx&amp;sheet=U0&amp;row=735&amp;col=6&amp;number=4.1&amp;sourceID=14","4.1")</f>
        <v>4.1</v>
      </c>
      <c r="G735" s="4" t="str">
        <f>HYPERLINK("http://141.218.60.56/~jnz1568/getInfo.php?workbook=15_02.xlsx&amp;sheet=U0&amp;row=735&amp;col=7&amp;number=2.13e-05&amp;sourceID=14","2.13e-05")</f>
        <v>2.13e-05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HYPERLINK("http://141.218.60.56/~jnz1568/getInfo.php?workbook=15_02.xlsx&amp;sheet=U0&amp;row=736&amp;col=6&amp;number=4.2&amp;sourceID=14","4.2")</f>
        <v>4.2</v>
      </c>
      <c r="G736" s="4" t="str">
        <f>HYPERLINK("http://141.218.60.56/~jnz1568/getInfo.php?workbook=15_02.xlsx&amp;sheet=U0&amp;row=736&amp;col=7&amp;number=2.13e-05&amp;sourceID=14","2.13e-05")</f>
        <v>2.13e-05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HYPERLINK("http://141.218.60.56/~jnz1568/getInfo.php?workbook=15_02.xlsx&amp;sheet=U0&amp;row=737&amp;col=6&amp;number=4.3&amp;sourceID=14","4.3")</f>
        <v>4.3</v>
      </c>
      <c r="G737" s="4" t="str">
        <f>HYPERLINK("http://141.218.60.56/~jnz1568/getInfo.php?workbook=15_02.xlsx&amp;sheet=U0&amp;row=737&amp;col=7&amp;number=2.13e-05&amp;sourceID=14","2.13e-05")</f>
        <v>2.13e-05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HYPERLINK("http://141.218.60.56/~jnz1568/getInfo.php?workbook=15_02.xlsx&amp;sheet=U0&amp;row=738&amp;col=6&amp;number=4.4&amp;sourceID=14","4.4")</f>
        <v>4.4</v>
      </c>
      <c r="G738" s="4" t="str">
        <f>HYPERLINK("http://141.218.60.56/~jnz1568/getInfo.php?workbook=15_02.xlsx&amp;sheet=U0&amp;row=738&amp;col=7&amp;number=2.13e-05&amp;sourceID=14","2.13e-05")</f>
        <v>2.13e-05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HYPERLINK("http://141.218.60.56/~jnz1568/getInfo.php?workbook=15_02.xlsx&amp;sheet=U0&amp;row=739&amp;col=6&amp;number=4.5&amp;sourceID=14","4.5")</f>
        <v>4.5</v>
      </c>
      <c r="G739" s="4" t="str">
        <f>HYPERLINK("http://141.218.60.56/~jnz1568/getInfo.php?workbook=15_02.xlsx&amp;sheet=U0&amp;row=739&amp;col=7&amp;number=2.13e-05&amp;sourceID=14","2.13e-05")</f>
        <v>2.13e-05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HYPERLINK("http://141.218.60.56/~jnz1568/getInfo.php?workbook=15_02.xlsx&amp;sheet=U0&amp;row=740&amp;col=6&amp;number=4.6&amp;sourceID=14","4.6")</f>
        <v>4.6</v>
      </c>
      <c r="G740" s="4" t="str">
        <f>HYPERLINK("http://141.218.60.56/~jnz1568/getInfo.php?workbook=15_02.xlsx&amp;sheet=U0&amp;row=740&amp;col=7&amp;number=2.13e-05&amp;sourceID=14","2.13e-05")</f>
        <v>2.13e-05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HYPERLINK("http://141.218.60.56/~jnz1568/getInfo.php?workbook=15_02.xlsx&amp;sheet=U0&amp;row=741&amp;col=6&amp;number=4.7&amp;sourceID=14","4.7")</f>
        <v>4.7</v>
      </c>
      <c r="G741" s="4" t="str">
        <f>HYPERLINK("http://141.218.60.56/~jnz1568/getInfo.php?workbook=15_02.xlsx&amp;sheet=U0&amp;row=741&amp;col=7&amp;number=2.13e-05&amp;sourceID=14","2.13e-05")</f>
        <v>2.13e-05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HYPERLINK("http://141.218.60.56/~jnz1568/getInfo.php?workbook=15_02.xlsx&amp;sheet=U0&amp;row=742&amp;col=6&amp;number=4.8&amp;sourceID=14","4.8")</f>
        <v>4.8</v>
      </c>
      <c r="G742" s="4" t="str">
        <f>HYPERLINK("http://141.218.60.56/~jnz1568/getInfo.php?workbook=15_02.xlsx&amp;sheet=U0&amp;row=742&amp;col=7&amp;number=2.13e-05&amp;sourceID=14","2.13e-05")</f>
        <v>2.13e-05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HYPERLINK("http://141.218.60.56/~jnz1568/getInfo.php?workbook=15_02.xlsx&amp;sheet=U0&amp;row=743&amp;col=6&amp;number=4.9&amp;sourceID=14","4.9")</f>
        <v>4.9</v>
      </c>
      <c r="G743" s="4" t="str">
        <f>HYPERLINK("http://141.218.60.56/~jnz1568/getInfo.php?workbook=15_02.xlsx&amp;sheet=U0&amp;row=743&amp;col=7&amp;number=2.12e-05&amp;sourceID=14","2.12e-05")</f>
        <v>2.12e-05</v>
      </c>
    </row>
    <row r="744" spans="1:7">
      <c r="A744" s="3">
        <v>15</v>
      </c>
      <c r="B744" s="3">
        <v>2</v>
      </c>
      <c r="C744" s="3">
        <v>1</v>
      </c>
      <c r="D744" s="3">
        <v>39</v>
      </c>
      <c r="E744" s="3">
        <v>1</v>
      </c>
      <c r="F744" s="4" t="str">
        <f>HYPERLINK("http://141.218.60.56/~jnz1568/getInfo.php?workbook=15_02.xlsx&amp;sheet=U0&amp;row=744&amp;col=6&amp;number=3&amp;sourceID=14","3")</f>
        <v>3</v>
      </c>
      <c r="G744" s="4" t="str">
        <f>HYPERLINK("http://141.218.60.56/~jnz1568/getInfo.php?workbook=15_02.xlsx&amp;sheet=U0&amp;row=744&amp;col=7&amp;number=3.35e-05&amp;sourceID=14","3.35e-05")</f>
        <v>3.35e-05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HYPERLINK("http://141.218.60.56/~jnz1568/getInfo.php?workbook=15_02.xlsx&amp;sheet=U0&amp;row=745&amp;col=6&amp;number=3.1&amp;sourceID=14","3.1")</f>
        <v>3.1</v>
      </c>
      <c r="G745" s="4" t="str">
        <f>HYPERLINK("http://141.218.60.56/~jnz1568/getInfo.php?workbook=15_02.xlsx&amp;sheet=U0&amp;row=745&amp;col=7&amp;number=3.35e-05&amp;sourceID=14","3.35e-05")</f>
        <v>3.35e-05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HYPERLINK("http://141.218.60.56/~jnz1568/getInfo.php?workbook=15_02.xlsx&amp;sheet=U0&amp;row=746&amp;col=6&amp;number=3.2&amp;sourceID=14","3.2")</f>
        <v>3.2</v>
      </c>
      <c r="G746" s="4" t="str">
        <f>HYPERLINK("http://141.218.60.56/~jnz1568/getInfo.php?workbook=15_02.xlsx&amp;sheet=U0&amp;row=746&amp;col=7&amp;number=3.35e-05&amp;sourceID=14","3.35e-05")</f>
        <v>3.35e-05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HYPERLINK("http://141.218.60.56/~jnz1568/getInfo.php?workbook=15_02.xlsx&amp;sheet=U0&amp;row=747&amp;col=6&amp;number=3.3&amp;sourceID=14","3.3")</f>
        <v>3.3</v>
      </c>
      <c r="G747" s="4" t="str">
        <f>HYPERLINK("http://141.218.60.56/~jnz1568/getInfo.php?workbook=15_02.xlsx&amp;sheet=U0&amp;row=747&amp;col=7&amp;number=3.35e-05&amp;sourceID=14","3.35e-05")</f>
        <v>3.35e-05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HYPERLINK("http://141.218.60.56/~jnz1568/getInfo.php?workbook=15_02.xlsx&amp;sheet=U0&amp;row=748&amp;col=6&amp;number=3.4&amp;sourceID=14","3.4")</f>
        <v>3.4</v>
      </c>
      <c r="G748" s="4" t="str">
        <f>HYPERLINK("http://141.218.60.56/~jnz1568/getInfo.php?workbook=15_02.xlsx&amp;sheet=U0&amp;row=748&amp;col=7&amp;number=3.35e-05&amp;sourceID=14","3.35e-05")</f>
        <v>3.35e-05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HYPERLINK("http://141.218.60.56/~jnz1568/getInfo.php?workbook=15_02.xlsx&amp;sheet=U0&amp;row=749&amp;col=6&amp;number=3.5&amp;sourceID=14","3.5")</f>
        <v>3.5</v>
      </c>
      <c r="G749" s="4" t="str">
        <f>HYPERLINK("http://141.218.60.56/~jnz1568/getInfo.php?workbook=15_02.xlsx&amp;sheet=U0&amp;row=749&amp;col=7&amp;number=3.35e-05&amp;sourceID=14","3.35e-05")</f>
        <v>3.35e-05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HYPERLINK("http://141.218.60.56/~jnz1568/getInfo.php?workbook=15_02.xlsx&amp;sheet=U0&amp;row=750&amp;col=6&amp;number=3.6&amp;sourceID=14","3.6")</f>
        <v>3.6</v>
      </c>
      <c r="G750" s="4" t="str">
        <f>HYPERLINK("http://141.218.60.56/~jnz1568/getInfo.php?workbook=15_02.xlsx&amp;sheet=U0&amp;row=750&amp;col=7&amp;number=3.35e-05&amp;sourceID=14","3.35e-05")</f>
        <v>3.35e-05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HYPERLINK("http://141.218.60.56/~jnz1568/getInfo.php?workbook=15_02.xlsx&amp;sheet=U0&amp;row=751&amp;col=6&amp;number=3.7&amp;sourceID=14","3.7")</f>
        <v>3.7</v>
      </c>
      <c r="G751" s="4" t="str">
        <f>HYPERLINK("http://141.218.60.56/~jnz1568/getInfo.php?workbook=15_02.xlsx&amp;sheet=U0&amp;row=751&amp;col=7&amp;number=3.35e-05&amp;sourceID=14","3.35e-05")</f>
        <v>3.35e-05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HYPERLINK("http://141.218.60.56/~jnz1568/getInfo.php?workbook=15_02.xlsx&amp;sheet=U0&amp;row=752&amp;col=6&amp;number=3.8&amp;sourceID=14","3.8")</f>
        <v>3.8</v>
      </c>
      <c r="G752" s="4" t="str">
        <f>HYPERLINK("http://141.218.60.56/~jnz1568/getInfo.php?workbook=15_02.xlsx&amp;sheet=U0&amp;row=752&amp;col=7&amp;number=3.35e-05&amp;sourceID=14","3.35e-05")</f>
        <v>3.35e-05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HYPERLINK("http://141.218.60.56/~jnz1568/getInfo.php?workbook=15_02.xlsx&amp;sheet=U0&amp;row=753&amp;col=6&amp;number=3.9&amp;sourceID=14","3.9")</f>
        <v>3.9</v>
      </c>
      <c r="G753" s="4" t="str">
        <f>HYPERLINK("http://141.218.60.56/~jnz1568/getInfo.php?workbook=15_02.xlsx&amp;sheet=U0&amp;row=753&amp;col=7&amp;number=3.35e-05&amp;sourceID=14","3.35e-05")</f>
        <v>3.35e-05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HYPERLINK("http://141.218.60.56/~jnz1568/getInfo.php?workbook=15_02.xlsx&amp;sheet=U0&amp;row=754&amp;col=6&amp;number=4&amp;sourceID=14","4")</f>
        <v>4</v>
      </c>
      <c r="G754" s="4" t="str">
        <f>HYPERLINK("http://141.218.60.56/~jnz1568/getInfo.php?workbook=15_02.xlsx&amp;sheet=U0&amp;row=754&amp;col=7&amp;number=3.35e-05&amp;sourceID=14","3.35e-05")</f>
        <v>3.35e-05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HYPERLINK("http://141.218.60.56/~jnz1568/getInfo.php?workbook=15_02.xlsx&amp;sheet=U0&amp;row=755&amp;col=6&amp;number=4.1&amp;sourceID=14","4.1")</f>
        <v>4.1</v>
      </c>
      <c r="G755" s="4" t="str">
        <f>HYPERLINK("http://141.218.60.56/~jnz1568/getInfo.php?workbook=15_02.xlsx&amp;sheet=U0&amp;row=755&amp;col=7&amp;number=3.35e-05&amp;sourceID=14","3.35e-05")</f>
        <v>3.35e-05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HYPERLINK("http://141.218.60.56/~jnz1568/getInfo.php?workbook=15_02.xlsx&amp;sheet=U0&amp;row=756&amp;col=6&amp;number=4.2&amp;sourceID=14","4.2")</f>
        <v>4.2</v>
      </c>
      <c r="G756" s="4" t="str">
        <f>HYPERLINK("http://141.218.60.56/~jnz1568/getInfo.php?workbook=15_02.xlsx&amp;sheet=U0&amp;row=756&amp;col=7&amp;number=3.35e-05&amp;sourceID=14","3.35e-05")</f>
        <v>3.35e-05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HYPERLINK("http://141.218.60.56/~jnz1568/getInfo.php?workbook=15_02.xlsx&amp;sheet=U0&amp;row=757&amp;col=6&amp;number=4.3&amp;sourceID=14","4.3")</f>
        <v>4.3</v>
      </c>
      <c r="G757" s="4" t="str">
        <f>HYPERLINK("http://141.218.60.56/~jnz1568/getInfo.php?workbook=15_02.xlsx&amp;sheet=U0&amp;row=757&amp;col=7&amp;number=3.35e-05&amp;sourceID=14","3.35e-05")</f>
        <v>3.35e-05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HYPERLINK("http://141.218.60.56/~jnz1568/getInfo.php?workbook=15_02.xlsx&amp;sheet=U0&amp;row=758&amp;col=6&amp;number=4.4&amp;sourceID=14","4.4")</f>
        <v>4.4</v>
      </c>
      <c r="G758" s="4" t="str">
        <f>HYPERLINK("http://141.218.60.56/~jnz1568/getInfo.php?workbook=15_02.xlsx&amp;sheet=U0&amp;row=758&amp;col=7&amp;number=3.35e-05&amp;sourceID=14","3.35e-05")</f>
        <v>3.35e-05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HYPERLINK("http://141.218.60.56/~jnz1568/getInfo.php?workbook=15_02.xlsx&amp;sheet=U0&amp;row=759&amp;col=6&amp;number=4.5&amp;sourceID=14","4.5")</f>
        <v>4.5</v>
      </c>
      <c r="G759" s="4" t="str">
        <f>HYPERLINK("http://141.218.60.56/~jnz1568/getInfo.php?workbook=15_02.xlsx&amp;sheet=U0&amp;row=759&amp;col=7&amp;number=3.35e-05&amp;sourceID=14","3.35e-05")</f>
        <v>3.35e-05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HYPERLINK("http://141.218.60.56/~jnz1568/getInfo.php?workbook=15_02.xlsx&amp;sheet=U0&amp;row=760&amp;col=6&amp;number=4.6&amp;sourceID=14","4.6")</f>
        <v>4.6</v>
      </c>
      <c r="G760" s="4" t="str">
        <f>HYPERLINK("http://141.218.60.56/~jnz1568/getInfo.php?workbook=15_02.xlsx&amp;sheet=U0&amp;row=760&amp;col=7&amp;number=3.35e-05&amp;sourceID=14","3.35e-05")</f>
        <v>3.35e-05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HYPERLINK("http://141.218.60.56/~jnz1568/getInfo.php?workbook=15_02.xlsx&amp;sheet=U0&amp;row=761&amp;col=6&amp;number=4.7&amp;sourceID=14","4.7")</f>
        <v>4.7</v>
      </c>
      <c r="G761" s="4" t="str">
        <f>HYPERLINK("http://141.218.60.56/~jnz1568/getInfo.php?workbook=15_02.xlsx&amp;sheet=U0&amp;row=761&amp;col=7&amp;number=3.34e-05&amp;sourceID=14","3.34e-05")</f>
        <v>3.34e-05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HYPERLINK("http://141.218.60.56/~jnz1568/getInfo.php?workbook=15_02.xlsx&amp;sheet=U0&amp;row=762&amp;col=6&amp;number=4.8&amp;sourceID=14","4.8")</f>
        <v>4.8</v>
      </c>
      <c r="G762" s="4" t="str">
        <f>HYPERLINK("http://141.218.60.56/~jnz1568/getInfo.php?workbook=15_02.xlsx&amp;sheet=U0&amp;row=762&amp;col=7&amp;number=3.34e-05&amp;sourceID=14","3.34e-05")</f>
        <v>3.34e-05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HYPERLINK("http://141.218.60.56/~jnz1568/getInfo.php?workbook=15_02.xlsx&amp;sheet=U0&amp;row=763&amp;col=6&amp;number=4.9&amp;sourceID=14","4.9")</f>
        <v>4.9</v>
      </c>
      <c r="G763" s="4" t="str">
        <f>HYPERLINK("http://141.218.60.56/~jnz1568/getInfo.php?workbook=15_02.xlsx&amp;sheet=U0&amp;row=763&amp;col=7&amp;number=3.34e-05&amp;sourceID=14","3.34e-05")</f>
        <v>3.34e-05</v>
      </c>
    </row>
    <row r="764" spans="1:7">
      <c r="A764" s="3">
        <v>15</v>
      </c>
      <c r="B764" s="3">
        <v>2</v>
      </c>
      <c r="C764" s="3">
        <v>1</v>
      </c>
      <c r="D764" s="3">
        <v>40</v>
      </c>
      <c r="E764" s="3">
        <v>1</v>
      </c>
      <c r="F764" s="4" t="str">
        <f>HYPERLINK("http://141.218.60.56/~jnz1568/getInfo.php?workbook=15_02.xlsx&amp;sheet=U0&amp;row=764&amp;col=6&amp;number=3&amp;sourceID=14","3")</f>
        <v>3</v>
      </c>
      <c r="G764" s="4" t="str">
        <f>HYPERLINK("http://141.218.60.56/~jnz1568/getInfo.php?workbook=15_02.xlsx&amp;sheet=U0&amp;row=764&amp;col=7&amp;number=5.02e-05&amp;sourceID=14","5.02e-05")</f>
        <v>5.02e-05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HYPERLINK("http://141.218.60.56/~jnz1568/getInfo.php?workbook=15_02.xlsx&amp;sheet=U0&amp;row=765&amp;col=6&amp;number=3.1&amp;sourceID=14","3.1")</f>
        <v>3.1</v>
      </c>
      <c r="G765" s="4" t="str">
        <f>HYPERLINK("http://141.218.60.56/~jnz1568/getInfo.php?workbook=15_02.xlsx&amp;sheet=U0&amp;row=765&amp;col=7&amp;number=5.02e-05&amp;sourceID=14","5.02e-05")</f>
        <v>5.02e-05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HYPERLINK("http://141.218.60.56/~jnz1568/getInfo.php?workbook=15_02.xlsx&amp;sheet=U0&amp;row=766&amp;col=6&amp;number=3.2&amp;sourceID=14","3.2")</f>
        <v>3.2</v>
      </c>
      <c r="G766" s="4" t="str">
        <f>HYPERLINK("http://141.218.60.56/~jnz1568/getInfo.php?workbook=15_02.xlsx&amp;sheet=U0&amp;row=766&amp;col=7&amp;number=5.02e-05&amp;sourceID=14","5.02e-05")</f>
        <v>5.02e-05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HYPERLINK("http://141.218.60.56/~jnz1568/getInfo.php?workbook=15_02.xlsx&amp;sheet=U0&amp;row=767&amp;col=6&amp;number=3.3&amp;sourceID=14","3.3")</f>
        <v>3.3</v>
      </c>
      <c r="G767" s="4" t="str">
        <f>HYPERLINK("http://141.218.60.56/~jnz1568/getInfo.php?workbook=15_02.xlsx&amp;sheet=U0&amp;row=767&amp;col=7&amp;number=5.02e-05&amp;sourceID=14","5.02e-05")</f>
        <v>5.02e-05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HYPERLINK("http://141.218.60.56/~jnz1568/getInfo.php?workbook=15_02.xlsx&amp;sheet=U0&amp;row=768&amp;col=6&amp;number=3.4&amp;sourceID=14","3.4")</f>
        <v>3.4</v>
      </c>
      <c r="G768" s="4" t="str">
        <f>HYPERLINK("http://141.218.60.56/~jnz1568/getInfo.php?workbook=15_02.xlsx&amp;sheet=U0&amp;row=768&amp;col=7&amp;number=5.02e-05&amp;sourceID=14","5.02e-05")</f>
        <v>5.02e-05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HYPERLINK("http://141.218.60.56/~jnz1568/getInfo.php?workbook=15_02.xlsx&amp;sheet=U0&amp;row=769&amp;col=6&amp;number=3.5&amp;sourceID=14","3.5")</f>
        <v>3.5</v>
      </c>
      <c r="G769" s="4" t="str">
        <f>HYPERLINK("http://141.218.60.56/~jnz1568/getInfo.php?workbook=15_02.xlsx&amp;sheet=U0&amp;row=769&amp;col=7&amp;number=5.02e-05&amp;sourceID=14","5.02e-05")</f>
        <v>5.02e-05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HYPERLINK("http://141.218.60.56/~jnz1568/getInfo.php?workbook=15_02.xlsx&amp;sheet=U0&amp;row=770&amp;col=6&amp;number=3.6&amp;sourceID=14","3.6")</f>
        <v>3.6</v>
      </c>
      <c r="G770" s="4" t="str">
        <f>HYPERLINK("http://141.218.60.56/~jnz1568/getInfo.php?workbook=15_02.xlsx&amp;sheet=U0&amp;row=770&amp;col=7&amp;number=5.02e-05&amp;sourceID=14","5.02e-05")</f>
        <v>5.02e-05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HYPERLINK("http://141.218.60.56/~jnz1568/getInfo.php?workbook=15_02.xlsx&amp;sheet=U0&amp;row=771&amp;col=6&amp;number=3.7&amp;sourceID=14","3.7")</f>
        <v>3.7</v>
      </c>
      <c r="G771" s="4" t="str">
        <f>HYPERLINK("http://141.218.60.56/~jnz1568/getInfo.php?workbook=15_02.xlsx&amp;sheet=U0&amp;row=771&amp;col=7&amp;number=5.02e-05&amp;sourceID=14","5.02e-05")</f>
        <v>5.02e-05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HYPERLINK("http://141.218.60.56/~jnz1568/getInfo.php?workbook=15_02.xlsx&amp;sheet=U0&amp;row=772&amp;col=6&amp;number=3.8&amp;sourceID=14","3.8")</f>
        <v>3.8</v>
      </c>
      <c r="G772" s="4" t="str">
        <f>HYPERLINK("http://141.218.60.56/~jnz1568/getInfo.php?workbook=15_02.xlsx&amp;sheet=U0&amp;row=772&amp;col=7&amp;number=5.02e-05&amp;sourceID=14","5.02e-05")</f>
        <v>5.02e-05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HYPERLINK("http://141.218.60.56/~jnz1568/getInfo.php?workbook=15_02.xlsx&amp;sheet=U0&amp;row=773&amp;col=6&amp;number=3.9&amp;sourceID=14","3.9")</f>
        <v>3.9</v>
      </c>
      <c r="G773" s="4" t="str">
        <f>HYPERLINK("http://141.218.60.56/~jnz1568/getInfo.php?workbook=15_02.xlsx&amp;sheet=U0&amp;row=773&amp;col=7&amp;number=5.02e-05&amp;sourceID=14","5.02e-05")</f>
        <v>5.02e-05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HYPERLINK("http://141.218.60.56/~jnz1568/getInfo.php?workbook=15_02.xlsx&amp;sheet=U0&amp;row=774&amp;col=6&amp;number=4&amp;sourceID=14","4")</f>
        <v>4</v>
      </c>
      <c r="G774" s="4" t="str">
        <f>HYPERLINK("http://141.218.60.56/~jnz1568/getInfo.php?workbook=15_02.xlsx&amp;sheet=U0&amp;row=774&amp;col=7&amp;number=5.02e-05&amp;sourceID=14","5.02e-05")</f>
        <v>5.02e-05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HYPERLINK("http://141.218.60.56/~jnz1568/getInfo.php?workbook=15_02.xlsx&amp;sheet=U0&amp;row=775&amp;col=6&amp;number=4.1&amp;sourceID=14","4.1")</f>
        <v>4.1</v>
      </c>
      <c r="G775" s="4" t="str">
        <f>HYPERLINK("http://141.218.60.56/~jnz1568/getInfo.php?workbook=15_02.xlsx&amp;sheet=U0&amp;row=775&amp;col=7&amp;number=5.02e-05&amp;sourceID=14","5.02e-05")</f>
        <v>5.02e-05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HYPERLINK("http://141.218.60.56/~jnz1568/getInfo.php?workbook=15_02.xlsx&amp;sheet=U0&amp;row=776&amp;col=6&amp;number=4.2&amp;sourceID=14","4.2")</f>
        <v>4.2</v>
      </c>
      <c r="G776" s="4" t="str">
        <f>HYPERLINK("http://141.218.60.56/~jnz1568/getInfo.php?workbook=15_02.xlsx&amp;sheet=U0&amp;row=776&amp;col=7&amp;number=5.02e-05&amp;sourceID=14","5.02e-05")</f>
        <v>5.02e-05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HYPERLINK("http://141.218.60.56/~jnz1568/getInfo.php?workbook=15_02.xlsx&amp;sheet=U0&amp;row=777&amp;col=6&amp;number=4.3&amp;sourceID=14","4.3")</f>
        <v>4.3</v>
      </c>
      <c r="G777" s="4" t="str">
        <f>HYPERLINK("http://141.218.60.56/~jnz1568/getInfo.php?workbook=15_02.xlsx&amp;sheet=U0&amp;row=777&amp;col=7&amp;number=5.02e-05&amp;sourceID=14","5.02e-05")</f>
        <v>5.02e-05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HYPERLINK("http://141.218.60.56/~jnz1568/getInfo.php?workbook=15_02.xlsx&amp;sheet=U0&amp;row=778&amp;col=6&amp;number=4.4&amp;sourceID=14","4.4")</f>
        <v>4.4</v>
      </c>
      <c r="G778" s="4" t="str">
        <f>HYPERLINK("http://141.218.60.56/~jnz1568/getInfo.php?workbook=15_02.xlsx&amp;sheet=U0&amp;row=778&amp;col=7&amp;number=5.02e-05&amp;sourceID=14","5.02e-05")</f>
        <v>5.02e-05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HYPERLINK("http://141.218.60.56/~jnz1568/getInfo.php?workbook=15_02.xlsx&amp;sheet=U0&amp;row=779&amp;col=6&amp;number=4.5&amp;sourceID=14","4.5")</f>
        <v>4.5</v>
      </c>
      <c r="G779" s="4" t="str">
        <f>HYPERLINK("http://141.218.60.56/~jnz1568/getInfo.php?workbook=15_02.xlsx&amp;sheet=U0&amp;row=779&amp;col=7&amp;number=5.01e-05&amp;sourceID=14","5.01e-05")</f>
        <v>5.01e-05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HYPERLINK("http://141.218.60.56/~jnz1568/getInfo.php?workbook=15_02.xlsx&amp;sheet=U0&amp;row=780&amp;col=6&amp;number=4.6&amp;sourceID=14","4.6")</f>
        <v>4.6</v>
      </c>
      <c r="G780" s="4" t="str">
        <f>HYPERLINK("http://141.218.60.56/~jnz1568/getInfo.php?workbook=15_02.xlsx&amp;sheet=U0&amp;row=780&amp;col=7&amp;number=5.01e-05&amp;sourceID=14","5.01e-05")</f>
        <v>5.01e-05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HYPERLINK("http://141.218.60.56/~jnz1568/getInfo.php?workbook=15_02.xlsx&amp;sheet=U0&amp;row=781&amp;col=6&amp;number=4.7&amp;sourceID=14","4.7")</f>
        <v>4.7</v>
      </c>
      <c r="G781" s="4" t="str">
        <f>HYPERLINK("http://141.218.60.56/~jnz1568/getInfo.php?workbook=15_02.xlsx&amp;sheet=U0&amp;row=781&amp;col=7&amp;number=5.01e-05&amp;sourceID=14","5.01e-05")</f>
        <v>5.01e-05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HYPERLINK("http://141.218.60.56/~jnz1568/getInfo.php?workbook=15_02.xlsx&amp;sheet=U0&amp;row=782&amp;col=6&amp;number=4.8&amp;sourceID=14","4.8")</f>
        <v>4.8</v>
      </c>
      <c r="G782" s="4" t="str">
        <f>HYPERLINK("http://141.218.60.56/~jnz1568/getInfo.php?workbook=15_02.xlsx&amp;sheet=U0&amp;row=782&amp;col=7&amp;number=5e-05&amp;sourceID=14","5e-05")</f>
        <v>5e-05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HYPERLINK("http://141.218.60.56/~jnz1568/getInfo.php?workbook=15_02.xlsx&amp;sheet=U0&amp;row=783&amp;col=6&amp;number=4.9&amp;sourceID=14","4.9")</f>
        <v>4.9</v>
      </c>
      <c r="G783" s="4" t="str">
        <f>HYPERLINK("http://141.218.60.56/~jnz1568/getInfo.php?workbook=15_02.xlsx&amp;sheet=U0&amp;row=783&amp;col=7&amp;number=5e-05&amp;sourceID=14","5e-05")</f>
        <v>5e-05</v>
      </c>
    </row>
    <row r="784" spans="1:7">
      <c r="A784" s="3">
        <v>15</v>
      </c>
      <c r="B784" s="3">
        <v>2</v>
      </c>
      <c r="C784" s="3">
        <v>1</v>
      </c>
      <c r="D784" s="3">
        <v>41</v>
      </c>
      <c r="E784" s="3">
        <v>1</v>
      </c>
      <c r="F784" s="4" t="str">
        <f>HYPERLINK("http://141.218.60.56/~jnz1568/getInfo.php?workbook=15_02.xlsx&amp;sheet=U0&amp;row=784&amp;col=6&amp;number=3&amp;sourceID=14","3")</f>
        <v>3</v>
      </c>
      <c r="G784" s="4" t="str">
        <f>HYPERLINK("http://141.218.60.56/~jnz1568/getInfo.php?workbook=15_02.xlsx&amp;sheet=U0&amp;row=784&amp;col=7&amp;number=1.69e-05&amp;sourceID=14","1.69e-05")</f>
        <v>1.69e-05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HYPERLINK("http://141.218.60.56/~jnz1568/getInfo.php?workbook=15_02.xlsx&amp;sheet=U0&amp;row=785&amp;col=6&amp;number=3.1&amp;sourceID=14","3.1")</f>
        <v>3.1</v>
      </c>
      <c r="G785" s="4" t="str">
        <f>HYPERLINK("http://141.218.60.56/~jnz1568/getInfo.php?workbook=15_02.xlsx&amp;sheet=U0&amp;row=785&amp;col=7&amp;number=1.69e-05&amp;sourceID=14","1.69e-05")</f>
        <v>1.69e-05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HYPERLINK("http://141.218.60.56/~jnz1568/getInfo.php?workbook=15_02.xlsx&amp;sheet=U0&amp;row=786&amp;col=6&amp;number=3.2&amp;sourceID=14","3.2")</f>
        <v>3.2</v>
      </c>
      <c r="G786" s="4" t="str">
        <f>HYPERLINK("http://141.218.60.56/~jnz1568/getInfo.php?workbook=15_02.xlsx&amp;sheet=U0&amp;row=786&amp;col=7&amp;number=1.69e-05&amp;sourceID=14","1.69e-05")</f>
        <v>1.69e-05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HYPERLINK("http://141.218.60.56/~jnz1568/getInfo.php?workbook=15_02.xlsx&amp;sheet=U0&amp;row=787&amp;col=6&amp;number=3.3&amp;sourceID=14","3.3")</f>
        <v>3.3</v>
      </c>
      <c r="G787" s="4" t="str">
        <f>HYPERLINK("http://141.218.60.56/~jnz1568/getInfo.php?workbook=15_02.xlsx&amp;sheet=U0&amp;row=787&amp;col=7&amp;number=1.69e-05&amp;sourceID=14","1.69e-05")</f>
        <v>1.69e-05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HYPERLINK("http://141.218.60.56/~jnz1568/getInfo.php?workbook=15_02.xlsx&amp;sheet=U0&amp;row=788&amp;col=6&amp;number=3.4&amp;sourceID=14","3.4")</f>
        <v>3.4</v>
      </c>
      <c r="G788" s="4" t="str">
        <f>HYPERLINK("http://141.218.60.56/~jnz1568/getInfo.php?workbook=15_02.xlsx&amp;sheet=U0&amp;row=788&amp;col=7&amp;number=1.69e-05&amp;sourceID=14","1.69e-05")</f>
        <v>1.69e-05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HYPERLINK("http://141.218.60.56/~jnz1568/getInfo.php?workbook=15_02.xlsx&amp;sheet=U0&amp;row=789&amp;col=6&amp;number=3.5&amp;sourceID=14","3.5")</f>
        <v>3.5</v>
      </c>
      <c r="G789" s="4" t="str">
        <f>HYPERLINK("http://141.218.60.56/~jnz1568/getInfo.php?workbook=15_02.xlsx&amp;sheet=U0&amp;row=789&amp;col=7&amp;number=1.69e-05&amp;sourceID=14","1.69e-05")</f>
        <v>1.69e-05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HYPERLINK("http://141.218.60.56/~jnz1568/getInfo.php?workbook=15_02.xlsx&amp;sheet=U0&amp;row=790&amp;col=6&amp;number=3.6&amp;sourceID=14","3.6")</f>
        <v>3.6</v>
      </c>
      <c r="G790" s="4" t="str">
        <f>HYPERLINK("http://141.218.60.56/~jnz1568/getInfo.php?workbook=15_02.xlsx&amp;sheet=U0&amp;row=790&amp;col=7&amp;number=1.69e-05&amp;sourceID=14","1.69e-05")</f>
        <v>1.69e-05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HYPERLINK("http://141.218.60.56/~jnz1568/getInfo.php?workbook=15_02.xlsx&amp;sheet=U0&amp;row=791&amp;col=6&amp;number=3.7&amp;sourceID=14","3.7")</f>
        <v>3.7</v>
      </c>
      <c r="G791" s="4" t="str">
        <f>HYPERLINK("http://141.218.60.56/~jnz1568/getInfo.php?workbook=15_02.xlsx&amp;sheet=U0&amp;row=791&amp;col=7&amp;number=1.69e-05&amp;sourceID=14","1.69e-05")</f>
        <v>1.69e-05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HYPERLINK("http://141.218.60.56/~jnz1568/getInfo.php?workbook=15_02.xlsx&amp;sheet=U0&amp;row=792&amp;col=6&amp;number=3.8&amp;sourceID=14","3.8")</f>
        <v>3.8</v>
      </c>
      <c r="G792" s="4" t="str">
        <f>HYPERLINK("http://141.218.60.56/~jnz1568/getInfo.php?workbook=15_02.xlsx&amp;sheet=U0&amp;row=792&amp;col=7&amp;number=1.69e-05&amp;sourceID=14","1.69e-05")</f>
        <v>1.69e-05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HYPERLINK("http://141.218.60.56/~jnz1568/getInfo.php?workbook=15_02.xlsx&amp;sheet=U0&amp;row=793&amp;col=6&amp;number=3.9&amp;sourceID=14","3.9")</f>
        <v>3.9</v>
      </c>
      <c r="G793" s="4" t="str">
        <f>HYPERLINK("http://141.218.60.56/~jnz1568/getInfo.php?workbook=15_02.xlsx&amp;sheet=U0&amp;row=793&amp;col=7&amp;number=1.69e-05&amp;sourceID=14","1.69e-05")</f>
        <v>1.69e-05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HYPERLINK("http://141.218.60.56/~jnz1568/getInfo.php?workbook=15_02.xlsx&amp;sheet=U0&amp;row=794&amp;col=6&amp;number=4&amp;sourceID=14","4")</f>
        <v>4</v>
      </c>
      <c r="G794" s="4" t="str">
        <f>HYPERLINK("http://141.218.60.56/~jnz1568/getInfo.php?workbook=15_02.xlsx&amp;sheet=U0&amp;row=794&amp;col=7&amp;number=1.69e-05&amp;sourceID=14","1.69e-05")</f>
        <v>1.69e-05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HYPERLINK("http://141.218.60.56/~jnz1568/getInfo.php?workbook=15_02.xlsx&amp;sheet=U0&amp;row=795&amp;col=6&amp;number=4.1&amp;sourceID=14","4.1")</f>
        <v>4.1</v>
      </c>
      <c r="G795" s="4" t="str">
        <f>HYPERLINK("http://141.218.60.56/~jnz1568/getInfo.php?workbook=15_02.xlsx&amp;sheet=U0&amp;row=795&amp;col=7&amp;number=1.69e-05&amp;sourceID=14","1.69e-05")</f>
        <v>1.69e-05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HYPERLINK("http://141.218.60.56/~jnz1568/getInfo.php?workbook=15_02.xlsx&amp;sheet=U0&amp;row=796&amp;col=6&amp;number=4.2&amp;sourceID=14","4.2")</f>
        <v>4.2</v>
      </c>
      <c r="G796" s="4" t="str">
        <f>HYPERLINK("http://141.218.60.56/~jnz1568/getInfo.php?workbook=15_02.xlsx&amp;sheet=U0&amp;row=796&amp;col=7&amp;number=1.69e-05&amp;sourceID=14","1.69e-05")</f>
        <v>1.69e-05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HYPERLINK("http://141.218.60.56/~jnz1568/getInfo.php?workbook=15_02.xlsx&amp;sheet=U0&amp;row=797&amp;col=6&amp;number=4.3&amp;sourceID=14","4.3")</f>
        <v>4.3</v>
      </c>
      <c r="G797" s="4" t="str">
        <f>HYPERLINK("http://141.218.60.56/~jnz1568/getInfo.php?workbook=15_02.xlsx&amp;sheet=U0&amp;row=797&amp;col=7&amp;number=1.69e-05&amp;sourceID=14","1.69e-05")</f>
        <v>1.69e-05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HYPERLINK("http://141.218.60.56/~jnz1568/getInfo.php?workbook=15_02.xlsx&amp;sheet=U0&amp;row=798&amp;col=6&amp;number=4.4&amp;sourceID=14","4.4")</f>
        <v>4.4</v>
      </c>
      <c r="G798" s="4" t="str">
        <f>HYPERLINK("http://141.218.60.56/~jnz1568/getInfo.php?workbook=15_02.xlsx&amp;sheet=U0&amp;row=798&amp;col=7&amp;number=1.69e-05&amp;sourceID=14","1.69e-05")</f>
        <v>1.69e-05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HYPERLINK("http://141.218.60.56/~jnz1568/getInfo.php?workbook=15_02.xlsx&amp;sheet=U0&amp;row=799&amp;col=6&amp;number=4.5&amp;sourceID=14","4.5")</f>
        <v>4.5</v>
      </c>
      <c r="G799" s="4" t="str">
        <f>HYPERLINK("http://141.218.60.56/~jnz1568/getInfo.php?workbook=15_02.xlsx&amp;sheet=U0&amp;row=799&amp;col=7&amp;number=1.69e-05&amp;sourceID=14","1.69e-05")</f>
        <v>1.69e-05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HYPERLINK("http://141.218.60.56/~jnz1568/getInfo.php?workbook=15_02.xlsx&amp;sheet=U0&amp;row=800&amp;col=6&amp;number=4.6&amp;sourceID=14","4.6")</f>
        <v>4.6</v>
      </c>
      <c r="G800" s="4" t="str">
        <f>HYPERLINK("http://141.218.60.56/~jnz1568/getInfo.php?workbook=15_02.xlsx&amp;sheet=U0&amp;row=800&amp;col=7&amp;number=1.69e-05&amp;sourceID=14","1.69e-05")</f>
        <v>1.69e-05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HYPERLINK("http://141.218.60.56/~jnz1568/getInfo.php?workbook=15_02.xlsx&amp;sheet=U0&amp;row=801&amp;col=6&amp;number=4.7&amp;sourceID=14","4.7")</f>
        <v>4.7</v>
      </c>
      <c r="G801" s="4" t="str">
        <f>HYPERLINK("http://141.218.60.56/~jnz1568/getInfo.php?workbook=15_02.xlsx&amp;sheet=U0&amp;row=801&amp;col=7&amp;number=1.7e-05&amp;sourceID=14","1.7e-05")</f>
        <v>1.7e-05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HYPERLINK("http://141.218.60.56/~jnz1568/getInfo.php?workbook=15_02.xlsx&amp;sheet=U0&amp;row=802&amp;col=6&amp;number=4.8&amp;sourceID=14","4.8")</f>
        <v>4.8</v>
      </c>
      <c r="G802" s="4" t="str">
        <f>HYPERLINK("http://141.218.60.56/~jnz1568/getInfo.php?workbook=15_02.xlsx&amp;sheet=U0&amp;row=802&amp;col=7&amp;number=1.7e-05&amp;sourceID=14","1.7e-05")</f>
        <v>1.7e-05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HYPERLINK("http://141.218.60.56/~jnz1568/getInfo.php?workbook=15_02.xlsx&amp;sheet=U0&amp;row=803&amp;col=6&amp;number=4.9&amp;sourceID=14","4.9")</f>
        <v>4.9</v>
      </c>
      <c r="G803" s="4" t="str">
        <f>HYPERLINK("http://141.218.60.56/~jnz1568/getInfo.php?workbook=15_02.xlsx&amp;sheet=U0&amp;row=803&amp;col=7&amp;number=1.7e-05&amp;sourceID=14","1.7e-05")</f>
        <v>1.7e-05</v>
      </c>
    </row>
    <row r="804" spans="1:7">
      <c r="A804" s="3">
        <v>15</v>
      </c>
      <c r="B804" s="3">
        <v>2</v>
      </c>
      <c r="C804" s="3">
        <v>1</v>
      </c>
      <c r="D804" s="3">
        <v>42</v>
      </c>
      <c r="E804" s="3">
        <v>1</v>
      </c>
      <c r="F804" s="4" t="str">
        <f>HYPERLINK("http://141.218.60.56/~jnz1568/getInfo.php?workbook=15_02.xlsx&amp;sheet=U0&amp;row=804&amp;col=6&amp;number=3&amp;sourceID=14","3")</f>
        <v>3</v>
      </c>
      <c r="G804" s="4" t="str">
        <f>HYPERLINK("http://141.218.60.56/~jnz1568/getInfo.php?workbook=15_02.xlsx&amp;sheet=U0&amp;row=804&amp;col=7&amp;number=2.4e-06&amp;sourceID=14","2.4e-06")</f>
        <v>2.4e-06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HYPERLINK("http://141.218.60.56/~jnz1568/getInfo.php?workbook=15_02.xlsx&amp;sheet=U0&amp;row=805&amp;col=6&amp;number=3.1&amp;sourceID=14","3.1")</f>
        <v>3.1</v>
      </c>
      <c r="G805" s="4" t="str">
        <f>HYPERLINK("http://141.218.60.56/~jnz1568/getInfo.php?workbook=15_02.xlsx&amp;sheet=U0&amp;row=805&amp;col=7&amp;number=2.4e-06&amp;sourceID=14","2.4e-06")</f>
        <v>2.4e-06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HYPERLINK("http://141.218.60.56/~jnz1568/getInfo.php?workbook=15_02.xlsx&amp;sheet=U0&amp;row=806&amp;col=6&amp;number=3.2&amp;sourceID=14","3.2")</f>
        <v>3.2</v>
      </c>
      <c r="G806" s="4" t="str">
        <f>HYPERLINK("http://141.218.60.56/~jnz1568/getInfo.php?workbook=15_02.xlsx&amp;sheet=U0&amp;row=806&amp;col=7&amp;number=2.4e-06&amp;sourceID=14","2.4e-06")</f>
        <v>2.4e-06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HYPERLINK("http://141.218.60.56/~jnz1568/getInfo.php?workbook=15_02.xlsx&amp;sheet=U0&amp;row=807&amp;col=6&amp;number=3.3&amp;sourceID=14","3.3")</f>
        <v>3.3</v>
      </c>
      <c r="G807" s="4" t="str">
        <f>HYPERLINK("http://141.218.60.56/~jnz1568/getInfo.php?workbook=15_02.xlsx&amp;sheet=U0&amp;row=807&amp;col=7&amp;number=2.4e-06&amp;sourceID=14","2.4e-06")</f>
        <v>2.4e-06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HYPERLINK("http://141.218.60.56/~jnz1568/getInfo.php?workbook=15_02.xlsx&amp;sheet=U0&amp;row=808&amp;col=6&amp;number=3.4&amp;sourceID=14","3.4")</f>
        <v>3.4</v>
      </c>
      <c r="G808" s="4" t="str">
        <f>HYPERLINK("http://141.218.60.56/~jnz1568/getInfo.php?workbook=15_02.xlsx&amp;sheet=U0&amp;row=808&amp;col=7&amp;number=2.4e-06&amp;sourceID=14","2.4e-06")</f>
        <v>2.4e-06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HYPERLINK("http://141.218.60.56/~jnz1568/getInfo.php?workbook=15_02.xlsx&amp;sheet=U0&amp;row=809&amp;col=6&amp;number=3.5&amp;sourceID=14","3.5")</f>
        <v>3.5</v>
      </c>
      <c r="G809" s="4" t="str">
        <f>HYPERLINK("http://141.218.60.56/~jnz1568/getInfo.php?workbook=15_02.xlsx&amp;sheet=U0&amp;row=809&amp;col=7&amp;number=2.4e-06&amp;sourceID=14","2.4e-06")</f>
        <v>2.4e-06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HYPERLINK("http://141.218.60.56/~jnz1568/getInfo.php?workbook=15_02.xlsx&amp;sheet=U0&amp;row=810&amp;col=6&amp;number=3.6&amp;sourceID=14","3.6")</f>
        <v>3.6</v>
      </c>
      <c r="G810" s="4" t="str">
        <f>HYPERLINK("http://141.218.60.56/~jnz1568/getInfo.php?workbook=15_02.xlsx&amp;sheet=U0&amp;row=810&amp;col=7&amp;number=2.4e-06&amp;sourceID=14","2.4e-06")</f>
        <v>2.4e-06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HYPERLINK("http://141.218.60.56/~jnz1568/getInfo.php?workbook=15_02.xlsx&amp;sheet=U0&amp;row=811&amp;col=6&amp;number=3.7&amp;sourceID=14","3.7")</f>
        <v>3.7</v>
      </c>
      <c r="G811" s="4" t="str">
        <f>HYPERLINK("http://141.218.60.56/~jnz1568/getInfo.php?workbook=15_02.xlsx&amp;sheet=U0&amp;row=811&amp;col=7&amp;number=2.4e-06&amp;sourceID=14","2.4e-06")</f>
        <v>2.4e-06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HYPERLINK("http://141.218.60.56/~jnz1568/getInfo.php?workbook=15_02.xlsx&amp;sheet=U0&amp;row=812&amp;col=6&amp;number=3.8&amp;sourceID=14","3.8")</f>
        <v>3.8</v>
      </c>
      <c r="G812" s="4" t="str">
        <f>HYPERLINK("http://141.218.60.56/~jnz1568/getInfo.php?workbook=15_02.xlsx&amp;sheet=U0&amp;row=812&amp;col=7&amp;number=2.4e-06&amp;sourceID=14","2.4e-06")</f>
        <v>2.4e-06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HYPERLINK("http://141.218.60.56/~jnz1568/getInfo.php?workbook=15_02.xlsx&amp;sheet=U0&amp;row=813&amp;col=6&amp;number=3.9&amp;sourceID=14","3.9")</f>
        <v>3.9</v>
      </c>
      <c r="G813" s="4" t="str">
        <f>HYPERLINK("http://141.218.60.56/~jnz1568/getInfo.php?workbook=15_02.xlsx&amp;sheet=U0&amp;row=813&amp;col=7&amp;number=2.4e-06&amp;sourceID=14","2.4e-06")</f>
        <v>2.4e-06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HYPERLINK("http://141.218.60.56/~jnz1568/getInfo.php?workbook=15_02.xlsx&amp;sheet=U0&amp;row=814&amp;col=6&amp;number=4&amp;sourceID=14","4")</f>
        <v>4</v>
      </c>
      <c r="G814" s="4" t="str">
        <f>HYPERLINK("http://141.218.60.56/~jnz1568/getInfo.php?workbook=15_02.xlsx&amp;sheet=U0&amp;row=814&amp;col=7&amp;number=2.4e-06&amp;sourceID=14","2.4e-06")</f>
        <v>2.4e-06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HYPERLINK("http://141.218.60.56/~jnz1568/getInfo.php?workbook=15_02.xlsx&amp;sheet=U0&amp;row=815&amp;col=6&amp;number=4.1&amp;sourceID=14","4.1")</f>
        <v>4.1</v>
      </c>
      <c r="G815" s="4" t="str">
        <f>HYPERLINK("http://141.218.60.56/~jnz1568/getInfo.php?workbook=15_02.xlsx&amp;sheet=U0&amp;row=815&amp;col=7&amp;number=2.4e-06&amp;sourceID=14","2.4e-06")</f>
        <v>2.4e-06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HYPERLINK("http://141.218.60.56/~jnz1568/getInfo.php?workbook=15_02.xlsx&amp;sheet=U0&amp;row=816&amp;col=6&amp;number=4.2&amp;sourceID=14","4.2")</f>
        <v>4.2</v>
      </c>
      <c r="G816" s="4" t="str">
        <f>HYPERLINK("http://141.218.60.56/~jnz1568/getInfo.php?workbook=15_02.xlsx&amp;sheet=U0&amp;row=816&amp;col=7&amp;number=2.4e-06&amp;sourceID=14","2.4e-06")</f>
        <v>2.4e-06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HYPERLINK("http://141.218.60.56/~jnz1568/getInfo.php?workbook=15_02.xlsx&amp;sheet=U0&amp;row=817&amp;col=6&amp;number=4.3&amp;sourceID=14","4.3")</f>
        <v>4.3</v>
      </c>
      <c r="G817" s="4" t="str">
        <f>HYPERLINK("http://141.218.60.56/~jnz1568/getInfo.php?workbook=15_02.xlsx&amp;sheet=U0&amp;row=817&amp;col=7&amp;number=2.39e-06&amp;sourceID=14","2.39e-06")</f>
        <v>2.39e-06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HYPERLINK("http://141.218.60.56/~jnz1568/getInfo.php?workbook=15_02.xlsx&amp;sheet=U0&amp;row=818&amp;col=6&amp;number=4.4&amp;sourceID=14","4.4")</f>
        <v>4.4</v>
      </c>
      <c r="G818" s="4" t="str">
        <f>HYPERLINK("http://141.218.60.56/~jnz1568/getInfo.php?workbook=15_02.xlsx&amp;sheet=U0&amp;row=818&amp;col=7&amp;number=2.39e-06&amp;sourceID=14","2.39e-06")</f>
        <v>2.39e-06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HYPERLINK("http://141.218.60.56/~jnz1568/getInfo.php?workbook=15_02.xlsx&amp;sheet=U0&amp;row=819&amp;col=6&amp;number=4.5&amp;sourceID=14","4.5")</f>
        <v>4.5</v>
      </c>
      <c r="G819" s="4" t="str">
        <f>HYPERLINK("http://141.218.60.56/~jnz1568/getInfo.php?workbook=15_02.xlsx&amp;sheet=U0&amp;row=819&amp;col=7&amp;number=2.39e-06&amp;sourceID=14","2.39e-06")</f>
        <v>2.39e-06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HYPERLINK("http://141.218.60.56/~jnz1568/getInfo.php?workbook=15_02.xlsx&amp;sheet=U0&amp;row=820&amp;col=6&amp;number=4.6&amp;sourceID=14","4.6")</f>
        <v>4.6</v>
      </c>
      <c r="G820" s="4" t="str">
        <f>HYPERLINK("http://141.218.60.56/~jnz1568/getInfo.php?workbook=15_02.xlsx&amp;sheet=U0&amp;row=820&amp;col=7&amp;number=2.39e-06&amp;sourceID=14","2.39e-06")</f>
        <v>2.39e-06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HYPERLINK("http://141.218.60.56/~jnz1568/getInfo.php?workbook=15_02.xlsx&amp;sheet=U0&amp;row=821&amp;col=6&amp;number=4.7&amp;sourceID=14","4.7")</f>
        <v>4.7</v>
      </c>
      <c r="G821" s="4" t="str">
        <f>HYPERLINK("http://141.218.60.56/~jnz1568/getInfo.php?workbook=15_02.xlsx&amp;sheet=U0&amp;row=821&amp;col=7&amp;number=2.39e-06&amp;sourceID=14","2.39e-06")</f>
        <v>2.39e-06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HYPERLINK("http://141.218.60.56/~jnz1568/getInfo.php?workbook=15_02.xlsx&amp;sheet=U0&amp;row=822&amp;col=6&amp;number=4.8&amp;sourceID=14","4.8")</f>
        <v>4.8</v>
      </c>
      <c r="G822" s="4" t="str">
        <f>HYPERLINK("http://141.218.60.56/~jnz1568/getInfo.php?workbook=15_02.xlsx&amp;sheet=U0&amp;row=822&amp;col=7&amp;number=2.39e-06&amp;sourceID=14","2.39e-06")</f>
        <v>2.39e-06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HYPERLINK("http://141.218.60.56/~jnz1568/getInfo.php?workbook=15_02.xlsx&amp;sheet=U0&amp;row=823&amp;col=6&amp;number=4.9&amp;sourceID=14","4.9")</f>
        <v>4.9</v>
      </c>
      <c r="G823" s="4" t="str">
        <f>HYPERLINK("http://141.218.60.56/~jnz1568/getInfo.php?workbook=15_02.xlsx&amp;sheet=U0&amp;row=823&amp;col=7&amp;number=2.39e-06&amp;sourceID=14","2.39e-06")</f>
        <v>2.39e-06</v>
      </c>
    </row>
    <row r="824" spans="1:7">
      <c r="A824" s="3">
        <v>15</v>
      </c>
      <c r="B824" s="3">
        <v>2</v>
      </c>
      <c r="C824" s="3">
        <v>1</v>
      </c>
      <c r="D824" s="3">
        <v>43</v>
      </c>
      <c r="E824" s="3">
        <v>1</v>
      </c>
      <c r="F824" s="4" t="str">
        <f>HYPERLINK("http://141.218.60.56/~jnz1568/getInfo.php?workbook=15_02.xlsx&amp;sheet=U0&amp;row=824&amp;col=6&amp;number=3&amp;sourceID=14","3")</f>
        <v>3</v>
      </c>
      <c r="G824" s="4" t="str">
        <f>HYPERLINK("http://141.218.60.56/~jnz1568/getInfo.php?workbook=15_02.xlsx&amp;sheet=U0&amp;row=824&amp;col=7&amp;number=2.74e-06&amp;sourceID=14","2.74e-06")</f>
        <v>2.74e-06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HYPERLINK("http://141.218.60.56/~jnz1568/getInfo.php?workbook=15_02.xlsx&amp;sheet=U0&amp;row=825&amp;col=6&amp;number=3.1&amp;sourceID=14","3.1")</f>
        <v>3.1</v>
      </c>
      <c r="G825" s="4" t="str">
        <f>HYPERLINK("http://141.218.60.56/~jnz1568/getInfo.php?workbook=15_02.xlsx&amp;sheet=U0&amp;row=825&amp;col=7&amp;number=2.74e-06&amp;sourceID=14","2.74e-06")</f>
        <v>2.74e-06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HYPERLINK("http://141.218.60.56/~jnz1568/getInfo.php?workbook=15_02.xlsx&amp;sheet=U0&amp;row=826&amp;col=6&amp;number=3.2&amp;sourceID=14","3.2")</f>
        <v>3.2</v>
      </c>
      <c r="G826" s="4" t="str">
        <f>HYPERLINK("http://141.218.60.56/~jnz1568/getInfo.php?workbook=15_02.xlsx&amp;sheet=U0&amp;row=826&amp;col=7&amp;number=2.74e-06&amp;sourceID=14","2.74e-06")</f>
        <v>2.74e-06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HYPERLINK("http://141.218.60.56/~jnz1568/getInfo.php?workbook=15_02.xlsx&amp;sheet=U0&amp;row=827&amp;col=6&amp;number=3.3&amp;sourceID=14","3.3")</f>
        <v>3.3</v>
      </c>
      <c r="G827" s="4" t="str">
        <f>HYPERLINK("http://141.218.60.56/~jnz1568/getInfo.php?workbook=15_02.xlsx&amp;sheet=U0&amp;row=827&amp;col=7&amp;number=2.74e-06&amp;sourceID=14","2.74e-06")</f>
        <v>2.74e-06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HYPERLINK("http://141.218.60.56/~jnz1568/getInfo.php?workbook=15_02.xlsx&amp;sheet=U0&amp;row=828&amp;col=6&amp;number=3.4&amp;sourceID=14","3.4")</f>
        <v>3.4</v>
      </c>
      <c r="G828" s="4" t="str">
        <f>HYPERLINK("http://141.218.60.56/~jnz1568/getInfo.php?workbook=15_02.xlsx&amp;sheet=U0&amp;row=828&amp;col=7&amp;number=2.74e-06&amp;sourceID=14","2.74e-06")</f>
        <v>2.74e-06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HYPERLINK("http://141.218.60.56/~jnz1568/getInfo.php?workbook=15_02.xlsx&amp;sheet=U0&amp;row=829&amp;col=6&amp;number=3.5&amp;sourceID=14","3.5")</f>
        <v>3.5</v>
      </c>
      <c r="G829" s="4" t="str">
        <f>HYPERLINK("http://141.218.60.56/~jnz1568/getInfo.php?workbook=15_02.xlsx&amp;sheet=U0&amp;row=829&amp;col=7&amp;number=2.74e-06&amp;sourceID=14","2.74e-06")</f>
        <v>2.74e-06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HYPERLINK("http://141.218.60.56/~jnz1568/getInfo.php?workbook=15_02.xlsx&amp;sheet=U0&amp;row=830&amp;col=6&amp;number=3.6&amp;sourceID=14","3.6")</f>
        <v>3.6</v>
      </c>
      <c r="G830" s="4" t="str">
        <f>HYPERLINK("http://141.218.60.56/~jnz1568/getInfo.php?workbook=15_02.xlsx&amp;sheet=U0&amp;row=830&amp;col=7&amp;number=2.74e-06&amp;sourceID=14","2.74e-06")</f>
        <v>2.74e-06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HYPERLINK("http://141.218.60.56/~jnz1568/getInfo.php?workbook=15_02.xlsx&amp;sheet=U0&amp;row=831&amp;col=6&amp;number=3.7&amp;sourceID=14","3.7")</f>
        <v>3.7</v>
      </c>
      <c r="G831" s="4" t="str">
        <f>HYPERLINK("http://141.218.60.56/~jnz1568/getInfo.php?workbook=15_02.xlsx&amp;sheet=U0&amp;row=831&amp;col=7&amp;number=2.74e-06&amp;sourceID=14","2.74e-06")</f>
        <v>2.74e-06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HYPERLINK("http://141.218.60.56/~jnz1568/getInfo.php?workbook=15_02.xlsx&amp;sheet=U0&amp;row=832&amp;col=6&amp;number=3.8&amp;sourceID=14","3.8")</f>
        <v>3.8</v>
      </c>
      <c r="G832" s="4" t="str">
        <f>HYPERLINK("http://141.218.60.56/~jnz1568/getInfo.php?workbook=15_02.xlsx&amp;sheet=U0&amp;row=832&amp;col=7&amp;number=2.74e-06&amp;sourceID=14","2.74e-06")</f>
        <v>2.74e-06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HYPERLINK("http://141.218.60.56/~jnz1568/getInfo.php?workbook=15_02.xlsx&amp;sheet=U0&amp;row=833&amp;col=6&amp;number=3.9&amp;sourceID=14","3.9")</f>
        <v>3.9</v>
      </c>
      <c r="G833" s="4" t="str">
        <f>HYPERLINK("http://141.218.60.56/~jnz1568/getInfo.php?workbook=15_02.xlsx&amp;sheet=U0&amp;row=833&amp;col=7&amp;number=2.74e-06&amp;sourceID=14","2.74e-06")</f>
        <v>2.74e-06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HYPERLINK("http://141.218.60.56/~jnz1568/getInfo.php?workbook=15_02.xlsx&amp;sheet=U0&amp;row=834&amp;col=6&amp;number=4&amp;sourceID=14","4")</f>
        <v>4</v>
      </c>
      <c r="G834" s="4" t="str">
        <f>HYPERLINK("http://141.218.60.56/~jnz1568/getInfo.php?workbook=15_02.xlsx&amp;sheet=U0&amp;row=834&amp;col=7&amp;number=2.74e-06&amp;sourceID=14","2.74e-06")</f>
        <v>2.74e-06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HYPERLINK("http://141.218.60.56/~jnz1568/getInfo.php?workbook=15_02.xlsx&amp;sheet=U0&amp;row=835&amp;col=6&amp;number=4.1&amp;sourceID=14","4.1")</f>
        <v>4.1</v>
      </c>
      <c r="G835" s="4" t="str">
        <f>HYPERLINK("http://141.218.60.56/~jnz1568/getInfo.php?workbook=15_02.xlsx&amp;sheet=U0&amp;row=835&amp;col=7&amp;number=2.74e-06&amp;sourceID=14","2.74e-06")</f>
        <v>2.74e-06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HYPERLINK("http://141.218.60.56/~jnz1568/getInfo.php?workbook=15_02.xlsx&amp;sheet=U0&amp;row=836&amp;col=6&amp;number=4.2&amp;sourceID=14","4.2")</f>
        <v>4.2</v>
      </c>
      <c r="G836" s="4" t="str">
        <f>HYPERLINK("http://141.218.60.56/~jnz1568/getInfo.php?workbook=15_02.xlsx&amp;sheet=U0&amp;row=836&amp;col=7&amp;number=2.74e-06&amp;sourceID=14","2.74e-06")</f>
        <v>2.74e-06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HYPERLINK("http://141.218.60.56/~jnz1568/getInfo.php?workbook=15_02.xlsx&amp;sheet=U0&amp;row=837&amp;col=6&amp;number=4.3&amp;sourceID=14","4.3")</f>
        <v>4.3</v>
      </c>
      <c r="G837" s="4" t="str">
        <f>HYPERLINK("http://141.218.60.56/~jnz1568/getInfo.php?workbook=15_02.xlsx&amp;sheet=U0&amp;row=837&amp;col=7&amp;number=2.74e-06&amp;sourceID=14","2.74e-06")</f>
        <v>2.74e-06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HYPERLINK("http://141.218.60.56/~jnz1568/getInfo.php?workbook=15_02.xlsx&amp;sheet=U0&amp;row=838&amp;col=6&amp;number=4.4&amp;sourceID=14","4.4")</f>
        <v>4.4</v>
      </c>
      <c r="G838" s="4" t="str">
        <f>HYPERLINK("http://141.218.60.56/~jnz1568/getInfo.php?workbook=15_02.xlsx&amp;sheet=U0&amp;row=838&amp;col=7&amp;number=2.74e-06&amp;sourceID=14","2.74e-06")</f>
        <v>2.74e-06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HYPERLINK("http://141.218.60.56/~jnz1568/getInfo.php?workbook=15_02.xlsx&amp;sheet=U0&amp;row=839&amp;col=6&amp;number=4.5&amp;sourceID=14","4.5")</f>
        <v>4.5</v>
      </c>
      <c r="G839" s="4" t="str">
        <f>HYPERLINK("http://141.218.60.56/~jnz1568/getInfo.php?workbook=15_02.xlsx&amp;sheet=U0&amp;row=839&amp;col=7&amp;number=2.74e-06&amp;sourceID=14","2.74e-06")</f>
        <v>2.74e-06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HYPERLINK("http://141.218.60.56/~jnz1568/getInfo.php?workbook=15_02.xlsx&amp;sheet=U0&amp;row=840&amp;col=6&amp;number=4.6&amp;sourceID=14","4.6")</f>
        <v>4.6</v>
      </c>
      <c r="G840" s="4" t="str">
        <f>HYPERLINK("http://141.218.60.56/~jnz1568/getInfo.php?workbook=15_02.xlsx&amp;sheet=U0&amp;row=840&amp;col=7&amp;number=2.74e-06&amp;sourceID=14","2.74e-06")</f>
        <v>2.74e-06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HYPERLINK("http://141.218.60.56/~jnz1568/getInfo.php?workbook=15_02.xlsx&amp;sheet=U0&amp;row=841&amp;col=6&amp;number=4.7&amp;sourceID=14","4.7")</f>
        <v>4.7</v>
      </c>
      <c r="G841" s="4" t="str">
        <f>HYPERLINK("http://141.218.60.56/~jnz1568/getInfo.php?workbook=15_02.xlsx&amp;sheet=U0&amp;row=841&amp;col=7&amp;number=2.73e-06&amp;sourceID=14","2.73e-06")</f>
        <v>2.73e-06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HYPERLINK("http://141.218.60.56/~jnz1568/getInfo.php?workbook=15_02.xlsx&amp;sheet=U0&amp;row=842&amp;col=6&amp;number=4.8&amp;sourceID=14","4.8")</f>
        <v>4.8</v>
      </c>
      <c r="G842" s="4" t="str">
        <f>HYPERLINK("http://141.218.60.56/~jnz1568/getInfo.php?workbook=15_02.xlsx&amp;sheet=U0&amp;row=842&amp;col=7&amp;number=2.73e-06&amp;sourceID=14","2.73e-06")</f>
        <v>2.73e-06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HYPERLINK("http://141.218.60.56/~jnz1568/getInfo.php?workbook=15_02.xlsx&amp;sheet=U0&amp;row=843&amp;col=6&amp;number=4.9&amp;sourceID=14","4.9")</f>
        <v>4.9</v>
      </c>
      <c r="G843" s="4" t="str">
        <f>HYPERLINK("http://141.218.60.56/~jnz1568/getInfo.php?workbook=15_02.xlsx&amp;sheet=U0&amp;row=843&amp;col=7&amp;number=2.73e-06&amp;sourceID=14","2.73e-06")</f>
        <v>2.73e-06</v>
      </c>
    </row>
    <row r="844" spans="1:7">
      <c r="A844" s="3">
        <v>15</v>
      </c>
      <c r="B844" s="3">
        <v>2</v>
      </c>
      <c r="C844" s="3">
        <v>1</v>
      </c>
      <c r="D844" s="3">
        <v>44</v>
      </c>
      <c r="E844" s="3">
        <v>1</v>
      </c>
      <c r="F844" s="4" t="str">
        <f>HYPERLINK("http://141.218.60.56/~jnz1568/getInfo.php?workbook=15_02.xlsx&amp;sheet=U0&amp;row=844&amp;col=6&amp;number=3&amp;sourceID=14","3")</f>
        <v>3</v>
      </c>
      <c r="G844" s="4" t="str">
        <f>HYPERLINK("http://141.218.60.56/~jnz1568/getInfo.php?workbook=15_02.xlsx&amp;sheet=U0&amp;row=844&amp;col=7&amp;number=4.31e-06&amp;sourceID=14","4.31e-06")</f>
        <v>4.31e-06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HYPERLINK("http://141.218.60.56/~jnz1568/getInfo.php?workbook=15_02.xlsx&amp;sheet=U0&amp;row=845&amp;col=6&amp;number=3.1&amp;sourceID=14","3.1")</f>
        <v>3.1</v>
      </c>
      <c r="G845" s="4" t="str">
        <f>HYPERLINK("http://141.218.60.56/~jnz1568/getInfo.php?workbook=15_02.xlsx&amp;sheet=U0&amp;row=845&amp;col=7&amp;number=4.31e-06&amp;sourceID=14","4.31e-06")</f>
        <v>4.31e-06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HYPERLINK("http://141.218.60.56/~jnz1568/getInfo.php?workbook=15_02.xlsx&amp;sheet=U0&amp;row=846&amp;col=6&amp;number=3.2&amp;sourceID=14","3.2")</f>
        <v>3.2</v>
      </c>
      <c r="G846" s="4" t="str">
        <f>HYPERLINK("http://141.218.60.56/~jnz1568/getInfo.php?workbook=15_02.xlsx&amp;sheet=U0&amp;row=846&amp;col=7&amp;number=4.31e-06&amp;sourceID=14","4.31e-06")</f>
        <v>4.31e-06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HYPERLINK("http://141.218.60.56/~jnz1568/getInfo.php?workbook=15_02.xlsx&amp;sheet=U0&amp;row=847&amp;col=6&amp;number=3.3&amp;sourceID=14","3.3")</f>
        <v>3.3</v>
      </c>
      <c r="G847" s="4" t="str">
        <f>HYPERLINK("http://141.218.60.56/~jnz1568/getInfo.php?workbook=15_02.xlsx&amp;sheet=U0&amp;row=847&amp;col=7&amp;number=4.31e-06&amp;sourceID=14","4.31e-06")</f>
        <v>4.31e-06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HYPERLINK("http://141.218.60.56/~jnz1568/getInfo.php?workbook=15_02.xlsx&amp;sheet=U0&amp;row=848&amp;col=6&amp;number=3.4&amp;sourceID=14","3.4")</f>
        <v>3.4</v>
      </c>
      <c r="G848" s="4" t="str">
        <f>HYPERLINK("http://141.218.60.56/~jnz1568/getInfo.php?workbook=15_02.xlsx&amp;sheet=U0&amp;row=848&amp;col=7&amp;number=4.31e-06&amp;sourceID=14","4.31e-06")</f>
        <v>4.31e-06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HYPERLINK("http://141.218.60.56/~jnz1568/getInfo.php?workbook=15_02.xlsx&amp;sheet=U0&amp;row=849&amp;col=6&amp;number=3.5&amp;sourceID=14","3.5")</f>
        <v>3.5</v>
      </c>
      <c r="G849" s="4" t="str">
        <f>HYPERLINK("http://141.218.60.56/~jnz1568/getInfo.php?workbook=15_02.xlsx&amp;sheet=U0&amp;row=849&amp;col=7&amp;number=4.31e-06&amp;sourceID=14","4.31e-06")</f>
        <v>4.31e-06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HYPERLINK("http://141.218.60.56/~jnz1568/getInfo.php?workbook=15_02.xlsx&amp;sheet=U0&amp;row=850&amp;col=6&amp;number=3.6&amp;sourceID=14","3.6")</f>
        <v>3.6</v>
      </c>
      <c r="G850" s="4" t="str">
        <f>HYPERLINK("http://141.218.60.56/~jnz1568/getInfo.php?workbook=15_02.xlsx&amp;sheet=U0&amp;row=850&amp;col=7&amp;number=4.3e-06&amp;sourceID=14","4.3e-06")</f>
        <v>4.3e-06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HYPERLINK("http://141.218.60.56/~jnz1568/getInfo.php?workbook=15_02.xlsx&amp;sheet=U0&amp;row=851&amp;col=6&amp;number=3.7&amp;sourceID=14","3.7")</f>
        <v>3.7</v>
      </c>
      <c r="G851" s="4" t="str">
        <f>HYPERLINK("http://141.218.60.56/~jnz1568/getInfo.php?workbook=15_02.xlsx&amp;sheet=U0&amp;row=851&amp;col=7&amp;number=4.3e-06&amp;sourceID=14","4.3e-06")</f>
        <v>4.3e-06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HYPERLINK("http://141.218.60.56/~jnz1568/getInfo.php?workbook=15_02.xlsx&amp;sheet=U0&amp;row=852&amp;col=6&amp;number=3.8&amp;sourceID=14","3.8")</f>
        <v>3.8</v>
      </c>
      <c r="G852" s="4" t="str">
        <f>HYPERLINK("http://141.218.60.56/~jnz1568/getInfo.php?workbook=15_02.xlsx&amp;sheet=U0&amp;row=852&amp;col=7&amp;number=4.3e-06&amp;sourceID=14","4.3e-06")</f>
        <v>4.3e-06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HYPERLINK("http://141.218.60.56/~jnz1568/getInfo.php?workbook=15_02.xlsx&amp;sheet=U0&amp;row=853&amp;col=6&amp;number=3.9&amp;sourceID=14","3.9")</f>
        <v>3.9</v>
      </c>
      <c r="G853" s="4" t="str">
        <f>HYPERLINK("http://141.218.60.56/~jnz1568/getInfo.php?workbook=15_02.xlsx&amp;sheet=U0&amp;row=853&amp;col=7&amp;number=4.3e-06&amp;sourceID=14","4.3e-06")</f>
        <v>4.3e-06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HYPERLINK("http://141.218.60.56/~jnz1568/getInfo.php?workbook=15_02.xlsx&amp;sheet=U0&amp;row=854&amp;col=6&amp;number=4&amp;sourceID=14","4")</f>
        <v>4</v>
      </c>
      <c r="G854" s="4" t="str">
        <f>HYPERLINK("http://141.218.60.56/~jnz1568/getInfo.php?workbook=15_02.xlsx&amp;sheet=U0&amp;row=854&amp;col=7&amp;number=4.3e-06&amp;sourceID=14","4.3e-06")</f>
        <v>4.3e-06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HYPERLINK("http://141.218.60.56/~jnz1568/getInfo.php?workbook=15_02.xlsx&amp;sheet=U0&amp;row=855&amp;col=6&amp;number=4.1&amp;sourceID=14","4.1")</f>
        <v>4.1</v>
      </c>
      <c r="G855" s="4" t="str">
        <f>HYPERLINK("http://141.218.60.56/~jnz1568/getInfo.php?workbook=15_02.xlsx&amp;sheet=U0&amp;row=855&amp;col=7&amp;number=4.3e-06&amp;sourceID=14","4.3e-06")</f>
        <v>4.3e-06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HYPERLINK("http://141.218.60.56/~jnz1568/getInfo.php?workbook=15_02.xlsx&amp;sheet=U0&amp;row=856&amp;col=6&amp;number=4.2&amp;sourceID=14","4.2")</f>
        <v>4.2</v>
      </c>
      <c r="G856" s="4" t="str">
        <f>HYPERLINK("http://141.218.60.56/~jnz1568/getInfo.php?workbook=15_02.xlsx&amp;sheet=U0&amp;row=856&amp;col=7&amp;number=4.3e-06&amp;sourceID=14","4.3e-06")</f>
        <v>4.3e-06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HYPERLINK("http://141.218.60.56/~jnz1568/getInfo.php?workbook=15_02.xlsx&amp;sheet=U0&amp;row=857&amp;col=6&amp;number=4.3&amp;sourceID=14","4.3")</f>
        <v>4.3</v>
      </c>
      <c r="G857" s="4" t="str">
        <f>HYPERLINK("http://141.218.60.56/~jnz1568/getInfo.php?workbook=15_02.xlsx&amp;sheet=U0&amp;row=857&amp;col=7&amp;number=4.3e-06&amp;sourceID=14","4.3e-06")</f>
        <v>4.3e-06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HYPERLINK("http://141.218.60.56/~jnz1568/getInfo.php?workbook=15_02.xlsx&amp;sheet=U0&amp;row=858&amp;col=6&amp;number=4.4&amp;sourceID=14","4.4")</f>
        <v>4.4</v>
      </c>
      <c r="G858" s="4" t="str">
        <f>HYPERLINK("http://141.218.60.56/~jnz1568/getInfo.php?workbook=15_02.xlsx&amp;sheet=U0&amp;row=858&amp;col=7&amp;number=4.3e-06&amp;sourceID=14","4.3e-06")</f>
        <v>4.3e-06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HYPERLINK("http://141.218.60.56/~jnz1568/getInfo.php?workbook=15_02.xlsx&amp;sheet=U0&amp;row=859&amp;col=6&amp;number=4.5&amp;sourceID=14","4.5")</f>
        <v>4.5</v>
      </c>
      <c r="G859" s="4" t="str">
        <f>HYPERLINK("http://141.218.60.56/~jnz1568/getInfo.php?workbook=15_02.xlsx&amp;sheet=U0&amp;row=859&amp;col=7&amp;number=4.3e-06&amp;sourceID=14","4.3e-06")</f>
        <v>4.3e-06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HYPERLINK("http://141.218.60.56/~jnz1568/getInfo.php?workbook=15_02.xlsx&amp;sheet=U0&amp;row=860&amp;col=6&amp;number=4.6&amp;sourceID=14","4.6")</f>
        <v>4.6</v>
      </c>
      <c r="G860" s="4" t="str">
        <f>HYPERLINK("http://141.218.60.56/~jnz1568/getInfo.php?workbook=15_02.xlsx&amp;sheet=U0&amp;row=860&amp;col=7&amp;number=4.29e-06&amp;sourceID=14","4.29e-06")</f>
        <v>4.29e-06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HYPERLINK("http://141.218.60.56/~jnz1568/getInfo.php?workbook=15_02.xlsx&amp;sheet=U0&amp;row=861&amp;col=6&amp;number=4.7&amp;sourceID=14","4.7")</f>
        <v>4.7</v>
      </c>
      <c r="G861" s="4" t="str">
        <f>HYPERLINK("http://141.218.60.56/~jnz1568/getInfo.php?workbook=15_02.xlsx&amp;sheet=U0&amp;row=861&amp;col=7&amp;number=4.29e-06&amp;sourceID=14","4.29e-06")</f>
        <v>4.29e-06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HYPERLINK("http://141.218.60.56/~jnz1568/getInfo.php?workbook=15_02.xlsx&amp;sheet=U0&amp;row=862&amp;col=6&amp;number=4.8&amp;sourceID=14","4.8")</f>
        <v>4.8</v>
      </c>
      <c r="G862" s="4" t="str">
        <f>HYPERLINK("http://141.218.60.56/~jnz1568/getInfo.php?workbook=15_02.xlsx&amp;sheet=U0&amp;row=862&amp;col=7&amp;number=4.29e-06&amp;sourceID=14","4.29e-06")</f>
        <v>4.29e-06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HYPERLINK("http://141.218.60.56/~jnz1568/getInfo.php?workbook=15_02.xlsx&amp;sheet=U0&amp;row=863&amp;col=6&amp;number=4.9&amp;sourceID=14","4.9")</f>
        <v>4.9</v>
      </c>
      <c r="G863" s="4" t="str">
        <f>HYPERLINK("http://141.218.60.56/~jnz1568/getInfo.php?workbook=15_02.xlsx&amp;sheet=U0&amp;row=863&amp;col=7&amp;number=4.28e-06&amp;sourceID=14","4.28e-06")</f>
        <v>4.28e-06</v>
      </c>
    </row>
    <row r="864" spans="1:7">
      <c r="A864" s="3">
        <v>15</v>
      </c>
      <c r="B864" s="3">
        <v>2</v>
      </c>
      <c r="C864" s="3">
        <v>1</v>
      </c>
      <c r="D864" s="3">
        <v>45</v>
      </c>
      <c r="E864" s="3">
        <v>1</v>
      </c>
      <c r="F864" s="4" t="str">
        <f>HYPERLINK("http://141.218.60.56/~jnz1568/getInfo.php?workbook=15_02.xlsx&amp;sheet=U0&amp;row=864&amp;col=6&amp;number=3&amp;sourceID=14","3")</f>
        <v>3</v>
      </c>
      <c r="G864" s="4" t="str">
        <f>HYPERLINK("http://141.218.60.56/~jnz1568/getInfo.php?workbook=15_02.xlsx&amp;sheet=U0&amp;row=864&amp;col=7&amp;number=2.48e-06&amp;sourceID=14","2.48e-06")</f>
        <v>2.48e-06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HYPERLINK("http://141.218.60.56/~jnz1568/getInfo.php?workbook=15_02.xlsx&amp;sheet=U0&amp;row=865&amp;col=6&amp;number=3.1&amp;sourceID=14","3.1")</f>
        <v>3.1</v>
      </c>
      <c r="G865" s="4" t="str">
        <f>HYPERLINK("http://141.218.60.56/~jnz1568/getInfo.php?workbook=15_02.xlsx&amp;sheet=U0&amp;row=865&amp;col=7&amp;number=2.48e-06&amp;sourceID=14","2.48e-06")</f>
        <v>2.48e-06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HYPERLINK("http://141.218.60.56/~jnz1568/getInfo.php?workbook=15_02.xlsx&amp;sheet=U0&amp;row=866&amp;col=6&amp;number=3.2&amp;sourceID=14","3.2")</f>
        <v>3.2</v>
      </c>
      <c r="G866" s="4" t="str">
        <f>HYPERLINK("http://141.218.60.56/~jnz1568/getInfo.php?workbook=15_02.xlsx&amp;sheet=U0&amp;row=866&amp;col=7&amp;number=2.48e-06&amp;sourceID=14","2.48e-06")</f>
        <v>2.48e-06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HYPERLINK("http://141.218.60.56/~jnz1568/getInfo.php?workbook=15_02.xlsx&amp;sheet=U0&amp;row=867&amp;col=6&amp;number=3.3&amp;sourceID=14","3.3")</f>
        <v>3.3</v>
      </c>
      <c r="G867" s="4" t="str">
        <f>HYPERLINK("http://141.218.60.56/~jnz1568/getInfo.php?workbook=15_02.xlsx&amp;sheet=U0&amp;row=867&amp;col=7&amp;number=2.48e-06&amp;sourceID=14","2.48e-06")</f>
        <v>2.48e-06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HYPERLINK("http://141.218.60.56/~jnz1568/getInfo.php?workbook=15_02.xlsx&amp;sheet=U0&amp;row=868&amp;col=6&amp;number=3.4&amp;sourceID=14","3.4")</f>
        <v>3.4</v>
      </c>
      <c r="G868" s="4" t="str">
        <f>HYPERLINK("http://141.218.60.56/~jnz1568/getInfo.php?workbook=15_02.xlsx&amp;sheet=U0&amp;row=868&amp;col=7&amp;number=2.48e-06&amp;sourceID=14","2.48e-06")</f>
        <v>2.48e-06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HYPERLINK("http://141.218.60.56/~jnz1568/getInfo.php?workbook=15_02.xlsx&amp;sheet=U0&amp;row=869&amp;col=6&amp;number=3.5&amp;sourceID=14","3.5")</f>
        <v>3.5</v>
      </c>
      <c r="G869" s="4" t="str">
        <f>HYPERLINK("http://141.218.60.56/~jnz1568/getInfo.php?workbook=15_02.xlsx&amp;sheet=U0&amp;row=869&amp;col=7&amp;number=2.48e-06&amp;sourceID=14","2.48e-06")</f>
        <v>2.48e-06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HYPERLINK("http://141.218.60.56/~jnz1568/getInfo.php?workbook=15_02.xlsx&amp;sheet=U0&amp;row=870&amp;col=6&amp;number=3.6&amp;sourceID=14","3.6")</f>
        <v>3.6</v>
      </c>
      <c r="G870" s="4" t="str">
        <f>HYPERLINK("http://141.218.60.56/~jnz1568/getInfo.php?workbook=15_02.xlsx&amp;sheet=U0&amp;row=870&amp;col=7&amp;number=2.48e-06&amp;sourceID=14","2.48e-06")</f>
        <v>2.48e-06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HYPERLINK("http://141.218.60.56/~jnz1568/getInfo.php?workbook=15_02.xlsx&amp;sheet=U0&amp;row=871&amp;col=6&amp;number=3.7&amp;sourceID=14","3.7")</f>
        <v>3.7</v>
      </c>
      <c r="G871" s="4" t="str">
        <f>HYPERLINK("http://141.218.60.56/~jnz1568/getInfo.php?workbook=15_02.xlsx&amp;sheet=U0&amp;row=871&amp;col=7&amp;number=2.48e-06&amp;sourceID=14","2.48e-06")</f>
        <v>2.48e-06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HYPERLINK("http://141.218.60.56/~jnz1568/getInfo.php?workbook=15_02.xlsx&amp;sheet=U0&amp;row=872&amp;col=6&amp;number=3.8&amp;sourceID=14","3.8")</f>
        <v>3.8</v>
      </c>
      <c r="G872" s="4" t="str">
        <f>HYPERLINK("http://141.218.60.56/~jnz1568/getInfo.php?workbook=15_02.xlsx&amp;sheet=U0&amp;row=872&amp;col=7&amp;number=2.48e-06&amp;sourceID=14","2.48e-06")</f>
        <v>2.48e-06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HYPERLINK("http://141.218.60.56/~jnz1568/getInfo.php?workbook=15_02.xlsx&amp;sheet=U0&amp;row=873&amp;col=6&amp;number=3.9&amp;sourceID=14","3.9")</f>
        <v>3.9</v>
      </c>
      <c r="G873" s="4" t="str">
        <f>HYPERLINK("http://141.218.60.56/~jnz1568/getInfo.php?workbook=15_02.xlsx&amp;sheet=U0&amp;row=873&amp;col=7&amp;number=2.48e-06&amp;sourceID=14","2.48e-06")</f>
        <v>2.48e-06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HYPERLINK("http://141.218.60.56/~jnz1568/getInfo.php?workbook=15_02.xlsx&amp;sheet=U0&amp;row=874&amp;col=6&amp;number=4&amp;sourceID=14","4")</f>
        <v>4</v>
      </c>
      <c r="G874" s="4" t="str">
        <f>HYPERLINK("http://141.218.60.56/~jnz1568/getInfo.php?workbook=15_02.xlsx&amp;sheet=U0&amp;row=874&amp;col=7&amp;number=2.48e-06&amp;sourceID=14","2.48e-06")</f>
        <v>2.48e-06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HYPERLINK("http://141.218.60.56/~jnz1568/getInfo.php?workbook=15_02.xlsx&amp;sheet=U0&amp;row=875&amp;col=6&amp;number=4.1&amp;sourceID=14","4.1")</f>
        <v>4.1</v>
      </c>
      <c r="G875" s="4" t="str">
        <f>HYPERLINK("http://141.218.60.56/~jnz1568/getInfo.php?workbook=15_02.xlsx&amp;sheet=U0&amp;row=875&amp;col=7&amp;number=2.48e-06&amp;sourceID=14","2.48e-06")</f>
        <v>2.48e-06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HYPERLINK("http://141.218.60.56/~jnz1568/getInfo.php?workbook=15_02.xlsx&amp;sheet=U0&amp;row=876&amp;col=6&amp;number=4.2&amp;sourceID=14","4.2")</f>
        <v>4.2</v>
      </c>
      <c r="G876" s="4" t="str">
        <f>HYPERLINK("http://141.218.60.56/~jnz1568/getInfo.php?workbook=15_02.xlsx&amp;sheet=U0&amp;row=876&amp;col=7&amp;number=2.48e-06&amp;sourceID=14","2.48e-06")</f>
        <v>2.48e-06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HYPERLINK("http://141.218.60.56/~jnz1568/getInfo.php?workbook=15_02.xlsx&amp;sheet=U0&amp;row=877&amp;col=6&amp;number=4.3&amp;sourceID=14","4.3")</f>
        <v>4.3</v>
      </c>
      <c r="G877" s="4" t="str">
        <f>HYPERLINK("http://141.218.60.56/~jnz1568/getInfo.php?workbook=15_02.xlsx&amp;sheet=U0&amp;row=877&amp;col=7&amp;number=2.48e-06&amp;sourceID=14","2.48e-06")</f>
        <v>2.48e-06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HYPERLINK("http://141.218.60.56/~jnz1568/getInfo.php?workbook=15_02.xlsx&amp;sheet=U0&amp;row=878&amp;col=6&amp;number=4.4&amp;sourceID=14","4.4")</f>
        <v>4.4</v>
      </c>
      <c r="G878" s="4" t="str">
        <f>HYPERLINK("http://141.218.60.56/~jnz1568/getInfo.php?workbook=15_02.xlsx&amp;sheet=U0&amp;row=878&amp;col=7&amp;number=2.47e-06&amp;sourceID=14","2.47e-06")</f>
        <v>2.47e-06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HYPERLINK("http://141.218.60.56/~jnz1568/getInfo.php?workbook=15_02.xlsx&amp;sheet=U0&amp;row=879&amp;col=6&amp;number=4.5&amp;sourceID=14","4.5")</f>
        <v>4.5</v>
      </c>
      <c r="G879" s="4" t="str">
        <f>HYPERLINK("http://141.218.60.56/~jnz1568/getInfo.php?workbook=15_02.xlsx&amp;sheet=U0&amp;row=879&amp;col=7&amp;number=2.47e-06&amp;sourceID=14","2.47e-06")</f>
        <v>2.47e-06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HYPERLINK("http://141.218.60.56/~jnz1568/getInfo.php?workbook=15_02.xlsx&amp;sheet=U0&amp;row=880&amp;col=6&amp;number=4.6&amp;sourceID=14","4.6")</f>
        <v>4.6</v>
      </c>
      <c r="G880" s="4" t="str">
        <f>HYPERLINK("http://141.218.60.56/~jnz1568/getInfo.php?workbook=15_02.xlsx&amp;sheet=U0&amp;row=880&amp;col=7&amp;number=2.47e-06&amp;sourceID=14","2.47e-06")</f>
        <v>2.47e-06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HYPERLINK("http://141.218.60.56/~jnz1568/getInfo.php?workbook=15_02.xlsx&amp;sheet=U0&amp;row=881&amp;col=6&amp;number=4.7&amp;sourceID=14","4.7")</f>
        <v>4.7</v>
      </c>
      <c r="G881" s="4" t="str">
        <f>HYPERLINK("http://141.218.60.56/~jnz1568/getInfo.php?workbook=15_02.xlsx&amp;sheet=U0&amp;row=881&amp;col=7&amp;number=2.47e-06&amp;sourceID=14","2.47e-06")</f>
        <v>2.47e-06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HYPERLINK("http://141.218.60.56/~jnz1568/getInfo.php?workbook=15_02.xlsx&amp;sheet=U0&amp;row=882&amp;col=6&amp;number=4.8&amp;sourceID=14","4.8")</f>
        <v>4.8</v>
      </c>
      <c r="G882" s="4" t="str">
        <f>HYPERLINK("http://141.218.60.56/~jnz1568/getInfo.php?workbook=15_02.xlsx&amp;sheet=U0&amp;row=882&amp;col=7&amp;number=2.47e-06&amp;sourceID=14","2.47e-06")</f>
        <v>2.47e-06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HYPERLINK("http://141.218.60.56/~jnz1568/getInfo.php?workbook=15_02.xlsx&amp;sheet=U0&amp;row=883&amp;col=6&amp;number=4.9&amp;sourceID=14","4.9")</f>
        <v>4.9</v>
      </c>
      <c r="G883" s="4" t="str">
        <f>HYPERLINK("http://141.218.60.56/~jnz1568/getInfo.php?workbook=15_02.xlsx&amp;sheet=U0&amp;row=883&amp;col=7&amp;number=2.47e-06&amp;sourceID=14","2.47e-06")</f>
        <v>2.47e-06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2015-05-05T22:03:47Z</dcterms:created>
  <dcterms:modified xsi:type="dcterms:W3CDTF">2015-05-05T22:03:47Z</dcterms:modified>
</cp:coreProperties>
</file>