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<sst xmlns="http://schemas.openxmlformats.org/spreadsheetml/2006/main" count="52" uniqueCount="28">
  <si>
    <t>Fine Structure Energy Levels for P XII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</si>
  <si>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</si>
  <si>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</si>
  <si>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</si>
  <si>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</si>
  <si>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</si>
  <si>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</si>
  <si>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</si>
  <si>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</si>
  <si>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</si>
  <si>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</si>
  <si>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</si>
  <si>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2s2</t>
  </si>
  <si>
    <t>1S</t>
  </si>
  <si>
    <t>2s.2p</t>
  </si>
  <si>
    <t>3P</t>
  </si>
  <si>
    <t>1P</t>
  </si>
  <si>
    <t>2p2</t>
  </si>
  <si>
    <t>1D</t>
  </si>
  <si>
    <t>A-values for fine-structure transitions in P XII</t>
  </si>
  <si>
    <t>k</t>
  </si>
  <si>
    <t>WL Vac (A)</t>
  </si>
  <si>
    <t>A (s-1)</t>
  </si>
  <si>
    <t>A2E1(s-1)</t>
  </si>
  <si>
    <t>Effective Collision Strengths for P XII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</si>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</sst>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3"/>
  <sheetViews>
    <sheetView tabSelected="1"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6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2.7109375" customWidth="1"/>
    <col min="10" max="10" width="9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15</v>
      </c>
      <c r="B4" s="3">
        <v>4</v>
      </c>
      <c r="C4" s="3">
        <v>1</v>
      </c>
      <c r="D4" s="3" t="s">
        <v>12</v>
      </c>
      <c r="E4" s="3" t="s">
        <v>13</v>
      </c>
      <c r="F4" s="3">
        <v>1</v>
      </c>
      <c r="G4" s="3">
        <v>0</v>
      </c>
      <c r="H4" s="3">
        <v>0</v>
      </c>
      <c r="I4" s="3">
        <v>0</v>
      </c>
      <c r="J4" s="4" t="str">
        <f>HYPERLINK("http://141.218.60.56/~jnz1568/getInfo.php?workbook=15_04.xlsx&amp;sheet=E0&amp;row=4&amp;col=10&amp;number=0&amp;sourceID=14","0")</f>
        <v>0</v>
      </c>
    </row>
    <row r="5" spans="1:10">
      <c r="A5" s="3">
        <v>15</v>
      </c>
      <c r="B5" s="3">
        <v>4</v>
      </c>
      <c r="C5" s="3">
        <v>2</v>
      </c>
      <c r="D5" s="3" t="s">
        <v>14</v>
      </c>
      <c r="E5" s="3" t="s">
        <v>15</v>
      </c>
      <c r="F5" s="3">
        <v>3</v>
      </c>
      <c r="G5" s="3">
        <v>1</v>
      </c>
      <c r="H5" s="3">
        <v>1</v>
      </c>
      <c r="I5" s="3">
        <v>0</v>
      </c>
      <c r="J5" s="4" t="str">
        <f>HYPERLINK("http://141.218.60.56/~jnz1568/getInfo.php?workbook=15_04.xlsx&amp;sheet=E0&amp;row=5&amp;col=10&amp;number=184478&amp;sourceID=14","184478")</f>
        <v>184478</v>
      </c>
    </row>
    <row r="6" spans="1:10">
      <c r="A6" s="3">
        <v>15</v>
      </c>
      <c r="B6" s="3">
        <v>4</v>
      </c>
      <c r="C6" s="3">
        <v>3</v>
      </c>
      <c r="D6" s="3" t="s">
        <v>14</v>
      </c>
      <c r="E6" s="3" t="s">
        <v>15</v>
      </c>
      <c r="F6" s="3">
        <v>3</v>
      </c>
      <c r="G6" s="3">
        <v>1</v>
      </c>
      <c r="H6" s="3">
        <v>1</v>
      </c>
      <c r="I6" s="3">
        <v>1</v>
      </c>
      <c r="J6" s="4" t="str">
        <f>HYPERLINK("http://141.218.60.56/~jnz1568/getInfo.php?workbook=15_04.xlsx&amp;sheet=E0&amp;row=6&amp;col=10&amp;number=187690&amp;sourceID=14","187690")</f>
        <v>187690</v>
      </c>
    </row>
    <row r="7" spans="1:10">
      <c r="A7" s="3">
        <v>15</v>
      </c>
      <c r="B7" s="3">
        <v>4</v>
      </c>
      <c r="C7" s="3">
        <v>4</v>
      </c>
      <c r="D7" s="3" t="s">
        <v>14</v>
      </c>
      <c r="E7" s="3" t="s">
        <v>15</v>
      </c>
      <c r="F7" s="3">
        <v>3</v>
      </c>
      <c r="G7" s="3">
        <v>1</v>
      </c>
      <c r="H7" s="3">
        <v>1</v>
      </c>
      <c r="I7" s="3">
        <v>2</v>
      </c>
      <c r="J7" s="4" t="str">
        <f>HYPERLINK("http://141.218.60.56/~jnz1568/getInfo.php?workbook=15_04.xlsx&amp;sheet=E0&amp;row=7&amp;col=10&amp;number=194856&amp;sourceID=14","194856")</f>
        <v>194856</v>
      </c>
    </row>
    <row r="8" spans="1:10">
      <c r="A8" s="3">
        <v>15</v>
      </c>
      <c r="B8" s="3">
        <v>4</v>
      </c>
      <c r="C8" s="3">
        <v>5</v>
      </c>
      <c r="D8" s="3" t="s">
        <v>14</v>
      </c>
      <c r="E8" s="3" t="s">
        <v>16</v>
      </c>
      <c r="F8" s="3">
        <v>1</v>
      </c>
      <c r="G8" s="3">
        <v>1</v>
      </c>
      <c r="H8" s="3">
        <v>1</v>
      </c>
      <c r="I8" s="3">
        <v>1</v>
      </c>
      <c r="J8" s="4" t="str">
        <f>HYPERLINK("http://141.218.60.56/~jnz1568/getInfo.php?workbook=15_04.xlsx&amp;sheet=E0&amp;row=8&amp;col=10&amp;number=359343&amp;sourceID=14","359343")</f>
        <v>359343</v>
      </c>
    </row>
    <row r="9" spans="1:10">
      <c r="A9" s="3">
        <v>15</v>
      </c>
      <c r="B9" s="3">
        <v>4</v>
      </c>
      <c r="C9" s="3">
        <v>6</v>
      </c>
      <c r="D9" s="3" t="s">
        <v>17</v>
      </c>
      <c r="E9" s="3" t="s">
        <v>15</v>
      </c>
      <c r="F9" s="3">
        <v>3</v>
      </c>
      <c r="G9" s="3">
        <v>1</v>
      </c>
      <c r="H9" s="3">
        <v>1</v>
      </c>
      <c r="I9" s="3">
        <v>0</v>
      </c>
      <c r="J9" s="4" t="str">
        <f>HYPERLINK("http://141.218.60.56/~jnz1568/getInfo.php?workbook=15_04.xlsx&amp;sheet=E0&amp;row=9&amp;col=10&amp;number=483195&amp;sourceID=14","483195")</f>
        <v>483195</v>
      </c>
    </row>
    <row r="10" spans="1:10">
      <c r="A10" s="3">
        <v>15</v>
      </c>
      <c r="B10" s="3">
        <v>4</v>
      </c>
      <c r="C10" s="3">
        <v>7</v>
      </c>
      <c r="D10" s="3" t="s">
        <v>17</v>
      </c>
      <c r="E10" s="3" t="s">
        <v>15</v>
      </c>
      <c r="F10" s="3">
        <v>3</v>
      </c>
      <c r="G10" s="3">
        <v>1</v>
      </c>
      <c r="H10" s="3">
        <v>1</v>
      </c>
      <c r="I10" s="3">
        <v>1</v>
      </c>
      <c r="J10" s="4" t="str">
        <f>HYPERLINK("http://141.218.60.56/~jnz1568/getInfo.php?workbook=15_04.xlsx&amp;sheet=E0&amp;row=10&amp;col=10&amp;number=487203&amp;sourceID=14","487203")</f>
        <v>487203</v>
      </c>
    </row>
    <row r="11" spans="1:10">
      <c r="A11" s="3">
        <v>15</v>
      </c>
      <c r="B11" s="3">
        <v>4</v>
      </c>
      <c r="C11" s="3">
        <v>8</v>
      </c>
      <c r="D11" s="3" t="s">
        <v>17</v>
      </c>
      <c r="E11" s="3" t="s">
        <v>15</v>
      </c>
      <c r="F11" s="3">
        <v>3</v>
      </c>
      <c r="G11" s="3">
        <v>1</v>
      </c>
      <c r="H11" s="3">
        <v>1</v>
      </c>
      <c r="I11" s="3">
        <v>2</v>
      </c>
      <c r="J11" s="4" t="str">
        <f>HYPERLINK("http://141.218.60.56/~jnz1568/getInfo.php?workbook=15_04.xlsx&amp;sheet=E0&amp;row=11&amp;col=10&amp;number=493285&amp;sourceID=14","493285")</f>
        <v>493285</v>
      </c>
    </row>
    <row r="12" spans="1:10">
      <c r="A12" s="3">
        <v>15</v>
      </c>
      <c r="B12" s="3">
        <v>4</v>
      </c>
      <c r="C12" s="3">
        <v>9</v>
      </c>
      <c r="D12" s="3" t="s">
        <v>17</v>
      </c>
      <c r="E12" s="3" t="s">
        <v>18</v>
      </c>
      <c r="F12" s="3">
        <v>1</v>
      </c>
      <c r="G12" s="3">
        <v>2</v>
      </c>
      <c r="H12" s="3">
        <v>0</v>
      </c>
      <c r="I12" s="3">
        <v>2</v>
      </c>
      <c r="J12" s="4" t="str">
        <f>HYPERLINK("http://141.218.60.56/~jnz1568/getInfo.php?workbook=15_04.xlsx&amp;sheet=E0&amp;row=12&amp;col=10&amp;number=541709&amp;sourceID=14","541709")</f>
        <v>541709</v>
      </c>
    </row>
    <row r="13" spans="1:10">
      <c r="A13" s="3">
        <v>15</v>
      </c>
      <c r="B13" s="3">
        <v>4</v>
      </c>
      <c r="C13" s="3">
        <v>10</v>
      </c>
      <c r="D13" s="3" t="s">
        <v>17</v>
      </c>
      <c r="E13" s="3" t="s">
        <v>13</v>
      </c>
      <c r="F13" s="3">
        <v>1</v>
      </c>
      <c r="G13" s="3">
        <v>0</v>
      </c>
      <c r="H13" s="3">
        <v>0</v>
      </c>
      <c r="I13" s="3">
        <v>0</v>
      </c>
      <c r="J13" s="4" t="str">
        <f>HYPERLINK("http://141.218.60.56/~jnz1568/getInfo.php?workbook=15_04.xlsx&amp;sheet=E0&amp;row=13&amp;col=10&amp;number=664685&amp;sourceID=14","664685")</f>
        <v>664685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1"/>
  <sheetViews>
    <sheetView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2.7109375" customWidth="1"/>
    <col min="5" max="5" width="11.7109375" customWidth="1"/>
    <col min="6" max="6" width="12.7109375" customWidth="1"/>
    <col min="7" max="7" width="10.7109375" customWidth="1"/>
  </cols>
  <sheetData>
    <row r="1" spans="1:7">
      <c r="A1" s="1" t="s">
        <v>19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20</v>
      </c>
      <c r="D3" s="2" t="s">
        <v>4</v>
      </c>
      <c r="E3" s="2" t="s">
        <v>21</v>
      </c>
      <c r="F3" s="2" t="s">
        <v>22</v>
      </c>
      <c r="G3" s="2" t="s">
        <v>23</v>
      </c>
    </row>
    <row r="4" spans="1:7">
      <c r="A4" s="3">
        <v>15</v>
      </c>
      <c r="B4" s="3">
        <v>4</v>
      </c>
      <c r="C4" s="3">
        <v>3</v>
      </c>
      <c r="D4" s="3">
        <v>1</v>
      </c>
      <c r="E4" s="3">
        <v>532.794</v>
      </c>
      <c r="F4" s="4" t="str">
        <f>HYPERLINK("http://141.218.60.56/~jnz1568/getInfo.php?workbook=15_04.xlsx&amp;sheet=A0&amp;row=4&amp;col=6&amp;number=580200&amp;sourceID=14","580200")</f>
        <v>580200</v>
      </c>
      <c r="G4" s="4" t="str">
        <f>HYPERLINK("http://141.218.60.56/~jnz1568/getInfo.php?workbook=15_04.xlsx&amp;sheet=A0&amp;row=4&amp;col=7&amp;number=0&amp;sourceID=14","0")</f>
        <v>0</v>
      </c>
    </row>
    <row r="5" spans="1:7">
      <c r="A5" s="3">
        <v>15</v>
      </c>
      <c r="B5" s="3">
        <v>4</v>
      </c>
      <c r="C5" s="3">
        <v>4</v>
      </c>
      <c r="D5" s="3">
        <v>1</v>
      </c>
      <c r="E5" s="3">
        <v>513.2</v>
      </c>
      <c r="F5" s="4" t="str">
        <f>HYPERLINK("http://141.218.60.56/~jnz1568/getInfo.php?workbook=15_04.xlsx&amp;sheet=A0&amp;row=5&amp;col=6&amp;number=0.3343&amp;sourceID=14","0.3343")</f>
        <v>0.3343</v>
      </c>
      <c r="G5" s="4" t="str">
        <f>HYPERLINK("http://141.218.60.56/~jnz1568/getInfo.php?workbook=15_04.xlsx&amp;sheet=A0&amp;row=5&amp;col=7&amp;number=0&amp;sourceID=14","0")</f>
        <v>0</v>
      </c>
    </row>
    <row r="6" spans="1:7">
      <c r="A6" s="3">
        <v>15</v>
      </c>
      <c r="B6" s="3">
        <v>4</v>
      </c>
      <c r="C6" s="3">
        <v>5</v>
      </c>
      <c r="D6" s="3">
        <v>1</v>
      </c>
      <c r="E6" s="3">
        <v>278.286</v>
      </c>
      <c r="F6" s="4" t="str">
        <f>HYPERLINK("http://141.218.60.56/~jnz1568/getInfo.php?workbook=15_04.xlsx&amp;sheet=A0&amp;row=6&amp;col=6&amp;number=7309000000&amp;sourceID=14","7309000000")</f>
        <v>7309000000</v>
      </c>
      <c r="G6" s="4" t="str">
        <f>HYPERLINK("http://141.218.60.56/~jnz1568/getInfo.php?workbook=15_04.xlsx&amp;sheet=A0&amp;row=6&amp;col=7&amp;number=0&amp;sourceID=14","0")</f>
        <v>0</v>
      </c>
    </row>
    <row r="7" spans="1:7">
      <c r="A7" s="3">
        <v>15</v>
      </c>
      <c r="B7" s="3">
        <v>4</v>
      </c>
      <c r="C7" s="3">
        <v>7</v>
      </c>
      <c r="D7" s="3">
        <v>2</v>
      </c>
      <c r="E7" s="3">
        <v>330.333</v>
      </c>
      <c r="F7" s="4" t="str">
        <f>HYPERLINK("http://141.218.60.56/~jnz1568/getInfo.php?workbook=15_04.xlsx&amp;sheet=A0&amp;row=7&amp;col=6&amp;number=2030000000&amp;sourceID=14","2030000000")</f>
        <v>2030000000</v>
      </c>
      <c r="G7" s="4" t="str">
        <f>HYPERLINK("http://141.218.60.56/~jnz1568/getInfo.php?workbook=15_04.xlsx&amp;sheet=A0&amp;row=7&amp;col=7&amp;number=0&amp;sourceID=14","0")</f>
        <v>0</v>
      </c>
    </row>
    <row r="8" spans="1:7">
      <c r="A8" s="3">
        <v>15</v>
      </c>
      <c r="B8" s="3">
        <v>4</v>
      </c>
      <c r="C8" s="3">
        <v>4</v>
      </c>
      <c r="D8" s="3">
        <v>3</v>
      </c>
      <c r="E8" s="3">
        <v>13954.812</v>
      </c>
      <c r="F8" s="4" t="str">
        <f>HYPERLINK("http://141.218.60.56/~jnz1568/getInfo.php?workbook=15_04.xlsx&amp;sheet=A0&amp;row=8&amp;col=6&amp;number=6.283&amp;sourceID=14","6.283")</f>
        <v>6.283</v>
      </c>
      <c r="G8" s="4" t="str">
        <f>HYPERLINK("http://141.218.60.56/~jnz1568/getInfo.php?workbook=15_04.xlsx&amp;sheet=A0&amp;row=8&amp;col=7&amp;number=0&amp;sourceID=14","0")</f>
        <v>0</v>
      </c>
    </row>
    <row r="9" spans="1:7">
      <c r="A9" s="3">
        <v>15</v>
      </c>
      <c r="B9" s="3">
        <v>4</v>
      </c>
      <c r="C9" s="3">
        <v>6</v>
      </c>
      <c r="D9" s="3">
        <v>3</v>
      </c>
      <c r="E9" s="3">
        <v>338.404</v>
      </c>
      <c r="F9" s="4" t="str">
        <f>HYPERLINK("http://141.218.60.56/~jnz1568/getInfo.php?workbook=15_04.xlsx&amp;sheet=A0&amp;row=9&amp;col=6&amp;number=5648000000&amp;sourceID=14","5648000000")</f>
        <v>5648000000</v>
      </c>
      <c r="G9" s="4" t="str">
        <f>HYPERLINK("http://141.218.60.56/~jnz1568/getInfo.php?workbook=15_04.xlsx&amp;sheet=A0&amp;row=9&amp;col=7&amp;number=0&amp;sourceID=14","0")</f>
        <v>0</v>
      </c>
    </row>
    <row r="10" spans="1:7">
      <c r="A10" s="3">
        <v>15</v>
      </c>
      <c r="B10" s="3">
        <v>4</v>
      </c>
      <c r="C10" s="3">
        <v>7</v>
      </c>
      <c r="D10" s="3">
        <v>3</v>
      </c>
      <c r="E10" s="3">
        <v>333.876</v>
      </c>
      <c r="F10" s="4" t="str">
        <f>HYPERLINK("http://141.218.60.56/~jnz1568/getInfo.php?workbook=15_04.xlsx&amp;sheet=A0&amp;row=10&amp;col=6&amp;number=1471000000&amp;sourceID=14","1471000000")</f>
        <v>1471000000</v>
      </c>
      <c r="G10" s="4" t="str">
        <f>HYPERLINK("http://141.218.60.56/~jnz1568/getInfo.php?workbook=15_04.xlsx&amp;sheet=A0&amp;row=10&amp;col=7&amp;number=0&amp;sourceID=14","0")</f>
        <v>0</v>
      </c>
    </row>
    <row r="11" spans="1:7">
      <c r="A11" s="3">
        <v>15</v>
      </c>
      <c r="B11" s="3">
        <v>4</v>
      </c>
      <c r="C11" s="3">
        <v>8</v>
      </c>
      <c r="D11" s="3">
        <v>3</v>
      </c>
      <c r="E11" s="3">
        <v>327.231</v>
      </c>
      <c r="F11" s="4" t="str">
        <f>HYPERLINK("http://141.218.60.56/~jnz1568/getInfo.php?workbook=15_04.xlsx&amp;sheet=A0&amp;row=11&amp;col=6&amp;number=1572000000&amp;sourceID=14","1572000000")</f>
        <v>1572000000</v>
      </c>
      <c r="G11" s="4" t="str">
        <f>HYPERLINK("http://141.218.60.56/~jnz1568/getInfo.php?workbook=15_04.xlsx&amp;sheet=A0&amp;row=11&amp;col=7&amp;number=0&amp;sourceID=14","0")</f>
        <v>0</v>
      </c>
    </row>
    <row r="12" spans="1:7">
      <c r="A12" s="3">
        <v>15</v>
      </c>
      <c r="B12" s="3">
        <v>4</v>
      </c>
      <c r="C12" s="3">
        <v>9</v>
      </c>
      <c r="D12" s="3">
        <v>3</v>
      </c>
      <c r="E12" s="3">
        <v>282.471</v>
      </c>
      <c r="F12" s="4" t="str">
        <f>HYPERLINK("http://141.218.60.56/~jnz1568/getInfo.php?workbook=15_04.xlsx&amp;sheet=A0&amp;row=12&amp;col=6&amp;number=2811000&amp;sourceID=14","2811000")</f>
        <v>2811000</v>
      </c>
      <c r="G12" s="4" t="str">
        <f>HYPERLINK("http://141.218.60.56/~jnz1568/getInfo.php?workbook=15_04.xlsx&amp;sheet=A0&amp;row=12&amp;col=7&amp;number=0&amp;sourceID=14","0")</f>
        <v>0</v>
      </c>
    </row>
    <row r="13" spans="1:7">
      <c r="A13" s="3">
        <v>15</v>
      </c>
      <c r="B13" s="3">
        <v>4</v>
      </c>
      <c r="C13" s="3">
        <v>10</v>
      </c>
      <c r="D13" s="3">
        <v>3</v>
      </c>
      <c r="E13" s="3">
        <v>209.646</v>
      </c>
      <c r="F13" s="4" t="str">
        <f>HYPERLINK("http://141.218.60.56/~jnz1568/getInfo.php?workbook=15_04.xlsx&amp;sheet=A0&amp;row=13&amp;col=6&amp;number=3915000&amp;sourceID=14","3915000")</f>
        <v>3915000</v>
      </c>
      <c r="G13" s="4" t="str">
        <f>HYPERLINK("http://141.218.60.56/~jnz1568/getInfo.php?workbook=15_04.xlsx&amp;sheet=A0&amp;row=13&amp;col=7&amp;number=0&amp;sourceID=14","0")</f>
        <v>0</v>
      </c>
    </row>
    <row r="14" spans="1:7">
      <c r="A14" s="3">
        <v>15</v>
      </c>
      <c r="B14" s="3">
        <v>4</v>
      </c>
      <c r="C14" s="3">
        <v>7</v>
      </c>
      <c r="D14" s="3">
        <v>4</v>
      </c>
      <c r="E14" s="3">
        <v>342.06</v>
      </c>
      <c r="F14" s="4" t="str">
        <f>HYPERLINK("http://141.218.60.56/~jnz1568/getInfo.php?workbook=15_04.xlsx&amp;sheet=A0&amp;row=14&amp;col=6&amp;number=2272000000&amp;sourceID=14","2272000000")</f>
        <v>2272000000</v>
      </c>
      <c r="G14" s="4" t="str">
        <f>HYPERLINK("http://141.218.60.56/~jnz1568/getInfo.php?workbook=15_04.xlsx&amp;sheet=A0&amp;row=14&amp;col=7&amp;number=0&amp;sourceID=14","0")</f>
        <v>0</v>
      </c>
    </row>
    <row r="15" spans="1:7">
      <c r="A15" s="3">
        <v>15</v>
      </c>
      <c r="B15" s="3">
        <v>4</v>
      </c>
      <c r="C15" s="3">
        <v>8</v>
      </c>
      <c r="D15" s="3">
        <v>4</v>
      </c>
      <c r="E15" s="3">
        <v>335.089</v>
      </c>
      <c r="F15" s="4" t="str">
        <f>HYPERLINK("http://141.218.60.56/~jnz1568/getInfo.php?workbook=15_04.xlsx&amp;sheet=A0&amp;row=15&amp;col=6&amp;number=4330000000&amp;sourceID=14","4330000000")</f>
        <v>4330000000</v>
      </c>
      <c r="G15" s="4" t="str">
        <f>HYPERLINK("http://141.218.60.56/~jnz1568/getInfo.php?workbook=15_04.xlsx&amp;sheet=A0&amp;row=15&amp;col=7&amp;number=0&amp;sourceID=14","0")</f>
        <v>0</v>
      </c>
    </row>
    <row r="16" spans="1:7">
      <c r="A16" s="3">
        <v>15</v>
      </c>
      <c r="B16" s="3">
        <v>4</v>
      </c>
      <c r="C16" s="3">
        <v>9</v>
      </c>
      <c r="D16" s="3">
        <v>4</v>
      </c>
      <c r="E16" s="3">
        <v>288.307</v>
      </c>
      <c r="F16" s="4" t="str">
        <f>HYPERLINK("http://141.218.60.56/~jnz1568/getInfo.php?workbook=15_04.xlsx&amp;sheet=A0&amp;row=16&amp;col=6&amp;number=61900000&amp;sourceID=14","61900000")</f>
        <v>61900000</v>
      </c>
      <c r="G16" s="4" t="str">
        <f>HYPERLINK("http://141.218.60.56/~jnz1568/getInfo.php?workbook=15_04.xlsx&amp;sheet=A0&amp;row=16&amp;col=7&amp;number=0&amp;sourceID=14","0")</f>
        <v>0</v>
      </c>
    </row>
    <row r="17" spans="1:7">
      <c r="A17" s="3">
        <v>15</v>
      </c>
      <c r="B17" s="3">
        <v>4</v>
      </c>
      <c r="C17" s="3">
        <v>6</v>
      </c>
      <c r="D17" s="3">
        <v>5</v>
      </c>
      <c r="E17" s="3">
        <v>807.417</v>
      </c>
      <c r="F17" s="4" t="str">
        <f>HYPERLINK("http://141.218.60.56/~jnz1568/getInfo.php?workbook=15_04.xlsx&amp;sheet=A0&amp;row=17&amp;col=6&amp;number=892500&amp;sourceID=14","892500")</f>
        <v>892500</v>
      </c>
      <c r="G17" s="4" t="str">
        <f>HYPERLINK("http://141.218.60.56/~jnz1568/getInfo.php?workbook=15_04.xlsx&amp;sheet=A0&amp;row=17&amp;col=7&amp;number=0&amp;sourceID=14","0")</f>
        <v>0</v>
      </c>
    </row>
    <row r="18" spans="1:7">
      <c r="A18" s="3">
        <v>15</v>
      </c>
      <c r="B18" s="3">
        <v>4</v>
      </c>
      <c r="C18" s="3">
        <v>7</v>
      </c>
      <c r="D18" s="3">
        <v>5</v>
      </c>
      <c r="E18" s="3">
        <v>782.107</v>
      </c>
      <c r="F18" s="4" t="str">
        <f>HYPERLINK("http://141.218.60.56/~jnz1568/getInfo.php?workbook=15_04.xlsx&amp;sheet=A0&amp;row=18&amp;col=6&amp;number=77990&amp;sourceID=14","77990")</f>
        <v>77990</v>
      </c>
      <c r="G18" s="4" t="str">
        <f>HYPERLINK("http://141.218.60.56/~jnz1568/getInfo.php?workbook=15_04.xlsx&amp;sheet=A0&amp;row=18&amp;col=7&amp;number=0&amp;sourceID=14","0")</f>
        <v>0</v>
      </c>
    </row>
    <row r="19" spans="1:7">
      <c r="A19" s="3">
        <v>15</v>
      </c>
      <c r="B19" s="3">
        <v>4</v>
      </c>
      <c r="C19" s="3">
        <v>8</v>
      </c>
      <c r="D19" s="3">
        <v>5</v>
      </c>
      <c r="E19" s="3">
        <v>746.593</v>
      </c>
      <c r="F19" s="4" t="str">
        <f>HYPERLINK("http://141.218.60.56/~jnz1568/getInfo.php?workbook=15_04.xlsx&amp;sheet=A0&amp;row=19&amp;col=6&amp;number=2869000&amp;sourceID=14","2869000")</f>
        <v>2869000</v>
      </c>
      <c r="G19" s="4" t="str">
        <f>HYPERLINK("http://141.218.60.56/~jnz1568/getInfo.php?workbook=15_04.xlsx&amp;sheet=A0&amp;row=19&amp;col=7&amp;number=0&amp;sourceID=14","0")</f>
        <v>0</v>
      </c>
    </row>
    <row r="20" spans="1:7">
      <c r="A20" s="3">
        <v>15</v>
      </c>
      <c r="B20" s="3">
        <v>4</v>
      </c>
      <c r="C20" s="3">
        <v>9</v>
      </c>
      <c r="D20" s="3">
        <v>5</v>
      </c>
      <c r="E20" s="3">
        <v>548.349</v>
      </c>
      <c r="F20" s="4" t="str">
        <f>HYPERLINK("http://141.218.60.56/~jnz1568/getInfo.php?workbook=15_04.xlsx&amp;sheet=A0&amp;row=20&amp;col=6&amp;number=1291000000&amp;sourceID=14","1291000000")</f>
        <v>1291000000</v>
      </c>
      <c r="G20" s="4" t="str">
        <f>HYPERLINK("http://141.218.60.56/~jnz1568/getInfo.php?workbook=15_04.xlsx&amp;sheet=A0&amp;row=20&amp;col=7&amp;number=0&amp;sourceID=14","0")</f>
        <v>0</v>
      </c>
    </row>
    <row r="21" spans="1:7">
      <c r="A21" s="3">
        <v>15</v>
      </c>
      <c r="B21" s="3">
        <v>4</v>
      </c>
      <c r="C21" s="3">
        <v>10</v>
      </c>
      <c r="D21" s="3">
        <v>5</v>
      </c>
      <c r="E21" s="3">
        <v>327.502</v>
      </c>
      <c r="F21" s="4" t="str">
        <f>HYPERLINK("http://141.218.60.56/~jnz1568/getInfo.php?workbook=15_04.xlsx&amp;sheet=A0&amp;row=21&amp;col=6&amp;number=11880000000&amp;sourceID=14","11880000000")</f>
        <v>11880000000</v>
      </c>
      <c r="G21" s="4" t="str">
        <f>HYPERLINK("http://141.218.60.56/~jnz1568/getInfo.php?workbook=15_04.xlsx&amp;sheet=A0&amp;row=21&amp;col=7&amp;number=0&amp;sourceID=14","0")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903"/>
  <sheetViews>
    <sheetView workbookViewId="0"/>
  </sheetViews>
  <sheetFormatPr defaultRowHeight="15"/>
  <cols>
    <col min="1" max="1" width="3.7109375" customWidth="1"/>
    <col min="2" max="2" width="2.7109375" customWidth="1"/>
    <col min="3" max="3" width="2.7109375" customWidth="1"/>
    <col min="4" max="4" width="3.7109375" customWidth="1"/>
    <col min="5" max="5" width="3.7109375" customWidth="1"/>
    <col min="6" max="6" width="9.7109375" customWidth="1"/>
    <col min="7" max="7" width="9.7109375" customWidth="1"/>
  </cols>
  <sheetData>
    <row r="1" spans="1:7">
      <c r="A1" s="1" t="s">
        <v>24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20</v>
      </c>
      <c r="D3" s="2" t="s">
        <v>4</v>
      </c>
      <c r="E3" s="2" t="s">
        <v>25</v>
      </c>
      <c r="F3" s="2" t="s">
        <v>26</v>
      </c>
      <c r="G3" s="2" t="s">
        <v>27</v>
      </c>
    </row>
    <row r="4" spans="1:7">
      <c r="A4" s="3">
        <v>15</v>
      </c>
      <c r="B4" s="3">
        <v>4</v>
      </c>
      <c r="C4" s="3">
        <v>1</v>
      </c>
      <c r="D4" s="3">
        <v>2</v>
      </c>
      <c r="E4" s="3">
        <v>1</v>
      </c>
      <c r="F4" s="4" t="str">
        <f>HYPERLINK("http://141.218.60.56/~jnz1568/getInfo.php?workbook=15_04.xlsx&amp;sheet=U0&amp;row=4&amp;col=6&amp;number=3&amp;sourceID=14","3")</f>
        <v>3</v>
      </c>
      <c r="G4" s="4" t="str">
        <f>HYPERLINK("http://141.218.60.56/~jnz1568/getInfo.php?workbook=15_04.xlsx&amp;sheet=U0&amp;row=4&amp;col=7&amp;number=0.00999&amp;sourceID=14","0.00999")</f>
        <v>0.00999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HYPERLINK("http://141.218.60.56/~jnz1568/getInfo.php?workbook=15_04.xlsx&amp;sheet=U0&amp;row=5&amp;col=6&amp;number=3.1&amp;sourceID=14","3.1")</f>
        <v>3.1</v>
      </c>
      <c r="G5" s="4" t="str">
        <f>HYPERLINK("http://141.218.60.56/~jnz1568/getInfo.php?workbook=15_04.xlsx&amp;sheet=U0&amp;row=5&amp;col=7&amp;number=0.00999&amp;sourceID=14","0.00999")</f>
        <v>0.00999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HYPERLINK("http://141.218.60.56/~jnz1568/getInfo.php?workbook=15_04.xlsx&amp;sheet=U0&amp;row=6&amp;col=6&amp;number=3.2&amp;sourceID=14","3.2")</f>
        <v>3.2</v>
      </c>
      <c r="G6" s="4" t="str">
        <f>HYPERLINK("http://141.218.60.56/~jnz1568/getInfo.php?workbook=15_04.xlsx&amp;sheet=U0&amp;row=6&amp;col=7&amp;number=0.00999&amp;sourceID=14","0.00999")</f>
        <v>0.00999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HYPERLINK("http://141.218.60.56/~jnz1568/getInfo.php?workbook=15_04.xlsx&amp;sheet=U0&amp;row=7&amp;col=6&amp;number=3.3&amp;sourceID=14","3.3")</f>
        <v>3.3</v>
      </c>
      <c r="G7" s="4" t="str">
        <f>HYPERLINK("http://141.218.60.56/~jnz1568/getInfo.php?workbook=15_04.xlsx&amp;sheet=U0&amp;row=7&amp;col=7&amp;number=0.00998&amp;sourceID=14","0.00998")</f>
        <v>0.00998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HYPERLINK("http://141.218.60.56/~jnz1568/getInfo.php?workbook=15_04.xlsx&amp;sheet=U0&amp;row=8&amp;col=6&amp;number=3.4&amp;sourceID=14","3.4")</f>
        <v>3.4</v>
      </c>
      <c r="G8" s="4" t="str">
        <f>HYPERLINK("http://141.218.60.56/~jnz1568/getInfo.php?workbook=15_04.xlsx&amp;sheet=U0&amp;row=8&amp;col=7&amp;number=0.00998&amp;sourceID=14","0.00998")</f>
        <v>0.00998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HYPERLINK("http://141.218.60.56/~jnz1568/getInfo.php?workbook=15_04.xlsx&amp;sheet=U0&amp;row=9&amp;col=6&amp;number=3.5&amp;sourceID=14","3.5")</f>
        <v>3.5</v>
      </c>
      <c r="G9" s="4" t="str">
        <f>HYPERLINK("http://141.218.60.56/~jnz1568/getInfo.php?workbook=15_04.xlsx&amp;sheet=U0&amp;row=9&amp;col=7&amp;number=0.00997&amp;sourceID=14","0.00997")</f>
        <v>0.00997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HYPERLINK("http://141.218.60.56/~jnz1568/getInfo.php?workbook=15_04.xlsx&amp;sheet=U0&amp;row=10&amp;col=6&amp;number=3.6&amp;sourceID=14","3.6")</f>
        <v>3.6</v>
      </c>
      <c r="G10" s="4" t="str">
        <f>HYPERLINK("http://141.218.60.56/~jnz1568/getInfo.php?workbook=15_04.xlsx&amp;sheet=U0&amp;row=10&amp;col=7&amp;number=0.00997&amp;sourceID=14","0.00997")</f>
        <v>0.00997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HYPERLINK("http://141.218.60.56/~jnz1568/getInfo.php?workbook=15_04.xlsx&amp;sheet=U0&amp;row=11&amp;col=6&amp;number=3.7&amp;sourceID=14","3.7")</f>
        <v>3.7</v>
      </c>
      <c r="G11" s="4" t="str">
        <f>HYPERLINK("http://141.218.60.56/~jnz1568/getInfo.php?workbook=15_04.xlsx&amp;sheet=U0&amp;row=11&amp;col=7&amp;number=0.00996&amp;sourceID=14","0.00996")</f>
        <v>0.00996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HYPERLINK("http://141.218.60.56/~jnz1568/getInfo.php?workbook=15_04.xlsx&amp;sheet=U0&amp;row=12&amp;col=6&amp;number=3.8&amp;sourceID=14","3.8")</f>
        <v>3.8</v>
      </c>
      <c r="G12" s="4" t="str">
        <f>HYPERLINK("http://141.218.60.56/~jnz1568/getInfo.php?workbook=15_04.xlsx&amp;sheet=U0&amp;row=12&amp;col=7&amp;number=0.00995&amp;sourceID=14","0.00995")</f>
        <v>0.00995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HYPERLINK("http://141.218.60.56/~jnz1568/getInfo.php?workbook=15_04.xlsx&amp;sheet=U0&amp;row=13&amp;col=6&amp;number=3.9&amp;sourceID=14","3.9")</f>
        <v>3.9</v>
      </c>
      <c r="G13" s="4" t="str">
        <f>HYPERLINK("http://141.218.60.56/~jnz1568/getInfo.php?workbook=15_04.xlsx&amp;sheet=U0&amp;row=13&amp;col=7&amp;number=0.00993&amp;sourceID=14","0.00993")</f>
        <v>0.00993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HYPERLINK("http://141.218.60.56/~jnz1568/getInfo.php?workbook=15_04.xlsx&amp;sheet=U0&amp;row=14&amp;col=6&amp;number=4&amp;sourceID=14","4")</f>
        <v>4</v>
      </c>
      <c r="G14" s="4" t="str">
        <f>HYPERLINK("http://141.218.60.56/~jnz1568/getInfo.php?workbook=15_04.xlsx&amp;sheet=U0&amp;row=14&amp;col=7&amp;number=0.00992&amp;sourceID=14","0.00992")</f>
        <v>0.00992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HYPERLINK("http://141.218.60.56/~jnz1568/getInfo.php?workbook=15_04.xlsx&amp;sheet=U0&amp;row=15&amp;col=6&amp;number=4.1&amp;sourceID=14","4.1")</f>
        <v>4.1</v>
      </c>
      <c r="G15" s="4" t="str">
        <f>HYPERLINK("http://141.218.60.56/~jnz1568/getInfo.php?workbook=15_04.xlsx&amp;sheet=U0&amp;row=15&amp;col=7&amp;number=0.00989&amp;sourceID=14","0.00989")</f>
        <v>0.00989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HYPERLINK("http://141.218.60.56/~jnz1568/getInfo.php?workbook=15_04.xlsx&amp;sheet=U0&amp;row=16&amp;col=6&amp;number=4.2&amp;sourceID=14","4.2")</f>
        <v>4.2</v>
      </c>
      <c r="G16" s="4" t="str">
        <f>HYPERLINK("http://141.218.60.56/~jnz1568/getInfo.php?workbook=15_04.xlsx&amp;sheet=U0&amp;row=16&amp;col=7&amp;number=0.00987&amp;sourceID=14","0.00987")</f>
        <v>0.00987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HYPERLINK("http://141.218.60.56/~jnz1568/getInfo.php?workbook=15_04.xlsx&amp;sheet=U0&amp;row=17&amp;col=6&amp;number=4.3&amp;sourceID=14","4.3")</f>
        <v>4.3</v>
      </c>
      <c r="G17" s="4" t="str">
        <f>HYPERLINK("http://141.218.60.56/~jnz1568/getInfo.php?workbook=15_04.xlsx&amp;sheet=U0&amp;row=17&amp;col=7&amp;number=0.00983&amp;sourceID=14","0.00983")</f>
        <v>0.00983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HYPERLINK("http://141.218.60.56/~jnz1568/getInfo.php?workbook=15_04.xlsx&amp;sheet=U0&amp;row=18&amp;col=6&amp;number=4.4&amp;sourceID=14","4.4")</f>
        <v>4.4</v>
      </c>
      <c r="G18" s="4" t="str">
        <f>HYPERLINK("http://141.218.60.56/~jnz1568/getInfo.php?workbook=15_04.xlsx&amp;sheet=U0&amp;row=18&amp;col=7&amp;number=0.00979&amp;sourceID=14","0.00979")</f>
        <v>0.00979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HYPERLINK("http://141.218.60.56/~jnz1568/getInfo.php?workbook=15_04.xlsx&amp;sheet=U0&amp;row=19&amp;col=6&amp;number=4.5&amp;sourceID=14","4.5")</f>
        <v>4.5</v>
      </c>
      <c r="G19" s="4" t="str">
        <f>HYPERLINK("http://141.218.60.56/~jnz1568/getInfo.php?workbook=15_04.xlsx&amp;sheet=U0&amp;row=19&amp;col=7&amp;number=0.00974&amp;sourceID=14","0.00974")</f>
        <v>0.00974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HYPERLINK("http://141.218.60.56/~jnz1568/getInfo.php?workbook=15_04.xlsx&amp;sheet=U0&amp;row=20&amp;col=6&amp;number=4.6&amp;sourceID=14","4.6")</f>
        <v>4.6</v>
      </c>
      <c r="G20" s="4" t="str">
        <f>HYPERLINK("http://141.218.60.56/~jnz1568/getInfo.php?workbook=15_04.xlsx&amp;sheet=U0&amp;row=20&amp;col=7&amp;number=0.00967&amp;sourceID=14","0.00967")</f>
        <v>0.00967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HYPERLINK("http://141.218.60.56/~jnz1568/getInfo.php?workbook=15_04.xlsx&amp;sheet=U0&amp;row=21&amp;col=6&amp;number=4.7&amp;sourceID=14","4.7")</f>
        <v>4.7</v>
      </c>
      <c r="G21" s="4" t="str">
        <f>HYPERLINK("http://141.218.60.56/~jnz1568/getInfo.php?workbook=15_04.xlsx&amp;sheet=U0&amp;row=21&amp;col=7&amp;number=0.00959&amp;sourceID=14","0.00959")</f>
        <v>0.00959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HYPERLINK("http://141.218.60.56/~jnz1568/getInfo.php?workbook=15_04.xlsx&amp;sheet=U0&amp;row=22&amp;col=6&amp;number=4.8&amp;sourceID=14","4.8")</f>
        <v>4.8</v>
      </c>
      <c r="G22" s="4" t="str">
        <f>HYPERLINK("http://141.218.60.56/~jnz1568/getInfo.php?workbook=15_04.xlsx&amp;sheet=U0&amp;row=22&amp;col=7&amp;number=0.00949&amp;sourceID=14","0.00949")</f>
        <v>0.00949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HYPERLINK("http://141.218.60.56/~jnz1568/getInfo.php?workbook=15_04.xlsx&amp;sheet=U0&amp;row=23&amp;col=6&amp;number=4.9&amp;sourceID=14","4.9")</f>
        <v>4.9</v>
      </c>
      <c r="G23" s="4" t="str">
        <f>HYPERLINK("http://141.218.60.56/~jnz1568/getInfo.php?workbook=15_04.xlsx&amp;sheet=U0&amp;row=23&amp;col=7&amp;number=0.00936&amp;sourceID=14","0.00936")</f>
        <v>0.00936</v>
      </c>
    </row>
    <row r="24" spans="1:7">
      <c r="A24" s="3">
        <v>15</v>
      </c>
      <c r="B24" s="3">
        <v>4</v>
      </c>
      <c r="C24" s="3">
        <v>1</v>
      </c>
      <c r="D24" s="3">
        <v>3</v>
      </c>
      <c r="E24" s="3">
        <v>1</v>
      </c>
      <c r="F24" s="4" t="str">
        <f>HYPERLINK("http://141.218.60.56/~jnz1568/getInfo.php?workbook=15_04.xlsx&amp;sheet=U0&amp;row=24&amp;col=6&amp;number=3&amp;sourceID=14","3")</f>
        <v>3</v>
      </c>
      <c r="G24" s="4" t="str">
        <f>HYPERLINK("http://141.218.60.56/~jnz1568/getInfo.php?workbook=15_04.xlsx&amp;sheet=U0&amp;row=24&amp;col=7&amp;number=0.294&amp;sourceID=14","0.294")</f>
        <v>0.294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HYPERLINK("http://141.218.60.56/~jnz1568/getInfo.php?workbook=15_04.xlsx&amp;sheet=U0&amp;row=25&amp;col=6&amp;number=3.1&amp;sourceID=14","3.1")</f>
        <v>3.1</v>
      </c>
      <c r="G25" s="4" t="str">
        <f>HYPERLINK("http://141.218.60.56/~jnz1568/getInfo.php?workbook=15_04.xlsx&amp;sheet=U0&amp;row=25&amp;col=7&amp;number=0.294&amp;sourceID=14","0.294")</f>
        <v>0.294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HYPERLINK("http://141.218.60.56/~jnz1568/getInfo.php?workbook=15_04.xlsx&amp;sheet=U0&amp;row=26&amp;col=6&amp;number=3.2&amp;sourceID=14","3.2")</f>
        <v>3.2</v>
      </c>
      <c r="G26" s="4" t="str">
        <f>HYPERLINK("http://141.218.60.56/~jnz1568/getInfo.php?workbook=15_04.xlsx&amp;sheet=U0&amp;row=26&amp;col=7&amp;number=0.294&amp;sourceID=14","0.294")</f>
        <v>0.294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HYPERLINK("http://141.218.60.56/~jnz1568/getInfo.php?workbook=15_04.xlsx&amp;sheet=U0&amp;row=27&amp;col=6&amp;number=3.3&amp;sourceID=14","3.3")</f>
        <v>3.3</v>
      </c>
      <c r="G27" s="4" t="str">
        <f>HYPERLINK("http://141.218.60.56/~jnz1568/getInfo.php?workbook=15_04.xlsx&amp;sheet=U0&amp;row=27&amp;col=7&amp;number=0.294&amp;sourceID=14","0.294")</f>
        <v>0.294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HYPERLINK("http://141.218.60.56/~jnz1568/getInfo.php?workbook=15_04.xlsx&amp;sheet=U0&amp;row=28&amp;col=6&amp;number=3.4&amp;sourceID=14","3.4")</f>
        <v>3.4</v>
      </c>
      <c r="G28" s="4" t="str">
        <f>HYPERLINK("http://141.218.60.56/~jnz1568/getInfo.php?workbook=15_04.xlsx&amp;sheet=U0&amp;row=28&amp;col=7&amp;number=0.294&amp;sourceID=14","0.294")</f>
        <v>0.294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HYPERLINK("http://141.218.60.56/~jnz1568/getInfo.php?workbook=15_04.xlsx&amp;sheet=U0&amp;row=29&amp;col=6&amp;number=3.5&amp;sourceID=14","3.5")</f>
        <v>3.5</v>
      </c>
      <c r="G29" s="4" t="str">
        <f>HYPERLINK("http://141.218.60.56/~jnz1568/getInfo.php?workbook=15_04.xlsx&amp;sheet=U0&amp;row=29&amp;col=7&amp;number=0.294&amp;sourceID=14","0.294")</f>
        <v>0.294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HYPERLINK("http://141.218.60.56/~jnz1568/getInfo.php?workbook=15_04.xlsx&amp;sheet=U0&amp;row=30&amp;col=6&amp;number=3.6&amp;sourceID=14","3.6")</f>
        <v>3.6</v>
      </c>
      <c r="G30" s="4" t="str">
        <f>HYPERLINK("http://141.218.60.56/~jnz1568/getInfo.php?workbook=15_04.xlsx&amp;sheet=U0&amp;row=30&amp;col=7&amp;number=0.294&amp;sourceID=14","0.294")</f>
        <v>0.294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HYPERLINK("http://141.218.60.56/~jnz1568/getInfo.php?workbook=15_04.xlsx&amp;sheet=U0&amp;row=31&amp;col=6&amp;number=3.7&amp;sourceID=14","3.7")</f>
        <v>3.7</v>
      </c>
      <c r="G31" s="4" t="str">
        <f>HYPERLINK("http://141.218.60.56/~jnz1568/getInfo.php?workbook=15_04.xlsx&amp;sheet=U0&amp;row=31&amp;col=7&amp;number=0.294&amp;sourceID=14","0.294")</f>
        <v>0.294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HYPERLINK("http://141.218.60.56/~jnz1568/getInfo.php?workbook=15_04.xlsx&amp;sheet=U0&amp;row=32&amp;col=6&amp;number=3.8&amp;sourceID=14","3.8")</f>
        <v>3.8</v>
      </c>
      <c r="G32" s="4" t="str">
        <f>HYPERLINK("http://141.218.60.56/~jnz1568/getInfo.php?workbook=15_04.xlsx&amp;sheet=U0&amp;row=32&amp;col=7&amp;number=0.294&amp;sourceID=14","0.294")</f>
        <v>0.294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HYPERLINK("http://141.218.60.56/~jnz1568/getInfo.php?workbook=15_04.xlsx&amp;sheet=U0&amp;row=33&amp;col=6&amp;number=3.9&amp;sourceID=14","3.9")</f>
        <v>3.9</v>
      </c>
      <c r="G33" s="4" t="str">
        <f>HYPERLINK("http://141.218.60.56/~jnz1568/getInfo.php?workbook=15_04.xlsx&amp;sheet=U0&amp;row=33&amp;col=7&amp;number=0.294&amp;sourceID=14","0.294")</f>
        <v>0.294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HYPERLINK("http://141.218.60.56/~jnz1568/getInfo.php?workbook=15_04.xlsx&amp;sheet=U0&amp;row=34&amp;col=6&amp;number=4&amp;sourceID=14","4")</f>
        <v>4</v>
      </c>
      <c r="G34" s="4" t="str">
        <f>HYPERLINK("http://141.218.60.56/~jnz1568/getInfo.php?workbook=15_04.xlsx&amp;sheet=U0&amp;row=34&amp;col=7&amp;number=0.294&amp;sourceID=14","0.294")</f>
        <v>0.294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HYPERLINK("http://141.218.60.56/~jnz1568/getInfo.php?workbook=15_04.xlsx&amp;sheet=U0&amp;row=35&amp;col=6&amp;number=4.1&amp;sourceID=14","4.1")</f>
        <v>4.1</v>
      </c>
      <c r="G35" s="4" t="str">
        <f>HYPERLINK("http://141.218.60.56/~jnz1568/getInfo.php?workbook=15_04.xlsx&amp;sheet=U0&amp;row=35&amp;col=7&amp;number=0.295&amp;sourceID=14","0.295")</f>
        <v>0.295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HYPERLINK("http://141.218.60.56/~jnz1568/getInfo.php?workbook=15_04.xlsx&amp;sheet=U0&amp;row=36&amp;col=6&amp;number=4.2&amp;sourceID=14","4.2")</f>
        <v>4.2</v>
      </c>
      <c r="G36" s="4" t="str">
        <f>HYPERLINK("http://141.218.60.56/~jnz1568/getInfo.php?workbook=15_04.xlsx&amp;sheet=U0&amp;row=36&amp;col=7&amp;number=0.295&amp;sourceID=14","0.295")</f>
        <v>0.295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HYPERLINK("http://141.218.60.56/~jnz1568/getInfo.php?workbook=15_04.xlsx&amp;sheet=U0&amp;row=37&amp;col=6&amp;number=4.3&amp;sourceID=14","4.3")</f>
        <v>4.3</v>
      </c>
      <c r="G37" s="4" t="str">
        <f>HYPERLINK("http://141.218.60.56/~jnz1568/getInfo.php?workbook=15_04.xlsx&amp;sheet=U0&amp;row=37&amp;col=7&amp;number=0.295&amp;sourceID=14","0.295")</f>
        <v>0.295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HYPERLINK("http://141.218.60.56/~jnz1568/getInfo.php?workbook=15_04.xlsx&amp;sheet=U0&amp;row=38&amp;col=6&amp;number=4.4&amp;sourceID=14","4.4")</f>
        <v>4.4</v>
      </c>
      <c r="G38" s="4" t="str">
        <f>HYPERLINK("http://141.218.60.56/~jnz1568/getInfo.php?workbook=15_04.xlsx&amp;sheet=U0&amp;row=38&amp;col=7&amp;number=0.296&amp;sourceID=14","0.296")</f>
        <v>0.296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HYPERLINK("http://141.218.60.56/~jnz1568/getInfo.php?workbook=15_04.xlsx&amp;sheet=U0&amp;row=39&amp;col=6&amp;number=4.5&amp;sourceID=14","4.5")</f>
        <v>4.5</v>
      </c>
      <c r="G39" s="4" t="str">
        <f>HYPERLINK("http://141.218.60.56/~jnz1568/getInfo.php?workbook=15_04.xlsx&amp;sheet=U0&amp;row=39&amp;col=7&amp;number=0.296&amp;sourceID=14","0.296")</f>
        <v>0.296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HYPERLINK("http://141.218.60.56/~jnz1568/getInfo.php?workbook=15_04.xlsx&amp;sheet=U0&amp;row=40&amp;col=6&amp;number=4.6&amp;sourceID=14","4.6")</f>
        <v>4.6</v>
      </c>
      <c r="G40" s="4" t="str">
        <f>HYPERLINK("http://141.218.60.56/~jnz1568/getInfo.php?workbook=15_04.xlsx&amp;sheet=U0&amp;row=40&amp;col=7&amp;number=0.297&amp;sourceID=14","0.297")</f>
        <v>0.297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HYPERLINK("http://141.218.60.56/~jnz1568/getInfo.php?workbook=15_04.xlsx&amp;sheet=U0&amp;row=41&amp;col=6&amp;number=4.7&amp;sourceID=14","4.7")</f>
        <v>4.7</v>
      </c>
      <c r="G41" s="4" t="str">
        <f>HYPERLINK("http://141.218.60.56/~jnz1568/getInfo.php?workbook=15_04.xlsx&amp;sheet=U0&amp;row=41&amp;col=7&amp;number=0.297&amp;sourceID=14","0.297")</f>
        <v>0.297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HYPERLINK("http://141.218.60.56/~jnz1568/getInfo.php?workbook=15_04.xlsx&amp;sheet=U0&amp;row=42&amp;col=6&amp;number=4.8&amp;sourceID=14","4.8")</f>
        <v>4.8</v>
      </c>
      <c r="G42" s="4" t="str">
        <f>HYPERLINK("http://141.218.60.56/~jnz1568/getInfo.php?workbook=15_04.xlsx&amp;sheet=U0&amp;row=42&amp;col=7&amp;number=0.298&amp;sourceID=14","0.298")</f>
        <v>0.298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HYPERLINK("http://141.218.60.56/~jnz1568/getInfo.php?workbook=15_04.xlsx&amp;sheet=U0&amp;row=43&amp;col=6&amp;number=4.9&amp;sourceID=14","4.9")</f>
        <v>4.9</v>
      </c>
      <c r="G43" s="4" t="str">
        <f>HYPERLINK("http://141.218.60.56/~jnz1568/getInfo.php?workbook=15_04.xlsx&amp;sheet=U0&amp;row=43&amp;col=7&amp;number=0.3&amp;sourceID=14","0.3")</f>
        <v>0.3</v>
      </c>
    </row>
    <row r="44" spans="1:7">
      <c r="A44" s="3">
        <v>15</v>
      </c>
      <c r="B44" s="3">
        <v>4</v>
      </c>
      <c r="C44" s="3">
        <v>1</v>
      </c>
      <c r="D44" s="3">
        <v>4</v>
      </c>
      <c r="E44" s="3">
        <v>1</v>
      </c>
      <c r="F44" s="4" t="str">
        <f>HYPERLINK("http://141.218.60.56/~jnz1568/getInfo.php?workbook=15_04.xlsx&amp;sheet=U0&amp;row=44&amp;col=6&amp;number=3&amp;sourceID=14","3")</f>
        <v>3</v>
      </c>
      <c r="G44" s="4" t="str">
        <f>HYPERLINK("http://141.218.60.56/~jnz1568/getInfo.php?workbook=15_04.xlsx&amp;sheet=U0&amp;row=44&amp;col=7&amp;number=0.0503&amp;sourceID=14","0.0503")</f>
        <v>0.0503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HYPERLINK("http://141.218.60.56/~jnz1568/getInfo.php?workbook=15_04.xlsx&amp;sheet=U0&amp;row=45&amp;col=6&amp;number=3.1&amp;sourceID=14","3.1")</f>
        <v>3.1</v>
      </c>
      <c r="G45" s="4" t="str">
        <f>HYPERLINK("http://141.218.60.56/~jnz1568/getInfo.php?workbook=15_04.xlsx&amp;sheet=U0&amp;row=45&amp;col=7&amp;number=0.0503&amp;sourceID=14","0.0503")</f>
        <v>0.0503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HYPERLINK("http://141.218.60.56/~jnz1568/getInfo.php?workbook=15_04.xlsx&amp;sheet=U0&amp;row=46&amp;col=6&amp;number=3.2&amp;sourceID=14","3.2")</f>
        <v>3.2</v>
      </c>
      <c r="G46" s="4" t="str">
        <f>HYPERLINK("http://141.218.60.56/~jnz1568/getInfo.php?workbook=15_04.xlsx&amp;sheet=U0&amp;row=46&amp;col=7&amp;number=0.0503&amp;sourceID=14","0.0503")</f>
        <v>0.0503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HYPERLINK("http://141.218.60.56/~jnz1568/getInfo.php?workbook=15_04.xlsx&amp;sheet=U0&amp;row=47&amp;col=6&amp;number=3.3&amp;sourceID=14","3.3")</f>
        <v>3.3</v>
      </c>
      <c r="G47" s="4" t="str">
        <f>HYPERLINK("http://141.218.60.56/~jnz1568/getInfo.php?workbook=15_04.xlsx&amp;sheet=U0&amp;row=47&amp;col=7&amp;number=0.0503&amp;sourceID=14","0.0503")</f>
        <v>0.0503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HYPERLINK("http://141.218.60.56/~jnz1568/getInfo.php?workbook=15_04.xlsx&amp;sheet=U0&amp;row=48&amp;col=6&amp;number=3.4&amp;sourceID=14","3.4")</f>
        <v>3.4</v>
      </c>
      <c r="G48" s="4" t="str">
        <f>HYPERLINK("http://141.218.60.56/~jnz1568/getInfo.php?workbook=15_04.xlsx&amp;sheet=U0&amp;row=48&amp;col=7&amp;number=0.0503&amp;sourceID=14","0.0503")</f>
        <v>0.0503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HYPERLINK("http://141.218.60.56/~jnz1568/getInfo.php?workbook=15_04.xlsx&amp;sheet=U0&amp;row=49&amp;col=6&amp;number=3.5&amp;sourceID=14","3.5")</f>
        <v>3.5</v>
      </c>
      <c r="G49" s="4" t="str">
        <f>HYPERLINK("http://141.218.60.56/~jnz1568/getInfo.php?workbook=15_04.xlsx&amp;sheet=U0&amp;row=49&amp;col=7&amp;number=0.0503&amp;sourceID=14","0.0503")</f>
        <v>0.0503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HYPERLINK("http://141.218.60.56/~jnz1568/getInfo.php?workbook=15_04.xlsx&amp;sheet=U0&amp;row=50&amp;col=6&amp;number=3.6&amp;sourceID=14","3.6")</f>
        <v>3.6</v>
      </c>
      <c r="G50" s="4" t="str">
        <f>HYPERLINK("http://141.218.60.56/~jnz1568/getInfo.php?workbook=15_04.xlsx&amp;sheet=U0&amp;row=50&amp;col=7&amp;number=0.0502&amp;sourceID=14","0.0502")</f>
        <v>0.0502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HYPERLINK("http://141.218.60.56/~jnz1568/getInfo.php?workbook=15_04.xlsx&amp;sheet=U0&amp;row=51&amp;col=6&amp;number=3.7&amp;sourceID=14","3.7")</f>
        <v>3.7</v>
      </c>
      <c r="G51" s="4" t="str">
        <f>HYPERLINK("http://141.218.60.56/~jnz1568/getInfo.php?workbook=15_04.xlsx&amp;sheet=U0&amp;row=51&amp;col=7&amp;number=0.0502&amp;sourceID=14","0.0502")</f>
        <v>0.0502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HYPERLINK("http://141.218.60.56/~jnz1568/getInfo.php?workbook=15_04.xlsx&amp;sheet=U0&amp;row=52&amp;col=6&amp;number=3.8&amp;sourceID=14","3.8")</f>
        <v>3.8</v>
      </c>
      <c r="G52" s="4" t="str">
        <f>HYPERLINK("http://141.218.60.56/~jnz1568/getInfo.php?workbook=15_04.xlsx&amp;sheet=U0&amp;row=52&amp;col=7&amp;number=0.0501&amp;sourceID=14","0.0501")</f>
        <v>0.0501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HYPERLINK("http://141.218.60.56/~jnz1568/getInfo.php?workbook=15_04.xlsx&amp;sheet=U0&amp;row=53&amp;col=6&amp;number=3.9&amp;sourceID=14","3.9")</f>
        <v>3.9</v>
      </c>
      <c r="G53" s="4" t="str">
        <f>HYPERLINK("http://141.218.60.56/~jnz1568/getInfo.php?workbook=15_04.xlsx&amp;sheet=U0&amp;row=53&amp;col=7&amp;number=0.0501&amp;sourceID=14","0.0501")</f>
        <v>0.0501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HYPERLINK("http://141.218.60.56/~jnz1568/getInfo.php?workbook=15_04.xlsx&amp;sheet=U0&amp;row=54&amp;col=6&amp;number=4&amp;sourceID=14","4")</f>
        <v>4</v>
      </c>
      <c r="G54" s="4" t="str">
        <f>HYPERLINK("http://141.218.60.56/~jnz1568/getInfo.php?workbook=15_04.xlsx&amp;sheet=U0&amp;row=54&amp;col=7&amp;number=0.05&amp;sourceID=14","0.05")</f>
        <v>0.05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HYPERLINK("http://141.218.60.56/~jnz1568/getInfo.php?workbook=15_04.xlsx&amp;sheet=U0&amp;row=55&amp;col=6&amp;number=4.1&amp;sourceID=14","4.1")</f>
        <v>4.1</v>
      </c>
      <c r="G55" s="4" t="str">
        <f>HYPERLINK("http://141.218.60.56/~jnz1568/getInfo.php?workbook=15_04.xlsx&amp;sheet=U0&amp;row=55&amp;col=7&amp;number=0.0499&amp;sourceID=14","0.0499")</f>
        <v>0.0499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HYPERLINK("http://141.218.60.56/~jnz1568/getInfo.php?workbook=15_04.xlsx&amp;sheet=U0&amp;row=56&amp;col=6&amp;number=4.2&amp;sourceID=14","4.2")</f>
        <v>4.2</v>
      </c>
      <c r="G56" s="4" t="str">
        <f>HYPERLINK("http://141.218.60.56/~jnz1568/getInfo.php?workbook=15_04.xlsx&amp;sheet=U0&amp;row=56&amp;col=7&amp;number=0.0497&amp;sourceID=14","0.0497")</f>
        <v>0.0497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HYPERLINK("http://141.218.60.56/~jnz1568/getInfo.php?workbook=15_04.xlsx&amp;sheet=U0&amp;row=57&amp;col=6&amp;number=4.3&amp;sourceID=14","4.3")</f>
        <v>4.3</v>
      </c>
      <c r="G57" s="4" t="str">
        <f>HYPERLINK("http://141.218.60.56/~jnz1568/getInfo.php?workbook=15_04.xlsx&amp;sheet=U0&amp;row=57&amp;col=7&amp;number=0.0496&amp;sourceID=14","0.0496")</f>
        <v>0.0496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HYPERLINK("http://141.218.60.56/~jnz1568/getInfo.php?workbook=15_04.xlsx&amp;sheet=U0&amp;row=58&amp;col=6&amp;number=4.4&amp;sourceID=14","4.4")</f>
        <v>4.4</v>
      </c>
      <c r="G58" s="4" t="str">
        <f>HYPERLINK("http://141.218.60.56/~jnz1568/getInfo.php?workbook=15_04.xlsx&amp;sheet=U0&amp;row=58&amp;col=7&amp;number=0.0493&amp;sourceID=14","0.0493")</f>
        <v>0.0493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HYPERLINK("http://141.218.60.56/~jnz1568/getInfo.php?workbook=15_04.xlsx&amp;sheet=U0&amp;row=59&amp;col=6&amp;number=4.5&amp;sourceID=14","4.5")</f>
        <v>4.5</v>
      </c>
      <c r="G59" s="4" t="str">
        <f>HYPERLINK("http://141.218.60.56/~jnz1568/getInfo.php?workbook=15_04.xlsx&amp;sheet=U0&amp;row=59&amp;col=7&amp;number=0.0491&amp;sourceID=14","0.0491")</f>
        <v>0.0491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HYPERLINK("http://141.218.60.56/~jnz1568/getInfo.php?workbook=15_04.xlsx&amp;sheet=U0&amp;row=60&amp;col=6&amp;number=4.6&amp;sourceID=14","4.6")</f>
        <v>4.6</v>
      </c>
      <c r="G60" s="4" t="str">
        <f>HYPERLINK("http://141.218.60.56/~jnz1568/getInfo.php?workbook=15_04.xlsx&amp;sheet=U0&amp;row=60&amp;col=7&amp;number=0.0487&amp;sourceID=14","0.0487")</f>
        <v>0.0487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HYPERLINK("http://141.218.60.56/~jnz1568/getInfo.php?workbook=15_04.xlsx&amp;sheet=U0&amp;row=61&amp;col=6&amp;number=4.7&amp;sourceID=14","4.7")</f>
        <v>4.7</v>
      </c>
      <c r="G61" s="4" t="str">
        <f>HYPERLINK("http://141.218.60.56/~jnz1568/getInfo.php?workbook=15_04.xlsx&amp;sheet=U0&amp;row=61&amp;col=7&amp;number=0.0483&amp;sourceID=14","0.0483")</f>
        <v>0.0483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HYPERLINK("http://141.218.60.56/~jnz1568/getInfo.php?workbook=15_04.xlsx&amp;sheet=U0&amp;row=62&amp;col=6&amp;number=4.8&amp;sourceID=14","4.8")</f>
        <v>4.8</v>
      </c>
      <c r="G62" s="4" t="str">
        <f>HYPERLINK("http://141.218.60.56/~jnz1568/getInfo.php?workbook=15_04.xlsx&amp;sheet=U0&amp;row=62&amp;col=7&amp;number=0.0478&amp;sourceID=14","0.0478")</f>
        <v>0.0478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HYPERLINK("http://141.218.60.56/~jnz1568/getInfo.php?workbook=15_04.xlsx&amp;sheet=U0&amp;row=63&amp;col=6&amp;number=4.9&amp;sourceID=14","4.9")</f>
        <v>4.9</v>
      </c>
      <c r="G63" s="4" t="str">
        <f>HYPERLINK("http://141.218.60.56/~jnz1568/getInfo.php?workbook=15_04.xlsx&amp;sheet=U0&amp;row=63&amp;col=7&amp;number=0.0472&amp;sourceID=14","0.0472")</f>
        <v>0.0472</v>
      </c>
    </row>
    <row r="64" spans="1:7">
      <c r="A64" s="3">
        <v>15</v>
      </c>
      <c r="B64" s="3">
        <v>4</v>
      </c>
      <c r="C64" s="3">
        <v>1</v>
      </c>
      <c r="D64" s="3">
        <v>5</v>
      </c>
      <c r="E64" s="3">
        <v>1</v>
      </c>
      <c r="F64" s="4" t="str">
        <f>HYPERLINK("http://141.218.60.56/~jnz1568/getInfo.php?workbook=15_04.xlsx&amp;sheet=U0&amp;row=64&amp;col=6&amp;number=3&amp;sourceID=14","3")</f>
        <v>3</v>
      </c>
      <c r="G64" s="4" t="str">
        <f>HYPERLINK("http://141.218.60.56/~jnz1568/getInfo.php?workbook=15_04.xlsx&amp;sheet=U0&amp;row=64&amp;col=7&amp;number=0.844&amp;sourceID=14","0.844")</f>
        <v>0.844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HYPERLINK("http://141.218.60.56/~jnz1568/getInfo.php?workbook=15_04.xlsx&amp;sheet=U0&amp;row=65&amp;col=6&amp;number=3.1&amp;sourceID=14","3.1")</f>
        <v>3.1</v>
      </c>
      <c r="G65" s="4" t="str">
        <f>HYPERLINK("http://141.218.60.56/~jnz1568/getInfo.php?workbook=15_04.xlsx&amp;sheet=U0&amp;row=65&amp;col=7&amp;number=0.844&amp;sourceID=14","0.844")</f>
        <v>0.844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HYPERLINK("http://141.218.60.56/~jnz1568/getInfo.php?workbook=15_04.xlsx&amp;sheet=U0&amp;row=66&amp;col=6&amp;number=3.2&amp;sourceID=14","3.2")</f>
        <v>3.2</v>
      </c>
      <c r="G66" s="4" t="str">
        <f>HYPERLINK("http://141.218.60.56/~jnz1568/getInfo.php?workbook=15_04.xlsx&amp;sheet=U0&amp;row=66&amp;col=7&amp;number=0.844&amp;sourceID=14","0.844")</f>
        <v>0.844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HYPERLINK("http://141.218.60.56/~jnz1568/getInfo.php?workbook=15_04.xlsx&amp;sheet=U0&amp;row=67&amp;col=6&amp;number=3.3&amp;sourceID=14","3.3")</f>
        <v>3.3</v>
      </c>
      <c r="G67" s="4" t="str">
        <f>HYPERLINK("http://141.218.60.56/~jnz1568/getInfo.php?workbook=15_04.xlsx&amp;sheet=U0&amp;row=67&amp;col=7&amp;number=0.844&amp;sourceID=14","0.844")</f>
        <v>0.844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HYPERLINK("http://141.218.60.56/~jnz1568/getInfo.php?workbook=15_04.xlsx&amp;sheet=U0&amp;row=68&amp;col=6&amp;number=3.4&amp;sourceID=14","3.4")</f>
        <v>3.4</v>
      </c>
      <c r="G68" s="4" t="str">
        <f>HYPERLINK("http://141.218.60.56/~jnz1568/getInfo.php?workbook=15_04.xlsx&amp;sheet=U0&amp;row=68&amp;col=7&amp;number=0.844&amp;sourceID=14","0.844")</f>
        <v>0.844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HYPERLINK("http://141.218.60.56/~jnz1568/getInfo.php?workbook=15_04.xlsx&amp;sheet=U0&amp;row=69&amp;col=6&amp;number=3.5&amp;sourceID=14","3.5")</f>
        <v>3.5</v>
      </c>
      <c r="G69" s="4" t="str">
        <f>HYPERLINK("http://141.218.60.56/~jnz1568/getInfo.php?workbook=15_04.xlsx&amp;sheet=U0&amp;row=69&amp;col=7&amp;number=0.844&amp;sourceID=14","0.844")</f>
        <v>0.844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HYPERLINK("http://141.218.60.56/~jnz1568/getInfo.php?workbook=15_04.xlsx&amp;sheet=U0&amp;row=70&amp;col=6&amp;number=3.6&amp;sourceID=14","3.6")</f>
        <v>3.6</v>
      </c>
      <c r="G70" s="4" t="str">
        <f>HYPERLINK("http://141.218.60.56/~jnz1568/getInfo.php?workbook=15_04.xlsx&amp;sheet=U0&amp;row=70&amp;col=7&amp;number=0.844&amp;sourceID=14","0.844")</f>
        <v>0.844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HYPERLINK("http://141.218.60.56/~jnz1568/getInfo.php?workbook=15_04.xlsx&amp;sheet=U0&amp;row=71&amp;col=6&amp;number=3.7&amp;sourceID=14","3.7")</f>
        <v>3.7</v>
      </c>
      <c r="G71" s="4" t="str">
        <f>HYPERLINK("http://141.218.60.56/~jnz1568/getInfo.php?workbook=15_04.xlsx&amp;sheet=U0&amp;row=71&amp;col=7&amp;number=0.845&amp;sourceID=14","0.845")</f>
        <v>0.845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HYPERLINK("http://141.218.60.56/~jnz1568/getInfo.php?workbook=15_04.xlsx&amp;sheet=U0&amp;row=72&amp;col=6&amp;number=3.8&amp;sourceID=14","3.8")</f>
        <v>3.8</v>
      </c>
      <c r="G72" s="4" t="str">
        <f>HYPERLINK("http://141.218.60.56/~jnz1568/getInfo.php?workbook=15_04.xlsx&amp;sheet=U0&amp;row=72&amp;col=7&amp;number=0.845&amp;sourceID=14","0.845")</f>
        <v>0.845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HYPERLINK("http://141.218.60.56/~jnz1568/getInfo.php?workbook=15_04.xlsx&amp;sheet=U0&amp;row=73&amp;col=6&amp;number=3.9&amp;sourceID=14","3.9")</f>
        <v>3.9</v>
      </c>
      <c r="G73" s="4" t="str">
        <f>HYPERLINK("http://141.218.60.56/~jnz1568/getInfo.php?workbook=15_04.xlsx&amp;sheet=U0&amp;row=73&amp;col=7&amp;number=0.845&amp;sourceID=14","0.845")</f>
        <v>0.845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HYPERLINK("http://141.218.60.56/~jnz1568/getInfo.php?workbook=15_04.xlsx&amp;sheet=U0&amp;row=74&amp;col=6&amp;number=4&amp;sourceID=14","4")</f>
        <v>4</v>
      </c>
      <c r="G74" s="4" t="str">
        <f>HYPERLINK("http://141.218.60.56/~jnz1568/getInfo.php?workbook=15_04.xlsx&amp;sheet=U0&amp;row=74&amp;col=7&amp;number=0.845&amp;sourceID=14","0.845")</f>
        <v>0.845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HYPERLINK("http://141.218.60.56/~jnz1568/getInfo.php?workbook=15_04.xlsx&amp;sheet=U0&amp;row=75&amp;col=6&amp;number=4.1&amp;sourceID=14","4.1")</f>
        <v>4.1</v>
      </c>
      <c r="G75" s="4" t="str">
        <f>HYPERLINK("http://141.218.60.56/~jnz1568/getInfo.php?workbook=15_04.xlsx&amp;sheet=U0&amp;row=75&amp;col=7&amp;number=0.845&amp;sourceID=14","0.845")</f>
        <v>0.845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HYPERLINK("http://141.218.60.56/~jnz1568/getInfo.php?workbook=15_04.xlsx&amp;sheet=U0&amp;row=76&amp;col=6&amp;number=4.2&amp;sourceID=14","4.2")</f>
        <v>4.2</v>
      </c>
      <c r="G76" s="4" t="str">
        <f>HYPERLINK("http://141.218.60.56/~jnz1568/getInfo.php?workbook=15_04.xlsx&amp;sheet=U0&amp;row=76&amp;col=7&amp;number=0.845&amp;sourceID=14","0.845")</f>
        <v>0.845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HYPERLINK("http://141.218.60.56/~jnz1568/getInfo.php?workbook=15_04.xlsx&amp;sheet=U0&amp;row=77&amp;col=6&amp;number=4.3&amp;sourceID=14","4.3")</f>
        <v>4.3</v>
      </c>
      <c r="G77" s="4" t="str">
        <f>HYPERLINK("http://141.218.60.56/~jnz1568/getInfo.php?workbook=15_04.xlsx&amp;sheet=U0&amp;row=77&amp;col=7&amp;number=0.846&amp;sourceID=14","0.846")</f>
        <v>0.846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HYPERLINK("http://141.218.60.56/~jnz1568/getInfo.php?workbook=15_04.xlsx&amp;sheet=U0&amp;row=78&amp;col=6&amp;number=4.4&amp;sourceID=14","4.4")</f>
        <v>4.4</v>
      </c>
      <c r="G78" s="4" t="str">
        <f>HYPERLINK("http://141.218.60.56/~jnz1568/getInfo.php?workbook=15_04.xlsx&amp;sheet=U0&amp;row=78&amp;col=7&amp;number=0.846&amp;sourceID=14","0.846")</f>
        <v>0.846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HYPERLINK("http://141.218.60.56/~jnz1568/getInfo.php?workbook=15_04.xlsx&amp;sheet=U0&amp;row=79&amp;col=6&amp;number=4.5&amp;sourceID=14","4.5")</f>
        <v>4.5</v>
      </c>
      <c r="G79" s="4" t="str">
        <f>HYPERLINK("http://141.218.60.56/~jnz1568/getInfo.php?workbook=15_04.xlsx&amp;sheet=U0&amp;row=79&amp;col=7&amp;number=0.847&amp;sourceID=14","0.847")</f>
        <v>0.847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HYPERLINK("http://141.218.60.56/~jnz1568/getInfo.php?workbook=15_04.xlsx&amp;sheet=U0&amp;row=80&amp;col=6&amp;number=4.6&amp;sourceID=14","4.6")</f>
        <v>4.6</v>
      </c>
      <c r="G80" s="4" t="str">
        <f>HYPERLINK("http://141.218.60.56/~jnz1568/getInfo.php?workbook=15_04.xlsx&amp;sheet=U0&amp;row=80&amp;col=7&amp;number=0.848&amp;sourceID=14","0.848")</f>
        <v>0.848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HYPERLINK("http://141.218.60.56/~jnz1568/getInfo.php?workbook=15_04.xlsx&amp;sheet=U0&amp;row=81&amp;col=6&amp;number=4.7&amp;sourceID=14","4.7")</f>
        <v>4.7</v>
      </c>
      <c r="G81" s="4" t="str">
        <f>HYPERLINK("http://141.218.60.56/~jnz1568/getInfo.php?workbook=15_04.xlsx&amp;sheet=U0&amp;row=81&amp;col=7&amp;number=0.849&amp;sourceID=14","0.849")</f>
        <v>0.849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HYPERLINK("http://141.218.60.56/~jnz1568/getInfo.php?workbook=15_04.xlsx&amp;sheet=U0&amp;row=82&amp;col=6&amp;number=4.8&amp;sourceID=14","4.8")</f>
        <v>4.8</v>
      </c>
      <c r="G82" s="4" t="str">
        <f>HYPERLINK("http://141.218.60.56/~jnz1568/getInfo.php?workbook=15_04.xlsx&amp;sheet=U0&amp;row=82&amp;col=7&amp;number=0.85&amp;sourceID=14","0.85")</f>
        <v>0.85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HYPERLINK("http://141.218.60.56/~jnz1568/getInfo.php?workbook=15_04.xlsx&amp;sheet=U0&amp;row=83&amp;col=6&amp;number=4.9&amp;sourceID=14","4.9")</f>
        <v>4.9</v>
      </c>
      <c r="G83" s="4" t="str">
        <f>HYPERLINK("http://141.218.60.56/~jnz1568/getInfo.php?workbook=15_04.xlsx&amp;sheet=U0&amp;row=83&amp;col=7&amp;number=0.851&amp;sourceID=14","0.851")</f>
        <v>0.851</v>
      </c>
    </row>
    <row r="84" spans="1:7">
      <c r="A84" s="3">
        <v>15</v>
      </c>
      <c r="B84" s="3">
        <v>4</v>
      </c>
      <c r="C84" s="3">
        <v>1</v>
      </c>
      <c r="D84" s="3">
        <v>6</v>
      </c>
      <c r="E84" s="3">
        <v>1</v>
      </c>
      <c r="F84" s="4" t="str">
        <f>HYPERLINK("http://141.218.60.56/~jnz1568/getInfo.php?workbook=15_04.xlsx&amp;sheet=U0&amp;row=84&amp;col=6&amp;number=3&amp;sourceID=14","3")</f>
        <v>3</v>
      </c>
      <c r="G84" s="4" t="str">
        <f>HYPERLINK("http://141.218.60.56/~jnz1568/getInfo.php?workbook=15_04.xlsx&amp;sheet=U0&amp;row=84&amp;col=7&amp;number=0.000241&amp;sourceID=14","0.000241")</f>
        <v>0.000241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HYPERLINK("http://141.218.60.56/~jnz1568/getInfo.php?workbook=15_04.xlsx&amp;sheet=U0&amp;row=85&amp;col=6&amp;number=3.1&amp;sourceID=14","3.1")</f>
        <v>3.1</v>
      </c>
      <c r="G85" s="4" t="str">
        <f>HYPERLINK("http://141.218.60.56/~jnz1568/getInfo.php?workbook=15_04.xlsx&amp;sheet=U0&amp;row=85&amp;col=7&amp;number=0.000241&amp;sourceID=14","0.000241")</f>
        <v>0.000241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HYPERLINK("http://141.218.60.56/~jnz1568/getInfo.php?workbook=15_04.xlsx&amp;sheet=U0&amp;row=86&amp;col=6&amp;number=3.2&amp;sourceID=14","3.2")</f>
        <v>3.2</v>
      </c>
      <c r="G86" s="4" t="str">
        <f>HYPERLINK("http://141.218.60.56/~jnz1568/getInfo.php?workbook=15_04.xlsx&amp;sheet=U0&amp;row=86&amp;col=7&amp;number=0.000241&amp;sourceID=14","0.000241")</f>
        <v>0.000241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HYPERLINK("http://141.218.60.56/~jnz1568/getInfo.php?workbook=15_04.xlsx&amp;sheet=U0&amp;row=87&amp;col=6&amp;number=3.3&amp;sourceID=14","3.3")</f>
        <v>3.3</v>
      </c>
      <c r="G87" s="4" t="str">
        <f>HYPERLINK("http://141.218.60.56/~jnz1568/getInfo.php?workbook=15_04.xlsx&amp;sheet=U0&amp;row=87&amp;col=7&amp;number=0.000241&amp;sourceID=14","0.000241")</f>
        <v>0.000241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HYPERLINK("http://141.218.60.56/~jnz1568/getInfo.php?workbook=15_04.xlsx&amp;sheet=U0&amp;row=88&amp;col=6&amp;number=3.4&amp;sourceID=14","3.4")</f>
        <v>3.4</v>
      </c>
      <c r="G88" s="4" t="str">
        <f>HYPERLINK("http://141.218.60.56/~jnz1568/getInfo.php?workbook=15_04.xlsx&amp;sheet=U0&amp;row=88&amp;col=7&amp;number=0.000241&amp;sourceID=14","0.000241")</f>
        <v>0.000241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HYPERLINK("http://141.218.60.56/~jnz1568/getInfo.php?workbook=15_04.xlsx&amp;sheet=U0&amp;row=89&amp;col=6&amp;number=3.5&amp;sourceID=14","3.5")</f>
        <v>3.5</v>
      </c>
      <c r="G89" s="4" t="str">
        <f>HYPERLINK("http://141.218.60.56/~jnz1568/getInfo.php?workbook=15_04.xlsx&amp;sheet=U0&amp;row=89&amp;col=7&amp;number=0.000241&amp;sourceID=14","0.000241")</f>
        <v>0.000241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HYPERLINK("http://141.218.60.56/~jnz1568/getInfo.php?workbook=15_04.xlsx&amp;sheet=U0&amp;row=90&amp;col=6&amp;number=3.6&amp;sourceID=14","3.6")</f>
        <v>3.6</v>
      </c>
      <c r="G90" s="4" t="str">
        <f>HYPERLINK("http://141.218.60.56/~jnz1568/getInfo.php?workbook=15_04.xlsx&amp;sheet=U0&amp;row=90&amp;col=7&amp;number=0.000241&amp;sourceID=14","0.000241")</f>
        <v>0.000241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HYPERLINK("http://141.218.60.56/~jnz1568/getInfo.php?workbook=15_04.xlsx&amp;sheet=U0&amp;row=91&amp;col=6&amp;number=3.7&amp;sourceID=14","3.7")</f>
        <v>3.7</v>
      </c>
      <c r="G91" s="4" t="str">
        <f>HYPERLINK("http://141.218.60.56/~jnz1568/getInfo.php?workbook=15_04.xlsx&amp;sheet=U0&amp;row=91&amp;col=7&amp;number=0.000241&amp;sourceID=14","0.000241")</f>
        <v>0.000241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HYPERLINK("http://141.218.60.56/~jnz1568/getInfo.php?workbook=15_04.xlsx&amp;sheet=U0&amp;row=92&amp;col=6&amp;number=3.8&amp;sourceID=14","3.8")</f>
        <v>3.8</v>
      </c>
      <c r="G92" s="4" t="str">
        <f>HYPERLINK("http://141.218.60.56/~jnz1568/getInfo.php?workbook=15_04.xlsx&amp;sheet=U0&amp;row=92&amp;col=7&amp;number=0.00024&amp;sourceID=14","0.00024")</f>
        <v>0.00024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HYPERLINK("http://141.218.60.56/~jnz1568/getInfo.php?workbook=15_04.xlsx&amp;sheet=U0&amp;row=93&amp;col=6&amp;number=3.9&amp;sourceID=14","3.9")</f>
        <v>3.9</v>
      </c>
      <c r="G93" s="4" t="str">
        <f>HYPERLINK("http://141.218.60.56/~jnz1568/getInfo.php?workbook=15_04.xlsx&amp;sheet=U0&amp;row=93&amp;col=7&amp;number=0.00024&amp;sourceID=14","0.00024")</f>
        <v>0.00024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HYPERLINK("http://141.218.60.56/~jnz1568/getInfo.php?workbook=15_04.xlsx&amp;sheet=U0&amp;row=94&amp;col=6&amp;number=4&amp;sourceID=14","4")</f>
        <v>4</v>
      </c>
      <c r="G94" s="4" t="str">
        <f>HYPERLINK("http://141.218.60.56/~jnz1568/getInfo.php?workbook=15_04.xlsx&amp;sheet=U0&amp;row=94&amp;col=7&amp;number=0.00024&amp;sourceID=14","0.00024")</f>
        <v>0.00024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HYPERLINK("http://141.218.60.56/~jnz1568/getInfo.php?workbook=15_04.xlsx&amp;sheet=U0&amp;row=95&amp;col=6&amp;number=4.1&amp;sourceID=14","4.1")</f>
        <v>4.1</v>
      </c>
      <c r="G95" s="4" t="str">
        <f>HYPERLINK("http://141.218.60.56/~jnz1568/getInfo.php?workbook=15_04.xlsx&amp;sheet=U0&amp;row=95&amp;col=7&amp;number=0.000239&amp;sourceID=14","0.000239")</f>
        <v>0.000239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HYPERLINK("http://141.218.60.56/~jnz1568/getInfo.php?workbook=15_04.xlsx&amp;sheet=U0&amp;row=96&amp;col=6&amp;number=4.2&amp;sourceID=14","4.2")</f>
        <v>4.2</v>
      </c>
      <c r="G96" s="4" t="str">
        <f>HYPERLINK("http://141.218.60.56/~jnz1568/getInfo.php?workbook=15_04.xlsx&amp;sheet=U0&amp;row=96&amp;col=7&amp;number=0.000239&amp;sourceID=14","0.000239")</f>
        <v>0.000239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HYPERLINK("http://141.218.60.56/~jnz1568/getInfo.php?workbook=15_04.xlsx&amp;sheet=U0&amp;row=97&amp;col=6&amp;number=4.3&amp;sourceID=14","4.3")</f>
        <v>4.3</v>
      </c>
      <c r="G97" s="4" t="str">
        <f>HYPERLINK("http://141.218.60.56/~jnz1568/getInfo.php?workbook=15_04.xlsx&amp;sheet=U0&amp;row=97&amp;col=7&amp;number=0.000238&amp;sourceID=14","0.000238")</f>
        <v>0.000238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HYPERLINK("http://141.218.60.56/~jnz1568/getInfo.php?workbook=15_04.xlsx&amp;sheet=U0&amp;row=98&amp;col=6&amp;number=4.4&amp;sourceID=14","4.4")</f>
        <v>4.4</v>
      </c>
      <c r="G98" s="4" t="str">
        <f>HYPERLINK("http://141.218.60.56/~jnz1568/getInfo.php?workbook=15_04.xlsx&amp;sheet=U0&amp;row=98&amp;col=7&amp;number=0.000238&amp;sourceID=14","0.000238")</f>
        <v>0.000238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HYPERLINK("http://141.218.60.56/~jnz1568/getInfo.php?workbook=15_04.xlsx&amp;sheet=U0&amp;row=99&amp;col=6&amp;number=4.5&amp;sourceID=14","4.5")</f>
        <v>4.5</v>
      </c>
      <c r="G99" s="4" t="str">
        <f>HYPERLINK("http://141.218.60.56/~jnz1568/getInfo.php?workbook=15_04.xlsx&amp;sheet=U0&amp;row=99&amp;col=7&amp;number=0.000237&amp;sourceID=14","0.000237")</f>
        <v>0.000237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HYPERLINK("http://141.218.60.56/~jnz1568/getInfo.php?workbook=15_04.xlsx&amp;sheet=U0&amp;row=100&amp;col=6&amp;number=4.6&amp;sourceID=14","4.6")</f>
        <v>4.6</v>
      </c>
      <c r="G100" s="4" t="str">
        <f>HYPERLINK("http://141.218.60.56/~jnz1568/getInfo.php?workbook=15_04.xlsx&amp;sheet=U0&amp;row=100&amp;col=7&amp;number=0.000236&amp;sourceID=14","0.000236")</f>
        <v>0.000236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HYPERLINK("http://141.218.60.56/~jnz1568/getInfo.php?workbook=15_04.xlsx&amp;sheet=U0&amp;row=101&amp;col=6&amp;number=4.7&amp;sourceID=14","4.7")</f>
        <v>4.7</v>
      </c>
      <c r="G101" s="4" t="str">
        <f>HYPERLINK("http://141.218.60.56/~jnz1568/getInfo.php?workbook=15_04.xlsx&amp;sheet=U0&amp;row=101&amp;col=7&amp;number=0.000234&amp;sourceID=14","0.000234")</f>
        <v>0.000234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HYPERLINK("http://141.218.60.56/~jnz1568/getInfo.php?workbook=15_04.xlsx&amp;sheet=U0&amp;row=102&amp;col=6&amp;number=4.8&amp;sourceID=14","4.8")</f>
        <v>4.8</v>
      </c>
      <c r="G102" s="4" t="str">
        <f>HYPERLINK("http://141.218.60.56/~jnz1568/getInfo.php?workbook=15_04.xlsx&amp;sheet=U0&amp;row=102&amp;col=7&amp;number=0.000232&amp;sourceID=14","0.000232")</f>
        <v>0.000232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HYPERLINK("http://141.218.60.56/~jnz1568/getInfo.php?workbook=15_04.xlsx&amp;sheet=U0&amp;row=103&amp;col=6&amp;number=4.9&amp;sourceID=14","4.9")</f>
        <v>4.9</v>
      </c>
      <c r="G103" s="4" t="str">
        <f>HYPERLINK("http://141.218.60.56/~jnz1568/getInfo.php?workbook=15_04.xlsx&amp;sheet=U0&amp;row=103&amp;col=7&amp;number=0.00023&amp;sourceID=14","0.00023")</f>
        <v>0.00023</v>
      </c>
    </row>
    <row r="104" spans="1:7">
      <c r="A104" s="3">
        <v>15</v>
      </c>
      <c r="B104" s="3">
        <v>4</v>
      </c>
      <c r="C104" s="3">
        <v>1</v>
      </c>
      <c r="D104" s="3">
        <v>7</v>
      </c>
      <c r="E104" s="3">
        <v>1</v>
      </c>
      <c r="F104" s="4" t="str">
        <f>HYPERLINK("http://141.218.60.56/~jnz1568/getInfo.php?workbook=15_04.xlsx&amp;sheet=U0&amp;row=104&amp;col=6&amp;number=3&amp;sourceID=14","3")</f>
        <v>3</v>
      </c>
      <c r="G104" s="4" t="str">
        <f>HYPERLINK("http://141.218.60.56/~jnz1568/getInfo.php?workbook=15_04.xlsx&amp;sheet=U0&amp;row=104&amp;col=7&amp;number=0.000713&amp;sourceID=14","0.000713")</f>
        <v>0.000713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HYPERLINK("http://141.218.60.56/~jnz1568/getInfo.php?workbook=15_04.xlsx&amp;sheet=U0&amp;row=105&amp;col=6&amp;number=3.1&amp;sourceID=14","3.1")</f>
        <v>3.1</v>
      </c>
      <c r="G105" s="4" t="str">
        <f>HYPERLINK("http://141.218.60.56/~jnz1568/getInfo.php?workbook=15_04.xlsx&amp;sheet=U0&amp;row=105&amp;col=7&amp;number=0.000712&amp;sourceID=14","0.000712")</f>
        <v>0.000712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HYPERLINK("http://141.218.60.56/~jnz1568/getInfo.php?workbook=15_04.xlsx&amp;sheet=U0&amp;row=106&amp;col=6&amp;number=3.2&amp;sourceID=14","3.2")</f>
        <v>3.2</v>
      </c>
      <c r="G106" s="4" t="str">
        <f>HYPERLINK("http://141.218.60.56/~jnz1568/getInfo.php?workbook=15_04.xlsx&amp;sheet=U0&amp;row=106&amp;col=7&amp;number=0.000712&amp;sourceID=14","0.000712")</f>
        <v>0.000712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HYPERLINK("http://141.218.60.56/~jnz1568/getInfo.php?workbook=15_04.xlsx&amp;sheet=U0&amp;row=107&amp;col=6&amp;number=3.3&amp;sourceID=14","3.3")</f>
        <v>3.3</v>
      </c>
      <c r="G107" s="4" t="str">
        <f>HYPERLINK("http://141.218.60.56/~jnz1568/getInfo.php?workbook=15_04.xlsx&amp;sheet=U0&amp;row=107&amp;col=7&amp;number=0.000712&amp;sourceID=14","0.000712")</f>
        <v>0.000712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HYPERLINK("http://141.218.60.56/~jnz1568/getInfo.php?workbook=15_04.xlsx&amp;sheet=U0&amp;row=108&amp;col=6&amp;number=3.4&amp;sourceID=14","3.4")</f>
        <v>3.4</v>
      </c>
      <c r="G108" s="4" t="str">
        <f>HYPERLINK("http://141.218.60.56/~jnz1568/getInfo.php?workbook=15_04.xlsx&amp;sheet=U0&amp;row=108&amp;col=7&amp;number=0.000712&amp;sourceID=14","0.000712")</f>
        <v>0.000712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HYPERLINK("http://141.218.60.56/~jnz1568/getInfo.php?workbook=15_04.xlsx&amp;sheet=U0&amp;row=109&amp;col=6&amp;number=3.5&amp;sourceID=14","3.5")</f>
        <v>3.5</v>
      </c>
      <c r="G109" s="4" t="str">
        <f>HYPERLINK("http://141.218.60.56/~jnz1568/getInfo.php?workbook=15_04.xlsx&amp;sheet=U0&amp;row=109&amp;col=7&amp;number=0.000712&amp;sourceID=14","0.000712")</f>
        <v>0.000712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HYPERLINK("http://141.218.60.56/~jnz1568/getInfo.php?workbook=15_04.xlsx&amp;sheet=U0&amp;row=110&amp;col=6&amp;number=3.6&amp;sourceID=14","3.6")</f>
        <v>3.6</v>
      </c>
      <c r="G110" s="4" t="str">
        <f>HYPERLINK("http://141.218.60.56/~jnz1568/getInfo.php?workbook=15_04.xlsx&amp;sheet=U0&amp;row=110&amp;col=7&amp;number=0.000711&amp;sourceID=14","0.000711")</f>
        <v>0.000711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HYPERLINK("http://141.218.60.56/~jnz1568/getInfo.php?workbook=15_04.xlsx&amp;sheet=U0&amp;row=111&amp;col=6&amp;number=3.7&amp;sourceID=14","3.7")</f>
        <v>3.7</v>
      </c>
      <c r="G111" s="4" t="str">
        <f>HYPERLINK("http://141.218.60.56/~jnz1568/getInfo.php?workbook=15_04.xlsx&amp;sheet=U0&amp;row=111&amp;col=7&amp;number=0.000711&amp;sourceID=14","0.000711")</f>
        <v>0.000711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HYPERLINK("http://141.218.60.56/~jnz1568/getInfo.php?workbook=15_04.xlsx&amp;sheet=U0&amp;row=112&amp;col=6&amp;number=3.8&amp;sourceID=14","3.8")</f>
        <v>3.8</v>
      </c>
      <c r="G112" s="4" t="str">
        <f>HYPERLINK("http://141.218.60.56/~jnz1568/getInfo.php?workbook=15_04.xlsx&amp;sheet=U0&amp;row=112&amp;col=7&amp;number=0.00071&amp;sourceID=14","0.00071")</f>
        <v>0.00071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HYPERLINK("http://141.218.60.56/~jnz1568/getInfo.php?workbook=15_04.xlsx&amp;sheet=U0&amp;row=113&amp;col=6&amp;number=3.9&amp;sourceID=14","3.9")</f>
        <v>3.9</v>
      </c>
      <c r="G113" s="4" t="str">
        <f>HYPERLINK("http://141.218.60.56/~jnz1568/getInfo.php?workbook=15_04.xlsx&amp;sheet=U0&amp;row=113&amp;col=7&amp;number=0.000709&amp;sourceID=14","0.000709")</f>
        <v>0.000709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HYPERLINK("http://141.218.60.56/~jnz1568/getInfo.php?workbook=15_04.xlsx&amp;sheet=U0&amp;row=114&amp;col=6&amp;number=4&amp;sourceID=14","4")</f>
        <v>4</v>
      </c>
      <c r="G114" s="4" t="str">
        <f>HYPERLINK("http://141.218.60.56/~jnz1568/getInfo.php?workbook=15_04.xlsx&amp;sheet=U0&amp;row=114&amp;col=7&amp;number=0.000708&amp;sourceID=14","0.000708")</f>
        <v>0.000708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HYPERLINK("http://141.218.60.56/~jnz1568/getInfo.php?workbook=15_04.xlsx&amp;sheet=U0&amp;row=115&amp;col=6&amp;number=4.1&amp;sourceID=14","4.1")</f>
        <v>4.1</v>
      </c>
      <c r="G115" s="4" t="str">
        <f>HYPERLINK("http://141.218.60.56/~jnz1568/getInfo.php?workbook=15_04.xlsx&amp;sheet=U0&amp;row=115&amp;col=7&amp;number=0.000707&amp;sourceID=14","0.000707")</f>
        <v>0.000707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HYPERLINK("http://141.218.60.56/~jnz1568/getInfo.php?workbook=15_04.xlsx&amp;sheet=U0&amp;row=116&amp;col=6&amp;number=4.2&amp;sourceID=14","4.2")</f>
        <v>4.2</v>
      </c>
      <c r="G116" s="4" t="str">
        <f>HYPERLINK("http://141.218.60.56/~jnz1568/getInfo.php?workbook=15_04.xlsx&amp;sheet=U0&amp;row=116&amp;col=7&amp;number=0.000705&amp;sourceID=14","0.000705")</f>
        <v>0.000705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HYPERLINK("http://141.218.60.56/~jnz1568/getInfo.php?workbook=15_04.xlsx&amp;sheet=U0&amp;row=117&amp;col=6&amp;number=4.3&amp;sourceID=14","4.3")</f>
        <v>4.3</v>
      </c>
      <c r="G117" s="4" t="str">
        <f>HYPERLINK("http://141.218.60.56/~jnz1568/getInfo.php?workbook=15_04.xlsx&amp;sheet=U0&amp;row=117&amp;col=7&amp;number=0.000704&amp;sourceID=14","0.000704")</f>
        <v>0.000704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HYPERLINK("http://141.218.60.56/~jnz1568/getInfo.php?workbook=15_04.xlsx&amp;sheet=U0&amp;row=118&amp;col=6&amp;number=4.4&amp;sourceID=14","4.4")</f>
        <v>4.4</v>
      </c>
      <c r="G118" s="4" t="str">
        <f>HYPERLINK("http://141.218.60.56/~jnz1568/getInfo.php?workbook=15_04.xlsx&amp;sheet=U0&amp;row=118&amp;col=7&amp;number=0.000701&amp;sourceID=14","0.000701")</f>
        <v>0.000701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HYPERLINK("http://141.218.60.56/~jnz1568/getInfo.php?workbook=15_04.xlsx&amp;sheet=U0&amp;row=119&amp;col=6&amp;number=4.5&amp;sourceID=14","4.5")</f>
        <v>4.5</v>
      </c>
      <c r="G119" s="4" t="str">
        <f>HYPERLINK("http://141.218.60.56/~jnz1568/getInfo.php?workbook=15_04.xlsx&amp;sheet=U0&amp;row=119&amp;col=7&amp;number=0.000698&amp;sourceID=14","0.000698")</f>
        <v>0.000698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HYPERLINK("http://141.218.60.56/~jnz1568/getInfo.php?workbook=15_04.xlsx&amp;sheet=U0&amp;row=120&amp;col=6&amp;number=4.6&amp;sourceID=14","4.6")</f>
        <v>4.6</v>
      </c>
      <c r="G120" s="4" t="str">
        <f>HYPERLINK("http://141.218.60.56/~jnz1568/getInfo.php?workbook=15_04.xlsx&amp;sheet=U0&amp;row=120&amp;col=7&amp;number=0.000694&amp;sourceID=14","0.000694")</f>
        <v>0.000694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HYPERLINK("http://141.218.60.56/~jnz1568/getInfo.php?workbook=15_04.xlsx&amp;sheet=U0&amp;row=121&amp;col=6&amp;number=4.7&amp;sourceID=14","4.7")</f>
        <v>4.7</v>
      </c>
      <c r="G121" s="4" t="str">
        <f>HYPERLINK("http://141.218.60.56/~jnz1568/getInfo.php?workbook=15_04.xlsx&amp;sheet=U0&amp;row=121&amp;col=7&amp;number=0.00069&amp;sourceID=14","0.00069")</f>
        <v>0.00069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HYPERLINK("http://141.218.60.56/~jnz1568/getInfo.php?workbook=15_04.xlsx&amp;sheet=U0&amp;row=122&amp;col=6&amp;number=4.8&amp;sourceID=14","4.8")</f>
        <v>4.8</v>
      </c>
      <c r="G122" s="4" t="str">
        <f>HYPERLINK("http://141.218.60.56/~jnz1568/getInfo.php?workbook=15_04.xlsx&amp;sheet=U0&amp;row=122&amp;col=7&amp;number=0.000684&amp;sourceID=14","0.000684")</f>
        <v>0.000684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HYPERLINK("http://141.218.60.56/~jnz1568/getInfo.php?workbook=15_04.xlsx&amp;sheet=U0&amp;row=123&amp;col=6&amp;number=4.9&amp;sourceID=14","4.9")</f>
        <v>4.9</v>
      </c>
      <c r="G123" s="4" t="str">
        <f>HYPERLINK("http://141.218.60.56/~jnz1568/getInfo.php?workbook=15_04.xlsx&amp;sheet=U0&amp;row=123&amp;col=7&amp;number=0.000676&amp;sourceID=14","0.000676")</f>
        <v>0.000676</v>
      </c>
    </row>
    <row r="124" spans="1:7">
      <c r="A124" s="3">
        <v>15</v>
      </c>
      <c r="B124" s="3">
        <v>4</v>
      </c>
      <c r="C124" s="3">
        <v>1</v>
      </c>
      <c r="D124" s="3">
        <v>8</v>
      </c>
      <c r="E124" s="3">
        <v>1</v>
      </c>
      <c r="F124" s="4" t="str">
        <f>HYPERLINK("http://141.218.60.56/~jnz1568/getInfo.php?workbook=15_04.xlsx&amp;sheet=U0&amp;row=124&amp;col=6&amp;number=3&amp;sourceID=14","3")</f>
        <v>3</v>
      </c>
      <c r="G124" s="4" t="str">
        <f>HYPERLINK("http://141.218.60.56/~jnz1568/getInfo.php?workbook=15_04.xlsx&amp;sheet=U0&amp;row=124&amp;col=7&amp;number=0.00117&amp;sourceID=14","0.00117")</f>
        <v>0.00117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HYPERLINK("http://141.218.60.56/~jnz1568/getInfo.php?workbook=15_04.xlsx&amp;sheet=U0&amp;row=125&amp;col=6&amp;number=3.1&amp;sourceID=14","3.1")</f>
        <v>3.1</v>
      </c>
      <c r="G125" s="4" t="str">
        <f>HYPERLINK("http://141.218.60.56/~jnz1568/getInfo.php?workbook=15_04.xlsx&amp;sheet=U0&amp;row=125&amp;col=7&amp;number=0.00117&amp;sourceID=14","0.00117")</f>
        <v>0.00117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HYPERLINK("http://141.218.60.56/~jnz1568/getInfo.php?workbook=15_04.xlsx&amp;sheet=U0&amp;row=126&amp;col=6&amp;number=3.2&amp;sourceID=14","3.2")</f>
        <v>3.2</v>
      </c>
      <c r="G126" s="4" t="str">
        <f>HYPERLINK("http://141.218.60.56/~jnz1568/getInfo.php?workbook=15_04.xlsx&amp;sheet=U0&amp;row=126&amp;col=7&amp;number=0.00117&amp;sourceID=14","0.00117")</f>
        <v>0.00117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HYPERLINK("http://141.218.60.56/~jnz1568/getInfo.php?workbook=15_04.xlsx&amp;sheet=U0&amp;row=127&amp;col=6&amp;number=3.3&amp;sourceID=14","3.3")</f>
        <v>3.3</v>
      </c>
      <c r="G127" s="4" t="str">
        <f>HYPERLINK("http://141.218.60.56/~jnz1568/getInfo.php?workbook=15_04.xlsx&amp;sheet=U0&amp;row=127&amp;col=7&amp;number=0.00117&amp;sourceID=14","0.00117")</f>
        <v>0.00117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HYPERLINK("http://141.218.60.56/~jnz1568/getInfo.php?workbook=15_04.xlsx&amp;sheet=U0&amp;row=128&amp;col=6&amp;number=3.4&amp;sourceID=14","3.4")</f>
        <v>3.4</v>
      </c>
      <c r="G128" s="4" t="str">
        <f>HYPERLINK("http://141.218.60.56/~jnz1568/getInfo.php?workbook=15_04.xlsx&amp;sheet=U0&amp;row=128&amp;col=7&amp;number=0.00117&amp;sourceID=14","0.00117")</f>
        <v>0.00117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HYPERLINK("http://141.218.60.56/~jnz1568/getInfo.php?workbook=15_04.xlsx&amp;sheet=U0&amp;row=129&amp;col=6&amp;number=3.5&amp;sourceID=14","3.5")</f>
        <v>3.5</v>
      </c>
      <c r="G129" s="4" t="str">
        <f>HYPERLINK("http://141.218.60.56/~jnz1568/getInfo.php?workbook=15_04.xlsx&amp;sheet=U0&amp;row=129&amp;col=7&amp;number=0.00117&amp;sourceID=14","0.00117")</f>
        <v>0.00117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HYPERLINK("http://141.218.60.56/~jnz1568/getInfo.php?workbook=15_04.xlsx&amp;sheet=U0&amp;row=130&amp;col=6&amp;number=3.6&amp;sourceID=14","3.6")</f>
        <v>3.6</v>
      </c>
      <c r="G130" s="4" t="str">
        <f>HYPERLINK("http://141.218.60.56/~jnz1568/getInfo.php?workbook=15_04.xlsx&amp;sheet=U0&amp;row=130&amp;col=7&amp;number=0.00117&amp;sourceID=14","0.00117")</f>
        <v>0.00117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HYPERLINK("http://141.218.60.56/~jnz1568/getInfo.php?workbook=15_04.xlsx&amp;sheet=U0&amp;row=131&amp;col=6&amp;number=3.7&amp;sourceID=14","3.7")</f>
        <v>3.7</v>
      </c>
      <c r="G131" s="4" t="str">
        <f>HYPERLINK("http://141.218.60.56/~jnz1568/getInfo.php?workbook=15_04.xlsx&amp;sheet=U0&amp;row=131&amp;col=7&amp;number=0.00117&amp;sourceID=14","0.00117")</f>
        <v>0.00117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HYPERLINK("http://141.218.60.56/~jnz1568/getInfo.php?workbook=15_04.xlsx&amp;sheet=U0&amp;row=132&amp;col=6&amp;number=3.8&amp;sourceID=14","3.8")</f>
        <v>3.8</v>
      </c>
      <c r="G132" s="4" t="str">
        <f>HYPERLINK("http://141.218.60.56/~jnz1568/getInfo.php?workbook=15_04.xlsx&amp;sheet=U0&amp;row=132&amp;col=7&amp;number=0.00117&amp;sourceID=14","0.00117")</f>
        <v>0.00117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HYPERLINK("http://141.218.60.56/~jnz1568/getInfo.php?workbook=15_04.xlsx&amp;sheet=U0&amp;row=133&amp;col=6&amp;number=3.9&amp;sourceID=14","3.9")</f>
        <v>3.9</v>
      </c>
      <c r="G133" s="4" t="str">
        <f>HYPERLINK("http://141.218.60.56/~jnz1568/getInfo.php?workbook=15_04.xlsx&amp;sheet=U0&amp;row=133&amp;col=7&amp;number=0.00117&amp;sourceID=14","0.00117")</f>
        <v>0.00117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HYPERLINK("http://141.218.60.56/~jnz1568/getInfo.php?workbook=15_04.xlsx&amp;sheet=U0&amp;row=134&amp;col=6&amp;number=4&amp;sourceID=14","4")</f>
        <v>4</v>
      </c>
      <c r="G134" s="4" t="str">
        <f>HYPERLINK("http://141.218.60.56/~jnz1568/getInfo.php?workbook=15_04.xlsx&amp;sheet=U0&amp;row=134&amp;col=7&amp;number=0.00117&amp;sourceID=14","0.00117")</f>
        <v>0.00117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HYPERLINK("http://141.218.60.56/~jnz1568/getInfo.php?workbook=15_04.xlsx&amp;sheet=U0&amp;row=135&amp;col=6&amp;number=4.1&amp;sourceID=14","4.1")</f>
        <v>4.1</v>
      </c>
      <c r="G135" s="4" t="str">
        <f>HYPERLINK("http://141.218.60.56/~jnz1568/getInfo.php?workbook=15_04.xlsx&amp;sheet=U0&amp;row=135&amp;col=7&amp;number=0.00116&amp;sourceID=14","0.00116")</f>
        <v>0.00116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HYPERLINK("http://141.218.60.56/~jnz1568/getInfo.php?workbook=15_04.xlsx&amp;sheet=U0&amp;row=136&amp;col=6&amp;number=4.2&amp;sourceID=14","4.2")</f>
        <v>4.2</v>
      </c>
      <c r="G136" s="4" t="str">
        <f>HYPERLINK("http://141.218.60.56/~jnz1568/getInfo.php?workbook=15_04.xlsx&amp;sheet=U0&amp;row=136&amp;col=7&amp;number=0.00116&amp;sourceID=14","0.00116")</f>
        <v>0.00116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HYPERLINK("http://141.218.60.56/~jnz1568/getInfo.php?workbook=15_04.xlsx&amp;sheet=U0&amp;row=137&amp;col=6&amp;number=4.3&amp;sourceID=14","4.3")</f>
        <v>4.3</v>
      </c>
      <c r="G137" s="4" t="str">
        <f>HYPERLINK("http://141.218.60.56/~jnz1568/getInfo.php?workbook=15_04.xlsx&amp;sheet=U0&amp;row=137&amp;col=7&amp;number=0.00116&amp;sourceID=14","0.00116")</f>
        <v>0.00116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HYPERLINK("http://141.218.60.56/~jnz1568/getInfo.php?workbook=15_04.xlsx&amp;sheet=U0&amp;row=138&amp;col=6&amp;number=4.4&amp;sourceID=14","4.4")</f>
        <v>4.4</v>
      </c>
      <c r="G138" s="4" t="str">
        <f>HYPERLINK("http://141.218.60.56/~jnz1568/getInfo.php?workbook=15_04.xlsx&amp;sheet=U0&amp;row=138&amp;col=7&amp;number=0.00115&amp;sourceID=14","0.00115")</f>
        <v>0.00115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HYPERLINK("http://141.218.60.56/~jnz1568/getInfo.php?workbook=15_04.xlsx&amp;sheet=U0&amp;row=139&amp;col=6&amp;number=4.5&amp;sourceID=14","4.5")</f>
        <v>4.5</v>
      </c>
      <c r="G139" s="4" t="str">
        <f>HYPERLINK("http://141.218.60.56/~jnz1568/getInfo.php?workbook=15_04.xlsx&amp;sheet=U0&amp;row=139&amp;col=7&amp;number=0.00115&amp;sourceID=14","0.00115")</f>
        <v>0.00115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HYPERLINK("http://141.218.60.56/~jnz1568/getInfo.php?workbook=15_04.xlsx&amp;sheet=U0&amp;row=140&amp;col=6&amp;number=4.6&amp;sourceID=14","4.6")</f>
        <v>4.6</v>
      </c>
      <c r="G140" s="4" t="str">
        <f>HYPERLINK("http://141.218.60.56/~jnz1568/getInfo.php?workbook=15_04.xlsx&amp;sheet=U0&amp;row=140&amp;col=7&amp;number=0.00114&amp;sourceID=14","0.00114")</f>
        <v>0.00114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HYPERLINK("http://141.218.60.56/~jnz1568/getInfo.php?workbook=15_04.xlsx&amp;sheet=U0&amp;row=141&amp;col=6&amp;number=4.7&amp;sourceID=14","4.7")</f>
        <v>4.7</v>
      </c>
      <c r="G141" s="4" t="str">
        <f>HYPERLINK("http://141.218.60.56/~jnz1568/getInfo.php?workbook=15_04.xlsx&amp;sheet=U0&amp;row=141&amp;col=7&amp;number=0.00113&amp;sourceID=14","0.00113")</f>
        <v>0.00113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HYPERLINK("http://141.218.60.56/~jnz1568/getInfo.php?workbook=15_04.xlsx&amp;sheet=U0&amp;row=142&amp;col=6&amp;number=4.8&amp;sourceID=14","4.8")</f>
        <v>4.8</v>
      </c>
      <c r="G142" s="4" t="str">
        <f>HYPERLINK("http://141.218.60.56/~jnz1568/getInfo.php?workbook=15_04.xlsx&amp;sheet=U0&amp;row=142&amp;col=7&amp;number=0.00112&amp;sourceID=14","0.00112")</f>
        <v>0.00112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HYPERLINK("http://141.218.60.56/~jnz1568/getInfo.php?workbook=15_04.xlsx&amp;sheet=U0&amp;row=143&amp;col=6&amp;number=4.9&amp;sourceID=14","4.9")</f>
        <v>4.9</v>
      </c>
      <c r="G143" s="4" t="str">
        <f>HYPERLINK("http://141.218.60.56/~jnz1568/getInfo.php?workbook=15_04.xlsx&amp;sheet=U0&amp;row=143&amp;col=7&amp;number=0.00111&amp;sourceID=14","0.00111")</f>
        <v>0.00111</v>
      </c>
    </row>
    <row r="144" spans="1:7">
      <c r="A144" s="3">
        <v>15</v>
      </c>
      <c r="B144" s="3">
        <v>4</v>
      </c>
      <c r="C144" s="3">
        <v>1</v>
      </c>
      <c r="D144" s="3">
        <v>9</v>
      </c>
      <c r="E144" s="3">
        <v>1</v>
      </c>
      <c r="F144" s="4" t="str">
        <f>HYPERLINK("http://141.218.60.56/~jnz1568/getInfo.php?workbook=15_04.xlsx&amp;sheet=U0&amp;row=144&amp;col=6&amp;number=3&amp;sourceID=14","3")</f>
        <v>3</v>
      </c>
      <c r="G144" s="4" t="str">
        <f>HYPERLINK("http://141.218.60.56/~jnz1568/getInfo.php?workbook=15_04.xlsx&amp;sheet=U0&amp;row=144&amp;col=7&amp;number=0.00815&amp;sourceID=14","0.00815")</f>
        <v>0.00815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HYPERLINK("http://141.218.60.56/~jnz1568/getInfo.php?workbook=15_04.xlsx&amp;sheet=U0&amp;row=145&amp;col=6&amp;number=3.1&amp;sourceID=14","3.1")</f>
        <v>3.1</v>
      </c>
      <c r="G145" s="4" t="str">
        <f>HYPERLINK("http://141.218.60.56/~jnz1568/getInfo.php?workbook=15_04.xlsx&amp;sheet=U0&amp;row=145&amp;col=7&amp;number=0.00815&amp;sourceID=14","0.00815")</f>
        <v>0.00815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HYPERLINK("http://141.218.60.56/~jnz1568/getInfo.php?workbook=15_04.xlsx&amp;sheet=U0&amp;row=146&amp;col=6&amp;number=3.2&amp;sourceID=14","3.2")</f>
        <v>3.2</v>
      </c>
      <c r="G146" s="4" t="str">
        <f>HYPERLINK("http://141.218.60.56/~jnz1568/getInfo.php?workbook=15_04.xlsx&amp;sheet=U0&amp;row=146&amp;col=7&amp;number=0.00814&amp;sourceID=14","0.00814")</f>
        <v>0.00814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HYPERLINK("http://141.218.60.56/~jnz1568/getInfo.php?workbook=15_04.xlsx&amp;sheet=U0&amp;row=147&amp;col=6&amp;number=3.3&amp;sourceID=14","3.3")</f>
        <v>3.3</v>
      </c>
      <c r="G147" s="4" t="str">
        <f>HYPERLINK("http://141.218.60.56/~jnz1568/getInfo.php?workbook=15_04.xlsx&amp;sheet=U0&amp;row=147&amp;col=7&amp;number=0.00814&amp;sourceID=14","0.00814")</f>
        <v>0.00814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HYPERLINK("http://141.218.60.56/~jnz1568/getInfo.php?workbook=15_04.xlsx&amp;sheet=U0&amp;row=148&amp;col=6&amp;number=3.4&amp;sourceID=14","3.4")</f>
        <v>3.4</v>
      </c>
      <c r="G148" s="4" t="str">
        <f>HYPERLINK("http://141.218.60.56/~jnz1568/getInfo.php?workbook=15_04.xlsx&amp;sheet=U0&amp;row=148&amp;col=7&amp;number=0.00814&amp;sourceID=14","0.00814")</f>
        <v>0.00814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HYPERLINK("http://141.218.60.56/~jnz1568/getInfo.php?workbook=15_04.xlsx&amp;sheet=U0&amp;row=149&amp;col=6&amp;number=3.5&amp;sourceID=14","3.5")</f>
        <v>3.5</v>
      </c>
      <c r="G149" s="4" t="str">
        <f>HYPERLINK("http://141.218.60.56/~jnz1568/getInfo.php?workbook=15_04.xlsx&amp;sheet=U0&amp;row=149&amp;col=7&amp;number=0.00814&amp;sourceID=14","0.00814")</f>
        <v>0.00814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HYPERLINK("http://141.218.60.56/~jnz1568/getInfo.php?workbook=15_04.xlsx&amp;sheet=U0&amp;row=150&amp;col=6&amp;number=3.6&amp;sourceID=14","3.6")</f>
        <v>3.6</v>
      </c>
      <c r="G150" s="4" t="str">
        <f>HYPERLINK("http://141.218.60.56/~jnz1568/getInfo.php?workbook=15_04.xlsx&amp;sheet=U0&amp;row=150&amp;col=7&amp;number=0.00814&amp;sourceID=14","0.00814")</f>
        <v>0.00814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HYPERLINK("http://141.218.60.56/~jnz1568/getInfo.php?workbook=15_04.xlsx&amp;sheet=U0&amp;row=151&amp;col=6&amp;number=3.7&amp;sourceID=14","3.7")</f>
        <v>3.7</v>
      </c>
      <c r="G151" s="4" t="str">
        <f>HYPERLINK("http://141.218.60.56/~jnz1568/getInfo.php?workbook=15_04.xlsx&amp;sheet=U0&amp;row=151&amp;col=7&amp;number=0.00814&amp;sourceID=14","0.00814")</f>
        <v>0.00814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HYPERLINK("http://141.218.60.56/~jnz1568/getInfo.php?workbook=15_04.xlsx&amp;sheet=U0&amp;row=152&amp;col=6&amp;number=3.8&amp;sourceID=14","3.8")</f>
        <v>3.8</v>
      </c>
      <c r="G152" s="4" t="str">
        <f>HYPERLINK("http://141.218.60.56/~jnz1568/getInfo.php?workbook=15_04.xlsx&amp;sheet=U0&amp;row=152&amp;col=7&amp;number=0.00814&amp;sourceID=14","0.00814")</f>
        <v>0.00814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HYPERLINK("http://141.218.60.56/~jnz1568/getInfo.php?workbook=15_04.xlsx&amp;sheet=U0&amp;row=153&amp;col=6&amp;number=3.9&amp;sourceID=14","3.9")</f>
        <v>3.9</v>
      </c>
      <c r="G153" s="4" t="str">
        <f>HYPERLINK("http://141.218.60.56/~jnz1568/getInfo.php?workbook=15_04.xlsx&amp;sheet=U0&amp;row=153&amp;col=7&amp;number=0.00814&amp;sourceID=14","0.00814")</f>
        <v>0.00814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HYPERLINK("http://141.218.60.56/~jnz1568/getInfo.php?workbook=15_04.xlsx&amp;sheet=U0&amp;row=154&amp;col=6&amp;number=4&amp;sourceID=14","4")</f>
        <v>4</v>
      </c>
      <c r="G154" s="4" t="str">
        <f>HYPERLINK("http://141.218.60.56/~jnz1568/getInfo.php?workbook=15_04.xlsx&amp;sheet=U0&amp;row=154&amp;col=7&amp;number=0.00813&amp;sourceID=14","0.00813")</f>
        <v>0.00813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HYPERLINK("http://141.218.60.56/~jnz1568/getInfo.php?workbook=15_04.xlsx&amp;sheet=U0&amp;row=155&amp;col=6&amp;number=4.1&amp;sourceID=14","4.1")</f>
        <v>4.1</v>
      </c>
      <c r="G155" s="4" t="str">
        <f>HYPERLINK("http://141.218.60.56/~jnz1568/getInfo.php?workbook=15_04.xlsx&amp;sheet=U0&amp;row=155&amp;col=7&amp;number=0.00813&amp;sourceID=14","0.00813")</f>
        <v>0.00813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HYPERLINK("http://141.218.60.56/~jnz1568/getInfo.php?workbook=15_04.xlsx&amp;sheet=U0&amp;row=156&amp;col=6&amp;number=4.2&amp;sourceID=14","4.2")</f>
        <v>4.2</v>
      </c>
      <c r="G156" s="4" t="str">
        <f>HYPERLINK("http://141.218.60.56/~jnz1568/getInfo.php?workbook=15_04.xlsx&amp;sheet=U0&amp;row=156&amp;col=7&amp;number=0.00813&amp;sourceID=14","0.00813")</f>
        <v>0.00813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HYPERLINK("http://141.218.60.56/~jnz1568/getInfo.php?workbook=15_04.xlsx&amp;sheet=U0&amp;row=157&amp;col=6&amp;number=4.3&amp;sourceID=14","4.3")</f>
        <v>4.3</v>
      </c>
      <c r="G157" s="4" t="str">
        <f>HYPERLINK("http://141.218.60.56/~jnz1568/getInfo.php?workbook=15_04.xlsx&amp;sheet=U0&amp;row=157&amp;col=7&amp;number=0.00812&amp;sourceID=14","0.00812")</f>
        <v>0.00812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HYPERLINK("http://141.218.60.56/~jnz1568/getInfo.php?workbook=15_04.xlsx&amp;sheet=U0&amp;row=158&amp;col=6&amp;number=4.4&amp;sourceID=14","4.4")</f>
        <v>4.4</v>
      </c>
      <c r="G158" s="4" t="str">
        <f>HYPERLINK("http://141.218.60.56/~jnz1568/getInfo.php?workbook=15_04.xlsx&amp;sheet=U0&amp;row=158&amp;col=7&amp;number=0.00811&amp;sourceID=14","0.00811")</f>
        <v>0.00811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HYPERLINK("http://141.218.60.56/~jnz1568/getInfo.php?workbook=15_04.xlsx&amp;sheet=U0&amp;row=159&amp;col=6&amp;number=4.5&amp;sourceID=14","4.5")</f>
        <v>4.5</v>
      </c>
      <c r="G159" s="4" t="str">
        <f>HYPERLINK("http://141.218.60.56/~jnz1568/getInfo.php?workbook=15_04.xlsx&amp;sheet=U0&amp;row=159&amp;col=7&amp;number=0.00811&amp;sourceID=14","0.00811")</f>
        <v>0.00811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HYPERLINK("http://141.218.60.56/~jnz1568/getInfo.php?workbook=15_04.xlsx&amp;sheet=U0&amp;row=160&amp;col=6&amp;number=4.6&amp;sourceID=14","4.6")</f>
        <v>4.6</v>
      </c>
      <c r="G160" s="4" t="str">
        <f>HYPERLINK("http://141.218.60.56/~jnz1568/getInfo.php?workbook=15_04.xlsx&amp;sheet=U0&amp;row=160&amp;col=7&amp;number=0.0081&amp;sourceID=14","0.0081")</f>
        <v>0.0081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HYPERLINK("http://141.218.60.56/~jnz1568/getInfo.php?workbook=15_04.xlsx&amp;sheet=U0&amp;row=161&amp;col=6&amp;number=4.7&amp;sourceID=14","4.7")</f>
        <v>4.7</v>
      </c>
      <c r="G161" s="4" t="str">
        <f>HYPERLINK("http://141.218.60.56/~jnz1568/getInfo.php?workbook=15_04.xlsx&amp;sheet=U0&amp;row=161&amp;col=7&amp;number=0.00808&amp;sourceID=14","0.00808")</f>
        <v>0.00808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HYPERLINK("http://141.218.60.56/~jnz1568/getInfo.php?workbook=15_04.xlsx&amp;sheet=U0&amp;row=162&amp;col=6&amp;number=4.8&amp;sourceID=14","4.8")</f>
        <v>4.8</v>
      </c>
      <c r="G162" s="4" t="str">
        <f>HYPERLINK("http://141.218.60.56/~jnz1568/getInfo.php?workbook=15_04.xlsx&amp;sheet=U0&amp;row=162&amp;col=7&amp;number=0.00807&amp;sourceID=14","0.00807")</f>
        <v>0.00807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HYPERLINK("http://141.218.60.56/~jnz1568/getInfo.php?workbook=15_04.xlsx&amp;sheet=U0&amp;row=163&amp;col=6&amp;number=4.9&amp;sourceID=14","4.9")</f>
        <v>4.9</v>
      </c>
      <c r="G163" s="4" t="str">
        <f>HYPERLINK("http://141.218.60.56/~jnz1568/getInfo.php?workbook=15_04.xlsx&amp;sheet=U0&amp;row=163&amp;col=7&amp;number=0.00805&amp;sourceID=14","0.00805")</f>
        <v>0.00805</v>
      </c>
    </row>
    <row r="164" spans="1:7">
      <c r="A164" s="3">
        <v>15</v>
      </c>
      <c r="B164" s="3">
        <v>4</v>
      </c>
      <c r="C164" s="3">
        <v>1</v>
      </c>
      <c r="D164" s="3">
        <v>10</v>
      </c>
      <c r="E164" s="3">
        <v>1</v>
      </c>
      <c r="F164" s="4" t="str">
        <f>HYPERLINK("http://141.218.60.56/~jnz1568/getInfo.php?workbook=15_04.xlsx&amp;sheet=U0&amp;row=164&amp;col=6&amp;number=3&amp;sourceID=14","3")</f>
        <v>3</v>
      </c>
      <c r="G164" s="4" t="str">
        <f>HYPERLINK("http://141.218.60.56/~jnz1568/getInfo.php?workbook=15_04.xlsx&amp;sheet=U0&amp;row=164&amp;col=7&amp;number=0.0033&amp;sourceID=14","0.0033")</f>
        <v>0.0033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HYPERLINK("http://141.218.60.56/~jnz1568/getInfo.php?workbook=15_04.xlsx&amp;sheet=U0&amp;row=165&amp;col=6&amp;number=3.1&amp;sourceID=14","3.1")</f>
        <v>3.1</v>
      </c>
      <c r="G165" s="4" t="str">
        <f>HYPERLINK("http://141.218.60.56/~jnz1568/getInfo.php?workbook=15_04.xlsx&amp;sheet=U0&amp;row=165&amp;col=7&amp;number=0.0033&amp;sourceID=14","0.0033")</f>
        <v>0.0033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HYPERLINK("http://141.218.60.56/~jnz1568/getInfo.php?workbook=15_04.xlsx&amp;sheet=U0&amp;row=166&amp;col=6&amp;number=3.2&amp;sourceID=14","3.2")</f>
        <v>3.2</v>
      </c>
      <c r="G166" s="4" t="str">
        <f>HYPERLINK("http://141.218.60.56/~jnz1568/getInfo.php?workbook=15_04.xlsx&amp;sheet=U0&amp;row=166&amp;col=7&amp;number=0.0033&amp;sourceID=14","0.0033")</f>
        <v>0.0033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HYPERLINK("http://141.218.60.56/~jnz1568/getInfo.php?workbook=15_04.xlsx&amp;sheet=U0&amp;row=167&amp;col=6&amp;number=3.3&amp;sourceID=14","3.3")</f>
        <v>3.3</v>
      </c>
      <c r="G167" s="4" t="str">
        <f>HYPERLINK("http://141.218.60.56/~jnz1568/getInfo.php?workbook=15_04.xlsx&amp;sheet=U0&amp;row=167&amp;col=7&amp;number=0.0033&amp;sourceID=14","0.0033")</f>
        <v>0.0033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HYPERLINK("http://141.218.60.56/~jnz1568/getInfo.php?workbook=15_04.xlsx&amp;sheet=U0&amp;row=168&amp;col=6&amp;number=3.4&amp;sourceID=14","3.4")</f>
        <v>3.4</v>
      </c>
      <c r="G168" s="4" t="str">
        <f>HYPERLINK("http://141.218.60.56/~jnz1568/getInfo.php?workbook=15_04.xlsx&amp;sheet=U0&amp;row=168&amp;col=7&amp;number=0.0033&amp;sourceID=14","0.0033")</f>
        <v>0.0033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HYPERLINK("http://141.218.60.56/~jnz1568/getInfo.php?workbook=15_04.xlsx&amp;sheet=U0&amp;row=169&amp;col=6&amp;number=3.5&amp;sourceID=14","3.5")</f>
        <v>3.5</v>
      </c>
      <c r="G169" s="4" t="str">
        <f>HYPERLINK("http://141.218.60.56/~jnz1568/getInfo.php?workbook=15_04.xlsx&amp;sheet=U0&amp;row=169&amp;col=7&amp;number=0.0033&amp;sourceID=14","0.0033")</f>
        <v>0.0033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HYPERLINK("http://141.218.60.56/~jnz1568/getInfo.php?workbook=15_04.xlsx&amp;sheet=U0&amp;row=170&amp;col=6&amp;number=3.6&amp;sourceID=14","3.6")</f>
        <v>3.6</v>
      </c>
      <c r="G170" s="4" t="str">
        <f>HYPERLINK("http://141.218.60.56/~jnz1568/getInfo.php?workbook=15_04.xlsx&amp;sheet=U0&amp;row=170&amp;col=7&amp;number=0.0033&amp;sourceID=14","0.0033")</f>
        <v>0.0033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HYPERLINK("http://141.218.60.56/~jnz1568/getInfo.php?workbook=15_04.xlsx&amp;sheet=U0&amp;row=171&amp;col=6&amp;number=3.7&amp;sourceID=14","3.7")</f>
        <v>3.7</v>
      </c>
      <c r="G171" s="4" t="str">
        <f>HYPERLINK("http://141.218.60.56/~jnz1568/getInfo.php?workbook=15_04.xlsx&amp;sheet=U0&amp;row=171&amp;col=7&amp;number=0.0033&amp;sourceID=14","0.0033")</f>
        <v>0.0033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HYPERLINK("http://141.218.60.56/~jnz1568/getInfo.php?workbook=15_04.xlsx&amp;sheet=U0&amp;row=172&amp;col=6&amp;number=3.8&amp;sourceID=14","3.8")</f>
        <v>3.8</v>
      </c>
      <c r="G172" s="4" t="str">
        <f>HYPERLINK("http://141.218.60.56/~jnz1568/getInfo.php?workbook=15_04.xlsx&amp;sheet=U0&amp;row=172&amp;col=7&amp;number=0.0033&amp;sourceID=14","0.0033")</f>
        <v>0.0033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HYPERLINK("http://141.218.60.56/~jnz1568/getInfo.php?workbook=15_04.xlsx&amp;sheet=U0&amp;row=173&amp;col=6&amp;number=3.9&amp;sourceID=14","3.9")</f>
        <v>3.9</v>
      </c>
      <c r="G173" s="4" t="str">
        <f>HYPERLINK("http://141.218.60.56/~jnz1568/getInfo.php?workbook=15_04.xlsx&amp;sheet=U0&amp;row=173&amp;col=7&amp;number=0.0033&amp;sourceID=14","0.0033")</f>
        <v>0.0033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HYPERLINK("http://141.218.60.56/~jnz1568/getInfo.php?workbook=15_04.xlsx&amp;sheet=U0&amp;row=174&amp;col=6&amp;number=4&amp;sourceID=14","4")</f>
        <v>4</v>
      </c>
      <c r="G174" s="4" t="str">
        <f>HYPERLINK("http://141.218.60.56/~jnz1568/getInfo.php?workbook=15_04.xlsx&amp;sheet=U0&amp;row=174&amp;col=7&amp;number=0.0033&amp;sourceID=14","0.0033")</f>
        <v>0.0033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HYPERLINK("http://141.218.60.56/~jnz1568/getInfo.php?workbook=15_04.xlsx&amp;sheet=U0&amp;row=175&amp;col=6&amp;number=4.1&amp;sourceID=14","4.1")</f>
        <v>4.1</v>
      </c>
      <c r="G175" s="4" t="str">
        <f>HYPERLINK("http://141.218.60.56/~jnz1568/getInfo.php?workbook=15_04.xlsx&amp;sheet=U0&amp;row=175&amp;col=7&amp;number=0.0033&amp;sourceID=14","0.0033")</f>
        <v>0.0033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HYPERLINK("http://141.218.60.56/~jnz1568/getInfo.php?workbook=15_04.xlsx&amp;sheet=U0&amp;row=176&amp;col=6&amp;number=4.2&amp;sourceID=14","4.2")</f>
        <v>4.2</v>
      </c>
      <c r="G176" s="4" t="str">
        <f>HYPERLINK("http://141.218.60.56/~jnz1568/getInfo.php?workbook=15_04.xlsx&amp;sheet=U0&amp;row=176&amp;col=7&amp;number=0.0033&amp;sourceID=14","0.0033")</f>
        <v>0.0033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HYPERLINK("http://141.218.60.56/~jnz1568/getInfo.php?workbook=15_04.xlsx&amp;sheet=U0&amp;row=177&amp;col=6&amp;number=4.3&amp;sourceID=14","4.3")</f>
        <v>4.3</v>
      </c>
      <c r="G177" s="4" t="str">
        <f>HYPERLINK("http://141.218.60.56/~jnz1568/getInfo.php?workbook=15_04.xlsx&amp;sheet=U0&amp;row=177&amp;col=7&amp;number=0.0033&amp;sourceID=14","0.0033")</f>
        <v>0.0033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HYPERLINK("http://141.218.60.56/~jnz1568/getInfo.php?workbook=15_04.xlsx&amp;sheet=U0&amp;row=178&amp;col=6&amp;number=4.4&amp;sourceID=14","4.4")</f>
        <v>4.4</v>
      </c>
      <c r="G178" s="4" t="str">
        <f>HYPERLINK("http://141.218.60.56/~jnz1568/getInfo.php?workbook=15_04.xlsx&amp;sheet=U0&amp;row=178&amp;col=7&amp;number=0.0033&amp;sourceID=14","0.0033")</f>
        <v>0.0033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HYPERLINK("http://141.218.60.56/~jnz1568/getInfo.php?workbook=15_04.xlsx&amp;sheet=U0&amp;row=179&amp;col=6&amp;number=4.5&amp;sourceID=14","4.5")</f>
        <v>4.5</v>
      </c>
      <c r="G179" s="4" t="str">
        <f>HYPERLINK("http://141.218.60.56/~jnz1568/getInfo.php?workbook=15_04.xlsx&amp;sheet=U0&amp;row=179&amp;col=7&amp;number=0.00329&amp;sourceID=14","0.00329")</f>
        <v>0.00329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HYPERLINK("http://141.218.60.56/~jnz1568/getInfo.php?workbook=15_04.xlsx&amp;sheet=U0&amp;row=180&amp;col=6&amp;number=4.6&amp;sourceID=14","4.6")</f>
        <v>4.6</v>
      </c>
      <c r="G180" s="4" t="str">
        <f>HYPERLINK("http://141.218.60.56/~jnz1568/getInfo.php?workbook=15_04.xlsx&amp;sheet=U0&amp;row=180&amp;col=7&amp;number=0.00329&amp;sourceID=14","0.00329")</f>
        <v>0.00329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HYPERLINK("http://141.218.60.56/~jnz1568/getInfo.php?workbook=15_04.xlsx&amp;sheet=U0&amp;row=181&amp;col=6&amp;number=4.7&amp;sourceID=14","4.7")</f>
        <v>4.7</v>
      </c>
      <c r="G181" s="4" t="str">
        <f>HYPERLINK("http://141.218.60.56/~jnz1568/getInfo.php?workbook=15_04.xlsx&amp;sheet=U0&amp;row=181&amp;col=7&amp;number=0.00329&amp;sourceID=14","0.00329")</f>
        <v>0.00329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HYPERLINK("http://141.218.60.56/~jnz1568/getInfo.php?workbook=15_04.xlsx&amp;sheet=U0&amp;row=182&amp;col=6&amp;number=4.8&amp;sourceID=14","4.8")</f>
        <v>4.8</v>
      </c>
      <c r="G182" s="4" t="str">
        <f>HYPERLINK("http://141.218.60.56/~jnz1568/getInfo.php?workbook=15_04.xlsx&amp;sheet=U0&amp;row=182&amp;col=7&amp;number=0.00329&amp;sourceID=14","0.00329")</f>
        <v>0.00329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HYPERLINK("http://141.218.60.56/~jnz1568/getInfo.php?workbook=15_04.xlsx&amp;sheet=U0&amp;row=183&amp;col=6&amp;number=4.9&amp;sourceID=14","4.9")</f>
        <v>4.9</v>
      </c>
      <c r="G183" s="4" t="str">
        <f>HYPERLINK("http://141.218.60.56/~jnz1568/getInfo.php?workbook=15_04.xlsx&amp;sheet=U0&amp;row=183&amp;col=7&amp;number=0.00328&amp;sourceID=14","0.00328")</f>
        <v>0.00328</v>
      </c>
    </row>
    <row r="184" spans="1:7">
      <c r="A184" s="3">
        <v>15</v>
      </c>
      <c r="B184" s="3">
        <v>4</v>
      </c>
      <c r="C184" s="3">
        <v>2</v>
      </c>
      <c r="D184" s="3">
        <v>3</v>
      </c>
      <c r="E184" s="3">
        <v>1</v>
      </c>
      <c r="F184" s="4" t="str">
        <f>HYPERLINK("http://141.218.60.56/~jnz1568/getInfo.php?workbook=15_04.xlsx&amp;sheet=U0&amp;row=184&amp;col=6&amp;number=3&amp;sourceID=14","3")</f>
        <v>3</v>
      </c>
      <c r="G184" s="4" t="str">
        <f>HYPERLINK("http://141.218.60.56/~jnz1568/getInfo.php?workbook=15_04.xlsx&amp;sheet=U0&amp;row=184&amp;col=7&amp;number=0.221&amp;sourceID=14","0.221")</f>
        <v>0.221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HYPERLINK("http://141.218.60.56/~jnz1568/getInfo.php?workbook=15_04.xlsx&amp;sheet=U0&amp;row=185&amp;col=6&amp;number=3.1&amp;sourceID=14","3.1")</f>
        <v>3.1</v>
      </c>
      <c r="G185" s="4" t="str">
        <f>HYPERLINK("http://141.218.60.56/~jnz1568/getInfo.php?workbook=15_04.xlsx&amp;sheet=U0&amp;row=185&amp;col=7&amp;number=0.221&amp;sourceID=14","0.221")</f>
        <v>0.221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HYPERLINK("http://141.218.60.56/~jnz1568/getInfo.php?workbook=15_04.xlsx&amp;sheet=U0&amp;row=186&amp;col=6&amp;number=3.2&amp;sourceID=14","3.2")</f>
        <v>3.2</v>
      </c>
      <c r="G186" s="4" t="str">
        <f>HYPERLINK("http://141.218.60.56/~jnz1568/getInfo.php?workbook=15_04.xlsx&amp;sheet=U0&amp;row=186&amp;col=7&amp;number=0.221&amp;sourceID=14","0.221")</f>
        <v>0.221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HYPERLINK("http://141.218.60.56/~jnz1568/getInfo.php?workbook=15_04.xlsx&amp;sheet=U0&amp;row=187&amp;col=6&amp;number=3.3&amp;sourceID=14","3.3")</f>
        <v>3.3</v>
      </c>
      <c r="G187" s="4" t="str">
        <f>HYPERLINK("http://141.218.60.56/~jnz1568/getInfo.php?workbook=15_04.xlsx&amp;sheet=U0&amp;row=187&amp;col=7&amp;number=0.221&amp;sourceID=14","0.221")</f>
        <v>0.221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HYPERLINK("http://141.218.60.56/~jnz1568/getInfo.php?workbook=15_04.xlsx&amp;sheet=U0&amp;row=188&amp;col=6&amp;number=3.4&amp;sourceID=14","3.4")</f>
        <v>3.4</v>
      </c>
      <c r="G188" s="4" t="str">
        <f>HYPERLINK("http://141.218.60.56/~jnz1568/getInfo.php?workbook=15_04.xlsx&amp;sheet=U0&amp;row=188&amp;col=7&amp;number=0.221&amp;sourceID=14","0.221")</f>
        <v>0.221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HYPERLINK("http://141.218.60.56/~jnz1568/getInfo.php?workbook=15_04.xlsx&amp;sheet=U0&amp;row=189&amp;col=6&amp;number=3.5&amp;sourceID=14","3.5")</f>
        <v>3.5</v>
      </c>
      <c r="G189" s="4" t="str">
        <f>HYPERLINK("http://141.218.60.56/~jnz1568/getInfo.php?workbook=15_04.xlsx&amp;sheet=U0&amp;row=189&amp;col=7&amp;number=0.221&amp;sourceID=14","0.221")</f>
        <v>0.221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HYPERLINK("http://141.218.60.56/~jnz1568/getInfo.php?workbook=15_04.xlsx&amp;sheet=U0&amp;row=190&amp;col=6&amp;number=3.6&amp;sourceID=14","3.6")</f>
        <v>3.6</v>
      </c>
      <c r="G190" s="4" t="str">
        <f>HYPERLINK("http://141.218.60.56/~jnz1568/getInfo.php?workbook=15_04.xlsx&amp;sheet=U0&amp;row=190&amp;col=7&amp;number=0.22&amp;sourceID=14","0.22")</f>
        <v>0.22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HYPERLINK("http://141.218.60.56/~jnz1568/getInfo.php?workbook=15_04.xlsx&amp;sheet=U0&amp;row=191&amp;col=6&amp;number=3.7&amp;sourceID=14","3.7")</f>
        <v>3.7</v>
      </c>
      <c r="G191" s="4" t="str">
        <f>HYPERLINK("http://141.218.60.56/~jnz1568/getInfo.php?workbook=15_04.xlsx&amp;sheet=U0&amp;row=191&amp;col=7&amp;number=0.22&amp;sourceID=14","0.22")</f>
        <v>0.22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HYPERLINK("http://141.218.60.56/~jnz1568/getInfo.php?workbook=15_04.xlsx&amp;sheet=U0&amp;row=192&amp;col=6&amp;number=3.8&amp;sourceID=14","3.8")</f>
        <v>3.8</v>
      </c>
      <c r="G192" s="4" t="str">
        <f>HYPERLINK("http://141.218.60.56/~jnz1568/getInfo.php?workbook=15_04.xlsx&amp;sheet=U0&amp;row=192&amp;col=7&amp;number=0.22&amp;sourceID=14","0.22")</f>
        <v>0.22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HYPERLINK("http://141.218.60.56/~jnz1568/getInfo.php?workbook=15_04.xlsx&amp;sheet=U0&amp;row=193&amp;col=6&amp;number=3.9&amp;sourceID=14","3.9")</f>
        <v>3.9</v>
      </c>
      <c r="G193" s="4" t="str">
        <f>HYPERLINK("http://141.218.60.56/~jnz1568/getInfo.php?workbook=15_04.xlsx&amp;sheet=U0&amp;row=193&amp;col=7&amp;number=0.219&amp;sourceID=14","0.219")</f>
        <v>0.219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HYPERLINK("http://141.218.60.56/~jnz1568/getInfo.php?workbook=15_04.xlsx&amp;sheet=U0&amp;row=194&amp;col=6&amp;number=4&amp;sourceID=14","4")</f>
        <v>4</v>
      </c>
      <c r="G194" s="4" t="str">
        <f>HYPERLINK("http://141.218.60.56/~jnz1568/getInfo.php?workbook=15_04.xlsx&amp;sheet=U0&amp;row=194&amp;col=7&amp;number=0.218&amp;sourceID=14","0.218")</f>
        <v>0.218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HYPERLINK("http://141.218.60.56/~jnz1568/getInfo.php?workbook=15_04.xlsx&amp;sheet=U0&amp;row=195&amp;col=6&amp;number=4.1&amp;sourceID=14","4.1")</f>
        <v>4.1</v>
      </c>
      <c r="G195" s="4" t="str">
        <f>HYPERLINK("http://141.218.60.56/~jnz1568/getInfo.php?workbook=15_04.xlsx&amp;sheet=U0&amp;row=195&amp;col=7&amp;number=0.218&amp;sourceID=14","0.218")</f>
        <v>0.218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HYPERLINK("http://141.218.60.56/~jnz1568/getInfo.php?workbook=15_04.xlsx&amp;sheet=U0&amp;row=196&amp;col=6&amp;number=4.2&amp;sourceID=14","4.2")</f>
        <v>4.2</v>
      </c>
      <c r="G196" s="4" t="str">
        <f>HYPERLINK("http://141.218.60.56/~jnz1568/getInfo.php?workbook=15_04.xlsx&amp;sheet=U0&amp;row=196&amp;col=7&amp;number=0.217&amp;sourceID=14","0.217")</f>
        <v>0.217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HYPERLINK("http://141.218.60.56/~jnz1568/getInfo.php?workbook=15_04.xlsx&amp;sheet=U0&amp;row=197&amp;col=6&amp;number=4.3&amp;sourceID=14","4.3")</f>
        <v>4.3</v>
      </c>
      <c r="G197" s="4" t="str">
        <f>HYPERLINK("http://141.218.60.56/~jnz1568/getInfo.php?workbook=15_04.xlsx&amp;sheet=U0&amp;row=197&amp;col=7&amp;number=0.215&amp;sourceID=14","0.215")</f>
        <v>0.215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HYPERLINK("http://141.218.60.56/~jnz1568/getInfo.php?workbook=15_04.xlsx&amp;sheet=U0&amp;row=198&amp;col=6&amp;number=4.4&amp;sourceID=14","4.4")</f>
        <v>4.4</v>
      </c>
      <c r="G198" s="4" t="str">
        <f>HYPERLINK("http://141.218.60.56/~jnz1568/getInfo.php?workbook=15_04.xlsx&amp;sheet=U0&amp;row=198&amp;col=7&amp;number=0.214&amp;sourceID=14","0.214")</f>
        <v>0.214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HYPERLINK("http://141.218.60.56/~jnz1568/getInfo.php?workbook=15_04.xlsx&amp;sheet=U0&amp;row=199&amp;col=6&amp;number=4.5&amp;sourceID=14","4.5")</f>
        <v>4.5</v>
      </c>
      <c r="G199" s="4" t="str">
        <f>HYPERLINK("http://141.218.60.56/~jnz1568/getInfo.php?workbook=15_04.xlsx&amp;sheet=U0&amp;row=199&amp;col=7&amp;number=0.212&amp;sourceID=14","0.212")</f>
        <v>0.212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HYPERLINK("http://141.218.60.56/~jnz1568/getInfo.php?workbook=15_04.xlsx&amp;sheet=U0&amp;row=200&amp;col=6&amp;number=4.6&amp;sourceID=14","4.6")</f>
        <v>4.6</v>
      </c>
      <c r="G200" s="4" t="str">
        <f>HYPERLINK("http://141.218.60.56/~jnz1568/getInfo.php?workbook=15_04.xlsx&amp;sheet=U0&amp;row=200&amp;col=7&amp;number=0.209&amp;sourceID=14","0.209")</f>
        <v>0.209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HYPERLINK("http://141.218.60.56/~jnz1568/getInfo.php?workbook=15_04.xlsx&amp;sheet=U0&amp;row=201&amp;col=6&amp;number=4.7&amp;sourceID=14","4.7")</f>
        <v>4.7</v>
      </c>
      <c r="G201" s="4" t="str">
        <f>HYPERLINK("http://141.218.60.56/~jnz1568/getInfo.php?workbook=15_04.xlsx&amp;sheet=U0&amp;row=201&amp;col=7&amp;number=0.206&amp;sourceID=14","0.206")</f>
        <v>0.206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HYPERLINK("http://141.218.60.56/~jnz1568/getInfo.php?workbook=15_04.xlsx&amp;sheet=U0&amp;row=202&amp;col=6&amp;number=4.8&amp;sourceID=14","4.8")</f>
        <v>4.8</v>
      </c>
      <c r="G202" s="4" t="str">
        <f>HYPERLINK("http://141.218.60.56/~jnz1568/getInfo.php?workbook=15_04.xlsx&amp;sheet=U0&amp;row=202&amp;col=7&amp;number=0.202&amp;sourceID=14","0.202")</f>
        <v>0.202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HYPERLINK("http://141.218.60.56/~jnz1568/getInfo.php?workbook=15_04.xlsx&amp;sheet=U0&amp;row=203&amp;col=6&amp;number=4.9&amp;sourceID=14","4.9")</f>
        <v>4.9</v>
      </c>
      <c r="G203" s="4" t="str">
        <f>HYPERLINK("http://141.218.60.56/~jnz1568/getInfo.php?workbook=15_04.xlsx&amp;sheet=U0&amp;row=203&amp;col=7&amp;number=0.197&amp;sourceID=14","0.197")</f>
        <v>0.197</v>
      </c>
    </row>
    <row r="204" spans="1:7">
      <c r="A204" s="3">
        <v>15</v>
      </c>
      <c r="B204" s="3">
        <v>4</v>
      </c>
      <c r="C204" s="3">
        <v>2</v>
      </c>
      <c r="D204" s="3">
        <v>4</v>
      </c>
      <c r="E204" s="3">
        <v>1</v>
      </c>
      <c r="F204" s="4" t="str">
        <f>HYPERLINK("http://141.218.60.56/~jnz1568/getInfo.php?workbook=15_04.xlsx&amp;sheet=U0&amp;row=204&amp;col=6&amp;number=3&amp;sourceID=14","3")</f>
        <v>3</v>
      </c>
      <c r="G204" s="4" t="str">
        <f>HYPERLINK("http://141.218.60.56/~jnz1568/getInfo.php?workbook=15_04.xlsx&amp;sheet=U0&amp;row=204&amp;col=7&amp;number=0.214&amp;sourceID=14","0.214")</f>
        <v>0.214</v>
      </c>
    </row>
    <row r="205" spans="1:7">
      <c r="A205" s="3"/>
      <c r="B205" s="3"/>
      <c r="C205" s="3"/>
      <c r="D205" s="3"/>
      <c r="E205" s="3">
        <v>2</v>
      </c>
      <c r="F205" s="4" t="str">
        <f>HYPERLINK("http://141.218.60.56/~jnz1568/getInfo.php?workbook=15_04.xlsx&amp;sheet=U0&amp;row=205&amp;col=6&amp;number=3.1&amp;sourceID=14","3.1")</f>
        <v>3.1</v>
      </c>
      <c r="G205" s="4" t="str">
        <f>HYPERLINK("http://141.218.60.56/~jnz1568/getInfo.php?workbook=15_04.xlsx&amp;sheet=U0&amp;row=205&amp;col=7&amp;number=0.214&amp;sourceID=14","0.214")</f>
        <v>0.214</v>
      </c>
    </row>
    <row r="206" spans="1:7">
      <c r="A206" s="3"/>
      <c r="B206" s="3"/>
      <c r="C206" s="3"/>
      <c r="D206" s="3"/>
      <c r="E206" s="3">
        <v>3</v>
      </c>
      <c r="F206" s="4" t="str">
        <f>HYPERLINK("http://141.218.60.56/~jnz1568/getInfo.php?workbook=15_04.xlsx&amp;sheet=U0&amp;row=206&amp;col=6&amp;number=3.2&amp;sourceID=14","3.2")</f>
        <v>3.2</v>
      </c>
      <c r="G206" s="4" t="str">
        <f>HYPERLINK("http://141.218.60.56/~jnz1568/getInfo.php?workbook=15_04.xlsx&amp;sheet=U0&amp;row=206&amp;col=7&amp;number=0.214&amp;sourceID=14","0.214")</f>
        <v>0.214</v>
      </c>
    </row>
    <row r="207" spans="1:7">
      <c r="A207" s="3"/>
      <c r="B207" s="3"/>
      <c r="C207" s="3"/>
      <c r="D207" s="3"/>
      <c r="E207" s="3">
        <v>4</v>
      </c>
      <c r="F207" s="4" t="str">
        <f>HYPERLINK("http://141.218.60.56/~jnz1568/getInfo.php?workbook=15_04.xlsx&amp;sheet=U0&amp;row=207&amp;col=6&amp;number=3.3&amp;sourceID=14","3.3")</f>
        <v>3.3</v>
      </c>
      <c r="G207" s="4" t="str">
        <f>HYPERLINK("http://141.218.60.56/~jnz1568/getInfo.php?workbook=15_04.xlsx&amp;sheet=U0&amp;row=207&amp;col=7&amp;number=0.214&amp;sourceID=14","0.214")</f>
        <v>0.214</v>
      </c>
    </row>
    <row r="208" spans="1:7">
      <c r="A208" s="3"/>
      <c r="B208" s="3"/>
      <c r="C208" s="3"/>
      <c r="D208" s="3"/>
      <c r="E208" s="3">
        <v>5</v>
      </c>
      <c r="F208" s="4" t="str">
        <f>HYPERLINK("http://141.218.60.56/~jnz1568/getInfo.php?workbook=15_04.xlsx&amp;sheet=U0&amp;row=208&amp;col=6&amp;number=3.4&amp;sourceID=14","3.4")</f>
        <v>3.4</v>
      </c>
      <c r="G208" s="4" t="str">
        <f>HYPERLINK("http://141.218.60.56/~jnz1568/getInfo.php?workbook=15_04.xlsx&amp;sheet=U0&amp;row=208&amp;col=7&amp;number=0.214&amp;sourceID=14","0.214")</f>
        <v>0.214</v>
      </c>
    </row>
    <row r="209" spans="1:7">
      <c r="A209" s="3"/>
      <c r="B209" s="3"/>
      <c r="C209" s="3"/>
      <c r="D209" s="3"/>
      <c r="E209" s="3">
        <v>6</v>
      </c>
      <c r="F209" s="4" t="str">
        <f>HYPERLINK("http://141.218.60.56/~jnz1568/getInfo.php?workbook=15_04.xlsx&amp;sheet=U0&amp;row=209&amp;col=6&amp;number=3.5&amp;sourceID=14","3.5")</f>
        <v>3.5</v>
      </c>
      <c r="G209" s="4" t="str">
        <f>HYPERLINK("http://141.218.60.56/~jnz1568/getInfo.php?workbook=15_04.xlsx&amp;sheet=U0&amp;row=209&amp;col=7&amp;number=0.214&amp;sourceID=14","0.214")</f>
        <v>0.214</v>
      </c>
    </row>
    <row r="210" spans="1:7">
      <c r="A210" s="3"/>
      <c r="B210" s="3"/>
      <c r="C210" s="3"/>
      <c r="D210" s="3"/>
      <c r="E210" s="3">
        <v>7</v>
      </c>
      <c r="F210" s="4" t="str">
        <f>HYPERLINK("http://141.218.60.56/~jnz1568/getInfo.php?workbook=15_04.xlsx&amp;sheet=U0&amp;row=210&amp;col=6&amp;number=3.6&amp;sourceID=14","3.6")</f>
        <v>3.6</v>
      </c>
      <c r="G210" s="4" t="str">
        <f>HYPERLINK("http://141.218.60.56/~jnz1568/getInfo.php?workbook=15_04.xlsx&amp;sheet=U0&amp;row=210&amp;col=7&amp;number=0.214&amp;sourceID=14","0.214")</f>
        <v>0.214</v>
      </c>
    </row>
    <row r="211" spans="1:7">
      <c r="A211" s="3"/>
      <c r="B211" s="3"/>
      <c r="C211" s="3"/>
      <c r="D211" s="3"/>
      <c r="E211" s="3">
        <v>8</v>
      </c>
      <c r="F211" s="4" t="str">
        <f>HYPERLINK("http://141.218.60.56/~jnz1568/getInfo.php?workbook=15_04.xlsx&amp;sheet=U0&amp;row=211&amp;col=6&amp;number=3.7&amp;sourceID=14","3.7")</f>
        <v>3.7</v>
      </c>
      <c r="G211" s="4" t="str">
        <f>HYPERLINK("http://141.218.60.56/~jnz1568/getInfo.php?workbook=15_04.xlsx&amp;sheet=U0&amp;row=211&amp;col=7&amp;number=0.213&amp;sourceID=14","0.213")</f>
        <v>0.213</v>
      </c>
    </row>
    <row r="212" spans="1:7">
      <c r="A212" s="3"/>
      <c r="B212" s="3"/>
      <c r="C212" s="3"/>
      <c r="D212" s="3"/>
      <c r="E212" s="3">
        <v>9</v>
      </c>
      <c r="F212" s="4" t="str">
        <f>HYPERLINK("http://141.218.60.56/~jnz1568/getInfo.php?workbook=15_04.xlsx&amp;sheet=U0&amp;row=212&amp;col=6&amp;number=3.8&amp;sourceID=14","3.8")</f>
        <v>3.8</v>
      </c>
      <c r="G212" s="4" t="str">
        <f>HYPERLINK("http://141.218.60.56/~jnz1568/getInfo.php?workbook=15_04.xlsx&amp;sheet=U0&amp;row=212&amp;col=7&amp;number=0.213&amp;sourceID=14","0.213")</f>
        <v>0.213</v>
      </c>
    </row>
    <row r="213" spans="1:7">
      <c r="A213" s="3"/>
      <c r="B213" s="3"/>
      <c r="C213" s="3"/>
      <c r="D213" s="3"/>
      <c r="E213" s="3">
        <v>10</v>
      </c>
      <c r="F213" s="4" t="str">
        <f>HYPERLINK("http://141.218.60.56/~jnz1568/getInfo.php?workbook=15_04.xlsx&amp;sheet=U0&amp;row=213&amp;col=6&amp;number=3.9&amp;sourceID=14","3.9")</f>
        <v>3.9</v>
      </c>
      <c r="G213" s="4" t="str">
        <f>HYPERLINK("http://141.218.60.56/~jnz1568/getInfo.php?workbook=15_04.xlsx&amp;sheet=U0&amp;row=213&amp;col=7&amp;number=0.213&amp;sourceID=14","0.213")</f>
        <v>0.213</v>
      </c>
    </row>
    <row r="214" spans="1:7">
      <c r="A214" s="3"/>
      <c r="B214" s="3"/>
      <c r="C214" s="3"/>
      <c r="D214" s="3"/>
      <c r="E214" s="3">
        <v>11</v>
      </c>
      <c r="F214" s="4" t="str">
        <f>HYPERLINK("http://141.218.60.56/~jnz1568/getInfo.php?workbook=15_04.xlsx&amp;sheet=U0&amp;row=214&amp;col=6&amp;number=4&amp;sourceID=14","4")</f>
        <v>4</v>
      </c>
      <c r="G214" s="4" t="str">
        <f>HYPERLINK("http://141.218.60.56/~jnz1568/getInfo.php?workbook=15_04.xlsx&amp;sheet=U0&amp;row=214&amp;col=7&amp;number=0.212&amp;sourceID=14","0.212")</f>
        <v>0.212</v>
      </c>
    </row>
    <row r="215" spans="1:7">
      <c r="A215" s="3"/>
      <c r="B215" s="3"/>
      <c r="C215" s="3"/>
      <c r="D215" s="3"/>
      <c r="E215" s="3">
        <v>12</v>
      </c>
      <c r="F215" s="4" t="str">
        <f>HYPERLINK("http://141.218.60.56/~jnz1568/getInfo.php?workbook=15_04.xlsx&amp;sheet=U0&amp;row=215&amp;col=6&amp;number=4.1&amp;sourceID=14","4.1")</f>
        <v>4.1</v>
      </c>
      <c r="G215" s="4" t="str">
        <f>HYPERLINK("http://141.218.60.56/~jnz1568/getInfo.php?workbook=15_04.xlsx&amp;sheet=U0&amp;row=215&amp;col=7&amp;number=0.211&amp;sourceID=14","0.211")</f>
        <v>0.211</v>
      </c>
    </row>
    <row r="216" spans="1:7">
      <c r="A216" s="3"/>
      <c r="B216" s="3"/>
      <c r="C216" s="3"/>
      <c r="D216" s="3"/>
      <c r="E216" s="3">
        <v>13</v>
      </c>
      <c r="F216" s="4" t="str">
        <f>HYPERLINK("http://141.218.60.56/~jnz1568/getInfo.php?workbook=15_04.xlsx&amp;sheet=U0&amp;row=216&amp;col=6&amp;number=4.2&amp;sourceID=14","4.2")</f>
        <v>4.2</v>
      </c>
      <c r="G216" s="4" t="str">
        <f>HYPERLINK("http://141.218.60.56/~jnz1568/getInfo.php?workbook=15_04.xlsx&amp;sheet=U0&amp;row=216&amp;col=7&amp;number=0.21&amp;sourceID=14","0.21")</f>
        <v>0.21</v>
      </c>
    </row>
    <row r="217" spans="1:7">
      <c r="A217" s="3"/>
      <c r="B217" s="3"/>
      <c r="C217" s="3"/>
      <c r="D217" s="3"/>
      <c r="E217" s="3">
        <v>14</v>
      </c>
      <c r="F217" s="4" t="str">
        <f>HYPERLINK("http://141.218.60.56/~jnz1568/getInfo.php?workbook=15_04.xlsx&amp;sheet=U0&amp;row=217&amp;col=6&amp;number=4.3&amp;sourceID=14","4.3")</f>
        <v>4.3</v>
      </c>
      <c r="G217" s="4" t="str">
        <f>HYPERLINK("http://141.218.60.56/~jnz1568/getInfo.php?workbook=15_04.xlsx&amp;sheet=U0&amp;row=217&amp;col=7&amp;number=0.209&amp;sourceID=14","0.209")</f>
        <v>0.209</v>
      </c>
    </row>
    <row r="218" spans="1:7">
      <c r="A218" s="3"/>
      <c r="B218" s="3"/>
      <c r="C218" s="3"/>
      <c r="D218" s="3"/>
      <c r="E218" s="3">
        <v>15</v>
      </c>
      <c r="F218" s="4" t="str">
        <f>HYPERLINK("http://141.218.60.56/~jnz1568/getInfo.php?workbook=15_04.xlsx&amp;sheet=U0&amp;row=218&amp;col=6&amp;number=4.4&amp;sourceID=14","4.4")</f>
        <v>4.4</v>
      </c>
      <c r="G218" s="4" t="str">
        <f>HYPERLINK("http://141.218.60.56/~jnz1568/getInfo.php?workbook=15_04.xlsx&amp;sheet=U0&amp;row=218&amp;col=7&amp;number=0.208&amp;sourceID=14","0.208")</f>
        <v>0.208</v>
      </c>
    </row>
    <row r="219" spans="1:7">
      <c r="A219" s="3"/>
      <c r="B219" s="3"/>
      <c r="C219" s="3"/>
      <c r="D219" s="3"/>
      <c r="E219" s="3">
        <v>16</v>
      </c>
      <c r="F219" s="4" t="str">
        <f>HYPERLINK("http://141.218.60.56/~jnz1568/getInfo.php?workbook=15_04.xlsx&amp;sheet=U0&amp;row=219&amp;col=6&amp;number=4.5&amp;sourceID=14","4.5")</f>
        <v>4.5</v>
      </c>
      <c r="G219" s="4" t="str">
        <f>HYPERLINK("http://141.218.60.56/~jnz1568/getInfo.php?workbook=15_04.xlsx&amp;sheet=U0&amp;row=219&amp;col=7&amp;number=0.206&amp;sourceID=14","0.206")</f>
        <v>0.206</v>
      </c>
    </row>
    <row r="220" spans="1:7">
      <c r="A220" s="3"/>
      <c r="B220" s="3"/>
      <c r="C220" s="3"/>
      <c r="D220" s="3"/>
      <c r="E220" s="3">
        <v>17</v>
      </c>
      <c r="F220" s="4" t="str">
        <f>HYPERLINK("http://141.218.60.56/~jnz1568/getInfo.php?workbook=15_04.xlsx&amp;sheet=U0&amp;row=220&amp;col=6&amp;number=4.6&amp;sourceID=14","4.6")</f>
        <v>4.6</v>
      </c>
      <c r="G220" s="4" t="str">
        <f>HYPERLINK("http://141.218.60.56/~jnz1568/getInfo.php?workbook=15_04.xlsx&amp;sheet=U0&amp;row=220&amp;col=7&amp;number=0.204&amp;sourceID=14","0.204")</f>
        <v>0.204</v>
      </c>
    </row>
    <row r="221" spans="1:7">
      <c r="A221" s="3"/>
      <c r="B221" s="3"/>
      <c r="C221" s="3"/>
      <c r="D221" s="3"/>
      <c r="E221" s="3">
        <v>18</v>
      </c>
      <c r="F221" s="4" t="str">
        <f>HYPERLINK("http://141.218.60.56/~jnz1568/getInfo.php?workbook=15_04.xlsx&amp;sheet=U0&amp;row=221&amp;col=6&amp;number=4.7&amp;sourceID=14","4.7")</f>
        <v>4.7</v>
      </c>
      <c r="G221" s="4" t="str">
        <f>HYPERLINK("http://141.218.60.56/~jnz1568/getInfo.php?workbook=15_04.xlsx&amp;sheet=U0&amp;row=221&amp;col=7&amp;number=0.202&amp;sourceID=14","0.202")</f>
        <v>0.202</v>
      </c>
    </row>
    <row r="222" spans="1:7">
      <c r="A222" s="3"/>
      <c r="B222" s="3"/>
      <c r="C222" s="3"/>
      <c r="D222" s="3"/>
      <c r="E222" s="3">
        <v>19</v>
      </c>
      <c r="F222" s="4" t="str">
        <f>HYPERLINK("http://141.218.60.56/~jnz1568/getInfo.php?workbook=15_04.xlsx&amp;sheet=U0&amp;row=222&amp;col=6&amp;number=4.8&amp;sourceID=14","4.8")</f>
        <v>4.8</v>
      </c>
      <c r="G222" s="4" t="str">
        <f>HYPERLINK("http://141.218.60.56/~jnz1568/getInfo.php?workbook=15_04.xlsx&amp;sheet=U0&amp;row=222&amp;col=7&amp;number=0.198&amp;sourceID=14","0.198")</f>
        <v>0.198</v>
      </c>
    </row>
    <row r="223" spans="1:7">
      <c r="A223" s="3"/>
      <c r="B223" s="3"/>
      <c r="C223" s="3"/>
      <c r="D223" s="3"/>
      <c r="E223" s="3">
        <v>20</v>
      </c>
      <c r="F223" s="4" t="str">
        <f>HYPERLINK("http://141.218.60.56/~jnz1568/getInfo.php?workbook=15_04.xlsx&amp;sheet=U0&amp;row=223&amp;col=6&amp;number=4.9&amp;sourceID=14","4.9")</f>
        <v>4.9</v>
      </c>
      <c r="G223" s="4" t="str">
        <f>HYPERLINK("http://141.218.60.56/~jnz1568/getInfo.php?workbook=15_04.xlsx&amp;sheet=U0&amp;row=223&amp;col=7&amp;number=0.194&amp;sourceID=14","0.194")</f>
        <v>0.194</v>
      </c>
    </row>
    <row r="224" spans="1:7">
      <c r="A224" s="3">
        <v>15</v>
      </c>
      <c r="B224" s="3">
        <v>4</v>
      </c>
      <c r="C224" s="3">
        <v>2</v>
      </c>
      <c r="D224" s="3">
        <v>5</v>
      </c>
      <c r="E224" s="3">
        <v>1</v>
      </c>
      <c r="F224" s="4" t="str">
        <f>HYPERLINK("http://141.218.60.56/~jnz1568/getInfo.php?workbook=15_04.xlsx&amp;sheet=U0&amp;row=224&amp;col=6&amp;number=3&amp;sourceID=14","3")</f>
        <v>3</v>
      </c>
      <c r="G224" s="4" t="str">
        <f>HYPERLINK("http://141.218.60.56/~jnz1568/getInfo.php?workbook=15_04.xlsx&amp;sheet=U0&amp;row=224&amp;col=7&amp;number=0.0286&amp;sourceID=14","0.0286")</f>
        <v>0.0286</v>
      </c>
    </row>
    <row r="225" spans="1:7">
      <c r="A225" s="3"/>
      <c r="B225" s="3"/>
      <c r="C225" s="3"/>
      <c r="D225" s="3"/>
      <c r="E225" s="3">
        <v>2</v>
      </c>
      <c r="F225" s="4" t="str">
        <f>HYPERLINK("http://141.218.60.56/~jnz1568/getInfo.php?workbook=15_04.xlsx&amp;sheet=U0&amp;row=225&amp;col=6&amp;number=3.1&amp;sourceID=14","3.1")</f>
        <v>3.1</v>
      </c>
      <c r="G225" s="4" t="str">
        <f>HYPERLINK("http://141.218.60.56/~jnz1568/getInfo.php?workbook=15_04.xlsx&amp;sheet=U0&amp;row=225&amp;col=7&amp;number=0.0286&amp;sourceID=14","0.0286")</f>
        <v>0.0286</v>
      </c>
    </row>
    <row r="226" spans="1:7">
      <c r="A226" s="3"/>
      <c r="B226" s="3"/>
      <c r="C226" s="3"/>
      <c r="D226" s="3"/>
      <c r="E226" s="3">
        <v>3</v>
      </c>
      <c r="F226" s="4" t="str">
        <f>HYPERLINK("http://141.218.60.56/~jnz1568/getInfo.php?workbook=15_04.xlsx&amp;sheet=U0&amp;row=226&amp;col=6&amp;number=3.2&amp;sourceID=14","3.2")</f>
        <v>3.2</v>
      </c>
      <c r="G226" s="4" t="str">
        <f>HYPERLINK("http://141.218.60.56/~jnz1568/getInfo.php?workbook=15_04.xlsx&amp;sheet=U0&amp;row=226&amp;col=7&amp;number=0.0286&amp;sourceID=14","0.0286")</f>
        <v>0.0286</v>
      </c>
    </row>
    <row r="227" spans="1:7">
      <c r="A227" s="3"/>
      <c r="B227" s="3"/>
      <c r="C227" s="3"/>
      <c r="D227" s="3"/>
      <c r="E227" s="3">
        <v>4</v>
      </c>
      <c r="F227" s="4" t="str">
        <f>HYPERLINK("http://141.218.60.56/~jnz1568/getInfo.php?workbook=15_04.xlsx&amp;sheet=U0&amp;row=227&amp;col=6&amp;number=3.3&amp;sourceID=14","3.3")</f>
        <v>3.3</v>
      </c>
      <c r="G227" s="4" t="str">
        <f>HYPERLINK("http://141.218.60.56/~jnz1568/getInfo.php?workbook=15_04.xlsx&amp;sheet=U0&amp;row=227&amp;col=7&amp;number=0.0286&amp;sourceID=14","0.0286")</f>
        <v>0.0286</v>
      </c>
    </row>
    <row r="228" spans="1:7">
      <c r="A228" s="3"/>
      <c r="B228" s="3"/>
      <c r="C228" s="3"/>
      <c r="D228" s="3"/>
      <c r="E228" s="3">
        <v>5</v>
      </c>
      <c r="F228" s="4" t="str">
        <f>HYPERLINK("http://141.218.60.56/~jnz1568/getInfo.php?workbook=15_04.xlsx&amp;sheet=U0&amp;row=228&amp;col=6&amp;number=3.4&amp;sourceID=14","3.4")</f>
        <v>3.4</v>
      </c>
      <c r="G228" s="4" t="str">
        <f>HYPERLINK("http://141.218.60.56/~jnz1568/getInfo.php?workbook=15_04.xlsx&amp;sheet=U0&amp;row=228&amp;col=7&amp;number=0.0286&amp;sourceID=14","0.0286")</f>
        <v>0.0286</v>
      </c>
    </row>
    <row r="229" spans="1:7">
      <c r="A229" s="3"/>
      <c r="B229" s="3"/>
      <c r="C229" s="3"/>
      <c r="D229" s="3"/>
      <c r="E229" s="3">
        <v>6</v>
      </c>
      <c r="F229" s="4" t="str">
        <f>HYPERLINK("http://141.218.60.56/~jnz1568/getInfo.php?workbook=15_04.xlsx&amp;sheet=U0&amp;row=229&amp;col=6&amp;number=3.5&amp;sourceID=14","3.5")</f>
        <v>3.5</v>
      </c>
      <c r="G229" s="4" t="str">
        <f>HYPERLINK("http://141.218.60.56/~jnz1568/getInfo.php?workbook=15_04.xlsx&amp;sheet=U0&amp;row=229&amp;col=7&amp;number=0.0286&amp;sourceID=14","0.0286")</f>
        <v>0.0286</v>
      </c>
    </row>
    <row r="230" spans="1:7">
      <c r="A230" s="3"/>
      <c r="B230" s="3"/>
      <c r="C230" s="3"/>
      <c r="D230" s="3"/>
      <c r="E230" s="3">
        <v>7</v>
      </c>
      <c r="F230" s="4" t="str">
        <f>HYPERLINK("http://141.218.60.56/~jnz1568/getInfo.php?workbook=15_04.xlsx&amp;sheet=U0&amp;row=230&amp;col=6&amp;number=3.6&amp;sourceID=14","3.6")</f>
        <v>3.6</v>
      </c>
      <c r="G230" s="4" t="str">
        <f>HYPERLINK("http://141.218.60.56/~jnz1568/getInfo.php?workbook=15_04.xlsx&amp;sheet=U0&amp;row=230&amp;col=7&amp;number=0.0285&amp;sourceID=14","0.0285")</f>
        <v>0.0285</v>
      </c>
    </row>
    <row r="231" spans="1:7">
      <c r="A231" s="3"/>
      <c r="B231" s="3"/>
      <c r="C231" s="3"/>
      <c r="D231" s="3"/>
      <c r="E231" s="3">
        <v>8</v>
      </c>
      <c r="F231" s="4" t="str">
        <f>HYPERLINK("http://141.218.60.56/~jnz1568/getInfo.php?workbook=15_04.xlsx&amp;sheet=U0&amp;row=231&amp;col=6&amp;number=3.7&amp;sourceID=14","3.7")</f>
        <v>3.7</v>
      </c>
      <c r="G231" s="4" t="str">
        <f>HYPERLINK("http://141.218.60.56/~jnz1568/getInfo.php?workbook=15_04.xlsx&amp;sheet=U0&amp;row=231&amp;col=7&amp;number=0.0285&amp;sourceID=14","0.0285")</f>
        <v>0.0285</v>
      </c>
    </row>
    <row r="232" spans="1:7">
      <c r="A232" s="3"/>
      <c r="B232" s="3"/>
      <c r="C232" s="3"/>
      <c r="D232" s="3"/>
      <c r="E232" s="3">
        <v>9</v>
      </c>
      <c r="F232" s="4" t="str">
        <f>HYPERLINK("http://141.218.60.56/~jnz1568/getInfo.php?workbook=15_04.xlsx&amp;sheet=U0&amp;row=232&amp;col=6&amp;number=3.8&amp;sourceID=14","3.8")</f>
        <v>3.8</v>
      </c>
      <c r="G232" s="4" t="str">
        <f>HYPERLINK("http://141.218.60.56/~jnz1568/getInfo.php?workbook=15_04.xlsx&amp;sheet=U0&amp;row=232&amp;col=7&amp;number=0.0285&amp;sourceID=14","0.0285")</f>
        <v>0.0285</v>
      </c>
    </row>
    <row r="233" spans="1:7">
      <c r="A233" s="3"/>
      <c r="B233" s="3"/>
      <c r="C233" s="3"/>
      <c r="D233" s="3"/>
      <c r="E233" s="3">
        <v>10</v>
      </c>
      <c r="F233" s="4" t="str">
        <f>HYPERLINK("http://141.218.60.56/~jnz1568/getInfo.php?workbook=15_04.xlsx&amp;sheet=U0&amp;row=233&amp;col=6&amp;number=3.9&amp;sourceID=14","3.9")</f>
        <v>3.9</v>
      </c>
      <c r="G233" s="4" t="str">
        <f>HYPERLINK("http://141.218.60.56/~jnz1568/getInfo.php?workbook=15_04.xlsx&amp;sheet=U0&amp;row=233&amp;col=7&amp;number=0.0284&amp;sourceID=14","0.0284")</f>
        <v>0.0284</v>
      </c>
    </row>
    <row r="234" spans="1:7">
      <c r="A234" s="3"/>
      <c r="B234" s="3"/>
      <c r="C234" s="3"/>
      <c r="D234" s="3"/>
      <c r="E234" s="3">
        <v>11</v>
      </c>
      <c r="F234" s="4" t="str">
        <f>HYPERLINK("http://141.218.60.56/~jnz1568/getInfo.php?workbook=15_04.xlsx&amp;sheet=U0&amp;row=234&amp;col=6&amp;number=4&amp;sourceID=14","4")</f>
        <v>4</v>
      </c>
      <c r="G234" s="4" t="str">
        <f>HYPERLINK("http://141.218.60.56/~jnz1568/getInfo.php?workbook=15_04.xlsx&amp;sheet=U0&amp;row=234&amp;col=7&amp;number=0.0283&amp;sourceID=14","0.0283")</f>
        <v>0.0283</v>
      </c>
    </row>
    <row r="235" spans="1:7">
      <c r="A235" s="3"/>
      <c r="B235" s="3"/>
      <c r="C235" s="3"/>
      <c r="D235" s="3"/>
      <c r="E235" s="3">
        <v>12</v>
      </c>
      <c r="F235" s="4" t="str">
        <f>HYPERLINK("http://141.218.60.56/~jnz1568/getInfo.php?workbook=15_04.xlsx&amp;sheet=U0&amp;row=235&amp;col=6&amp;number=4.1&amp;sourceID=14","4.1")</f>
        <v>4.1</v>
      </c>
      <c r="G235" s="4" t="str">
        <f>HYPERLINK("http://141.218.60.56/~jnz1568/getInfo.php?workbook=15_04.xlsx&amp;sheet=U0&amp;row=235&amp;col=7&amp;number=0.0283&amp;sourceID=14","0.0283")</f>
        <v>0.0283</v>
      </c>
    </row>
    <row r="236" spans="1:7">
      <c r="A236" s="3"/>
      <c r="B236" s="3"/>
      <c r="C236" s="3"/>
      <c r="D236" s="3"/>
      <c r="E236" s="3">
        <v>13</v>
      </c>
      <c r="F236" s="4" t="str">
        <f>HYPERLINK("http://141.218.60.56/~jnz1568/getInfo.php?workbook=15_04.xlsx&amp;sheet=U0&amp;row=236&amp;col=6&amp;number=4.2&amp;sourceID=14","4.2")</f>
        <v>4.2</v>
      </c>
      <c r="G236" s="4" t="str">
        <f>HYPERLINK("http://141.218.60.56/~jnz1568/getInfo.php?workbook=15_04.xlsx&amp;sheet=U0&amp;row=236&amp;col=7&amp;number=0.0282&amp;sourceID=14","0.0282")</f>
        <v>0.0282</v>
      </c>
    </row>
    <row r="237" spans="1:7">
      <c r="A237" s="3"/>
      <c r="B237" s="3"/>
      <c r="C237" s="3"/>
      <c r="D237" s="3"/>
      <c r="E237" s="3">
        <v>14</v>
      </c>
      <c r="F237" s="4" t="str">
        <f>HYPERLINK("http://141.218.60.56/~jnz1568/getInfo.php?workbook=15_04.xlsx&amp;sheet=U0&amp;row=237&amp;col=6&amp;number=4.3&amp;sourceID=14","4.3")</f>
        <v>4.3</v>
      </c>
      <c r="G237" s="4" t="str">
        <f>HYPERLINK("http://141.218.60.56/~jnz1568/getInfo.php?workbook=15_04.xlsx&amp;sheet=U0&amp;row=237&amp;col=7&amp;number=0.028&amp;sourceID=14","0.028")</f>
        <v>0.028</v>
      </c>
    </row>
    <row r="238" spans="1:7">
      <c r="A238" s="3"/>
      <c r="B238" s="3"/>
      <c r="C238" s="3"/>
      <c r="D238" s="3"/>
      <c r="E238" s="3">
        <v>15</v>
      </c>
      <c r="F238" s="4" t="str">
        <f>HYPERLINK("http://141.218.60.56/~jnz1568/getInfo.php?workbook=15_04.xlsx&amp;sheet=U0&amp;row=238&amp;col=6&amp;number=4.4&amp;sourceID=14","4.4")</f>
        <v>4.4</v>
      </c>
      <c r="G238" s="4" t="str">
        <f>HYPERLINK("http://141.218.60.56/~jnz1568/getInfo.php?workbook=15_04.xlsx&amp;sheet=U0&amp;row=238&amp;col=7&amp;number=0.0279&amp;sourceID=14","0.0279")</f>
        <v>0.0279</v>
      </c>
    </row>
    <row r="239" spans="1:7">
      <c r="A239" s="3"/>
      <c r="B239" s="3"/>
      <c r="C239" s="3"/>
      <c r="D239" s="3"/>
      <c r="E239" s="3">
        <v>16</v>
      </c>
      <c r="F239" s="4" t="str">
        <f>HYPERLINK("http://141.218.60.56/~jnz1568/getInfo.php?workbook=15_04.xlsx&amp;sheet=U0&amp;row=239&amp;col=6&amp;number=4.5&amp;sourceID=14","4.5")</f>
        <v>4.5</v>
      </c>
      <c r="G239" s="4" t="str">
        <f>HYPERLINK("http://141.218.60.56/~jnz1568/getInfo.php?workbook=15_04.xlsx&amp;sheet=U0&amp;row=239&amp;col=7&amp;number=0.0277&amp;sourceID=14","0.0277")</f>
        <v>0.0277</v>
      </c>
    </row>
    <row r="240" spans="1:7">
      <c r="A240" s="3"/>
      <c r="B240" s="3"/>
      <c r="C240" s="3"/>
      <c r="D240" s="3"/>
      <c r="E240" s="3">
        <v>17</v>
      </c>
      <c r="F240" s="4" t="str">
        <f>HYPERLINK("http://141.218.60.56/~jnz1568/getInfo.php?workbook=15_04.xlsx&amp;sheet=U0&amp;row=240&amp;col=6&amp;number=4.6&amp;sourceID=14","4.6")</f>
        <v>4.6</v>
      </c>
      <c r="G240" s="4" t="str">
        <f>HYPERLINK("http://141.218.60.56/~jnz1568/getInfo.php?workbook=15_04.xlsx&amp;sheet=U0&amp;row=240&amp;col=7&amp;number=0.0274&amp;sourceID=14","0.0274")</f>
        <v>0.0274</v>
      </c>
    </row>
    <row r="241" spans="1:7">
      <c r="A241" s="3"/>
      <c r="B241" s="3"/>
      <c r="C241" s="3"/>
      <c r="D241" s="3"/>
      <c r="E241" s="3">
        <v>18</v>
      </c>
      <c r="F241" s="4" t="str">
        <f>HYPERLINK("http://141.218.60.56/~jnz1568/getInfo.php?workbook=15_04.xlsx&amp;sheet=U0&amp;row=241&amp;col=6&amp;number=4.7&amp;sourceID=14","4.7")</f>
        <v>4.7</v>
      </c>
      <c r="G241" s="4" t="str">
        <f>HYPERLINK("http://141.218.60.56/~jnz1568/getInfo.php?workbook=15_04.xlsx&amp;sheet=U0&amp;row=241&amp;col=7&amp;number=0.0271&amp;sourceID=14","0.0271")</f>
        <v>0.0271</v>
      </c>
    </row>
    <row r="242" spans="1:7">
      <c r="A242" s="3"/>
      <c r="B242" s="3"/>
      <c r="C242" s="3"/>
      <c r="D242" s="3"/>
      <c r="E242" s="3">
        <v>19</v>
      </c>
      <c r="F242" s="4" t="str">
        <f>HYPERLINK("http://141.218.60.56/~jnz1568/getInfo.php?workbook=15_04.xlsx&amp;sheet=U0&amp;row=242&amp;col=6&amp;number=4.8&amp;sourceID=14","4.8")</f>
        <v>4.8</v>
      </c>
      <c r="G242" s="4" t="str">
        <f>HYPERLINK("http://141.218.60.56/~jnz1568/getInfo.php?workbook=15_04.xlsx&amp;sheet=U0&amp;row=242&amp;col=7&amp;number=0.0267&amp;sourceID=14","0.0267")</f>
        <v>0.0267</v>
      </c>
    </row>
    <row r="243" spans="1:7">
      <c r="A243" s="3"/>
      <c r="B243" s="3"/>
      <c r="C243" s="3"/>
      <c r="D243" s="3"/>
      <c r="E243" s="3">
        <v>20</v>
      </c>
      <c r="F243" s="4" t="str">
        <f>HYPERLINK("http://141.218.60.56/~jnz1568/getInfo.php?workbook=15_04.xlsx&amp;sheet=U0&amp;row=243&amp;col=6&amp;number=4.9&amp;sourceID=14","4.9")</f>
        <v>4.9</v>
      </c>
      <c r="G243" s="4" t="str">
        <f>HYPERLINK("http://141.218.60.56/~jnz1568/getInfo.php?workbook=15_04.xlsx&amp;sheet=U0&amp;row=243&amp;col=7&amp;number=0.0263&amp;sourceID=14","0.0263")</f>
        <v>0.0263</v>
      </c>
    </row>
    <row r="244" spans="1:7">
      <c r="A244" s="3">
        <v>15</v>
      </c>
      <c r="B244" s="3">
        <v>4</v>
      </c>
      <c r="C244" s="3">
        <v>2</v>
      </c>
      <c r="D244" s="3">
        <v>6</v>
      </c>
      <c r="E244" s="3">
        <v>1</v>
      </c>
      <c r="F244" s="4" t="str">
        <f>HYPERLINK("http://141.218.60.56/~jnz1568/getInfo.php?workbook=15_04.xlsx&amp;sheet=U0&amp;row=244&amp;col=6&amp;number=3&amp;sourceID=14","3")</f>
        <v>3</v>
      </c>
      <c r="G244" s="4" t="str">
        <f>HYPERLINK("http://141.218.60.56/~jnz1568/getInfo.php?workbook=15_04.xlsx&amp;sheet=U0&amp;row=244&amp;col=7&amp;number=0.00435&amp;sourceID=14","0.00435")</f>
        <v>0.00435</v>
      </c>
    </row>
    <row r="245" spans="1:7">
      <c r="A245" s="3"/>
      <c r="B245" s="3"/>
      <c r="C245" s="3"/>
      <c r="D245" s="3"/>
      <c r="E245" s="3">
        <v>2</v>
      </c>
      <c r="F245" s="4" t="str">
        <f>HYPERLINK("http://141.218.60.56/~jnz1568/getInfo.php?workbook=15_04.xlsx&amp;sheet=U0&amp;row=245&amp;col=6&amp;number=3.1&amp;sourceID=14","3.1")</f>
        <v>3.1</v>
      </c>
      <c r="G245" s="4" t="str">
        <f>HYPERLINK("http://141.218.60.56/~jnz1568/getInfo.php?workbook=15_04.xlsx&amp;sheet=U0&amp;row=245&amp;col=7&amp;number=0.00435&amp;sourceID=14","0.00435")</f>
        <v>0.00435</v>
      </c>
    </row>
    <row r="246" spans="1:7">
      <c r="A246" s="3"/>
      <c r="B246" s="3"/>
      <c r="C246" s="3"/>
      <c r="D246" s="3"/>
      <c r="E246" s="3">
        <v>3</v>
      </c>
      <c r="F246" s="4" t="str">
        <f>HYPERLINK("http://141.218.60.56/~jnz1568/getInfo.php?workbook=15_04.xlsx&amp;sheet=U0&amp;row=246&amp;col=6&amp;number=3.2&amp;sourceID=14","3.2")</f>
        <v>3.2</v>
      </c>
      <c r="G246" s="4" t="str">
        <f>HYPERLINK("http://141.218.60.56/~jnz1568/getInfo.php?workbook=15_04.xlsx&amp;sheet=U0&amp;row=246&amp;col=7&amp;number=0.00435&amp;sourceID=14","0.00435")</f>
        <v>0.00435</v>
      </c>
    </row>
    <row r="247" spans="1:7">
      <c r="A247" s="3"/>
      <c r="B247" s="3"/>
      <c r="C247" s="3"/>
      <c r="D247" s="3"/>
      <c r="E247" s="3">
        <v>4</v>
      </c>
      <c r="F247" s="4" t="str">
        <f>HYPERLINK("http://141.218.60.56/~jnz1568/getInfo.php?workbook=15_04.xlsx&amp;sheet=U0&amp;row=247&amp;col=6&amp;number=3.3&amp;sourceID=14","3.3")</f>
        <v>3.3</v>
      </c>
      <c r="G247" s="4" t="str">
        <f>HYPERLINK("http://141.218.60.56/~jnz1568/getInfo.php?workbook=15_04.xlsx&amp;sheet=U0&amp;row=247&amp;col=7&amp;number=0.00435&amp;sourceID=14","0.00435")</f>
        <v>0.00435</v>
      </c>
    </row>
    <row r="248" spans="1:7">
      <c r="A248" s="3"/>
      <c r="B248" s="3"/>
      <c r="C248" s="3"/>
      <c r="D248" s="3"/>
      <c r="E248" s="3">
        <v>5</v>
      </c>
      <c r="F248" s="4" t="str">
        <f>HYPERLINK("http://141.218.60.56/~jnz1568/getInfo.php?workbook=15_04.xlsx&amp;sheet=U0&amp;row=248&amp;col=6&amp;number=3.4&amp;sourceID=14","3.4")</f>
        <v>3.4</v>
      </c>
      <c r="G248" s="4" t="str">
        <f>HYPERLINK("http://141.218.60.56/~jnz1568/getInfo.php?workbook=15_04.xlsx&amp;sheet=U0&amp;row=248&amp;col=7&amp;number=0.00435&amp;sourceID=14","0.00435")</f>
        <v>0.00435</v>
      </c>
    </row>
    <row r="249" spans="1:7">
      <c r="A249" s="3"/>
      <c r="B249" s="3"/>
      <c r="C249" s="3"/>
      <c r="D249" s="3"/>
      <c r="E249" s="3">
        <v>6</v>
      </c>
      <c r="F249" s="4" t="str">
        <f>HYPERLINK("http://141.218.60.56/~jnz1568/getInfo.php?workbook=15_04.xlsx&amp;sheet=U0&amp;row=249&amp;col=6&amp;number=3.5&amp;sourceID=14","3.5")</f>
        <v>3.5</v>
      </c>
      <c r="G249" s="4" t="str">
        <f>HYPERLINK("http://141.218.60.56/~jnz1568/getInfo.php?workbook=15_04.xlsx&amp;sheet=U0&amp;row=249&amp;col=7&amp;number=0.00435&amp;sourceID=14","0.00435")</f>
        <v>0.00435</v>
      </c>
    </row>
    <row r="250" spans="1:7">
      <c r="A250" s="3"/>
      <c r="B250" s="3"/>
      <c r="C250" s="3"/>
      <c r="D250" s="3"/>
      <c r="E250" s="3">
        <v>7</v>
      </c>
      <c r="F250" s="4" t="str">
        <f>HYPERLINK("http://141.218.60.56/~jnz1568/getInfo.php?workbook=15_04.xlsx&amp;sheet=U0&amp;row=250&amp;col=6&amp;number=3.6&amp;sourceID=14","3.6")</f>
        <v>3.6</v>
      </c>
      <c r="G250" s="4" t="str">
        <f>HYPERLINK("http://141.218.60.56/~jnz1568/getInfo.php?workbook=15_04.xlsx&amp;sheet=U0&amp;row=250&amp;col=7&amp;number=0.00435&amp;sourceID=14","0.00435")</f>
        <v>0.00435</v>
      </c>
    </row>
    <row r="251" spans="1:7">
      <c r="A251" s="3"/>
      <c r="B251" s="3"/>
      <c r="C251" s="3"/>
      <c r="D251" s="3"/>
      <c r="E251" s="3">
        <v>8</v>
      </c>
      <c r="F251" s="4" t="str">
        <f>HYPERLINK("http://141.218.60.56/~jnz1568/getInfo.php?workbook=15_04.xlsx&amp;sheet=U0&amp;row=251&amp;col=6&amp;number=3.7&amp;sourceID=14","3.7")</f>
        <v>3.7</v>
      </c>
      <c r="G251" s="4" t="str">
        <f>HYPERLINK("http://141.218.60.56/~jnz1568/getInfo.php?workbook=15_04.xlsx&amp;sheet=U0&amp;row=251&amp;col=7&amp;number=0.00434&amp;sourceID=14","0.00434")</f>
        <v>0.00434</v>
      </c>
    </row>
    <row r="252" spans="1:7">
      <c r="A252" s="3"/>
      <c r="B252" s="3"/>
      <c r="C252" s="3"/>
      <c r="D252" s="3"/>
      <c r="E252" s="3">
        <v>9</v>
      </c>
      <c r="F252" s="4" t="str">
        <f>HYPERLINK("http://141.218.60.56/~jnz1568/getInfo.php?workbook=15_04.xlsx&amp;sheet=U0&amp;row=252&amp;col=6&amp;number=3.8&amp;sourceID=14","3.8")</f>
        <v>3.8</v>
      </c>
      <c r="G252" s="4" t="str">
        <f>HYPERLINK("http://141.218.60.56/~jnz1568/getInfo.php?workbook=15_04.xlsx&amp;sheet=U0&amp;row=252&amp;col=7&amp;number=0.00434&amp;sourceID=14","0.00434")</f>
        <v>0.00434</v>
      </c>
    </row>
    <row r="253" spans="1:7">
      <c r="A253" s="3"/>
      <c r="B253" s="3"/>
      <c r="C253" s="3"/>
      <c r="D253" s="3"/>
      <c r="E253" s="3">
        <v>10</v>
      </c>
      <c r="F253" s="4" t="str">
        <f>HYPERLINK("http://141.218.60.56/~jnz1568/getInfo.php?workbook=15_04.xlsx&amp;sheet=U0&amp;row=253&amp;col=6&amp;number=3.9&amp;sourceID=14","3.9")</f>
        <v>3.9</v>
      </c>
      <c r="G253" s="4" t="str">
        <f>HYPERLINK("http://141.218.60.56/~jnz1568/getInfo.php?workbook=15_04.xlsx&amp;sheet=U0&amp;row=253&amp;col=7&amp;number=0.00434&amp;sourceID=14","0.00434")</f>
        <v>0.00434</v>
      </c>
    </row>
    <row r="254" spans="1:7">
      <c r="A254" s="3"/>
      <c r="B254" s="3"/>
      <c r="C254" s="3"/>
      <c r="D254" s="3"/>
      <c r="E254" s="3">
        <v>11</v>
      </c>
      <c r="F254" s="4" t="str">
        <f>HYPERLINK("http://141.218.60.56/~jnz1568/getInfo.php?workbook=15_04.xlsx&amp;sheet=U0&amp;row=254&amp;col=6&amp;number=4&amp;sourceID=14","4")</f>
        <v>4</v>
      </c>
      <c r="G254" s="4" t="str">
        <f>HYPERLINK("http://141.218.60.56/~jnz1568/getInfo.php?workbook=15_04.xlsx&amp;sheet=U0&amp;row=254&amp;col=7&amp;number=0.00433&amp;sourceID=14","0.00433")</f>
        <v>0.00433</v>
      </c>
    </row>
    <row r="255" spans="1:7">
      <c r="A255" s="3"/>
      <c r="B255" s="3"/>
      <c r="C255" s="3"/>
      <c r="D255" s="3"/>
      <c r="E255" s="3">
        <v>12</v>
      </c>
      <c r="F255" s="4" t="str">
        <f>HYPERLINK("http://141.218.60.56/~jnz1568/getInfo.php?workbook=15_04.xlsx&amp;sheet=U0&amp;row=255&amp;col=6&amp;number=4.1&amp;sourceID=14","4.1")</f>
        <v>4.1</v>
      </c>
      <c r="G255" s="4" t="str">
        <f>HYPERLINK("http://141.218.60.56/~jnz1568/getInfo.php?workbook=15_04.xlsx&amp;sheet=U0&amp;row=255&amp;col=7&amp;number=0.00433&amp;sourceID=14","0.00433")</f>
        <v>0.00433</v>
      </c>
    </row>
    <row r="256" spans="1:7">
      <c r="A256" s="3"/>
      <c r="B256" s="3"/>
      <c r="C256" s="3"/>
      <c r="D256" s="3"/>
      <c r="E256" s="3">
        <v>13</v>
      </c>
      <c r="F256" s="4" t="str">
        <f>HYPERLINK("http://141.218.60.56/~jnz1568/getInfo.php?workbook=15_04.xlsx&amp;sheet=U0&amp;row=256&amp;col=6&amp;number=4.2&amp;sourceID=14","4.2")</f>
        <v>4.2</v>
      </c>
      <c r="G256" s="4" t="str">
        <f>HYPERLINK("http://141.218.60.56/~jnz1568/getInfo.php?workbook=15_04.xlsx&amp;sheet=U0&amp;row=256&amp;col=7&amp;number=0.00432&amp;sourceID=14","0.00432")</f>
        <v>0.00432</v>
      </c>
    </row>
    <row r="257" spans="1:7">
      <c r="A257" s="3"/>
      <c r="B257" s="3"/>
      <c r="C257" s="3"/>
      <c r="D257" s="3"/>
      <c r="E257" s="3">
        <v>14</v>
      </c>
      <c r="F257" s="4" t="str">
        <f>HYPERLINK("http://141.218.60.56/~jnz1568/getInfo.php?workbook=15_04.xlsx&amp;sheet=U0&amp;row=257&amp;col=6&amp;number=4.3&amp;sourceID=14","4.3")</f>
        <v>4.3</v>
      </c>
      <c r="G257" s="4" t="str">
        <f>HYPERLINK("http://141.218.60.56/~jnz1568/getInfo.php?workbook=15_04.xlsx&amp;sheet=U0&amp;row=257&amp;col=7&amp;number=0.00431&amp;sourceID=14","0.00431")</f>
        <v>0.00431</v>
      </c>
    </row>
    <row r="258" spans="1:7">
      <c r="A258" s="3"/>
      <c r="B258" s="3"/>
      <c r="C258" s="3"/>
      <c r="D258" s="3"/>
      <c r="E258" s="3">
        <v>15</v>
      </c>
      <c r="F258" s="4" t="str">
        <f>HYPERLINK("http://141.218.60.56/~jnz1568/getInfo.php?workbook=15_04.xlsx&amp;sheet=U0&amp;row=258&amp;col=6&amp;number=4.4&amp;sourceID=14","4.4")</f>
        <v>4.4</v>
      </c>
      <c r="G258" s="4" t="str">
        <f>HYPERLINK("http://141.218.60.56/~jnz1568/getInfo.php?workbook=15_04.xlsx&amp;sheet=U0&amp;row=258&amp;col=7&amp;number=0.0043&amp;sourceID=14","0.0043")</f>
        <v>0.0043</v>
      </c>
    </row>
    <row r="259" spans="1:7">
      <c r="A259" s="3"/>
      <c r="B259" s="3"/>
      <c r="C259" s="3"/>
      <c r="D259" s="3"/>
      <c r="E259" s="3">
        <v>16</v>
      </c>
      <c r="F259" s="4" t="str">
        <f>HYPERLINK("http://141.218.60.56/~jnz1568/getInfo.php?workbook=15_04.xlsx&amp;sheet=U0&amp;row=259&amp;col=6&amp;number=4.5&amp;sourceID=14","4.5")</f>
        <v>4.5</v>
      </c>
      <c r="G259" s="4" t="str">
        <f>HYPERLINK("http://141.218.60.56/~jnz1568/getInfo.php?workbook=15_04.xlsx&amp;sheet=U0&amp;row=259&amp;col=7&amp;number=0.00429&amp;sourceID=14","0.00429")</f>
        <v>0.00429</v>
      </c>
    </row>
    <row r="260" spans="1:7">
      <c r="A260" s="3"/>
      <c r="B260" s="3"/>
      <c r="C260" s="3"/>
      <c r="D260" s="3"/>
      <c r="E260" s="3">
        <v>17</v>
      </c>
      <c r="F260" s="4" t="str">
        <f>HYPERLINK("http://141.218.60.56/~jnz1568/getInfo.php?workbook=15_04.xlsx&amp;sheet=U0&amp;row=260&amp;col=6&amp;number=4.6&amp;sourceID=14","4.6")</f>
        <v>4.6</v>
      </c>
      <c r="G260" s="4" t="str">
        <f>HYPERLINK("http://141.218.60.56/~jnz1568/getInfo.php?workbook=15_04.xlsx&amp;sheet=U0&amp;row=260&amp;col=7&amp;number=0.00427&amp;sourceID=14","0.00427")</f>
        <v>0.00427</v>
      </c>
    </row>
    <row r="261" spans="1:7">
      <c r="A261" s="3"/>
      <c r="B261" s="3"/>
      <c r="C261" s="3"/>
      <c r="D261" s="3"/>
      <c r="E261" s="3">
        <v>18</v>
      </c>
      <c r="F261" s="4" t="str">
        <f>HYPERLINK("http://141.218.60.56/~jnz1568/getInfo.php?workbook=15_04.xlsx&amp;sheet=U0&amp;row=261&amp;col=6&amp;number=4.7&amp;sourceID=14","4.7")</f>
        <v>4.7</v>
      </c>
      <c r="G261" s="4" t="str">
        <f>HYPERLINK("http://141.218.60.56/~jnz1568/getInfo.php?workbook=15_04.xlsx&amp;sheet=U0&amp;row=261&amp;col=7&amp;number=0.00425&amp;sourceID=14","0.00425")</f>
        <v>0.00425</v>
      </c>
    </row>
    <row r="262" spans="1:7">
      <c r="A262" s="3"/>
      <c r="B262" s="3"/>
      <c r="C262" s="3"/>
      <c r="D262" s="3"/>
      <c r="E262" s="3">
        <v>19</v>
      </c>
      <c r="F262" s="4" t="str">
        <f>HYPERLINK("http://141.218.60.56/~jnz1568/getInfo.php?workbook=15_04.xlsx&amp;sheet=U0&amp;row=262&amp;col=6&amp;number=4.8&amp;sourceID=14","4.8")</f>
        <v>4.8</v>
      </c>
      <c r="G262" s="4" t="str">
        <f>HYPERLINK("http://141.218.60.56/~jnz1568/getInfo.php?workbook=15_04.xlsx&amp;sheet=U0&amp;row=262&amp;col=7&amp;number=0.00422&amp;sourceID=14","0.00422")</f>
        <v>0.00422</v>
      </c>
    </row>
    <row r="263" spans="1:7">
      <c r="A263" s="3"/>
      <c r="B263" s="3"/>
      <c r="C263" s="3"/>
      <c r="D263" s="3"/>
      <c r="E263" s="3">
        <v>20</v>
      </c>
      <c r="F263" s="4" t="str">
        <f>HYPERLINK("http://141.218.60.56/~jnz1568/getInfo.php?workbook=15_04.xlsx&amp;sheet=U0&amp;row=263&amp;col=6&amp;number=4.9&amp;sourceID=14","4.9")</f>
        <v>4.9</v>
      </c>
      <c r="G263" s="4" t="str">
        <f>HYPERLINK("http://141.218.60.56/~jnz1568/getInfo.php?workbook=15_04.xlsx&amp;sheet=U0&amp;row=263&amp;col=7&amp;number=0.00419&amp;sourceID=14","0.00419")</f>
        <v>0.00419</v>
      </c>
    </row>
    <row r="264" spans="1:7">
      <c r="A264" s="3">
        <v>15</v>
      </c>
      <c r="B264" s="3">
        <v>4</v>
      </c>
      <c r="C264" s="3">
        <v>2</v>
      </c>
      <c r="D264" s="3">
        <v>7</v>
      </c>
      <c r="E264" s="3">
        <v>1</v>
      </c>
      <c r="F264" s="4" t="str">
        <f>HYPERLINK("http://141.218.60.56/~jnz1568/getInfo.php?workbook=15_04.xlsx&amp;sheet=U0&amp;row=264&amp;col=6&amp;number=3&amp;sourceID=14","3")</f>
        <v>3</v>
      </c>
      <c r="G264" s="4" t="str">
        <f>HYPERLINK("http://141.218.60.56/~jnz1568/getInfo.php?workbook=15_04.xlsx&amp;sheet=U0&amp;row=264&amp;col=7&amp;number=0.43&amp;sourceID=14","0.43")</f>
        <v>0.43</v>
      </c>
    </row>
    <row r="265" spans="1:7">
      <c r="A265" s="3"/>
      <c r="B265" s="3"/>
      <c r="C265" s="3"/>
      <c r="D265" s="3"/>
      <c r="E265" s="3">
        <v>2</v>
      </c>
      <c r="F265" s="4" t="str">
        <f>HYPERLINK("http://141.218.60.56/~jnz1568/getInfo.php?workbook=15_04.xlsx&amp;sheet=U0&amp;row=265&amp;col=6&amp;number=3.1&amp;sourceID=14","3.1")</f>
        <v>3.1</v>
      </c>
      <c r="G265" s="4" t="str">
        <f>HYPERLINK("http://141.218.60.56/~jnz1568/getInfo.php?workbook=15_04.xlsx&amp;sheet=U0&amp;row=265&amp;col=7&amp;number=0.43&amp;sourceID=14","0.43")</f>
        <v>0.43</v>
      </c>
    </row>
    <row r="266" spans="1:7">
      <c r="A266" s="3"/>
      <c r="B266" s="3"/>
      <c r="C266" s="3"/>
      <c r="D266" s="3"/>
      <c r="E266" s="3">
        <v>3</v>
      </c>
      <c r="F266" s="4" t="str">
        <f>HYPERLINK("http://141.218.60.56/~jnz1568/getInfo.php?workbook=15_04.xlsx&amp;sheet=U0&amp;row=266&amp;col=6&amp;number=3.2&amp;sourceID=14","3.2")</f>
        <v>3.2</v>
      </c>
      <c r="G266" s="4" t="str">
        <f>HYPERLINK("http://141.218.60.56/~jnz1568/getInfo.php?workbook=15_04.xlsx&amp;sheet=U0&amp;row=266&amp;col=7&amp;number=0.43&amp;sourceID=14","0.43")</f>
        <v>0.43</v>
      </c>
    </row>
    <row r="267" spans="1:7">
      <c r="A267" s="3"/>
      <c r="B267" s="3"/>
      <c r="C267" s="3"/>
      <c r="D267" s="3"/>
      <c r="E267" s="3">
        <v>4</v>
      </c>
      <c r="F267" s="4" t="str">
        <f>HYPERLINK("http://141.218.60.56/~jnz1568/getInfo.php?workbook=15_04.xlsx&amp;sheet=U0&amp;row=267&amp;col=6&amp;number=3.3&amp;sourceID=14","3.3")</f>
        <v>3.3</v>
      </c>
      <c r="G267" s="4" t="str">
        <f>HYPERLINK("http://141.218.60.56/~jnz1568/getInfo.php?workbook=15_04.xlsx&amp;sheet=U0&amp;row=267&amp;col=7&amp;number=0.43&amp;sourceID=14","0.43")</f>
        <v>0.43</v>
      </c>
    </row>
    <row r="268" spans="1:7">
      <c r="A268" s="3"/>
      <c r="B268" s="3"/>
      <c r="C268" s="3"/>
      <c r="D268" s="3"/>
      <c r="E268" s="3">
        <v>5</v>
      </c>
      <c r="F268" s="4" t="str">
        <f>HYPERLINK("http://141.218.60.56/~jnz1568/getInfo.php?workbook=15_04.xlsx&amp;sheet=U0&amp;row=268&amp;col=6&amp;number=3.4&amp;sourceID=14","3.4")</f>
        <v>3.4</v>
      </c>
      <c r="G268" s="4" t="str">
        <f>HYPERLINK("http://141.218.60.56/~jnz1568/getInfo.php?workbook=15_04.xlsx&amp;sheet=U0&amp;row=268&amp;col=7&amp;number=0.43&amp;sourceID=14","0.43")</f>
        <v>0.43</v>
      </c>
    </row>
    <row r="269" spans="1:7">
      <c r="A269" s="3"/>
      <c r="B269" s="3"/>
      <c r="C269" s="3"/>
      <c r="D269" s="3"/>
      <c r="E269" s="3">
        <v>6</v>
      </c>
      <c r="F269" s="4" t="str">
        <f>HYPERLINK("http://141.218.60.56/~jnz1568/getInfo.php?workbook=15_04.xlsx&amp;sheet=U0&amp;row=269&amp;col=6&amp;number=3.5&amp;sourceID=14","3.5")</f>
        <v>3.5</v>
      </c>
      <c r="G269" s="4" t="str">
        <f>HYPERLINK("http://141.218.60.56/~jnz1568/getInfo.php?workbook=15_04.xlsx&amp;sheet=U0&amp;row=269&amp;col=7&amp;number=0.43&amp;sourceID=14","0.43")</f>
        <v>0.43</v>
      </c>
    </row>
    <row r="270" spans="1:7">
      <c r="A270" s="3"/>
      <c r="B270" s="3"/>
      <c r="C270" s="3"/>
      <c r="D270" s="3"/>
      <c r="E270" s="3">
        <v>7</v>
      </c>
      <c r="F270" s="4" t="str">
        <f>HYPERLINK("http://141.218.60.56/~jnz1568/getInfo.php?workbook=15_04.xlsx&amp;sheet=U0&amp;row=270&amp;col=6&amp;number=3.6&amp;sourceID=14","3.6")</f>
        <v>3.6</v>
      </c>
      <c r="G270" s="4" t="str">
        <f>HYPERLINK("http://141.218.60.56/~jnz1568/getInfo.php?workbook=15_04.xlsx&amp;sheet=U0&amp;row=270&amp;col=7&amp;number=0.43&amp;sourceID=14","0.43")</f>
        <v>0.43</v>
      </c>
    </row>
    <row r="271" spans="1:7">
      <c r="A271" s="3"/>
      <c r="B271" s="3"/>
      <c r="C271" s="3"/>
      <c r="D271" s="3"/>
      <c r="E271" s="3">
        <v>8</v>
      </c>
      <c r="F271" s="4" t="str">
        <f>HYPERLINK("http://141.218.60.56/~jnz1568/getInfo.php?workbook=15_04.xlsx&amp;sheet=U0&amp;row=271&amp;col=6&amp;number=3.7&amp;sourceID=14","3.7")</f>
        <v>3.7</v>
      </c>
      <c r="G271" s="4" t="str">
        <f>HYPERLINK("http://141.218.60.56/~jnz1568/getInfo.php?workbook=15_04.xlsx&amp;sheet=U0&amp;row=271&amp;col=7&amp;number=0.431&amp;sourceID=14","0.431")</f>
        <v>0.431</v>
      </c>
    </row>
    <row r="272" spans="1:7">
      <c r="A272" s="3"/>
      <c r="B272" s="3"/>
      <c r="C272" s="3"/>
      <c r="D272" s="3"/>
      <c r="E272" s="3">
        <v>9</v>
      </c>
      <c r="F272" s="4" t="str">
        <f>HYPERLINK("http://141.218.60.56/~jnz1568/getInfo.php?workbook=15_04.xlsx&amp;sheet=U0&amp;row=272&amp;col=6&amp;number=3.8&amp;sourceID=14","3.8")</f>
        <v>3.8</v>
      </c>
      <c r="G272" s="4" t="str">
        <f>HYPERLINK("http://141.218.60.56/~jnz1568/getInfo.php?workbook=15_04.xlsx&amp;sheet=U0&amp;row=272&amp;col=7&amp;number=0.431&amp;sourceID=14","0.431")</f>
        <v>0.431</v>
      </c>
    </row>
    <row r="273" spans="1:7">
      <c r="A273" s="3"/>
      <c r="B273" s="3"/>
      <c r="C273" s="3"/>
      <c r="D273" s="3"/>
      <c r="E273" s="3">
        <v>10</v>
      </c>
      <c r="F273" s="4" t="str">
        <f>HYPERLINK("http://141.218.60.56/~jnz1568/getInfo.php?workbook=15_04.xlsx&amp;sheet=U0&amp;row=273&amp;col=6&amp;number=3.9&amp;sourceID=14","3.9")</f>
        <v>3.9</v>
      </c>
      <c r="G273" s="4" t="str">
        <f>HYPERLINK("http://141.218.60.56/~jnz1568/getInfo.php?workbook=15_04.xlsx&amp;sheet=U0&amp;row=273&amp;col=7&amp;number=0.431&amp;sourceID=14","0.431")</f>
        <v>0.431</v>
      </c>
    </row>
    <row r="274" spans="1:7">
      <c r="A274" s="3"/>
      <c r="B274" s="3"/>
      <c r="C274" s="3"/>
      <c r="D274" s="3"/>
      <c r="E274" s="3">
        <v>11</v>
      </c>
      <c r="F274" s="4" t="str">
        <f>HYPERLINK("http://141.218.60.56/~jnz1568/getInfo.php?workbook=15_04.xlsx&amp;sheet=U0&amp;row=274&amp;col=6&amp;number=4&amp;sourceID=14","4")</f>
        <v>4</v>
      </c>
      <c r="G274" s="4" t="str">
        <f>HYPERLINK("http://141.218.60.56/~jnz1568/getInfo.php?workbook=15_04.xlsx&amp;sheet=U0&amp;row=274&amp;col=7&amp;number=0.431&amp;sourceID=14","0.431")</f>
        <v>0.431</v>
      </c>
    </row>
    <row r="275" spans="1:7">
      <c r="A275" s="3"/>
      <c r="B275" s="3"/>
      <c r="C275" s="3"/>
      <c r="D275" s="3"/>
      <c r="E275" s="3">
        <v>12</v>
      </c>
      <c r="F275" s="4" t="str">
        <f>HYPERLINK("http://141.218.60.56/~jnz1568/getInfo.php?workbook=15_04.xlsx&amp;sheet=U0&amp;row=275&amp;col=6&amp;number=4.1&amp;sourceID=14","4.1")</f>
        <v>4.1</v>
      </c>
      <c r="G275" s="4" t="str">
        <f>HYPERLINK("http://141.218.60.56/~jnz1568/getInfo.php?workbook=15_04.xlsx&amp;sheet=U0&amp;row=275&amp;col=7&amp;number=0.431&amp;sourceID=14","0.431")</f>
        <v>0.431</v>
      </c>
    </row>
    <row r="276" spans="1:7">
      <c r="A276" s="3"/>
      <c r="B276" s="3"/>
      <c r="C276" s="3"/>
      <c r="D276" s="3"/>
      <c r="E276" s="3">
        <v>13</v>
      </c>
      <c r="F276" s="4" t="str">
        <f>HYPERLINK("http://141.218.60.56/~jnz1568/getInfo.php?workbook=15_04.xlsx&amp;sheet=U0&amp;row=276&amp;col=6&amp;number=4.2&amp;sourceID=14","4.2")</f>
        <v>4.2</v>
      </c>
      <c r="G276" s="4" t="str">
        <f>HYPERLINK("http://141.218.60.56/~jnz1568/getInfo.php?workbook=15_04.xlsx&amp;sheet=U0&amp;row=276&amp;col=7&amp;number=0.431&amp;sourceID=14","0.431")</f>
        <v>0.431</v>
      </c>
    </row>
    <row r="277" spans="1:7">
      <c r="A277" s="3"/>
      <c r="B277" s="3"/>
      <c r="C277" s="3"/>
      <c r="D277" s="3"/>
      <c r="E277" s="3">
        <v>14</v>
      </c>
      <c r="F277" s="4" t="str">
        <f>HYPERLINK("http://141.218.60.56/~jnz1568/getInfo.php?workbook=15_04.xlsx&amp;sheet=U0&amp;row=277&amp;col=6&amp;number=4.3&amp;sourceID=14","4.3")</f>
        <v>4.3</v>
      </c>
      <c r="G277" s="4" t="str">
        <f>HYPERLINK("http://141.218.60.56/~jnz1568/getInfo.php?workbook=15_04.xlsx&amp;sheet=U0&amp;row=277&amp;col=7&amp;number=0.432&amp;sourceID=14","0.432")</f>
        <v>0.432</v>
      </c>
    </row>
    <row r="278" spans="1:7">
      <c r="A278" s="3"/>
      <c r="B278" s="3"/>
      <c r="C278" s="3"/>
      <c r="D278" s="3"/>
      <c r="E278" s="3">
        <v>15</v>
      </c>
      <c r="F278" s="4" t="str">
        <f>HYPERLINK("http://141.218.60.56/~jnz1568/getInfo.php?workbook=15_04.xlsx&amp;sheet=U0&amp;row=278&amp;col=6&amp;number=4.4&amp;sourceID=14","4.4")</f>
        <v>4.4</v>
      </c>
      <c r="G278" s="4" t="str">
        <f>HYPERLINK("http://141.218.60.56/~jnz1568/getInfo.php?workbook=15_04.xlsx&amp;sheet=U0&amp;row=278&amp;col=7&amp;number=0.432&amp;sourceID=14","0.432")</f>
        <v>0.432</v>
      </c>
    </row>
    <row r="279" spans="1:7">
      <c r="A279" s="3"/>
      <c r="B279" s="3"/>
      <c r="C279" s="3"/>
      <c r="D279" s="3"/>
      <c r="E279" s="3">
        <v>16</v>
      </c>
      <c r="F279" s="4" t="str">
        <f>HYPERLINK("http://141.218.60.56/~jnz1568/getInfo.php?workbook=15_04.xlsx&amp;sheet=U0&amp;row=279&amp;col=6&amp;number=4.5&amp;sourceID=14","4.5")</f>
        <v>4.5</v>
      </c>
      <c r="G279" s="4" t="str">
        <f>HYPERLINK("http://141.218.60.56/~jnz1568/getInfo.php?workbook=15_04.xlsx&amp;sheet=U0&amp;row=279&amp;col=7&amp;number=0.433&amp;sourceID=14","0.433")</f>
        <v>0.433</v>
      </c>
    </row>
    <row r="280" spans="1:7">
      <c r="A280" s="3"/>
      <c r="B280" s="3"/>
      <c r="C280" s="3"/>
      <c r="D280" s="3"/>
      <c r="E280" s="3">
        <v>17</v>
      </c>
      <c r="F280" s="4" t="str">
        <f>HYPERLINK("http://141.218.60.56/~jnz1568/getInfo.php?workbook=15_04.xlsx&amp;sheet=U0&amp;row=280&amp;col=6&amp;number=4.6&amp;sourceID=14","4.6")</f>
        <v>4.6</v>
      </c>
      <c r="G280" s="4" t="str">
        <f>HYPERLINK("http://141.218.60.56/~jnz1568/getInfo.php?workbook=15_04.xlsx&amp;sheet=U0&amp;row=280&amp;col=7&amp;number=0.433&amp;sourceID=14","0.433")</f>
        <v>0.433</v>
      </c>
    </row>
    <row r="281" spans="1:7">
      <c r="A281" s="3"/>
      <c r="B281" s="3"/>
      <c r="C281" s="3"/>
      <c r="D281" s="3"/>
      <c r="E281" s="3">
        <v>18</v>
      </c>
      <c r="F281" s="4" t="str">
        <f>HYPERLINK("http://141.218.60.56/~jnz1568/getInfo.php?workbook=15_04.xlsx&amp;sheet=U0&amp;row=281&amp;col=6&amp;number=4.7&amp;sourceID=14","4.7")</f>
        <v>4.7</v>
      </c>
      <c r="G281" s="4" t="str">
        <f>HYPERLINK("http://141.218.60.56/~jnz1568/getInfo.php?workbook=15_04.xlsx&amp;sheet=U0&amp;row=281&amp;col=7&amp;number=0.434&amp;sourceID=14","0.434")</f>
        <v>0.434</v>
      </c>
    </row>
    <row r="282" spans="1:7">
      <c r="A282" s="3"/>
      <c r="B282" s="3"/>
      <c r="C282" s="3"/>
      <c r="D282" s="3"/>
      <c r="E282" s="3">
        <v>19</v>
      </c>
      <c r="F282" s="4" t="str">
        <f>HYPERLINK("http://141.218.60.56/~jnz1568/getInfo.php?workbook=15_04.xlsx&amp;sheet=U0&amp;row=282&amp;col=6&amp;number=4.8&amp;sourceID=14","4.8")</f>
        <v>4.8</v>
      </c>
      <c r="G282" s="4" t="str">
        <f>HYPERLINK("http://141.218.60.56/~jnz1568/getInfo.php?workbook=15_04.xlsx&amp;sheet=U0&amp;row=282&amp;col=7&amp;number=0.435&amp;sourceID=14","0.435")</f>
        <v>0.435</v>
      </c>
    </row>
    <row r="283" spans="1:7">
      <c r="A283" s="3"/>
      <c r="B283" s="3"/>
      <c r="C283" s="3"/>
      <c r="D283" s="3"/>
      <c r="E283" s="3">
        <v>20</v>
      </c>
      <c r="F283" s="4" t="str">
        <f>HYPERLINK("http://141.218.60.56/~jnz1568/getInfo.php?workbook=15_04.xlsx&amp;sheet=U0&amp;row=283&amp;col=6&amp;number=4.9&amp;sourceID=14","4.9")</f>
        <v>4.9</v>
      </c>
      <c r="G283" s="4" t="str">
        <f>HYPERLINK("http://141.218.60.56/~jnz1568/getInfo.php?workbook=15_04.xlsx&amp;sheet=U0&amp;row=283&amp;col=7&amp;number=0.436&amp;sourceID=14","0.436")</f>
        <v>0.436</v>
      </c>
    </row>
    <row r="284" spans="1:7">
      <c r="A284" s="3">
        <v>15</v>
      </c>
      <c r="B284" s="3">
        <v>4</v>
      </c>
      <c r="C284" s="3">
        <v>2</v>
      </c>
      <c r="D284" s="3">
        <v>8</v>
      </c>
      <c r="E284" s="3">
        <v>1</v>
      </c>
      <c r="F284" s="4" t="str">
        <f>HYPERLINK("http://141.218.60.56/~jnz1568/getInfo.php?workbook=15_04.xlsx&amp;sheet=U0&amp;row=284&amp;col=6&amp;number=3&amp;sourceID=14","3")</f>
        <v>3</v>
      </c>
      <c r="G284" s="4" t="str">
        <f>HYPERLINK("http://141.218.60.56/~jnz1568/getInfo.php?workbook=15_04.xlsx&amp;sheet=U0&amp;row=284&amp;col=7&amp;number=0.00555&amp;sourceID=14","0.00555")</f>
        <v>0.00555</v>
      </c>
    </row>
    <row r="285" spans="1:7">
      <c r="A285" s="3"/>
      <c r="B285" s="3"/>
      <c r="C285" s="3"/>
      <c r="D285" s="3"/>
      <c r="E285" s="3">
        <v>2</v>
      </c>
      <c r="F285" s="4" t="str">
        <f>HYPERLINK("http://141.218.60.56/~jnz1568/getInfo.php?workbook=15_04.xlsx&amp;sheet=U0&amp;row=285&amp;col=6&amp;number=3.1&amp;sourceID=14","3.1")</f>
        <v>3.1</v>
      </c>
      <c r="G285" s="4" t="str">
        <f>HYPERLINK("http://141.218.60.56/~jnz1568/getInfo.php?workbook=15_04.xlsx&amp;sheet=U0&amp;row=285&amp;col=7&amp;number=0.00555&amp;sourceID=14","0.00555")</f>
        <v>0.00555</v>
      </c>
    </row>
    <row r="286" spans="1:7">
      <c r="A286" s="3"/>
      <c r="B286" s="3"/>
      <c r="C286" s="3"/>
      <c r="D286" s="3"/>
      <c r="E286" s="3">
        <v>3</v>
      </c>
      <c r="F286" s="4" t="str">
        <f>HYPERLINK("http://141.218.60.56/~jnz1568/getInfo.php?workbook=15_04.xlsx&amp;sheet=U0&amp;row=286&amp;col=6&amp;number=3.2&amp;sourceID=14","3.2")</f>
        <v>3.2</v>
      </c>
      <c r="G286" s="4" t="str">
        <f>HYPERLINK("http://141.218.60.56/~jnz1568/getInfo.php?workbook=15_04.xlsx&amp;sheet=U0&amp;row=286&amp;col=7&amp;number=0.00554&amp;sourceID=14","0.00554")</f>
        <v>0.00554</v>
      </c>
    </row>
    <row r="287" spans="1:7">
      <c r="A287" s="3"/>
      <c r="B287" s="3"/>
      <c r="C287" s="3"/>
      <c r="D287" s="3"/>
      <c r="E287" s="3">
        <v>4</v>
      </c>
      <c r="F287" s="4" t="str">
        <f>HYPERLINK("http://141.218.60.56/~jnz1568/getInfo.php?workbook=15_04.xlsx&amp;sheet=U0&amp;row=287&amp;col=6&amp;number=3.3&amp;sourceID=14","3.3")</f>
        <v>3.3</v>
      </c>
      <c r="G287" s="4" t="str">
        <f>HYPERLINK("http://141.218.60.56/~jnz1568/getInfo.php?workbook=15_04.xlsx&amp;sheet=U0&amp;row=287&amp;col=7&amp;number=0.00554&amp;sourceID=14","0.00554")</f>
        <v>0.00554</v>
      </c>
    </row>
    <row r="288" spans="1:7">
      <c r="A288" s="3"/>
      <c r="B288" s="3"/>
      <c r="C288" s="3"/>
      <c r="D288" s="3"/>
      <c r="E288" s="3">
        <v>5</v>
      </c>
      <c r="F288" s="4" t="str">
        <f>HYPERLINK("http://141.218.60.56/~jnz1568/getInfo.php?workbook=15_04.xlsx&amp;sheet=U0&amp;row=288&amp;col=6&amp;number=3.4&amp;sourceID=14","3.4")</f>
        <v>3.4</v>
      </c>
      <c r="G288" s="4" t="str">
        <f>HYPERLINK("http://141.218.60.56/~jnz1568/getInfo.php?workbook=15_04.xlsx&amp;sheet=U0&amp;row=288&amp;col=7&amp;number=0.00554&amp;sourceID=14","0.00554")</f>
        <v>0.00554</v>
      </c>
    </row>
    <row r="289" spans="1:7">
      <c r="A289" s="3"/>
      <c r="B289" s="3"/>
      <c r="C289" s="3"/>
      <c r="D289" s="3"/>
      <c r="E289" s="3">
        <v>6</v>
      </c>
      <c r="F289" s="4" t="str">
        <f>HYPERLINK("http://141.218.60.56/~jnz1568/getInfo.php?workbook=15_04.xlsx&amp;sheet=U0&amp;row=289&amp;col=6&amp;number=3.5&amp;sourceID=14","3.5")</f>
        <v>3.5</v>
      </c>
      <c r="G289" s="4" t="str">
        <f>HYPERLINK("http://141.218.60.56/~jnz1568/getInfo.php?workbook=15_04.xlsx&amp;sheet=U0&amp;row=289&amp;col=7&amp;number=0.00554&amp;sourceID=14","0.00554")</f>
        <v>0.00554</v>
      </c>
    </row>
    <row r="290" spans="1:7">
      <c r="A290" s="3"/>
      <c r="B290" s="3"/>
      <c r="C290" s="3"/>
      <c r="D290" s="3"/>
      <c r="E290" s="3">
        <v>7</v>
      </c>
      <c r="F290" s="4" t="str">
        <f>HYPERLINK("http://141.218.60.56/~jnz1568/getInfo.php?workbook=15_04.xlsx&amp;sheet=U0&amp;row=290&amp;col=6&amp;number=3.6&amp;sourceID=14","3.6")</f>
        <v>3.6</v>
      </c>
      <c r="G290" s="4" t="str">
        <f>HYPERLINK("http://141.218.60.56/~jnz1568/getInfo.php?workbook=15_04.xlsx&amp;sheet=U0&amp;row=290&amp;col=7&amp;number=0.00554&amp;sourceID=14","0.00554")</f>
        <v>0.00554</v>
      </c>
    </row>
    <row r="291" spans="1:7">
      <c r="A291" s="3"/>
      <c r="B291" s="3"/>
      <c r="C291" s="3"/>
      <c r="D291" s="3"/>
      <c r="E291" s="3">
        <v>8</v>
      </c>
      <c r="F291" s="4" t="str">
        <f>HYPERLINK("http://141.218.60.56/~jnz1568/getInfo.php?workbook=15_04.xlsx&amp;sheet=U0&amp;row=291&amp;col=6&amp;number=3.7&amp;sourceID=14","3.7")</f>
        <v>3.7</v>
      </c>
      <c r="G291" s="4" t="str">
        <f>HYPERLINK("http://141.218.60.56/~jnz1568/getInfo.php?workbook=15_04.xlsx&amp;sheet=U0&amp;row=291&amp;col=7&amp;number=0.00554&amp;sourceID=14","0.00554")</f>
        <v>0.00554</v>
      </c>
    </row>
    <row r="292" spans="1:7">
      <c r="A292" s="3"/>
      <c r="B292" s="3"/>
      <c r="C292" s="3"/>
      <c r="D292" s="3"/>
      <c r="E292" s="3">
        <v>9</v>
      </c>
      <c r="F292" s="4" t="str">
        <f>HYPERLINK("http://141.218.60.56/~jnz1568/getInfo.php?workbook=15_04.xlsx&amp;sheet=U0&amp;row=292&amp;col=6&amp;number=3.8&amp;sourceID=14","3.8")</f>
        <v>3.8</v>
      </c>
      <c r="G292" s="4" t="str">
        <f>HYPERLINK("http://141.218.60.56/~jnz1568/getInfo.php?workbook=15_04.xlsx&amp;sheet=U0&amp;row=292&amp;col=7&amp;number=0.00553&amp;sourceID=14","0.00553")</f>
        <v>0.00553</v>
      </c>
    </row>
    <row r="293" spans="1:7">
      <c r="A293" s="3"/>
      <c r="B293" s="3"/>
      <c r="C293" s="3"/>
      <c r="D293" s="3"/>
      <c r="E293" s="3">
        <v>10</v>
      </c>
      <c r="F293" s="4" t="str">
        <f>HYPERLINK("http://141.218.60.56/~jnz1568/getInfo.php?workbook=15_04.xlsx&amp;sheet=U0&amp;row=293&amp;col=6&amp;number=3.9&amp;sourceID=14","3.9")</f>
        <v>3.9</v>
      </c>
      <c r="G293" s="4" t="str">
        <f>HYPERLINK("http://141.218.60.56/~jnz1568/getInfo.php?workbook=15_04.xlsx&amp;sheet=U0&amp;row=293&amp;col=7&amp;number=0.00553&amp;sourceID=14","0.00553")</f>
        <v>0.00553</v>
      </c>
    </row>
    <row r="294" spans="1:7">
      <c r="A294" s="3"/>
      <c r="B294" s="3"/>
      <c r="C294" s="3"/>
      <c r="D294" s="3"/>
      <c r="E294" s="3">
        <v>11</v>
      </c>
      <c r="F294" s="4" t="str">
        <f>HYPERLINK("http://141.218.60.56/~jnz1568/getInfo.php?workbook=15_04.xlsx&amp;sheet=U0&amp;row=294&amp;col=6&amp;number=4&amp;sourceID=14","4")</f>
        <v>4</v>
      </c>
      <c r="G294" s="4" t="str">
        <f>HYPERLINK("http://141.218.60.56/~jnz1568/getInfo.php?workbook=15_04.xlsx&amp;sheet=U0&amp;row=294&amp;col=7&amp;number=0.00553&amp;sourceID=14","0.00553")</f>
        <v>0.00553</v>
      </c>
    </row>
    <row r="295" spans="1:7">
      <c r="A295" s="3"/>
      <c r="B295" s="3"/>
      <c r="C295" s="3"/>
      <c r="D295" s="3"/>
      <c r="E295" s="3">
        <v>12</v>
      </c>
      <c r="F295" s="4" t="str">
        <f>HYPERLINK("http://141.218.60.56/~jnz1568/getInfo.php?workbook=15_04.xlsx&amp;sheet=U0&amp;row=295&amp;col=6&amp;number=4.1&amp;sourceID=14","4.1")</f>
        <v>4.1</v>
      </c>
      <c r="G295" s="4" t="str">
        <f>HYPERLINK("http://141.218.60.56/~jnz1568/getInfo.php?workbook=15_04.xlsx&amp;sheet=U0&amp;row=295&amp;col=7&amp;number=0.00552&amp;sourceID=14","0.00552")</f>
        <v>0.00552</v>
      </c>
    </row>
    <row r="296" spans="1:7">
      <c r="A296" s="3"/>
      <c r="B296" s="3"/>
      <c r="C296" s="3"/>
      <c r="D296" s="3"/>
      <c r="E296" s="3">
        <v>13</v>
      </c>
      <c r="F296" s="4" t="str">
        <f>HYPERLINK("http://141.218.60.56/~jnz1568/getInfo.php?workbook=15_04.xlsx&amp;sheet=U0&amp;row=296&amp;col=6&amp;number=4.2&amp;sourceID=14","4.2")</f>
        <v>4.2</v>
      </c>
      <c r="G296" s="4" t="str">
        <f>HYPERLINK("http://141.218.60.56/~jnz1568/getInfo.php?workbook=15_04.xlsx&amp;sheet=U0&amp;row=296&amp;col=7&amp;number=0.00551&amp;sourceID=14","0.00551")</f>
        <v>0.00551</v>
      </c>
    </row>
    <row r="297" spans="1:7">
      <c r="A297" s="3"/>
      <c r="B297" s="3"/>
      <c r="C297" s="3"/>
      <c r="D297" s="3"/>
      <c r="E297" s="3">
        <v>14</v>
      </c>
      <c r="F297" s="4" t="str">
        <f>HYPERLINK("http://141.218.60.56/~jnz1568/getInfo.php?workbook=15_04.xlsx&amp;sheet=U0&amp;row=297&amp;col=6&amp;number=4.3&amp;sourceID=14","4.3")</f>
        <v>4.3</v>
      </c>
      <c r="G297" s="4" t="str">
        <f>HYPERLINK("http://141.218.60.56/~jnz1568/getInfo.php?workbook=15_04.xlsx&amp;sheet=U0&amp;row=297&amp;col=7&amp;number=0.0055&amp;sourceID=14","0.0055")</f>
        <v>0.0055</v>
      </c>
    </row>
    <row r="298" spans="1:7">
      <c r="A298" s="3"/>
      <c r="B298" s="3"/>
      <c r="C298" s="3"/>
      <c r="D298" s="3"/>
      <c r="E298" s="3">
        <v>15</v>
      </c>
      <c r="F298" s="4" t="str">
        <f>HYPERLINK("http://141.218.60.56/~jnz1568/getInfo.php?workbook=15_04.xlsx&amp;sheet=U0&amp;row=298&amp;col=6&amp;number=4.4&amp;sourceID=14","4.4")</f>
        <v>4.4</v>
      </c>
      <c r="G298" s="4" t="str">
        <f>HYPERLINK("http://141.218.60.56/~jnz1568/getInfo.php?workbook=15_04.xlsx&amp;sheet=U0&amp;row=298&amp;col=7&amp;number=0.00549&amp;sourceID=14","0.00549")</f>
        <v>0.00549</v>
      </c>
    </row>
    <row r="299" spans="1:7">
      <c r="A299" s="3"/>
      <c r="B299" s="3"/>
      <c r="C299" s="3"/>
      <c r="D299" s="3"/>
      <c r="E299" s="3">
        <v>16</v>
      </c>
      <c r="F299" s="4" t="str">
        <f>HYPERLINK("http://141.218.60.56/~jnz1568/getInfo.php?workbook=15_04.xlsx&amp;sheet=U0&amp;row=299&amp;col=6&amp;number=4.5&amp;sourceID=14","4.5")</f>
        <v>4.5</v>
      </c>
      <c r="G299" s="4" t="str">
        <f>HYPERLINK("http://141.218.60.56/~jnz1568/getInfo.php?workbook=15_04.xlsx&amp;sheet=U0&amp;row=299&amp;col=7&amp;number=0.00548&amp;sourceID=14","0.00548")</f>
        <v>0.00548</v>
      </c>
    </row>
    <row r="300" spans="1:7">
      <c r="A300" s="3"/>
      <c r="B300" s="3"/>
      <c r="C300" s="3"/>
      <c r="D300" s="3"/>
      <c r="E300" s="3">
        <v>17</v>
      </c>
      <c r="F300" s="4" t="str">
        <f>HYPERLINK("http://141.218.60.56/~jnz1568/getInfo.php?workbook=15_04.xlsx&amp;sheet=U0&amp;row=300&amp;col=6&amp;number=4.6&amp;sourceID=14","4.6")</f>
        <v>4.6</v>
      </c>
      <c r="G300" s="4" t="str">
        <f>HYPERLINK("http://141.218.60.56/~jnz1568/getInfo.php?workbook=15_04.xlsx&amp;sheet=U0&amp;row=300&amp;col=7&amp;number=0.00546&amp;sourceID=14","0.00546")</f>
        <v>0.00546</v>
      </c>
    </row>
    <row r="301" spans="1:7">
      <c r="A301" s="3"/>
      <c r="B301" s="3"/>
      <c r="C301" s="3"/>
      <c r="D301" s="3"/>
      <c r="E301" s="3">
        <v>18</v>
      </c>
      <c r="F301" s="4" t="str">
        <f>HYPERLINK("http://141.218.60.56/~jnz1568/getInfo.php?workbook=15_04.xlsx&amp;sheet=U0&amp;row=301&amp;col=6&amp;number=4.7&amp;sourceID=14","4.7")</f>
        <v>4.7</v>
      </c>
      <c r="G301" s="4" t="str">
        <f>HYPERLINK("http://141.218.60.56/~jnz1568/getInfo.php?workbook=15_04.xlsx&amp;sheet=U0&amp;row=301&amp;col=7&amp;number=0.00544&amp;sourceID=14","0.00544")</f>
        <v>0.00544</v>
      </c>
    </row>
    <row r="302" spans="1:7">
      <c r="A302" s="3"/>
      <c r="B302" s="3"/>
      <c r="C302" s="3"/>
      <c r="D302" s="3"/>
      <c r="E302" s="3">
        <v>19</v>
      </c>
      <c r="F302" s="4" t="str">
        <f>HYPERLINK("http://141.218.60.56/~jnz1568/getInfo.php?workbook=15_04.xlsx&amp;sheet=U0&amp;row=302&amp;col=6&amp;number=4.8&amp;sourceID=14","4.8")</f>
        <v>4.8</v>
      </c>
      <c r="G302" s="4" t="str">
        <f>HYPERLINK("http://141.218.60.56/~jnz1568/getInfo.php?workbook=15_04.xlsx&amp;sheet=U0&amp;row=302&amp;col=7&amp;number=0.00541&amp;sourceID=14","0.00541")</f>
        <v>0.00541</v>
      </c>
    </row>
    <row r="303" spans="1:7">
      <c r="A303" s="3"/>
      <c r="B303" s="3"/>
      <c r="C303" s="3"/>
      <c r="D303" s="3"/>
      <c r="E303" s="3">
        <v>20</v>
      </c>
      <c r="F303" s="4" t="str">
        <f>HYPERLINK("http://141.218.60.56/~jnz1568/getInfo.php?workbook=15_04.xlsx&amp;sheet=U0&amp;row=303&amp;col=6&amp;number=4.9&amp;sourceID=14","4.9")</f>
        <v>4.9</v>
      </c>
      <c r="G303" s="4" t="str">
        <f>HYPERLINK("http://141.218.60.56/~jnz1568/getInfo.php?workbook=15_04.xlsx&amp;sheet=U0&amp;row=303&amp;col=7&amp;number=0.00537&amp;sourceID=14","0.00537")</f>
        <v>0.00537</v>
      </c>
    </row>
    <row r="304" spans="1:7">
      <c r="A304" s="3">
        <v>15</v>
      </c>
      <c r="B304" s="3">
        <v>4</v>
      </c>
      <c r="C304" s="3">
        <v>2</v>
      </c>
      <c r="D304" s="3">
        <v>9</v>
      </c>
      <c r="E304" s="3">
        <v>1</v>
      </c>
      <c r="F304" s="4" t="str">
        <f>HYPERLINK("http://141.218.60.56/~jnz1568/getInfo.php?workbook=15_04.xlsx&amp;sheet=U0&amp;row=304&amp;col=6&amp;number=3&amp;sourceID=14","3")</f>
        <v>3</v>
      </c>
      <c r="G304" s="4" t="str">
        <f>HYPERLINK("http://141.218.60.56/~jnz1568/getInfo.php?workbook=15_04.xlsx&amp;sheet=U0&amp;row=304&amp;col=7&amp;number=0.00894&amp;sourceID=14","0.00894")</f>
        <v>0.00894</v>
      </c>
    </row>
    <row r="305" spans="1:7">
      <c r="A305" s="3"/>
      <c r="B305" s="3"/>
      <c r="C305" s="3"/>
      <c r="D305" s="3"/>
      <c r="E305" s="3">
        <v>2</v>
      </c>
      <c r="F305" s="4" t="str">
        <f>HYPERLINK("http://141.218.60.56/~jnz1568/getInfo.php?workbook=15_04.xlsx&amp;sheet=U0&amp;row=305&amp;col=6&amp;number=3.1&amp;sourceID=14","3.1")</f>
        <v>3.1</v>
      </c>
      <c r="G305" s="4" t="str">
        <f>HYPERLINK("http://141.218.60.56/~jnz1568/getInfo.php?workbook=15_04.xlsx&amp;sheet=U0&amp;row=305&amp;col=7&amp;number=0.00894&amp;sourceID=14","0.00894")</f>
        <v>0.00894</v>
      </c>
    </row>
    <row r="306" spans="1:7">
      <c r="A306" s="3"/>
      <c r="B306" s="3"/>
      <c r="C306" s="3"/>
      <c r="D306" s="3"/>
      <c r="E306" s="3">
        <v>3</v>
      </c>
      <c r="F306" s="4" t="str">
        <f>HYPERLINK("http://141.218.60.56/~jnz1568/getInfo.php?workbook=15_04.xlsx&amp;sheet=U0&amp;row=306&amp;col=6&amp;number=3.2&amp;sourceID=14","3.2")</f>
        <v>3.2</v>
      </c>
      <c r="G306" s="4" t="str">
        <f>HYPERLINK("http://141.218.60.56/~jnz1568/getInfo.php?workbook=15_04.xlsx&amp;sheet=U0&amp;row=306&amp;col=7&amp;number=0.00894&amp;sourceID=14","0.00894")</f>
        <v>0.00894</v>
      </c>
    </row>
    <row r="307" spans="1:7">
      <c r="A307" s="3"/>
      <c r="B307" s="3"/>
      <c r="C307" s="3"/>
      <c r="D307" s="3"/>
      <c r="E307" s="3">
        <v>4</v>
      </c>
      <c r="F307" s="4" t="str">
        <f>HYPERLINK("http://141.218.60.56/~jnz1568/getInfo.php?workbook=15_04.xlsx&amp;sheet=U0&amp;row=307&amp;col=6&amp;number=3.3&amp;sourceID=14","3.3")</f>
        <v>3.3</v>
      </c>
      <c r="G307" s="4" t="str">
        <f>HYPERLINK("http://141.218.60.56/~jnz1568/getInfo.php?workbook=15_04.xlsx&amp;sheet=U0&amp;row=307&amp;col=7&amp;number=0.00894&amp;sourceID=14","0.00894")</f>
        <v>0.00894</v>
      </c>
    </row>
    <row r="308" spans="1:7">
      <c r="A308" s="3"/>
      <c r="B308" s="3"/>
      <c r="C308" s="3"/>
      <c r="D308" s="3"/>
      <c r="E308" s="3">
        <v>5</v>
      </c>
      <c r="F308" s="4" t="str">
        <f>HYPERLINK("http://141.218.60.56/~jnz1568/getInfo.php?workbook=15_04.xlsx&amp;sheet=U0&amp;row=308&amp;col=6&amp;number=3.4&amp;sourceID=14","3.4")</f>
        <v>3.4</v>
      </c>
      <c r="G308" s="4" t="str">
        <f>HYPERLINK("http://141.218.60.56/~jnz1568/getInfo.php?workbook=15_04.xlsx&amp;sheet=U0&amp;row=308&amp;col=7&amp;number=0.00894&amp;sourceID=14","0.00894")</f>
        <v>0.00894</v>
      </c>
    </row>
    <row r="309" spans="1:7">
      <c r="A309" s="3"/>
      <c r="B309" s="3"/>
      <c r="C309" s="3"/>
      <c r="D309" s="3"/>
      <c r="E309" s="3">
        <v>6</v>
      </c>
      <c r="F309" s="4" t="str">
        <f>HYPERLINK("http://141.218.60.56/~jnz1568/getInfo.php?workbook=15_04.xlsx&amp;sheet=U0&amp;row=309&amp;col=6&amp;number=3.5&amp;sourceID=14","3.5")</f>
        <v>3.5</v>
      </c>
      <c r="G309" s="4" t="str">
        <f>HYPERLINK("http://141.218.60.56/~jnz1568/getInfo.php?workbook=15_04.xlsx&amp;sheet=U0&amp;row=309&amp;col=7&amp;number=0.00893&amp;sourceID=14","0.00893")</f>
        <v>0.00893</v>
      </c>
    </row>
    <row r="310" spans="1:7">
      <c r="A310" s="3"/>
      <c r="B310" s="3"/>
      <c r="C310" s="3"/>
      <c r="D310" s="3"/>
      <c r="E310" s="3">
        <v>7</v>
      </c>
      <c r="F310" s="4" t="str">
        <f>HYPERLINK("http://141.218.60.56/~jnz1568/getInfo.php?workbook=15_04.xlsx&amp;sheet=U0&amp;row=310&amp;col=6&amp;number=3.6&amp;sourceID=14","3.6")</f>
        <v>3.6</v>
      </c>
      <c r="G310" s="4" t="str">
        <f>HYPERLINK("http://141.218.60.56/~jnz1568/getInfo.php?workbook=15_04.xlsx&amp;sheet=U0&amp;row=310&amp;col=7&amp;number=0.00893&amp;sourceID=14","0.00893")</f>
        <v>0.00893</v>
      </c>
    </row>
    <row r="311" spans="1:7">
      <c r="A311" s="3"/>
      <c r="B311" s="3"/>
      <c r="C311" s="3"/>
      <c r="D311" s="3"/>
      <c r="E311" s="3">
        <v>8</v>
      </c>
      <c r="F311" s="4" t="str">
        <f>HYPERLINK("http://141.218.60.56/~jnz1568/getInfo.php?workbook=15_04.xlsx&amp;sheet=U0&amp;row=311&amp;col=6&amp;number=3.7&amp;sourceID=14","3.7")</f>
        <v>3.7</v>
      </c>
      <c r="G311" s="4" t="str">
        <f>HYPERLINK("http://141.218.60.56/~jnz1568/getInfo.php?workbook=15_04.xlsx&amp;sheet=U0&amp;row=311&amp;col=7&amp;number=0.00893&amp;sourceID=14","0.00893")</f>
        <v>0.00893</v>
      </c>
    </row>
    <row r="312" spans="1:7">
      <c r="A312" s="3"/>
      <c r="B312" s="3"/>
      <c r="C312" s="3"/>
      <c r="D312" s="3"/>
      <c r="E312" s="3">
        <v>9</v>
      </c>
      <c r="F312" s="4" t="str">
        <f>HYPERLINK("http://141.218.60.56/~jnz1568/getInfo.php?workbook=15_04.xlsx&amp;sheet=U0&amp;row=312&amp;col=6&amp;number=3.8&amp;sourceID=14","3.8")</f>
        <v>3.8</v>
      </c>
      <c r="G312" s="4" t="str">
        <f>HYPERLINK("http://141.218.60.56/~jnz1568/getInfo.php?workbook=15_04.xlsx&amp;sheet=U0&amp;row=312&amp;col=7&amp;number=0.00892&amp;sourceID=14","0.00892")</f>
        <v>0.00892</v>
      </c>
    </row>
    <row r="313" spans="1:7">
      <c r="A313" s="3"/>
      <c r="B313" s="3"/>
      <c r="C313" s="3"/>
      <c r="D313" s="3"/>
      <c r="E313" s="3">
        <v>10</v>
      </c>
      <c r="F313" s="4" t="str">
        <f>HYPERLINK("http://141.218.60.56/~jnz1568/getInfo.php?workbook=15_04.xlsx&amp;sheet=U0&amp;row=313&amp;col=6&amp;number=3.9&amp;sourceID=14","3.9")</f>
        <v>3.9</v>
      </c>
      <c r="G313" s="4" t="str">
        <f>HYPERLINK("http://141.218.60.56/~jnz1568/getInfo.php?workbook=15_04.xlsx&amp;sheet=U0&amp;row=313&amp;col=7&amp;number=0.00892&amp;sourceID=14","0.00892")</f>
        <v>0.00892</v>
      </c>
    </row>
    <row r="314" spans="1:7">
      <c r="A314" s="3"/>
      <c r="B314" s="3"/>
      <c r="C314" s="3"/>
      <c r="D314" s="3"/>
      <c r="E314" s="3">
        <v>11</v>
      </c>
      <c r="F314" s="4" t="str">
        <f>HYPERLINK("http://141.218.60.56/~jnz1568/getInfo.php?workbook=15_04.xlsx&amp;sheet=U0&amp;row=314&amp;col=6&amp;number=4&amp;sourceID=14","4")</f>
        <v>4</v>
      </c>
      <c r="G314" s="4" t="str">
        <f>HYPERLINK("http://141.218.60.56/~jnz1568/getInfo.php?workbook=15_04.xlsx&amp;sheet=U0&amp;row=314&amp;col=7&amp;number=0.00891&amp;sourceID=14","0.00891")</f>
        <v>0.00891</v>
      </c>
    </row>
    <row r="315" spans="1:7">
      <c r="A315" s="3"/>
      <c r="B315" s="3"/>
      <c r="C315" s="3"/>
      <c r="D315" s="3"/>
      <c r="E315" s="3">
        <v>12</v>
      </c>
      <c r="F315" s="4" t="str">
        <f>HYPERLINK("http://141.218.60.56/~jnz1568/getInfo.php?workbook=15_04.xlsx&amp;sheet=U0&amp;row=315&amp;col=6&amp;number=4.1&amp;sourceID=14","4.1")</f>
        <v>4.1</v>
      </c>
      <c r="G315" s="4" t="str">
        <f>HYPERLINK("http://141.218.60.56/~jnz1568/getInfo.php?workbook=15_04.xlsx&amp;sheet=U0&amp;row=315&amp;col=7&amp;number=0.0089&amp;sourceID=14","0.0089")</f>
        <v>0.0089</v>
      </c>
    </row>
    <row r="316" spans="1:7">
      <c r="A316" s="3"/>
      <c r="B316" s="3"/>
      <c r="C316" s="3"/>
      <c r="D316" s="3"/>
      <c r="E316" s="3">
        <v>13</v>
      </c>
      <c r="F316" s="4" t="str">
        <f>HYPERLINK("http://141.218.60.56/~jnz1568/getInfo.php?workbook=15_04.xlsx&amp;sheet=U0&amp;row=316&amp;col=6&amp;number=4.2&amp;sourceID=14","4.2")</f>
        <v>4.2</v>
      </c>
      <c r="G316" s="4" t="str">
        <f>HYPERLINK("http://141.218.60.56/~jnz1568/getInfo.php?workbook=15_04.xlsx&amp;sheet=U0&amp;row=316&amp;col=7&amp;number=0.00888&amp;sourceID=14","0.00888")</f>
        <v>0.00888</v>
      </c>
    </row>
    <row r="317" spans="1:7">
      <c r="A317" s="3"/>
      <c r="B317" s="3"/>
      <c r="C317" s="3"/>
      <c r="D317" s="3"/>
      <c r="E317" s="3">
        <v>14</v>
      </c>
      <c r="F317" s="4" t="str">
        <f>HYPERLINK("http://141.218.60.56/~jnz1568/getInfo.php?workbook=15_04.xlsx&amp;sheet=U0&amp;row=317&amp;col=6&amp;number=4.3&amp;sourceID=14","4.3")</f>
        <v>4.3</v>
      </c>
      <c r="G317" s="4" t="str">
        <f>HYPERLINK("http://141.218.60.56/~jnz1568/getInfo.php?workbook=15_04.xlsx&amp;sheet=U0&amp;row=317&amp;col=7&amp;number=0.00887&amp;sourceID=14","0.00887")</f>
        <v>0.00887</v>
      </c>
    </row>
    <row r="318" spans="1:7">
      <c r="A318" s="3"/>
      <c r="B318" s="3"/>
      <c r="C318" s="3"/>
      <c r="D318" s="3"/>
      <c r="E318" s="3">
        <v>15</v>
      </c>
      <c r="F318" s="4" t="str">
        <f>HYPERLINK("http://141.218.60.56/~jnz1568/getInfo.php?workbook=15_04.xlsx&amp;sheet=U0&amp;row=318&amp;col=6&amp;number=4.4&amp;sourceID=14","4.4")</f>
        <v>4.4</v>
      </c>
      <c r="G318" s="4" t="str">
        <f>HYPERLINK("http://141.218.60.56/~jnz1568/getInfo.php?workbook=15_04.xlsx&amp;sheet=U0&amp;row=318&amp;col=7&amp;number=0.00885&amp;sourceID=14","0.00885")</f>
        <v>0.00885</v>
      </c>
    </row>
    <row r="319" spans="1:7">
      <c r="A319" s="3"/>
      <c r="B319" s="3"/>
      <c r="C319" s="3"/>
      <c r="D319" s="3"/>
      <c r="E319" s="3">
        <v>16</v>
      </c>
      <c r="F319" s="4" t="str">
        <f>HYPERLINK("http://141.218.60.56/~jnz1568/getInfo.php?workbook=15_04.xlsx&amp;sheet=U0&amp;row=319&amp;col=6&amp;number=4.5&amp;sourceID=14","4.5")</f>
        <v>4.5</v>
      </c>
      <c r="G319" s="4" t="str">
        <f>HYPERLINK("http://141.218.60.56/~jnz1568/getInfo.php?workbook=15_04.xlsx&amp;sheet=U0&amp;row=319&amp;col=7&amp;number=0.00882&amp;sourceID=14","0.00882")</f>
        <v>0.00882</v>
      </c>
    </row>
    <row r="320" spans="1:7">
      <c r="A320" s="3"/>
      <c r="B320" s="3"/>
      <c r="C320" s="3"/>
      <c r="D320" s="3"/>
      <c r="E320" s="3">
        <v>17</v>
      </c>
      <c r="F320" s="4" t="str">
        <f>HYPERLINK("http://141.218.60.56/~jnz1568/getInfo.php?workbook=15_04.xlsx&amp;sheet=U0&amp;row=320&amp;col=6&amp;number=4.6&amp;sourceID=14","4.6")</f>
        <v>4.6</v>
      </c>
      <c r="G320" s="4" t="str">
        <f>HYPERLINK("http://141.218.60.56/~jnz1568/getInfo.php?workbook=15_04.xlsx&amp;sheet=U0&amp;row=320&amp;col=7&amp;number=0.00879&amp;sourceID=14","0.00879")</f>
        <v>0.00879</v>
      </c>
    </row>
    <row r="321" spans="1:7">
      <c r="A321" s="3"/>
      <c r="B321" s="3"/>
      <c r="C321" s="3"/>
      <c r="D321" s="3"/>
      <c r="E321" s="3">
        <v>18</v>
      </c>
      <c r="F321" s="4" t="str">
        <f>HYPERLINK("http://141.218.60.56/~jnz1568/getInfo.php?workbook=15_04.xlsx&amp;sheet=U0&amp;row=321&amp;col=6&amp;number=4.7&amp;sourceID=14","4.7")</f>
        <v>4.7</v>
      </c>
      <c r="G321" s="4" t="str">
        <f>HYPERLINK("http://141.218.60.56/~jnz1568/getInfo.php?workbook=15_04.xlsx&amp;sheet=U0&amp;row=321&amp;col=7&amp;number=0.00876&amp;sourceID=14","0.00876")</f>
        <v>0.00876</v>
      </c>
    </row>
    <row r="322" spans="1:7">
      <c r="A322" s="3"/>
      <c r="B322" s="3"/>
      <c r="C322" s="3"/>
      <c r="D322" s="3"/>
      <c r="E322" s="3">
        <v>19</v>
      </c>
      <c r="F322" s="4" t="str">
        <f>HYPERLINK("http://141.218.60.56/~jnz1568/getInfo.php?workbook=15_04.xlsx&amp;sheet=U0&amp;row=322&amp;col=6&amp;number=4.8&amp;sourceID=14","4.8")</f>
        <v>4.8</v>
      </c>
      <c r="G322" s="4" t="str">
        <f>HYPERLINK("http://141.218.60.56/~jnz1568/getInfo.php?workbook=15_04.xlsx&amp;sheet=U0&amp;row=322&amp;col=7&amp;number=0.00871&amp;sourceID=14","0.00871")</f>
        <v>0.00871</v>
      </c>
    </row>
    <row r="323" spans="1:7">
      <c r="A323" s="3"/>
      <c r="B323" s="3"/>
      <c r="C323" s="3"/>
      <c r="D323" s="3"/>
      <c r="E323" s="3">
        <v>20</v>
      </c>
      <c r="F323" s="4" t="str">
        <f>HYPERLINK("http://141.218.60.56/~jnz1568/getInfo.php?workbook=15_04.xlsx&amp;sheet=U0&amp;row=323&amp;col=6&amp;number=4.9&amp;sourceID=14","4.9")</f>
        <v>4.9</v>
      </c>
      <c r="G323" s="4" t="str">
        <f>HYPERLINK("http://141.218.60.56/~jnz1568/getInfo.php?workbook=15_04.xlsx&amp;sheet=U0&amp;row=323&amp;col=7&amp;number=0.00865&amp;sourceID=14","0.00865")</f>
        <v>0.00865</v>
      </c>
    </row>
    <row r="324" spans="1:7">
      <c r="A324" s="3">
        <v>15</v>
      </c>
      <c r="B324" s="3">
        <v>4</v>
      </c>
      <c r="C324" s="3">
        <v>2</v>
      </c>
      <c r="D324" s="3">
        <v>10</v>
      </c>
      <c r="E324" s="3">
        <v>1</v>
      </c>
      <c r="F324" s="4" t="str">
        <f>HYPERLINK("http://141.218.60.56/~jnz1568/getInfo.php?workbook=15_04.xlsx&amp;sheet=U0&amp;row=324&amp;col=6&amp;number=3&amp;sourceID=14","3")</f>
        <v>3</v>
      </c>
      <c r="G324" s="4" t="str">
        <f>HYPERLINK("http://141.218.60.56/~jnz1568/getInfo.php?workbook=15_04.xlsx&amp;sheet=U0&amp;row=324&amp;col=7&amp;number=0.0011&amp;sourceID=14","0.0011")</f>
        <v>0.0011</v>
      </c>
    </row>
    <row r="325" spans="1:7">
      <c r="A325" s="3"/>
      <c r="B325" s="3"/>
      <c r="C325" s="3"/>
      <c r="D325" s="3"/>
      <c r="E325" s="3">
        <v>2</v>
      </c>
      <c r="F325" s="4" t="str">
        <f>HYPERLINK("http://141.218.60.56/~jnz1568/getInfo.php?workbook=15_04.xlsx&amp;sheet=U0&amp;row=325&amp;col=6&amp;number=3.1&amp;sourceID=14","3.1")</f>
        <v>3.1</v>
      </c>
      <c r="G325" s="4" t="str">
        <f>HYPERLINK("http://141.218.60.56/~jnz1568/getInfo.php?workbook=15_04.xlsx&amp;sheet=U0&amp;row=325&amp;col=7&amp;number=0.0011&amp;sourceID=14","0.0011")</f>
        <v>0.0011</v>
      </c>
    </row>
    <row r="326" spans="1:7">
      <c r="A326" s="3"/>
      <c r="B326" s="3"/>
      <c r="C326" s="3"/>
      <c r="D326" s="3"/>
      <c r="E326" s="3">
        <v>3</v>
      </c>
      <c r="F326" s="4" t="str">
        <f>HYPERLINK("http://141.218.60.56/~jnz1568/getInfo.php?workbook=15_04.xlsx&amp;sheet=U0&amp;row=326&amp;col=6&amp;number=3.2&amp;sourceID=14","3.2")</f>
        <v>3.2</v>
      </c>
      <c r="G326" s="4" t="str">
        <f>HYPERLINK("http://141.218.60.56/~jnz1568/getInfo.php?workbook=15_04.xlsx&amp;sheet=U0&amp;row=326&amp;col=7&amp;number=0.0011&amp;sourceID=14","0.0011")</f>
        <v>0.0011</v>
      </c>
    </row>
    <row r="327" spans="1:7">
      <c r="A327" s="3"/>
      <c r="B327" s="3"/>
      <c r="C327" s="3"/>
      <c r="D327" s="3"/>
      <c r="E327" s="3">
        <v>4</v>
      </c>
      <c r="F327" s="4" t="str">
        <f>HYPERLINK("http://141.218.60.56/~jnz1568/getInfo.php?workbook=15_04.xlsx&amp;sheet=U0&amp;row=327&amp;col=6&amp;number=3.3&amp;sourceID=14","3.3")</f>
        <v>3.3</v>
      </c>
      <c r="G327" s="4" t="str">
        <f>HYPERLINK("http://141.218.60.56/~jnz1568/getInfo.php?workbook=15_04.xlsx&amp;sheet=U0&amp;row=327&amp;col=7&amp;number=0.0011&amp;sourceID=14","0.0011")</f>
        <v>0.0011</v>
      </c>
    </row>
    <row r="328" spans="1:7">
      <c r="A328" s="3"/>
      <c r="B328" s="3"/>
      <c r="C328" s="3"/>
      <c r="D328" s="3"/>
      <c r="E328" s="3">
        <v>5</v>
      </c>
      <c r="F328" s="4" t="str">
        <f>HYPERLINK("http://141.218.60.56/~jnz1568/getInfo.php?workbook=15_04.xlsx&amp;sheet=U0&amp;row=328&amp;col=6&amp;number=3.4&amp;sourceID=14","3.4")</f>
        <v>3.4</v>
      </c>
      <c r="G328" s="4" t="str">
        <f>HYPERLINK("http://141.218.60.56/~jnz1568/getInfo.php?workbook=15_04.xlsx&amp;sheet=U0&amp;row=328&amp;col=7&amp;number=0.0011&amp;sourceID=14","0.0011")</f>
        <v>0.0011</v>
      </c>
    </row>
    <row r="329" spans="1:7">
      <c r="A329" s="3"/>
      <c r="B329" s="3"/>
      <c r="C329" s="3"/>
      <c r="D329" s="3"/>
      <c r="E329" s="3">
        <v>6</v>
      </c>
      <c r="F329" s="4" t="str">
        <f>HYPERLINK("http://141.218.60.56/~jnz1568/getInfo.php?workbook=15_04.xlsx&amp;sheet=U0&amp;row=329&amp;col=6&amp;number=3.5&amp;sourceID=14","3.5")</f>
        <v>3.5</v>
      </c>
      <c r="G329" s="4" t="str">
        <f>HYPERLINK("http://141.218.60.56/~jnz1568/getInfo.php?workbook=15_04.xlsx&amp;sheet=U0&amp;row=329&amp;col=7&amp;number=0.0011&amp;sourceID=14","0.0011")</f>
        <v>0.0011</v>
      </c>
    </row>
    <row r="330" spans="1:7">
      <c r="A330" s="3"/>
      <c r="B330" s="3"/>
      <c r="C330" s="3"/>
      <c r="D330" s="3"/>
      <c r="E330" s="3">
        <v>7</v>
      </c>
      <c r="F330" s="4" t="str">
        <f>HYPERLINK("http://141.218.60.56/~jnz1568/getInfo.php?workbook=15_04.xlsx&amp;sheet=U0&amp;row=330&amp;col=6&amp;number=3.6&amp;sourceID=14","3.6")</f>
        <v>3.6</v>
      </c>
      <c r="G330" s="4" t="str">
        <f>HYPERLINK("http://141.218.60.56/~jnz1568/getInfo.php?workbook=15_04.xlsx&amp;sheet=U0&amp;row=330&amp;col=7&amp;number=0.0011&amp;sourceID=14","0.0011")</f>
        <v>0.0011</v>
      </c>
    </row>
    <row r="331" spans="1:7">
      <c r="A331" s="3"/>
      <c r="B331" s="3"/>
      <c r="C331" s="3"/>
      <c r="D331" s="3"/>
      <c r="E331" s="3">
        <v>8</v>
      </c>
      <c r="F331" s="4" t="str">
        <f>HYPERLINK("http://141.218.60.56/~jnz1568/getInfo.php?workbook=15_04.xlsx&amp;sheet=U0&amp;row=331&amp;col=6&amp;number=3.7&amp;sourceID=14","3.7")</f>
        <v>3.7</v>
      </c>
      <c r="G331" s="4" t="str">
        <f>HYPERLINK("http://141.218.60.56/~jnz1568/getInfo.php?workbook=15_04.xlsx&amp;sheet=U0&amp;row=331&amp;col=7&amp;number=0.0011&amp;sourceID=14","0.0011")</f>
        <v>0.0011</v>
      </c>
    </row>
    <row r="332" spans="1:7">
      <c r="A332" s="3"/>
      <c r="B332" s="3"/>
      <c r="C332" s="3"/>
      <c r="D332" s="3"/>
      <c r="E332" s="3">
        <v>9</v>
      </c>
      <c r="F332" s="4" t="str">
        <f>HYPERLINK("http://141.218.60.56/~jnz1568/getInfo.php?workbook=15_04.xlsx&amp;sheet=U0&amp;row=332&amp;col=6&amp;number=3.8&amp;sourceID=14","3.8")</f>
        <v>3.8</v>
      </c>
      <c r="G332" s="4" t="str">
        <f>HYPERLINK("http://141.218.60.56/~jnz1568/getInfo.php?workbook=15_04.xlsx&amp;sheet=U0&amp;row=332&amp;col=7&amp;number=0.0011&amp;sourceID=14","0.0011")</f>
        <v>0.0011</v>
      </c>
    </row>
    <row r="333" spans="1:7">
      <c r="A333" s="3"/>
      <c r="B333" s="3"/>
      <c r="C333" s="3"/>
      <c r="D333" s="3"/>
      <c r="E333" s="3">
        <v>10</v>
      </c>
      <c r="F333" s="4" t="str">
        <f>HYPERLINK("http://141.218.60.56/~jnz1568/getInfo.php?workbook=15_04.xlsx&amp;sheet=U0&amp;row=333&amp;col=6&amp;number=3.9&amp;sourceID=14","3.9")</f>
        <v>3.9</v>
      </c>
      <c r="G333" s="4" t="str">
        <f>HYPERLINK("http://141.218.60.56/~jnz1568/getInfo.php?workbook=15_04.xlsx&amp;sheet=U0&amp;row=333&amp;col=7&amp;number=0.0011&amp;sourceID=14","0.0011")</f>
        <v>0.0011</v>
      </c>
    </row>
    <row r="334" spans="1:7">
      <c r="A334" s="3"/>
      <c r="B334" s="3"/>
      <c r="C334" s="3"/>
      <c r="D334" s="3"/>
      <c r="E334" s="3">
        <v>11</v>
      </c>
      <c r="F334" s="4" t="str">
        <f>HYPERLINK("http://141.218.60.56/~jnz1568/getInfo.php?workbook=15_04.xlsx&amp;sheet=U0&amp;row=334&amp;col=6&amp;number=4&amp;sourceID=14","4")</f>
        <v>4</v>
      </c>
      <c r="G334" s="4" t="str">
        <f>HYPERLINK("http://141.218.60.56/~jnz1568/getInfo.php?workbook=15_04.xlsx&amp;sheet=U0&amp;row=334&amp;col=7&amp;number=0.0011&amp;sourceID=14","0.0011")</f>
        <v>0.0011</v>
      </c>
    </row>
    <row r="335" spans="1:7">
      <c r="A335" s="3"/>
      <c r="B335" s="3"/>
      <c r="C335" s="3"/>
      <c r="D335" s="3"/>
      <c r="E335" s="3">
        <v>12</v>
      </c>
      <c r="F335" s="4" t="str">
        <f>HYPERLINK("http://141.218.60.56/~jnz1568/getInfo.php?workbook=15_04.xlsx&amp;sheet=U0&amp;row=335&amp;col=6&amp;number=4.1&amp;sourceID=14","4.1")</f>
        <v>4.1</v>
      </c>
      <c r="G335" s="4" t="str">
        <f>HYPERLINK("http://141.218.60.56/~jnz1568/getInfo.php?workbook=15_04.xlsx&amp;sheet=U0&amp;row=335&amp;col=7&amp;number=0.0011&amp;sourceID=14","0.0011")</f>
        <v>0.0011</v>
      </c>
    </row>
    <row r="336" spans="1:7">
      <c r="A336" s="3"/>
      <c r="B336" s="3"/>
      <c r="C336" s="3"/>
      <c r="D336" s="3"/>
      <c r="E336" s="3">
        <v>13</v>
      </c>
      <c r="F336" s="4" t="str">
        <f>HYPERLINK("http://141.218.60.56/~jnz1568/getInfo.php?workbook=15_04.xlsx&amp;sheet=U0&amp;row=336&amp;col=6&amp;number=4.2&amp;sourceID=14","4.2")</f>
        <v>4.2</v>
      </c>
      <c r="G336" s="4" t="str">
        <f>HYPERLINK("http://141.218.60.56/~jnz1568/getInfo.php?workbook=15_04.xlsx&amp;sheet=U0&amp;row=336&amp;col=7&amp;number=0.0011&amp;sourceID=14","0.0011")</f>
        <v>0.0011</v>
      </c>
    </row>
    <row r="337" spans="1:7">
      <c r="A337" s="3"/>
      <c r="B337" s="3"/>
      <c r="C337" s="3"/>
      <c r="D337" s="3"/>
      <c r="E337" s="3">
        <v>14</v>
      </c>
      <c r="F337" s="4" t="str">
        <f>HYPERLINK("http://141.218.60.56/~jnz1568/getInfo.php?workbook=15_04.xlsx&amp;sheet=U0&amp;row=337&amp;col=6&amp;number=4.3&amp;sourceID=14","4.3")</f>
        <v>4.3</v>
      </c>
      <c r="G337" s="4" t="str">
        <f>HYPERLINK("http://141.218.60.56/~jnz1568/getInfo.php?workbook=15_04.xlsx&amp;sheet=U0&amp;row=337&amp;col=7&amp;number=0.0011&amp;sourceID=14","0.0011")</f>
        <v>0.0011</v>
      </c>
    </row>
    <row r="338" spans="1:7">
      <c r="A338" s="3"/>
      <c r="B338" s="3"/>
      <c r="C338" s="3"/>
      <c r="D338" s="3"/>
      <c r="E338" s="3">
        <v>15</v>
      </c>
      <c r="F338" s="4" t="str">
        <f>HYPERLINK("http://141.218.60.56/~jnz1568/getInfo.php?workbook=15_04.xlsx&amp;sheet=U0&amp;row=338&amp;col=6&amp;number=4.4&amp;sourceID=14","4.4")</f>
        <v>4.4</v>
      </c>
      <c r="G338" s="4" t="str">
        <f>HYPERLINK("http://141.218.60.56/~jnz1568/getInfo.php?workbook=15_04.xlsx&amp;sheet=U0&amp;row=338&amp;col=7&amp;number=0.00109&amp;sourceID=14","0.00109")</f>
        <v>0.00109</v>
      </c>
    </row>
    <row r="339" spans="1:7">
      <c r="A339" s="3"/>
      <c r="B339" s="3"/>
      <c r="C339" s="3"/>
      <c r="D339" s="3"/>
      <c r="E339" s="3">
        <v>16</v>
      </c>
      <c r="F339" s="4" t="str">
        <f>HYPERLINK("http://141.218.60.56/~jnz1568/getInfo.php?workbook=15_04.xlsx&amp;sheet=U0&amp;row=339&amp;col=6&amp;number=4.5&amp;sourceID=14","4.5")</f>
        <v>4.5</v>
      </c>
      <c r="G339" s="4" t="str">
        <f>HYPERLINK("http://141.218.60.56/~jnz1568/getInfo.php?workbook=15_04.xlsx&amp;sheet=U0&amp;row=339&amp;col=7&amp;number=0.00109&amp;sourceID=14","0.00109")</f>
        <v>0.00109</v>
      </c>
    </row>
    <row r="340" spans="1:7">
      <c r="A340" s="3"/>
      <c r="B340" s="3"/>
      <c r="C340" s="3"/>
      <c r="D340" s="3"/>
      <c r="E340" s="3">
        <v>17</v>
      </c>
      <c r="F340" s="4" t="str">
        <f>HYPERLINK("http://141.218.60.56/~jnz1568/getInfo.php?workbook=15_04.xlsx&amp;sheet=U0&amp;row=340&amp;col=6&amp;number=4.6&amp;sourceID=14","4.6")</f>
        <v>4.6</v>
      </c>
      <c r="G340" s="4" t="str">
        <f>HYPERLINK("http://141.218.60.56/~jnz1568/getInfo.php?workbook=15_04.xlsx&amp;sheet=U0&amp;row=340&amp;col=7&amp;number=0.00109&amp;sourceID=14","0.00109")</f>
        <v>0.00109</v>
      </c>
    </row>
    <row r="341" spans="1:7">
      <c r="A341" s="3"/>
      <c r="B341" s="3"/>
      <c r="C341" s="3"/>
      <c r="D341" s="3"/>
      <c r="E341" s="3">
        <v>18</v>
      </c>
      <c r="F341" s="4" t="str">
        <f>HYPERLINK("http://141.218.60.56/~jnz1568/getInfo.php?workbook=15_04.xlsx&amp;sheet=U0&amp;row=341&amp;col=6&amp;number=4.7&amp;sourceID=14","4.7")</f>
        <v>4.7</v>
      </c>
      <c r="G341" s="4" t="str">
        <f>HYPERLINK("http://141.218.60.56/~jnz1568/getInfo.php?workbook=15_04.xlsx&amp;sheet=U0&amp;row=341&amp;col=7&amp;number=0.00108&amp;sourceID=14","0.00108")</f>
        <v>0.00108</v>
      </c>
    </row>
    <row r="342" spans="1:7">
      <c r="A342" s="3"/>
      <c r="B342" s="3"/>
      <c r="C342" s="3"/>
      <c r="D342" s="3"/>
      <c r="E342" s="3">
        <v>19</v>
      </c>
      <c r="F342" s="4" t="str">
        <f>HYPERLINK("http://141.218.60.56/~jnz1568/getInfo.php?workbook=15_04.xlsx&amp;sheet=U0&amp;row=342&amp;col=6&amp;number=4.8&amp;sourceID=14","4.8")</f>
        <v>4.8</v>
      </c>
      <c r="G342" s="4" t="str">
        <f>HYPERLINK("http://141.218.60.56/~jnz1568/getInfo.php?workbook=15_04.xlsx&amp;sheet=U0&amp;row=342&amp;col=7&amp;number=0.00108&amp;sourceID=14","0.00108")</f>
        <v>0.00108</v>
      </c>
    </row>
    <row r="343" spans="1:7">
      <c r="A343" s="3"/>
      <c r="B343" s="3"/>
      <c r="C343" s="3"/>
      <c r="D343" s="3"/>
      <c r="E343" s="3">
        <v>20</v>
      </c>
      <c r="F343" s="4" t="str">
        <f>HYPERLINK("http://141.218.60.56/~jnz1568/getInfo.php?workbook=15_04.xlsx&amp;sheet=U0&amp;row=343&amp;col=6&amp;number=4.9&amp;sourceID=14","4.9")</f>
        <v>4.9</v>
      </c>
      <c r="G343" s="4" t="str">
        <f>HYPERLINK("http://141.218.60.56/~jnz1568/getInfo.php?workbook=15_04.xlsx&amp;sheet=U0&amp;row=343&amp;col=7&amp;number=0.00107&amp;sourceID=14","0.00107")</f>
        <v>0.00107</v>
      </c>
    </row>
    <row r="344" spans="1:7">
      <c r="A344" s="3">
        <v>15</v>
      </c>
      <c r="B344" s="3">
        <v>4</v>
      </c>
      <c r="C344" s="3">
        <v>3</v>
      </c>
      <c r="D344" s="3">
        <v>4</v>
      </c>
      <c r="E344" s="3">
        <v>1</v>
      </c>
      <c r="F344" s="4" t="str">
        <f>HYPERLINK("http://141.218.60.56/~jnz1568/getInfo.php?workbook=15_04.xlsx&amp;sheet=U0&amp;row=344&amp;col=6&amp;number=3&amp;sourceID=14","3")</f>
        <v>3</v>
      </c>
      <c r="G344" s="4" t="str">
        <f>HYPERLINK("http://141.218.60.56/~jnz1568/getInfo.php?workbook=15_04.xlsx&amp;sheet=U0&amp;row=344&amp;col=7&amp;number=0.81&amp;sourceID=14","0.81")</f>
        <v>0.81</v>
      </c>
    </row>
    <row r="345" spans="1:7">
      <c r="A345" s="3"/>
      <c r="B345" s="3"/>
      <c r="C345" s="3"/>
      <c r="D345" s="3"/>
      <c r="E345" s="3">
        <v>2</v>
      </c>
      <c r="F345" s="4" t="str">
        <f>HYPERLINK("http://141.218.60.56/~jnz1568/getInfo.php?workbook=15_04.xlsx&amp;sheet=U0&amp;row=345&amp;col=6&amp;number=3.1&amp;sourceID=14","3.1")</f>
        <v>3.1</v>
      </c>
      <c r="G345" s="4" t="str">
        <f>HYPERLINK("http://141.218.60.56/~jnz1568/getInfo.php?workbook=15_04.xlsx&amp;sheet=U0&amp;row=345&amp;col=7&amp;number=0.81&amp;sourceID=14","0.81")</f>
        <v>0.81</v>
      </c>
    </row>
    <row r="346" spans="1:7">
      <c r="A346" s="3"/>
      <c r="B346" s="3"/>
      <c r="C346" s="3"/>
      <c r="D346" s="3"/>
      <c r="E346" s="3">
        <v>3</v>
      </c>
      <c r="F346" s="4" t="str">
        <f>HYPERLINK("http://141.218.60.56/~jnz1568/getInfo.php?workbook=15_04.xlsx&amp;sheet=U0&amp;row=346&amp;col=6&amp;number=3.2&amp;sourceID=14","3.2")</f>
        <v>3.2</v>
      </c>
      <c r="G346" s="4" t="str">
        <f>HYPERLINK("http://141.218.60.56/~jnz1568/getInfo.php?workbook=15_04.xlsx&amp;sheet=U0&amp;row=346&amp;col=7&amp;number=0.809&amp;sourceID=14","0.809")</f>
        <v>0.809</v>
      </c>
    </row>
    <row r="347" spans="1:7">
      <c r="A347" s="3"/>
      <c r="B347" s="3"/>
      <c r="C347" s="3"/>
      <c r="D347" s="3"/>
      <c r="E347" s="3">
        <v>4</v>
      </c>
      <c r="F347" s="4" t="str">
        <f>HYPERLINK("http://141.218.60.56/~jnz1568/getInfo.php?workbook=15_04.xlsx&amp;sheet=U0&amp;row=347&amp;col=6&amp;number=3.3&amp;sourceID=14","3.3")</f>
        <v>3.3</v>
      </c>
      <c r="G347" s="4" t="str">
        <f>HYPERLINK("http://141.218.60.56/~jnz1568/getInfo.php?workbook=15_04.xlsx&amp;sheet=U0&amp;row=347&amp;col=7&amp;number=0.809&amp;sourceID=14","0.809")</f>
        <v>0.809</v>
      </c>
    </row>
    <row r="348" spans="1:7">
      <c r="A348" s="3"/>
      <c r="B348" s="3"/>
      <c r="C348" s="3"/>
      <c r="D348" s="3"/>
      <c r="E348" s="3">
        <v>5</v>
      </c>
      <c r="F348" s="4" t="str">
        <f>HYPERLINK("http://141.218.60.56/~jnz1568/getInfo.php?workbook=15_04.xlsx&amp;sheet=U0&amp;row=348&amp;col=6&amp;number=3.4&amp;sourceID=14","3.4")</f>
        <v>3.4</v>
      </c>
      <c r="G348" s="4" t="str">
        <f>HYPERLINK("http://141.218.60.56/~jnz1568/getInfo.php?workbook=15_04.xlsx&amp;sheet=U0&amp;row=348&amp;col=7&amp;number=0.808&amp;sourceID=14","0.808")</f>
        <v>0.808</v>
      </c>
    </row>
    <row r="349" spans="1:7">
      <c r="A349" s="3"/>
      <c r="B349" s="3"/>
      <c r="C349" s="3"/>
      <c r="D349" s="3"/>
      <c r="E349" s="3">
        <v>6</v>
      </c>
      <c r="F349" s="4" t="str">
        <f>HYPERLINK("http://141.218.60.56/~jnz1568/getInfo.php?workbook=15_04.xlsx&amp;sheet=U0&amp;row=349&amp;col=6&amp;number=3.5&amp;sourceID=14","3.5")</f>
        <v>3.5</v>
      </c>
      <c r="G349" s="4" t="str">
        <f>HYPERLINK("http://141.218.60.56/~jnz1568/getInfo.php?workbook=15_04.xlsx&amp;sheet=U0&amp;row=349&amp;col=7&amp;number=0.808&amp;sourceID=14","0.808")</f>
        <v>0.808</v>
      </c>
    </row>
    <row r="350" spans="1:7">
      <c r="A350" s="3"/>
      <c r="B350" s="3"/>
      <c r="C350" s="3"/>
      <c r="D350" s="3"/>
      <c r="E350" s="3">
        <v>7</v>
      </c>
      <c r="F350" s="4" t="str">
        <f>HYPERLINK("http://141.218.60.56/~jnz1568/getInfo.php?workbook=15_04.xlsx&amp;sheet=U0&amp;row=350&amp;col=6&amp;number=3.6&amp;sourceID=14","3.6")</f>
        <v>3.6</v>
      </c>
      <c r="G350" s="4" t="str">
        <f>HYPERLINK("http://141.218.60.56/~jnz1568/getInfo.php?workbook=15_04.xlsx&amp;sheet=U0&amp;row=350&amp;col=7&amp;number=0.807&amp;sourceID=14","0.807")</f>
        <v>0.807</v>
      </c>
    </row>
    <row r="351" spans="1:7">
      <c r="A351" s="3"/>
      <c r="B351" s="3"/>
      <c r="C351" s="3"/>
      <c r="D351" s="3"/>
      <c r="E351" s="3">
        <v>8</v>
      </c>
      <c r="F351" s="4" t="str">
        <f>HYPERLINK("http://141.218.60.56/~jnz1568/getInfo.php?workbook=15_04.xlsx&amp;sheet=U0&amp;row=351&amp;col=6&amp;number=3.7&amp;sourceID=14","3.7")</f>
        <v>3.7</v>
      </c>
      <c r="G351" s="4" t="str">
        <f>HYPERLINK("http://141.218.60.56/~jnz1568/getInfo.php?workbook=15_04.xlsx&amp;sheet=U0&amp;row=351&amp;col=7&amp;number=0.806&amp;sourceID=14","0.806")</f>
        <v>0.806</v>
      </c>
    </row>
    <row r="352" spans="1:7">
      <c r="A352" s="3"/>
      <c r="B352" s="3"/>
      <c r="C352" s="3"/>
      <c r="D352" s="3"/>
      <c r="E352" s="3">
        <v>9</v>
      </c>
      <c r="F352" s="4" t="str">
        <f>HYPERLINK("http://141.218.60.56/~jnz1568/getInfo.php?workbook=15_04.xlsx&amp;sheet=U0&amp;row=352&amp;col=6&amp;number=3.8&amp;sourceID=14","3.8")</f>
        <v>3.8</v>
      </c>
      <c r="G352" s="4" t="str">
        <f>HYPERLINK("http://141.218.60.56/~jnz1568/getInfo.php?workbook=15_04.xlsx&amp;sheet=U0&amp;row=352&amp;col=7&amp;number=0.805&amp;sourceID=14","0.805")</f>
        <v>0.805</v>
      </c>
    </row>
    <row r="353" spans="1:7">
      <c r="A353" s="3"/>
      <c r="B353" s="3"/>
      <c r="C353" s="3"/>
      <c r="D353" s="3"/>
      <c r="E353" s="3">
        <v>10</v>
      </c>
      <c r="F353" s="4" t="str">
        <f>HYPERLINK("http://141.218.60.56/~jnz1568/getInfo.php?workbook=15_04.xlsx&amp;sheet=U0&amp;row=353&amp;col=6&amp;number=3.9&amp;sourceID=14","3.9")</f>
        <v>3.9</v>
      </c>
      <c r="G353" s="4" t="str">
        <f>HYPERLINK("http://141.218.60.56/~jnz1568/getInfo.php?workbook=15_04.xlsx&amp;sheet=U0&amp;row=353&amp;col=7&amp;number=0.803&amp;sourceID=14","0.803")</f>
        <v>0.803</v>
      </c>
    </row>
    <row r="354" spans="1:7">
      <c r="A354" s="3"/>
      <c r="B354" s="3"/>
      <c r="C354" s="3"/>
      <c r="D354" s="3"/>
      <c r="E354" s="3">
        <v>11</v>
      </c>
      <c r="F354" s="4" t="str">
        <f>HYPERLINK("http://141.218.60.56/~jnz1568/getInfo.php?workbook=15_04.xlsx&amp;sheet=U0&amp;row=354&amp;col=6&amp;number=4&amp;sourceID=14","4")</f>
        <v>4</v>
      </c>
      <c r="G354" s="4" t="str">
        <f>HYPERLINK("http://141.218.60.56/~jnz1568/getInfo.php?workbook=15_04.xlsx&amp;sheet=U0&amp;row=354&amp;col=7&amp;number=0.801&amp;sourceID=14","0.801")</f>
        <v>0.801</v>
      </c>
    </row>
    <row r="355" spans="1:7">
      <c r="A355" s="3"/>
      <c r="B355" s="3"/>
      <c r="C355" s="3"/>
      <c r="D355" s="3"/>
      <c r="E355" s="3">
        <v>12</v>
      </c>
      <c r="F355" s="4" t="str">
        <f>HYPERLINK("http://141.218.60.56/~jnz1568/getInfo.php?workbook=15_04.xlsx&amp;sheet=U0&amp;row=355&amp;col=6&amp;number=4.1&amp;sourceID=14","4.1")</f>
        <v>4.1</v>
      </c>
      <c r="G355" s="4" t="str">
        <f>HYPERLINK("http://141.218.60.56/~jnz1568/getInfo.php?workbook=15_04.xlsx&amp;sheet=U0&amp;row=355&amp;col=7&amp;number=0.798&amp;sourceID=14","0.798")</f>
        <v>0.798</v>
      </c>
    </row>
    <row r="356" spans="1:7">
      <c r="A356" s="3"/>
      <c r="B356" s="3"/>
      <c r="C356" s="3"/>
      <c r="D356" s="3"/>
      <c r="E356" s="3">
        <v>13</v>
      </c>
      <c r="F356" s="4" t="str">
        <f>HYPERLINK("http://141.218.60.56/~jnz1568/getInfo.php?workbook=15_04.xlsx&amp;sheet=U0&amp;row=356&amp;col=6&amp;number=4.2&amp;sourceID=14","4.2")</f>
        <v>4.2</v>
      </c>
      <c r="G356" s="4" t="str">
        <f>HYPERLINK("http://141.218.60.56/~jnz1568/getInfo.php?workbook=15_04.xlsx&amp;sheet=U0&amp;row=356&amp;col=7&amp;number=0.795&amp;sourceID=14","0.795")</f>
        <v>0.795</v>
      </c>
    </row>
    <row r="357" spans="1:7">
      <c r="A357" s="3"/>
      <c r="B357" s="3"/>
      <c r="C357" s="3"/>
      <c r="D357" s="3"/>
      <c r="E357" s="3">
        <v>14</v>
      </c>
      <c r="F357" s="4" t="str">
        <f>HYPERLINK("http://141.218.60.56/~jnz1568/getInfo.php?workbook=15_04.xlsx&amp;sheet=U0&amp;row=357&amp;col=6&amp;number=4.3&amp;sourceID=14","4.3")</f>
        <v>4.3</v>
      </c>
      <c r="G357" s="4" t="str">
        <f>HYPERLINK("http://141.218.60.56/~jnz1568/getInfo.php?workbook=15_04.xlsx&amp;sheet=U0&amp;row=357&amp;col=7&amp;number=0.791&amp;sourceID=14","0.791")</f>
        <v>0.791</v>
      </c>
    </row>
    <row r="358" spans="1:7">
      <c r="A358" s="3"/>
      <c r="B358" s="3"/>
      <c r="C358" s="3"/>
      <c r="D358" s="3"/>
      <c r="E358" s="3">
        <v>15</v>
      </c>
      <c r="F358" s="4" t="str">
        <f>HYPERLINK("http://141.218.60.56/~jnz1568/getInfo.php?workbook=15_04.xlsx&amp;sheet=U0&amp;row=358&amp;col=6&amp;number=4.4&amp;sourceID=14","4.4")</f>
        <v>4.4</v>
      </c>
      <c r="G358" s="4" t="str">
        <f>HYPERLINK("http://141.218.60.56/~jnz1568/getInfo.php?workbook=15_04.xlsx&amp;sheet=U0&amp;row=358&amp;col=7&amp;number=0.786&amp;sourceID=14","0.786")</f>
        <v>0.786</v>
      </c>
    </row>
    <row r="359" spans="1:7">
      <c r="A359" s="3"/>
      <c r="B359" s="3"/>
      <c r="C359" s="3"/>
      <c r="D359" s="3"/>
      <c r="E359" s="3">
        <v>16</v>
      </c>
      <c r="F359" s="4" t="str">
        <f>HYPERLINK("http://141.218.60.56/~jnz1568/getInfo.php?workbook=15_04.xlsx&amp;sheet=U0&amp;row=359&amp;col=6&amp;number=4.5&amp;sourceID=14","4.5")</f>
        <v>4.5</v>
      </c>
      <c r="G359" s="4" t="str">
        <f>HYPERLINK("http://141.218.60.56/~jnz1568/getInfo.php?workbook=15_04.xlsx&amp;sheet=U0&amp;row=359&amp;col=7&amp;number=0.78&amp;sourceID=14","0.78")</f>
        <v>0.78</v>
      </c>
    </row>
    <row r="360" spans="1:7">
      <c r="A360" s="3"/>
      <c r="B360" s="3"/>
      <c r="C360" s="3"/>
      <c r="D360" s="3"/>
      <c r="E360" s="3">
        <v>17</v>
      </c>
      <c r="F360" s="4" t="str">
        <f>HYPERLINK("http://141.218.60.56/~jnz1568/getInfo.php?workbook=15_04.xlsx&amp;sheet=U0&amp;row=360&amp;col=6&amp;number=4.6&amp;sourceID=14","4.6")</f>
        <v>4.6</v>
      </c>
      <c r="G360" s="4" t="str">
        <f>HYPERLINK("http://141.218.60.56/~jnz1568/getInfo.php?workbook=15_04.xlsx&amp;sheet=U0&amp;row=360&amp;col=7&amp;number=0.772&amp;sourceID=14","0.772")</f>
        <v>0.772</v>
      </c>
    </row>
    <row r="361" spans="1:7">
      <c r="A361" s="3"/>
      <c r="B361" s="3"/>
      <c r="C361" s="3"/>
      <c r="D361" s="3"/>
      <c r="E361" s="3">
        <v>18</v>
      </c>
      <c r="F361" s="4" t="str">
        <f>HYPERLINK("http://141.218.60.56/~jnz1568/getInfo.php?workbook=15_04.xlsx&amp;sheet=U0&amp;row=361&amp;col=6&amp;number=4.7&amp;sourceID=14","4.7")</f>
        <v>4.7</v>
      </c>
      <c r="G361" s="4" t="str">
        <f>HYPERLINK("http://141.218.60.56/~jnz1568/getInfo.php?workbook=15_04.xlsx&amp;sheet=U0&amp;row=361&amp;col=7&amp;number=0.762&amp;sourceID=14","0.762")</f>
        <v>0.762</v>
      </c>
    </row>
    <row r="362" spans="1:7">
      <c r="A362" s="3"/>
      <c r="B362" s="3"/>
      <c r="C362" s="3"/>
      <c r="D362" s="3"/>
      <c r="E362" s="3">
        <v>19</v>
      </c>
      <c r="F362" s="4" t="str">
        <f>HYPERLINK("http://141.218.60.56/~jnz1568/getInfo.php?workbook=15_04.xlsx&amp;sheet=U0&amp;row=362&amp;col=6&amp;number=4.8&amp;sourceID=14","4.8")</f>
        <v>4.8</v>
      </c>
      <c r="G362" s="4" t="str">
        <f>HYPERLINK("http://141.218.60.56/~jnz1568/getInfo.php?workbook=15_04.xlsx&amp;sheet=U0&amp;row=362&amp;col=7&amp;number=0.75&amp;sourceID=14","0.75")</f>
        <v>0.75</v>
      </c>
    </row>
    <row r="363" spans="1:7">
      <c r="A363" s="3"/>
      <c r="B363" s="3"/>
      <c r="C363" s="3"/>
      <c r="D363" s="3"/>
      <c r="E363" s="3">
        <v>20</v>
      </c>
      <c r="F363" s="4" t="str">
        <f>HYPERLINK("http://141.218.60.56/~jnz1568/getInfo.php?workbook=15_04.xlsx&amp;sheet=U0&amp;row=363&amp;col=6&amp;number=4.9&amp;sourceID=14","4.9")</f>
        <v>4.9</v>
      </c>
      <c r="G363" s="4" t="str">
        <f>HYPERLINK("http://141.218.60.56/~jnz1568/getInfo.php?workbook=15_04.xlsx&amp;sheet=U0&amp;row=363&amp;col=7&amp;number=0.736&amp;sourceID=14","0.736")</f>
        <v>0.736</v>
      </c>
    </row>
    <row r="364" spans="1:7">
      <c r="A364" s="3">
        <v>15</v>
      </c>
      <c r="B364" s="3">
        <v>4</v>
      </c>
      <c r="C364" s="3">
        <v>3</v>
      </c>
      <c r="D364" s="3">
        <v>5</v>
      </c>
      <c r="E364" s="3">
        <v>1</v>
      </c>
      <c r="F364" s="4" t="str">
        <f>HYPERLINK("http://141.218.60.56/~jnz1568/getInfo.php?workbook=15_04.xlsx&amp;sheet=U0&amp;row=364&amp;col=6&amp;number=3&amp;sourceID=14","3")</f>
        <v>3</v>
      </c>
      <c r="G364" s="4" t="str">
        <f>HYPERLINK("http://141.218.60.56/~jnz1568/getInfo.php?workbook=15_04.xlsx&amp;sheet=U0&amp;row=364&amp;col=7&amp;number=0.0865&amp;sourceID=14","0.0865")</f>
        <v>0.0865</v>
      </c>
    </row>
    <row r="365" spans="1:7">
      <c r="A365" s="3"/>
      <c r="B365" s="3"/>
      <c r="C365" s="3"/>
      <c r="D365" s="3"/>
      <c r="E365" s="3">
        <v>2</v>
      </c>
      <c r="F365" s="4" t="str">
        <f>HYPERLINK("http://141.218.60.56/~jnz1568/getInfo.php?workbook=15_04.xlsx&amp;sheet=U0&amp;row=365&amp;col=6&amp;number=3.1&amp;sourceID=14","3.1")</f>
        <v>3.1</v>
      </c>
      <c r="G365" s="4" t="str">
        <f>HYPERLINK("http://141.218.60.56/~jnz1568/getInfo.php?workbook=15_04.xlsx&amp;sheet=U0&amp;row=365&amp;col=7&amp;number=0.0864&amp;sourceID=14","0.0864")</f>
        <v>0.0864</v>
      </c>
    </row>
    <row r="366" spans="1:7">
      <c r="A366" s="3"/>
      <c r="B366" s="3"/>
      <c r="C366" s="3"/>
      <c r="D366" s="3"/>
      <c r="E366" s="3">
        <v>3</v>
      </c>
      <c r="F366" s="4" t="str">
        <f>HYPERLINK("http://141.218.60.56/~jnz1568/getInfo.php?workbook=15_04.xlsx&amp;sheet=U0&amp;row=366&amp;col=6&amp;number=3.2&amp;sourceID=14","3.2")</f>
        <v>3.2</v>
      </c>
      <c r="G366" s="4" t="str">
        <f>HYPERLINK("http://141.218.60.56/~jnz1568/getInfo.php?workbook=15_04.xlsx&amp;sheet=U0&amp;row=366&amp;col=7&amp;number=0.0864&amp;sourceID=14","0.0864")</f>
        <v>0.0864</v>
      </c>
    </row>
    <row r="367" spans="1:7">
      <c r="A367" s="3"/>
      <c r="B367" s="3"/>
      <c r="C367" s="3"/>
      <c r="D367" s="3"/>
      <c r="E367" s="3">
        <v>4</v>
      </c>
      <c r="F367" s="4" t="str">
        <f>HYPERLINK("http://141.218.60.56/~jnz1568/getInfo.php?workbook=15_04.xlsx&amp;sheet=U0&amp;row=367&amp;col=6&amp;number=3.3&amp;sourceID=14","3.3")</f>
        <v>3.3</v>
      </c>
      <c r="G367" s="4" t="str">
        <f>HYPERLINK("http://141.218.60.56/~jnz1568/getInfo.php?workbook=15_04.xlsx&amp;sheet=U0&amp;row=367&amp;col=7&amp;number=0.0864&amp;sourceID=14","0.0864")</f>
        <v>0.0864</v>
      </c>
    </row>
    <row r="368" spans="1:7">
      <c r="A368" s="3"/>
      <c r="B368" s="3"/>
      <c r="C368" s="3"/>
      <c r="D368" s="3"/>
      <c r="E368" s="3">
        <v>5</v>
      </c>
      <c r="F368" s="4" t="str">
        <f>HYPERLINK("http://141.218.60.56/~jnz1568/getInfo.php?workbook=15_04.xlsx&amp;sheet=U0&amp;row=368&amp;col=6&amp;number=3.4&amp;sourceID=14","3.4")</f>
        <v>3.4</v>
      </c>
      <c r="G368" s="4" t="str">
        <f>HYPERLINK("http://141.218.60.56/~jnz1568/getInfo.php?workbook=15_04.xlsx&amp;sheet=U0&amp;row=368&amp;col=7&amp;number=0.0863&amp;sourceID=14","0.0863")</f>
        <v>0.0863</v>
      </c>
    </row>
    <row r="369" spans="1:7">
      <c r="A369" s="3"/>
      <c r="B369" s="3"/>
      <c r="C369" s="3"/>
      <c r="D369" s="3"/>
      <c r="E369" s="3">
        <v>6</v>
      </c>
      <c r="F369" s="4" t="str">
        <f>HYPERLINK("http://141.218.60.56/~jnz1568/getInfo.php?workbook=15_04.xlsx&amp;sheet=U0&amp;row=369&amp;col=6&amp;number=3.5&amp;sourceID=14","3.5")</f>
        <v>3.5</v>
      </c>
      <c r="G369" s="4" t="str">
        <f>HYPERLINK("http://141.218.60.56/~jnz1568/getInfo.php?workbook=15_04.xlsx&amp;sheet=U0&amp;row=369&amp;col=7&amp;number=0.0862&amp;sourceID=14","0.0862")</f>
        <v>0.0862</v>
      </c>
    </row>
    <row r="370" spans="1:7">
      <c r="A370" s="3"/>
      <c r="B370" s="3"/>
      <c r="C370" s="3"/>
      <c r="D370" s="3"/>
      <c r="E370" s="3">
        <v>7</v>
      </c>
      <c r="F370" s="4" t="str">
        <f>HYPERLINK("http://141.218.60.56/~jnz1568/getInfo.php?workbook=15_04.xlsx&amp;sheet=U0&amp;row=370&amp;col=6&amp;number=3.6&amp;sourceID=14","3.6")</f>
        <v>3.6</v>
      </c>
      <c r="G370" s="4" t="str">
        <f>HYPERLINK("http://141.218.60.56/~jnz1568/getInfo.php?workbook=15_04.xlsx&amp;sheet=U0&amp;row=370&amp;col=7&amp;number=0.0862&amp;sourceID=14","0.0862")</f>
        <v>0.0862</v>
      </c>
    </row>
    <row r="371" spans="1:7">
      <c r="A371" s="3"/>
      <c r="B371" s="3"/>
      <c r="C371" s="3"/>
      <c r="D371" s="3"/>
      <c r="E371" s="3">
        <v>8</v>
      </c>
      <c r="F371" s="4" t="str">
        <f>HYPERLINK("http://141.218.60.56/~jnz1568/getInfo.php?workbook=15_04.xlsx&amp;sheet=U0&amp;row=371&amp;col=6&amp;number=3.7&amp;sourceID=14","3.7")</f>
        <v>3.7</v>
      </c>
      <c r="G371" s="4" t="str">
        <f>HYPERLINK("http://141.218.60.56/~jnz1568/getInfo.php?workbook=15_04.xlsx&amp;sheet=U0&amp;row=371&amp;col=7&amp;number=0.0861&amp;sourceID=14","0.0861")</f>
        <v>0.0861</v>
      </c>
    </row>
    <row r="372" spans="1:7">
      <c r="A372" s="3"/>
      <c r="B372" s="3"/>
      <c r="C372" s="3"/>
      <c r="D372" s="3"/>
      <c r="E372" s="3">
        <v>9</v>
      </c>
      <c r="F372" s="4" t="str">
        <f>HYPERLINK("http://141.218.60.56/~jnz1568/getInfo.php?workbook=15_04.xlsx&amp;sheet=U0&amp;row=372&amp;col=6&amp;number=3.8&amp;sourceID=14","3.8")</f>
        <v>3.8</v>
      </c>
      <c r="G372" s="4" t="str">
        <f>HYPERLINK("http://141.218.60.56/~jnz1568/getInfo.php?workbook=15_04.xlsx&amp;sheet=U0&amp;row=372&amp;col=7&amp;number=0.0859&amp;sourceID=14","0.0859")</f>
        <v>0.0859</v>
      </c>
    </row>
    <row r="373" spans="1:7">
      <c r="A373" s="3"/>
      <c r="B373" s="3"/>
      <c r="C373" s="3"/>
      <c r="D373" s="3"/>
      <c r="E373" s="3">
        <v>10</v>
      </c>
      <c r="F373" s="4" t="str">
        <f>HYPERLINK("http://141.218.60.56/~jnz1568/getInfo.php?workbook=15_04.xlsx&amp;sheet=U0&amp;row=373&amp;col=6&amp;number=3.9&amp;sourceID=14","3.9")</f>
        <v>3.9</v>
      </c>
      <c r="G373" s="4" t="str">
        <f>HYPERLINK("http://141.218.60.56/~jnz1568/getInfo.php?workbook=15_04.xlsx&amp;sheet=U0&amp;row=373&amp;col=7&amp;number=0.0858&amp;sourceID=14","0.0858")</f>
        <v>0.0858</v>
      </c>
    </row>
    <row r="374" spans="1:7">
      <c r="A374" s="3"/>
      <c r="B374" s="3"/>
      <c r="C374" s="3"/>
      <c r="D374" s="3"/>
      <c r="E374" s="3">
        <v>11</v>
      </c>
      <c r="F374" s="4" t="str">
        <f>HYPERLINK("http://141.218.60.56/~jnz1568/getInfo.php?workbook=15_04.xlsx&amp;sheet=U0&amp;row=374&amp;col=6&amp;number=4&amp;sourceID=14","4")</f>
        <v>4</v>
      </c>
      <c r="G374" s="4" t="str">
        <f>HYPERLINK("http://141.218.60.56/~jnz1568/getInfo.php?workbook=15_04.xlsx&amp;sheet=U0&amp;row=374&amp;col=7&amp;number=0.0856&amp;sourceID=14","0.0856")</f>
        <v>0.0856</v>
      </c>
    </row>
    <row r="375" spans="1:7">
      <c r="A375" s="3"/>
      <c r="B375" s="3"/>
      <c r="C375" s="3"/>
      <c r="D375" s="3"/>
      <c r="E375" s="3">
        <v>12</v>
      </c>
      <c r="F375" s="4" t="str">
        <f>HYPERLINK("http://141.218.60.56/~jnz1568/getInfo.php?workbook=15_04.xlsx&amp;sheet=U0&amp;row=375&amp;col=6&amp;number=4.1&amp;sourceID=14","4.1")</f>
        <v>4.1</v>
      </c>
      <c r="G375" s="4" t="str">
        <f>HYPERLINK("http://141.218.60.56/~jnz1568/getInfo.php?workbook=15_04.xlsx&amp;sheet=U0&amp;row=375&amp;col=7&amp;number=0.0853&amp;sourceID=14","0.0853")</f>
        <v>0.0853</v>
      </c>
    </row>
    <row r="376" spans="1:7">
      <c r="A376" s="3"/>
      <c r="B376" s="3"/>
      <c r="C376" s="3"/>
      <c r="D376" s="3"/>
      <c r="E376" s="3">
        <v>13</v>
      </c>
      <c r="F376" s="4" t="str">
        <f>HYPERLINK("http://141.218.60.56/~jnz1568/getInfo.php?workbook=15_04.xlsx&amp;sheet=U0&amp;row=376&amp;col=6&amp;number=4.2&amp;sourceID=14","4.2")</f>
        <v>4.2</v>
      </c>
      <c r="G376" s="4" t="str">
        <f>HYPERLINK("http://141.218.60.56/~jnz1568/getInfo.php?workbook=15_04.xlsx&amp;sheet=U0&amp;row=376&amp;col=7&amp;number=0.085&amp;sourceID=14","0.085")</f>
        <v>0.085</v>
      </c>
    </row>
    <row r="377" spans="1:7">
      <c r="A377" s="3"/>
      <c r="B377" s="3"/>
      <c r="C377" s="3"/>
      <c r="D377" s="3"/>
      <c r="E377" s="3">
        <v>14</v>
      </c>
      <c r="F377" s="4" t="str">
        <f>HYPERLINK("http://141.218.60.56/~jnz1568/getInfo.php?workbook=15_04.xlsx&amp;sheet=U0&amp;row=377&amp;col=6&amp;number=4.3&amp;sourceID=14","4.3")</f>
        <v>4.3</v>
      </c>
      <c r="G377" s="4" t="str">
        <f>HYPERLINK("http://141.218.60.56/~jnz1568/getInfo.php?workbook=15_04.xlsx&amp;sheet=U0&amp;row=377&amp;col=7&amp;number=0.0846&amp;sourceID=14","0.0846")</f>
        <v>0.0846</v>
      </c>
    </row>
    <row r="378" spans="1:7">
      <c r="A378" s="3"/>
      <c r="B378" s="3"/>
      <c r="C378" s="3"/>
      <c r="D378" s="3"/>
      <c r="E378" s="3">
        <v>15</v>
      </c>
      <c r="F378" s="4" t="str">
        <f>HYPERLINK("http://141.218.60.56/~jnz1568/getInfo.php?workbook=15_04.xlsx&amp;sheet=U0&amp;row=378&amp;col=6&amp;number=4.4&amp;sourceID=14","4.4")</f>
        <v>4.4</v>
      </c>
      <c r="G378" s="4" t="str">
        <f>HYPERLINK("http://141.218.60.56/~jnz1568/getInfo.php?workbook=15_04.xlsx&amp;sheet=U0&amp;row=378&amp;col=7&amp;number=0.0841&amp;sourceID=14","0.0841")</f>
        <v>0.0841</v>
      </c>
    </row>
    <row r="379" spans="1:7">
      <c r="A379" s="3"/>
      <c r="B379" s="3"/>
      <c r="C379" s="3"/>
      <c r="D379" s="3"/>
      <c r="E379" s="3">
        <v>16</v>
      </c>
      <c r="F379" s="4" t="str">
        <f>HYPERLINK("http://141.218.60.56/~jnz1568/getInfo.php?workbook=15_04.xlsx&amp;sheet=U0&amp;row=379&amp;col=6&amp;number=4.5&amp;sourceID=14","4.5")</f>
        <v>4.5</v>
      </c>
      <c r="G379" s="4" t="str">
        <f>HYPERLINK("http://141.218.60.56/~jnz1568/getInfo.php?workbook=15_04.xlsx&amp;sheet=U0&amp;row=379&amp;col=7&amp;number=0.0835&amp;sourceID=14","0.0835")</f>
        <v>0.0835</v>
      </c>
    </row>
    <row r="380" spans="1:7">
      <c r="A380" s="3"/>
      <c r="B380" s="3"/>
      <c r="C380" s="3"/>
      <c r="D380" s="3"/>
      <c r="E380" s="3">
        <v>17</v>
      </c>
      <c r="F380" s="4" t="str">
        <f>HYPERLINK("http://141.218.60.56/~jnz1568/getInfo.php?workbook=15_04.xlsx&amp;sheet=U0&amp;row=380&amp;col=6&amp;number=4.6&amp;sourceID=14","4.6")</f>
        <v>4.6</v>
      </c>
      <c r="G380" s="4" t="str">
        <f>HYPERLINK("http://141.218.60.56/~jnz1568/getInfo.php?workbook=15_04.xlsx&amp;sheet=U0&amp;row=380&amp;col=7&amp;number=0.0827&amp;sourceID=14","0.0827")</f>
        <v>0.0827</v>
      </c>
    </row>
    <row r="381" spans="1:7">
      <c r="A381" s="3"/>
      <c r="B381" s="3"/>
      <c r="C381" s="3"/>
      <c r="D381" s="3"/>
      <c r="E381" s="3">
        <v>18</v>
      </c>
      <c r="F381" s="4" t="str">
        <f>HYPERLINK("http://141.218.60.56/~jnz1568/getInfo.php?workbook=15_04.xlsx&amp;sheet=U0&amp;row=381&amp;col=6&amp;number=4.7&amp;sourceID=14","4.7")</f>
        <v>4.7</v>
      </c>
      <c r="G381" s="4" t="str">
        <f>HYPERLINK("http://141.218.60.56/~jnz1568/getInfo.php?workbook=15_04.xlsx&amp;sheet=U0&amp;row=381&amp;col=7&amp;number=0.0818&amp;sourceID=14","0.0818")</f>
        <v>0.0818</v>
      </c>
    </row>
    <row r="382" spans="1:7">
      <c r="A382" s="3"/>
      <c r="B382" s="3"/>
      <c r="C382" s="3"/>
      <c r="D382" s="3"/>
      <c r="E382" s="3">
        <v>19</v>
      </c>
      <c r="F382" s="4" t="str">
        <f>HYPERLINK("http://141.218.60.56/~jnz1568/getInfo.php?workbook=15_04.xlsx&amp;sheet=U0&amp;row=382&amp;col=6&amp;number=4.8&amp;sourceID=14","4.8")</f>
        <v>4.8</v>
      </c>
      <c r="G382" s="4" t="str">
        <f>HYPERLINK("http://141.218.60.56/~jnz1568/getInfo.php?workbook=15_04.xlsx&amp;sheet=U0&amp;row=382&amp;col=7&amp;number=0.0806&amp;sourceID=14","0.0806")</f>
        <v>0.0806</v>
      </c>
    </row>
    <row r="383" spans="1:7">
      <c r="A383" s="3"/>
      <c r="B383" s="3"/>
      <c r="C383" s="3"/>
      <c r="D383" s="3"/>
      <c r="E383" s="3">
        <v>20</v>
      </c>
      <c r="F383" s="4" t="str">
        <f>HYPERLINK("http://141.218.60.56/~jnz1568/getInfo.php?workbook=15_04.xlsx&amp;sheet=U0&amp;row=383&amp;col=6&amp;number=4.9&amp;sourceID=14","4.9")</f>
        <v>4.9</v>
      </c>
      <c r="G383" s="4" t="str">
        <f>HYPERLINK("http://141.218.60.56/~jnz1568/getInfo.php?workbook=15_04.xlsx&amp;sheet=U0&amp;row=383&amp;col=7&amp;number=0.0792&amp;sourceID=14","0.0792")</f>
        <v>0.0792</v>
      </c>
    </row>
    <row r="384" spans="1:7">
      <c r="A384" s="3">
        <v>15</v>
      </c>
      <c r="B384" s="3">
        <v>4</v>
      </c>
      <c r="C384" s="3">
        <v>3</v>
      </c>
      <c r="D384" s="3">
        <v>6</v>
      </c>
      <c r="E384" s="3">
        <v>1</v>
      </c>
      <c r="F384" s="4" t="str">
        <f>HYPERLINK("http://141.218.60.56/~jnz1568/getInfo.php?workbook=15_04.xlsx&amp;sheet=U0&amp;row=384&amp;col=6&amp;number=3&amp;sourceID=14","3")</f>
        <v>3</v>
      </c>
      <c r="G384" s="4" t="str">
        <f>HYPERLINK("http://141.218.60.56/~jnz1568/getInfo.php?workbook=15_04.xlsx&amp;sheet=U0&amp;row=384&amp;col=7&amp;number=0.417&amp;sourceID=14","0.417")</f>
        <v>0.417</v>
      </c>
    </row>
    <row r="385" spans="1:7">
      <c r="A385" s="3"/>
      <c r="B385" s="3"/>
      <c r="C385" s="3"/>
      <c r="D385" s="3"/>
      <c r="E385" s="3">
        <v>2</v>
      </c>
      <c r="F385" s="4" t="str">
        <f>HYPERLINK("http://141.218.60.56/~jnz1568/getInfo.php?workbook=15_04.xlsx&amp;sheet=U0&amp;row=385&amp;col=6&amp;number=3.1&amp;sourceID=14","3.1")</f>
        <v>3.1</v>
      </c>
      <c r="G385" s="4" t="str">
        <f>HYPERLINK("http://141.218.60.56/~jnz1568/getInfo.php?workbook=15_04.xlsx&amp;sheet=U0&amp;row=385&amp;col=7&amp;number=0.417&amp;sourceID=14","0.417")</f>
        <v>0.417</v>
      </c>
    </row>
    <row r="386" spans="1:7">
      <c r="A386" s="3"/>
      <c r="B386" s="3"/>
      <c r="C386" s="3"/>
      <c r="D386" s="3"/>
      <c r="E386" s="3">
        <v>3</v>
      </c>
      <c r="F386" s="4" t="str">
        <f>HYPERLINK("http://141.218.60.56/~jnz1568/getInfo.php?workbook=15_04.xlsx&amp;sheet=U0&amp;row=386&amp;col=6&amp;number=3.2&amp;sourceID=14","3.2")</f>
        <v>3.2</v>
      </c>
      <c r="G386" s="4" t="str">
        <f>HYPERLINK("http://141.218.60.56/~jnz1568/getInfo.php?workbook=15_04.xlsx&amp;sheet=U0&amp;row=386&amp;col=7&amp;number=0.417&amp;sourceID=14","0.417")</f>
        <v>0.417</v>
      </c>
    </row>
    <row r="387" spans="1:7">
      <c r="A387" s="3"/>
      <c r="B387" s="3"/>
      <c r="C387" s="3"/>
      <c r="D387" s="3"/>
      <c r="E387" s="3">
        <v>4</v>
      </c>
      <c r="F387" s="4" t="str">
        <f>HYPERLINK("http://141.218.60.56/~jnz1568/getInfo.php?workbook=15_04.xlsx&amp;sheet=U0&amp;row=387&amp;col=6&amp;number=3.3&amp;sourceID=14","3.3")</f>
        <v>3.3</v>
      </c>
      <c r="G387" s="4" t="str">
        <f>HYPERLINK("http://141.218.60.56/~jnz1568/getInfo.php?workbook=15_04.xlsx&amp;sheet=U0&amp;row=387&amp;col=7&amp;number=0.417&amp;sourceID=14","0.417")</f>
        <v>0.417</v>
      </c>
    </row>
    <row r="388" spans="1:7">
      <c r="A388" s="3"/>
      <c r="B388" s="3"/>
      <c r="C388" s="3"/>
      <c r="D388" s="3"/>
      <c r="E388" s="3">
        <v>5</v>
      </c>
      <c r="F388" s="4" t="str">
        <f>HYPERLINK("http://141.218.60.56/~jnz1568/getInfo.php?workbook=15_04.xlsx&amp;sheet=U0&amp;row=388&amp;col=6&amp;number=3.4&amp;sourceID=14","3.4")</f>
        <v>3.4</v>
      </c>
      <c r="G388" s="4" t="str">
        <f>HYPERLINK("http://141.218.60.56/~jnz1568/getInfo.php?workbook=15_04.xlsx&amp;sheet=U0&amp;row=388&amp;col=7&amp;number=0.417&amp;sourceID=14","0.417")</f>
        <v>0.417</v>
      </c>
    </row>
    <row r="389" spans="1:7">
      <c r="A389" s="3"/>
      <c r="B389" s="3"/>
      <c r="C389" s="3"/>
      <c r="D389" s="3"/>
      <c r="E389" s="3">
        <v>6</v>
      </c>
      <c r="F389" s="4" t="str">
        <f>HYPERLINK("http://141.218.60.56/~jnz1568/getInfo.php?workbook=15_04.xlsx&amp;sheet=U0&amp;row=389&amp;col=6&amp;number=3.5&amp;sourceID=14","3.5")</f>
        <v>3.5</v>
      </c>
      <c r="G389" s="4" t="str">
        <f>HYPERLINK("http://141.218.60.56/~jnz1568/getInfo.php?workbook=15_04.xlsx&amp;sheet=U0&amp;row=389&amp;col=7&amp;number=0.417&amp;sourceID=14","0.417")</f>
        <v>0.417</v>
      </c>
    </row>
    <row r="390" spans="1:7">
      <c r="A390" s="3"/>
      <c r="B390" s="3"/>
      <c r="C390" s="3"/>
      <c r="D390" s="3"/>
      <c r="E390" s="3">
        <v>7</v>
      </c>
      <c r="F390" s="4" t="str">
        <f>HYPERLINK("http://141.218.60.56/~jnz1568/getInfo.php?workbook=15_04.xlsx&amp;sheet=U0&amp;row=390&amp;col=6&amp;number=3.6&amp;sourceID=14","3.6")</f>
        <v>3.6</v>
      </c>
      <c r="G390" s="4" t="str">
        <f>HYPERLINK("http://141.218.60.56/~jnz1568/getInfo.php?workbook=15_04.xlsx&amp;sheet=U0&amp;row=390&amp;col=7&amp;number=0.417&amp;sourceID=14","0.417")</f>
        <v>0.417</v>
      </c>
    </row>
    <row r="391" spans="1:7">
      <c r="A391" s="3"/>
      <c r="B391" s="3"/>
      <c r="C391" s="3"/>
      <c r="D391" s="3"/>
      <c r="E391" s="3">
        <v>8</v>
      </c>
      <c r="F391" s="4" t="str">
        <f>HYPERLINK("http://141.218.60.56/~jnz1568/getInfo.php?workbook=15_04.xlsx&amp;sheet=U0&amp;row=391&amp;col=6&amp;number=3.7&amp;sourceID=14","3.7")</f>
        <v>3.7</v>
      </c>
      <c r="G391" s="4" t="str">
        <f>HYPERLINK("http://141.218.60.56/~jnz1568/getInfo.php?workbook=15_04.xlsx&amp;sheet=U0&amp;row=391&amp;col=7&amp;number=0.417&amp;sourceID=14","0.417")</f>
        <v>0.417</v>
      </c>
    </row>
    <row r="392" spans="1:7">
      <c r="A392" s="3"/>
      <c r="B392" s="3"/>
      <c r="C392" s="3"/>
      <c r="D392" s="3"/>
      <c r="E392" s="3">
        <v>9</v>
      </c>
      <c r="F392" s="4" t="str">
        <f>HYPERLINK("http://141.218.60.56/~jnz1568/getInfo.php?workbook=15_04.xlsx&amp;sheet=U0&amp;row=392&amp;col=6&amp;number=3.8&amp;sourceID=14","3.8")</f>
        <v>3.8</v>
      </c>
      <c r="G392" s="4" t="str">
        <f>HYPERLINK("http://141.218.60.56/~jnz1568/getInfo.php?workbook=15_04.xlsx&amp;sheet=U0&amp;row=392&amp;col=7&amp;number=0.417&amp;sourceID=14","0.417")</f>
        <v>0.417</v>
      </c>
    </row>
    <row r="393" spans="1:7">
      <c r="A393" s="3"/>
      <c r="B393" s="3"/>
      <c r="C393" s="3"/>
      <c r="D393" s="3"/>
      <c r="E393" s="3">
        <v>10</v>
      </c>
      <c r="F393" s="4" t="str">
        <f>HYPERLINK("http://141.218.60.56/~jnz1568/getInfo.php?workbook=15_04.xlsx&amp;sheet=U0&amp;row=393&amp;col=6&amp;number=3.9&amp;sourceID=14","3.9")</f>
        <v>3.9</v>
      </c>
      <c r="G393" s="4" t="str">
        <f>HYPERLINK("http://141.218.60.56/~jnz1568/getInfo.php?workbook=15_04.xlsx&amp;sheet=U0&amp;row=393&amp;col=7&amp;number=0.417&amp;sourceID=14","0.417")</f>
        <v>0.417</v>
      </c>
    </row>
    <row r="394" spans="1:7">
      <c r="A394" s="3"/>
      <c r="B394" s="3"/>
      <c r="C394" s="3"/>
      <c r="D394" s="3"/>
      <c r="E394" s="3">
        <v>11</v>
      </c>
      <c r="F394" s="4" t="str">
        <f>HYPERLINK("http://141.218.60.56/~jnz1568/getInfo.php?workbook=15_04.xlsx&amp;sheet=U0&amp;row=394&amp;col=6&amp;number=4&amp;sourceID=14","4")</f>
        <v>4</v>
      </c>
      <c r="G394" s="4" t="str">
        <f>HYPERLINK("http://141.218.60.56/~jnz1568/getInfo.php?workbook=15_04.xlsx&amp;sheet=U0&amp;row=394&amp;col=7&amp;number=0.418&amp;sourceID=14","0.418")</f>
        <v>0.418</v>
      </c>
    </row>
    <row r="395" spans="1:7">
      <c r="A395" s="3"/>
      <c r="B395" s="3"/>
      <c r="C395" s="3"/>
      <c r="D395" s="3"/>
      <c r="E395" s="3">
        <v>12</v>
      </c>
      <c r="F395" s="4" t="str">
        <f>HYPERLINK("http://141.218.60.56/~jnz1568/getInfo.php?workbook=15_04.xlsx&amp;sheet=U0&amp;row=395&amp;col=6&amp;number=4.1&amp;sourceID=14","4.1")</f>
        <v>4.1</v>
      </c>
      <c r="G395" s="4" t="str">
        <f>HYPERLINK("http://141.218.60.56/~jnz1568/getInfo.php?workbook=15_04.xlsx&amp;sheet=U0&amp;row=395&amp;col=7&amp;number=0.418&amp;sourceID=14","0.418")</f>
        <v>0.418</v>
      </c>
    </row>
    <row r="396" spans="1:7">
      <c r="A396" s="3"/>
      <c r="B396" s="3"/>
      <c r="C396" s="3"/>
      <c r="D396" s="3"/>
      <c r="E396" s="3">
        <v>13</v>
      </c>
      <c r="F396" s="4" t="str">
        <f>HYPERLINK("http://141.218.60.56/~jnz1568/getInfo.php?workbook=15_04.xlsx&amp;sheet=U0&amp;row=396&amp;col=6&amp;number=4.2&amp;sourceID=14","4.2")</f>
        <v>4.2</v>
      </c>
      <c r="G396" s="4" t="str">
        <f>HYPERLINK("http://141.218.60.56/~jnz1568/getInfo.php?workbook=15_04.xlsx&amp;sheet=U0&amp;row=396&amp;col=7&amp;number=0.418&amp;sourceID=14","0.418")</f>
        <v>0.418</v>
      </c>
    </row>
    <row r="397" spans="1:7">
      <c r="A397" s="3"/>
      <c r="B397" s="3"/>
      <c r="C397" s="3"/>
      <c r="D397" s="3"/>
      <c r="E397" s="3">
        <v>14</v>
      </c>
      <c r="F397" s="4" t="str">
        <f>HYPERLINK("http://141.218.60.56/~jnz1568/getInfo.php?workbook=15_04.xlsx&amp;sheet=U0&amp;row=397&amp;col=6&amp;number=4.3&amp;sourceID=14","4.3")</f>
        <v>4.3</v>
      </c>
      <c r="G397" s="4" t="str">
        <f>HYPERLINK("http://141.218.60.56/~jnz1568/getInfo.php?workbook=15_04.xlsx&amp;sheet=U0&amp;row=397&amp;col=7&amp;number=0.419&amp;sourceID=14","0.419")</f>
        <v>0.419</v>
      </c>
    </row>
    <row r="398" spans="1:7">
      <c r="A398" s="3"/>
      <c r="B398" s="3"/>
      <c r="C398" s="3"/>
      <c r="D398" s="3"/>
      <c r="E398" s="3">
        <v>15</v>
      </c>
      <c r="F398" s="4" t="str">
        <f>HYPERLINK("http://141.218.60.56/~jnz1568/getInfo.php?workbook=15_04.xlsx&amp;sheet=U0&amp;row=398&amp;col=6&amp;number=4.4&amp;sourceID=14","4.4")</f>
        <v>4.4</v>
      </c>
      <c r="G398" s="4" t="str">
        <f>HYPERLINK("http://141.218.60.56/~jnz1568/getInfo.php?workbook=15_04.xlsx&amp;sheet=U0&amp;row=398&amp;col=7&amp;number=0.419&amp;sourceID=14","0.419")</f>
        <v>0.419</v>
      </c>
    </row>
    <row r="399" spans="1:7">
      <c r="A399" s="3"/>
      <c r="B399" s="3"/>
      <c r="C399" s="3"/>
      <c r="D399" s="3"/>
      <c r="E399" s="3">
        <v>16</v>
      </c>
      <c r="F399" s="4" t="str">
        <f>HYPERLINK("http://141.218.60.56/~jnz1568/getInfo.php?workbook=15_04.xlsx&amp;sheet=U0&amp;row=399&amp;col=6&amp;number=4.5&amp;sourceID=14","4.5")</f>
        <v>4.5</v>
      </c>
      <c r="G399" s="4" t="str">
        <f>HYPERLINK("http://141.218.60.56/~jnz1568/getInfo.php?workbook=15_04.xlsx&amp;sheet=U0&amp;row=399&amp;col=7&amp;number=0.42&amp;sourceID=14","0.42")</f>
        <v>0.42</v>
      </c>
    </row>
    <row r="400" spans="1:7">
      <c r="A400" s="3"/>
      <c r="B400" s="3"/>
      <c r="C400" s="3"/>
      <c r="D400" s="3"/>
      <c r="E400" s="3">
        <v>17</v>
      </c>
      <c r="F400" s="4" t="str">
        <f>HYPERLINK("http://141.218.60.56/~jnz1568/getInfo.php?workbook=15_04.xlsx&amp;sheet=U0&amp;row=400&amp;col=6&amp;number=4.6&amp;sourceID=14","4.6")</f>
        <v>4.6</v>
      </c>
      <c r="G400" s="4" t="str">
        <f>HYPERLINK("http://141.218.60.56/~jnz1568/getInfo.php?workbook=15_04.xlsx&amp;sheet=U0&amp;row=400&amp;col=7&amp;number=0.42&amp;sourceID=14","0.42")</f>
        <v>0.42</v>
      </c>
    </row>
    <row r="401" spans="1:7">
      <c r="A401" s="3"/>
      <c r="B401" s="3"/>
      <c r="C401" s="3"/>
      <c r="D401" s="3"/>
      <c r="E401" s="3">
        <v>18</v>
      </c>
      <c r="F401" s="4" t="str">
        <f>HYPERLINK("http://141.218.60.56/~jnz1568/getInfo.php?workbook=15_04.xlsx&amp;sheet=U0&amp;row=401&amp;col=6&amp;number=4.7&amp;sourceID=14","4.7")</f>
        <v>4.7</v>
      </c>
      <c r="G401" s="4" t="str">
        <f>HYPERLINK("http://141.218.60.56/~jnz1568/getInfo.php?workbook=15_04.xlsx&amp;sheet=U0&amp;row=401&amp;col=7&amp;number=0.421&amp;sourceID=14","0.421")</f>
        <v>0.421</v>
      </c>
    </row>
    <row r="402" spans="1:7">
      <c r="A402" s="3"/>
      <c r="B402" s="3"/>
      <c r="C402" s="3"/>
      <c r="D402" s="3"/>
      <c r="E402" s="3">
        <v>19</v>
      </c>
      <c r="F402" s="4" t="str">
        <f>HYPERLINK("http://141.218.60.56/~jnz1568/getInfo.php?workbook=15_04.xlsx&amp;sheet=U0&amp;row=402&amp;col=6&amp;number=4.8&amp;sourceID=14","4.8")</f>
        <v>4.8</v>
      </c>
      <c r="G402" s="4" t="str">
        <f>HYPERLINK("http://141.218.60.56/~jnz1568/getInfo.php?workbook=15_04.xlsx&amp;sheet=U0&amp;row=402&amp;col=7&amp;number=0.423&amp;sourceID=14","0.423")</f>
        <v>0.423</v>
      </c>
    </row>
    <row r="403" spans="1:7">
      <c r="A403" s="3"/>
      <c r="B403" s="3"/>
      <c r="C403" s="3"/>
      <c r="D403" s="3"/>
      <c r="E403" s="3">
        <v>20</v>
      </c>
      <c r="F403" s="4" t="str">
        <f>HYPERLINK("http://141.218.60.56/~jnz1568/getInfo.php?workbook=15_04.xlsx&amp;sheet=U0&amp;row=403&amp;col=6&amp;number=4.9&amp;sourceID=14","4.9")</f>
        <v>4.9</v>
      </c>
      <c r="G403" s="4" t="str">
        <f>HYPERLINK("http://141.218.60.56/~jnz1568/getInfo.php?workbook=15_04.xlsx&amp;sheet=U0&amp;row=403&amp;col=7&amp;number=0.424&amp;sourceID=14","0.424")</f>
        <v>0.424</v>
      </c>
    </row>
    <row r="404" spans="1:7">
      <c r="A404" s="3">
        <v>15</v>
      </c>
      <c r="B404" s="3">
        <v>4</v>
      </c>
      <c r="C404" s="3">
        <v>3</v>
      </c>
      <c r="D404" s="3">
        <v>7</v>
      </c>
      <c r="E404" s="3">
        <v>1</v>
      </c>
      <c r="F404" s="4" t="str">
        <f>HYPERLINK("http://141.218.60.56/~jnz1568/getInfo.php?workbook=15_04.xlsx&amp;sheet=U0&amp;row=404&amp;col=6&amp;number=3&amp;sourceID=14","3")</f>
        <v>3</v>
      </c>
      <c r="G404" s="4" t="str">
        <f>HYPERLINK("http://141.218.60.56/~jnz1568/getInfo.php?workbook=15_04.xlsx&amp;sheet=U0&amp;row=404&amp;col=7&amp;number=0.335&amp;sourceID=14","0.335")</f>
        <v>0.335</v>
      </c>
    </row>
    <row r="405" spans="1:7">
      <c r="A405" s="3"/>
      <c r="B405" s="3"/>
      <c r="C405" s="3"/>
      <c r="D405" s="3"/>
      <c r="E405" s="3">
        <v>2</v>
      </c>
      <c r="F405" s="4" t="str">
        <f>HYPERLINK("http://141.218.60.56/~jnz1568/getInfo.php?workbook=15_04.xlsx&amp;sheet=U0&amp;row=405&amp;col=6&amp;number=3.1&amp;sourceID=14","3.1")</f>
        <v>3.1</v>
      </c>
      <c r="G405" s="4" t="str">
        <f>HYPERLINK("http://141.218.60.56/~jnz1568/getInfo.php?workbook=15_04.xlsx&amp;sheet=U0&amp;row=405&amp;col=7&amp;number=0.335&amp;sourceID=14","0.335")</f>
        <v>0.335</v>
      </c>
    </row>
    <row r="406" spans="1:7">
      <c r="A406" s="3"/>
      <c r="B406" s="3"/>
      <c r="C406" s="3"/>
      <c r="D406" s="3"/>
      <c r="E406" s="3">
        <v>3</v>
      </c>
      <c r="F406" s="4" t="str">
        <f>HYPERLINK("http://141.218.60.56/~jnz1568/getInfo.php?workbook=15_04.xlsx&amp;sheet=U0&amp;row=406&amp;col=6&amp;number=3.2&amp;sourceID=14","3.2")</f>
        <v>3.2</v>
      </c>
      <c r="G406" s="4" t="str">
        <f>HYPERLINK("http://141.218.60.56/~jnz1568/getInfo.php?workbook=15_04.xlsx&amp;sheet=U0&amp;row=406&amp;col=7&amp;number=0.335&amp;sourceID=14","0.335")</f>
        <v>0.335</v>
      </c>
    </row>
    <row r="407" spans="1:7">
      <c r="A407" s="3"/>
      <c r="B407" s="3"/>
      <c r="C407" s="3"/>
      <c r="D407" s="3"/>
      <c r="E407" s="3">
        <v>4</v>
      </c>
      <c r="F407" s="4" t="str">
        <f>HYPERLINK("http://141.218.60.56/~jnz1568/getInfo.php?workbook=15_04.xlsx&amp;sheet=U0&amp;row=407&amp;col=6&amp;number=3.3&amp;sourceID=14","3.3")</f>
        <v>3.3</v>
      </c>
      <c r="G407" s="4" t="str">
        <f>HYPERLINK("http://141.218.60.56/~jnz1568/getInfo.php?workbook=15_04.xlsx&amp;sheet=U0&amp;row=407&amp;col=7&amp;number=0.335&amp;sourceID=14","0.335")</f>
        <v>0.335</v>
      </c>
    </row>
    <row r="408" spans="1:7">
      <c r="A408" s="3"/>
      <c r="B408" s="3"/>
      <c r="C408" s="3"/>
      <c r="D408" s="3"/>
      <c r="E408" s="3">
        <v>5</v>
      </c>
      <c r="F408" s="4" t="str">
        <f>HYPERLINK("http://141.218.60.56/~jnz1568/getInfo.php?workbook=15_04.xlsx&amp;sheet=U0&amp;row=408&amp;col=6&amp;number=3.4&amp;sourceID=14","3.4")</f>
        <v>3.4</v>
      </c>
      <c r="G408" s="4" t="str">
        <f>HYPERLINK("http://141.218.60.56/~jnz1568/getInfo.php?workbook=15_04.xlsx&amp;sheet=U0&amp;row=408&amp;col=7&amp;number=0.335&amp;sourceID=14","0.335")</f>
        <v>0.335</v>
      </c>
    </row>
    <row r="409" spans="1:7">
      <c r="A409" s="3"/>
      <c r="B409" s="3"/>
      <c r="C409" s="3"/>
      <c r="D409" s="3"/>
      <c r="E409" s="3">
        <v>6</v>
      </c>
      <c r="F409" s="4" t="str">
        <f>HYPERLINK("http://141.218.60.56/~jnz1568/getInfo.php?workbook=15_04.xlsx&amp;sheet=U0&amp;row=409&amp;col=6&amp;number=3.5&amp;sourceID=14","3.5")</f>
        <v>3.5</v>
      </c>
      <c r="G409" s="4" t="str">
        <f>HYPERLINK("http://141.218.60.56/~jnz1568/getInfo.php?workbook=15_04.xlsx&amp;sheet=U0&amp;row=409&amp;col=7&amp;number=0.335&amp;sourceID=14","0.335")</f>
        <v>0.335</v>
      </c>
    </row>
    <row r="410" spans="1:7">
      <c r="A410" s="3"/>
      <c r="B410" s="3"/>
      <c r="C410" s="3"/>
      <c r="D410" s="3"/>
      <c r="E410" s="3">
        <v>7</v>
      </c>
      <c r="F410" s="4" t="str">
        <f>HYPERLINK("http://141.218.60.56/~jnz1568/getInfo.php?workbook=15_04.xlsx&amp;sheet=U0&amp;row=410&amp;col=6&amp;number=3.6&amp;sourceID=14","3.6")</f>
        <v>3.6</v>
      </c>
      <c r="G410" s="4" t="str">
        <f>HYPERLINK("http://141.218.60.56/~jnz1568/getInfo.php?workbook=15_04.xlsx&amp;sheet=U0&amp;row=410&amp;col=7&amp;number=0.335&amp;sourceID=14","0.335")</f>
        <v>0.335</v>
      </c>
    </row>
    <row r="411" spans="1:7">
      <c r="A411" s="3"/>
      <c r="B411" s="3"/>
      <c r="C411" s="3"/>
      <c r="D411" s="3"/>
      <c r="E411" s="3">
        <v>8</v>
      </c>
      <c r="F411" s="4" t="str">
        <f>HYPERLINK("http://141.218.60.56/~jnz1568/getInfo.php?workbook=15_04.xlsx&amp;sheet=U0&amp;row=411&amp;col=6&amp;number=3.7&amp;sourceID=14","3.7")</f>
        <v>3.7</v>
      </c>
      <c r="G411" s="4" t="str">
        <f>HYPERLINK("http://141.218.60.56/~jnz1568/getInfo.php?workbook=15_04.xlsx&amp;sheet=U0&amp;row=411&amp;col=7&amp;number=0.335&amp;sourceID=14","0.335")</f>
        <v>0.335</v>
      </c>
    </row>
    <row r="412" spans="1:7">
      <c r="A412" s="3"/>
      <c r="B412" s="3"/>
      <c r="C412" s="3"/>
      <c r="D412" s="3"/>
      <c r="E412" s="3">
        <v>9</v>
      </c>
      <c r="F412" s="4" t="str">
        <f>HYPERLINK("http://141.218.60.56/~jnz1568/getInfo.php?workbook=15_04.xlsx&amp;sheet=U0&amp;row=412&amp;col=6&amp;number=3.8&amp;sourceID=14","3.8")</f>
        <v>3.8</v>
      </c>
      <c r="G412" s="4" t="str">
        <f>HYPERLINK("http://141.218.60.56/~jnz1568/getInfo.php?workbook=15_04.xlsx&amp;sheet=U0&amp;row=412&amp;col=7&amp;number=0.335&amp;sourceID=14","0.335")</f>
        <v>0.335</v>
      </c>
    </row>
    <row r="413" spans="1:7">
      <c r="A413" s="3"/>
      <c r="B413" s="3"/>
      <c r="C413" s="3"/>
      <c r="D413" s="3"/>
      <c r="E413" s="3">
        <v>10</v>
      </c>
      <c r="F413" s="4" t="str">
        <f>HYPERLINK("http://141.218.60.56/~jnz1568/getInfo.php?workbook=15_04.xlsx&amp;sheet=U0&amp;row=413&amp;col=6&amp;number=3.9&amp;sourceID=14","3.9")</f>
        <v>3.9</v>
      </c>
      <c r="G413" s="4" t="str">
        <f>HYPERLINK("http://141.218.60.56/~jnz1568/getInfo.php?workbook=15_04.xlsx&amp;sheet=U0&amp;row=413&amp;col=7&amp;number=0.335&amp;sourceID=14","0.335")</f>
        <v>0.335</v>
      </c>
    </row>
    <row r="414" spans="1:7">
      <c r="A414" s="3"/>
      <c r="B414" s="3"/>
      <c r="C414" s="3"/>
      <c r="D414" s="3"/>
      <c r="E414" s="3">
        <v>11</v>
      </c>
      <c r="F414" s="4" t="str">
        <f>HYPERLINK("http://141.218.60.56/~jnz1568/getInfo.php?workbook=15_04.xlsx&amp;sheet=U0&amp;row=414&amp;col=6&amp;number=4&amp;sourceID=14","4")</f>
        <v>4</v>
      </c>
      <c r="G414" s="4" t="str">
        <f>HYPERLINK("http://141.218.60.56/~jnz1568/getInfo.php?workbook=15_04.xlsx&amp;sheet=U0&amp;row=414&amp;col=7&amp;number=0.335&amp;sourceID=14","0.335")</f>
        <v>0.335</v>
      </c>
    </row>
    <row r="415" spans="1:7">
      <c r="A415" s="3"/>
      <c r="B415" s="3"/>
      <c r="C415" s="3"/>
      <c r="D415" s="3"/>
      <c r="E415" s="3">
        <v>12</v>
      </c>
      <c r="F415" s="4" t="str">
        <f>HYPERLINK("http://141.218.60.56/~jnz1568/getInfo.php?workbook=15_04.xlsx&amp;sheet=U0&amp;row=415&amp;col=6&amp;number=4.1&amp;sourceID=14","4.1")</f>
        <v>4.1</v>
      </c>
      <c r="G415" s="4" t="str">
        <f>HYPERLINK("http://141.218.60.56/~jnz1568/getInfo.php?workbook=15_04.xlsx&amp;sheet=U0&amp;row=415&amp;col=7&amp;number=0.335&amp;sourceID=14","0.335")</f>
        <v>0.335</v>
      </c>
    </row>
    <row r="416" spans="1:7">
      <c r="A416" s="3"/>
      <c r="B416" s="3"/>
      <c r="C416" s="3"/>
      <c r="D416" s="3"/>
      <c r="E416" s="3">
        <v>13</v>
      </c>
      <c r="F416" s="4" t="str">
        <f>HYPERLINK("http://141.218.60.56/~jnz1568/getInfo.php?workbook=15_04.xlsx&amp;sheet=U0&amp;row=416&amp;col=6&amp;number=4.2&amp;sourceID=14","4.2")</f>
        <v>4.2</v>
      </c>
      <c r="G416" s="4" t="str">
        <f>HYPERLINK("http://141.218.60.56/~jnz1568/getInfo.php?workbook=15_04.xlsx&amp;sheet=U0&amp;row=416&amp;col=7&amp;number=0.336&amp;sourceID=14","0.336")</f>
        <v>0.336</v>
      </c>
    </row>
    <row r="417" spans="1:7">
      <c r="A417" s="3"/>
      <c r="B417" s="3"/>
      <c r="C417" s="3"/>
      <c r="D417" s="3"/>
      <c r="E417" s="3">
        <v>14</v>
      </c>
      <c r="F417" s="4" t="str">
        <f>HYPERLINK("http://141.218.60.56/~jnz1568/getInfo.php?workbook=15_04.xlsx&amp;sheet=U0&amp;row=417&amp;col=6&amp;number=4.3&amp;sourceID=14","4.3")</f>
        <v>4.3</v>
      </c>
      <c r="G417" s="4" t="str">
        <f>HYPERLINK("http://141.218.60.56/~jnz1568/getInfo.php?workbook=15_04.xlsx&amp;sheet=U0&amp;row=417&amp;col=7&amp;number=0.336&amp;sourceID=14","0.336")</f>
        <v>0.336</v>
      </c>
    </row>
    <row r="418" spans="1:7">
      <c r="A418" s="3"/>
      <c r="B418" s="3"/>
      <c r="C418" s="3"/>
      <c r="D418" s="3"/>
      <c r="E418" s="3">
        <v>15</v>
      </c>
      <c r="F418" s="4" t="str">
        <f>HYPERLINK("http://141.218.60.56/~jnz1568/getInfo.php?workbook=15_04.xlsx&amp;sheet=U0&amp;row=418&amp;col=6&amp;number=4.4&amp;sourceID=14","4.4")</f>
        <v>4.4</v>
      </c>
      <c r="G418" s="4" t="str">
        <f>HYPERLINK("http://141.218.60.56/~jnz1568/getInfo.php?workbook=15_04.xlsx&amp;sheet=U0&amp;row=418&amp;col=7&amp;number=0.336&amp;sourceID=14","0.336")</f>
        <v>0.336</v>
      </c>
    </row>
    <row r="419" spans="1:7">
      <c r="A419" s="3"/>
      <c r="B419" s="3"/>
      <c r="C419" s="3"/>
      <c r="D419" s="3"/>
      <c r="E419" s="3">
        <v>16</v>
      </c>
      <c r="F419" s="4" t="str">
        <f>HYPERLINK("http://141.218.60.56/~jnz1568/getInfo.php?workbook=15_04.xlsx&amp;sheet=U0&amp;row=419&amp;col=6&amp;number=4.5&amp;sourceID=14","4.5")</f>
        <v>4.5</v>
      </c>
      <c r="G419" s="4" t="str">
        <f>HYPERLINK("http://141.218.60.56/~jnz1568/getInfo.php?workbook=15_04.xlsx&amp;sheet=U0&amp;row=419&amp;col=7&amp;number=0.337&amp;sourceID=14","0.337")</f>
        <v>0.337</v>
      </c>
    </row>
    <row r="420" spans="1:7">
      <c r="A420" s="3"/>
      <c r="B420" s="3"/>
      <c r="C420" s="3"/>
      <c r="D420" s="3"/>
      <c r="E420" s="3">
        <v>17</v>
      </c>
      <c r="F420" s="4" t="str">
        <f>HYPERLINK("http://141.218.60.56/~jnz1568/getInfo.php?workbook=15_04.xlsx&amp;sheet=U0&amp;row=420&amp;col=6&amp;number=4.6&amp;sourceID=14","4.6")</f>
        <v>4.6</v>
      </c>
      <c r="G420" s="4" t="str">
        <f>HYPERLINK("http://141.218.60.56/~jnz1568/getInfo.php?workbook=15_04.xlsx&amp;sheet=U0&amp;row=420&amp;col=7&amp;number=0.337&amp;sourceID=14","0.337")</f>
        <v>0.337</v>
      </c>
    </row>
    <row r="421" spans="1:7">
      <c r="A421" s="3"/>
      <c r="B421" s="3"/>
      <c r="C421" s="3"/>
      <c r="D421" s="3"/>
      <c r="E421" s="3">
        <v>18</v>
      </c>
      <c r="F421" s="4" t="str">
        <f>HYPERLINK("http://141.218.60.56/~jnz1568/getInfo.php?workbook=15_04.xlsx&amp;sheet=U0&amp;row=421&amp;col=6&amp;number=4.7&amp;sourceID=14","4.7")</f>
        <v>4.7</v>
      </c>
      <c r="G421" s="4" t="str">
        <f>HYPERLINK("http://141.218.60.56/~jnz1568/getInfo.php?workbook=15_04.xlsx&amp;sheet=U0&amp;row=421&amp;col=7&amp;number=0.338&amp;sourceID=14","0.338")</f>
        <v>0.338</v>
      </c>
    </row>
    <row r="422" spans="1:7">
      <c r="A422" s="3"/>
      <c r="B422" s="3"/>
      <c r="C422" s="3"/>
      <c r="D422" s="3"/>
      <c r="E422" s="3">
        <v>19</v>
      </c>
      <c r="F422" s="4" t="str">
        <f>HYPERLINK("http://141.218.60.56/~jnz1568/getInfo.php?workbook=15_04.xlsx&amp;sheet=U0&amp;row=422&amp;col=6&amp;number=4.8&amp;sourceID=14","4.8")</f>
        <v>4.8</v>
      </c>
      <c r="G422" s="4" t="str">
        <f>HYPERLINK("http://141.218.60.56/~jnz1568/getInfo.php?workbook=15_04.xlsx&amp;sheet=U0&amp;row=422&amp;col=7&amp;number=0.338&amp;sourceID=14","0.338")</f>
        <v>0.338</v>
      </c>
    </row>
    <row r="423" spans="1:7">
      <c r="A423" s="3"/>
      <c r="B423" s="3"/>
      <c r="C423" s="3"/>
      <c r="D423" s="3"/>
      <c r="E423" s="3">
        <v>20</v>
      </c>
      <c r="F423" s="4" t="str">
        <f>HYPERLINK("http://141.218.60.56/~jnz1568/getInfo.php?workbook=15_04.xlsx&amp;sheet=U0&amp;row=423&amp;col=6&amp;number=4.9&amp;sourceID=14","4.9")</f>
        <v>4.9</v>
      </c>
      <c r="G423" s="4" t="str">
        <f>HYPERLINK("http://141.218.60.56/~jnz1568/getInfo.php?workbook=15_04.xlsx&amp;sheet=U0&amp;row=423&amp;col=7&amp;number=0.339&amp;sourceID=14","0.339")</f>
        <v>0.339</v>
      </c>
    </row>
    <row r="424" spans="1:7">
      <c r="A424" s="3">
        <v>15</v>
      </c>
      <c r="B424" s="3">
        <v>4</v>
      </c>
      <c r="C424" s="3">
        <v>3</v>
      </c>
      <c r="D424" s="3">
        <v>8</v>
      </c>
      <c r="E424" s="3">
        <v>1</v>
      </c>
      <c r="F424" s="4" t="str">
        <f>HYPERLINK("http://141.218.60.56/~jnz1568/getInfo.php?workbook=15_04.xlsx&amp;sheet=U0&amp;row=424&amp;col=6&amp;number=3&amp;sourceID=14","3")</f>
        <v>3</v>
      </c>
      <c r="G424" s="4" t="str">
        <f>HYPERLINK("http://141.218.60.56/~jnz1568/getInfo.php?workbook=15_04.xlsx&amp;sheet=U0&amp;row=424&amp;col=7&amp;number=0.549&amp;sourceID=14","0.549")</f>
        <v>0.549</v>
      </c>
    </row>
    <row r="425" spans="1:7">
      <c r="A425" s="3"/>
      <c r="B425" s="3"/>
      <c r="C425" s="3"/>
      <c r="D425" s="3"/>
      <c r="E425" s="3">
        <v>2</v>
      </c>
      <c r="F425" s="4" t="str">
        <f>HYPERLINK("http://141.218.60.56/~jnz1568/getInfo.php?workbook=15_04.xlsx&amp;sheet=U0&amp;row=425&amp;col=6&amp;number=3.1&amp;sourceID=14","3.1")</f>
        <v>3.1</v>
      </c>
      <c r="G425" s="4" t="str">
        <f>HYPERLINK("http://141.218.60.56/~jnz1568/getInfo.php?workbook=15_04.xlsx&amp;sheet=U0&amp;row=425&amp;col=7&amp;number=0.549&amp;sourceID=14","0.549")</f>
        <v>0.549</v>
      </c>
    </row>
    <row r="426" spans="1:7">
      <c r="A426" s="3"/>
      <c r="B426" s="3"/>
      <c r="C426" s="3"/>
      <c r="D426" s="3"/>
      <c r="E426" s="3">
        <v>3</v>
      </c>
      <c r="F426" s="4" t="str">
        <f>HYPERLINK("http://141.218.60.56/~jnz1568/getInfo.php?workbook=15_04.xlsx&amp;sheet=U0&amp;row=426&amp;col=6&amp;number=3.2&amp;sourceID=14","3.2")</f>
        <v>3.2</v>
      </c>
      <c r="G426" s="4" t="str">
        <f>HYPERLINK("http://141.218.60.56/~jnz1568/getInfo.php?workbook=15_04.xlsx&amp;sheet=U0&amp;row=426&amp;col=7&amp;number=0.549&amp;sourceID=14","0.549")</f>
        <v>0.549</v>
      </c>
    </row>
    <row r="427" spans="1:7">
      <c r="A427" s="3"/>
      <c r="B427" s="3"/>
      <c r="C427" s="3"/>
      <c r="D427" s="3"/>
      <c r="E427" s="3">
        <v>4</v>
      </c>
      <c r="F427" s="4" t="str">
        <f>HYPERLINK("http://141.218.60.56/~jnz1568/getInfo.php?workbook=15_04.xlsx&amp;sheet=U0&amp;row=427&amp;col=6&amp;number=3.3&amp;sourceID=14","3.3")</f>
        <v>3.3</v>
      </c>
      <c r="G427" s="4" t="str">
        <f>HYPERLINK("http://141.218.60.56/~jnz1568/getInfo.php?workbook=15_04.xlsx&amp;sheet=U0&amp;row=427&amp;col=7&amp;number=0.549&amp;sourceID=14","0.549")</f>
        <v>0.549</v>
      </c>
    </row>
    <row r="428" spans="1:7">
      <c r="A428" s="3"/>
      <c r="B428" s="3"/>
      <c r="C428" s="3"/>
      <c r="D428" s="3"/>
      <c r="E428" s="3">
        <v>5</v>
      </c>
      <c r="F428" s="4" t="str">
        <f>HYPERLINK("http://141.218.60.56/~jnz1568/getInfo.php?workbook=15_04.xlsx&amp;sheet=U0&amp;row=428&amp;col=6&amp;number=3.4&amp;sourceID=14","3.4")</f>
        <v>3.4</v>
      </c>
      <c r="G428" s="4" t="str">
        <f>HYPERLINK("http://141.218.60.56/~jnz1568/getInfo.php?workbook=15_04.xlsx&amp;sheet=U0&amp;row=428&amp;col=7&amp;number=0.549&amp;sourceID=14","0.549")</f>
        <v>0.549</v>
      </c>
    </row>
    <row r="429" spans="1:7">
      <c r="A429" s="3"/>
      <c r="B429" s="3"/>
      <c r="C429" s="3"/>
      <c r="D429" s="3"/>
      <c r="E429" s="3">
        <v>6</v>
      </c>
      <c r="F429" s="4" t="str">
        <f>HYPERLINK("http://141.218.60.56/~jnz1568/getInfo.php?workbook=15_04.xlsx&amp;sheet=U0&amp;row=429&amp;col=6&amp;number=3.5&amp;sourceID=14","3.5")</f>
        <v>3.5</v>
      </c>
      <c r="G429" s="4" t="str">
        <f>HYPERLINK("http://141.218.60.56/~jnz1568/getInfo.php?workbook=15_04.xlsx&amp;sheet=U0&amp;row=429&amp;col=7&amp;number=0.549&amp;sourceID=14","0.549")</f>
        <v>0.549</v>
      </c>
    </row>
    <row r="430" spans="1:7">
      <c r="A430" s="3"/>
      <c r="B430" s="3"/>
      <c r="C430" s="3"/>
      <c r="D430" s="3"/>
      <c r="E430" s="3">
        <v>7</v>
      </c>
      <c r="F430" s="4" t="str">
        <f>HYPERLINK("http://141.218.60.56/~jnz1568/getInfo.php?workbook=15_04.xlsx&amp;sheet=U0&amp;row=430&amp;col=6&amp;number=3.6&amp;sourceID=14","3.6")</f>
        <v>3.6</v>
      </c>
      <c r="G430" s="4" t="str">
        <f>HYPERLINK("http://141.218.60.56/~jnz1568/getInfo.php?workbook=15_04.xlsx&amp;sheet=U0&amp;row=430&amp;col=7&amp;number=0.549&amp;sourceID=14","0.549")</f>
        <v>0.549</v>
      </c>
    </row>
    <row r="431" spans="1:7">
      <c r="A431" s="3"/>
      <c r="B431" s="3"/>
      <c r="C431" s="3"/>
      <c r="D431" s="3"/>
      <c r="E431" s="3">
        <v>8</v>
      </c>
      <c r="F431" s="4" t="str">
        <f>HYPERLINK("http://141.218.60.56/~jnz1568/getInfo.php?workbook=15_04.xlsx&amp;sheet=U0&amp;row=431&amp;col=6&amp;number=3.7&amp;sourceID=14","3.7")</f>
        <v>3.7</v>
      </c>
      <c r="G431" s="4" t="str">
        <f>HYPERLINK("http://141.218.60.56/~jnz1568/getInfo.php?workbook=15_04.xlsx&amp;sheet=U0&amp;row=431&amp;col=7&amp;number=0.549&amp;sourceID=14","0.549")</f>
        <v>0.549</v>
      </c>
    </row>
    <row r="432" spans="1:7">
      <c r="A432" s="3"/>
      <c r="B432" s="3"/>
      <c r="C432" s="3"/>
      <c r="D432" s="3"/>
      <c r="E432" s="3">
        <v>9</v>
      </c>
      <c r="F432" s="4" t="str">
        <f>HYPERLINK("http://141.218.60.56/~jnz1568/getInfo.php?workbook=15_04.xlsx&amp;sheet=U0&amp;row=432&amp;col=6&amp;number=3.8&amp;sourceID=14","3.8")</f>
        <v>3.8</v>
      </c>
      <c r="G432" s="4" t="str">
        <f>HYPERLINK("http://141.218.60.56/~jnz1568/getInfo.php?workbook=15_04.xlsx&amp;sheet=U0&amp;row=432&amp;col=7&amp;number=0.549&amp;sourceID=14","0.549")</f>
        <v>0.549</v>
      </c>
    </row>
    <row r="433" spans="1:7">
      <c r="A433" s="3"/>
      <c r="B433" s="3"/>
      <c r="C433" s="3"/>
      <c r="D433" s="3"/>
      <c r="E433" s="3">
        <v>10</v>
      </c>
      <c r="F433" s="4" t="str">
        <f>HYPERLINK("http://141.218.60.56/~jnz1568/getInfo.php?workbook=15_04.xlsx&amp;sheet=U0&amp;row=433&amp;col=6&amp;number=3.9&amp;sourceID=14","3.9")</f>
        <v>3.9</v>
      </c>
      <c r="G433" s="4" t="str">
        <f>HYPERLINK("http://141.218.60.56/~jnz1568/getInfo.php?workbook=15_04.xlsx&amp;sheet=U0&amp;row=433&amp;col=7&amp;number=0.55&amp;sourceID=14","0.55")</f>
        <v>0.55</v>
      </c>
    </row>
    <row r="434" spans="1:7">
      <c r="A434" s="3"/>
      <c r="B434" s="3"/>
      <c r="C434" s="3"/>
      <c r="D434" s="3"/>
      <c r="E434" s="3">
        <v>11</v>
      </c>
      <c r="F434" s="4" t="str">
        <f>HYPERLINK("http://141.218.60.56/~jnz1568/getInfo.php?workbook=15_04.xlsx&amp;sheet=U0&amp;row=434&amp;col=6&amp;number=4&amp;sourceID=14","4")</f>
        <v>4</v>
      </c>
      <c r="G434" s="4" t="str">
        <f>HYPERLINK("http://141.218.60.56/~jnz1568/getInfo.php?workbook=15_04.xlsx&amp;sheet=U0&amp;row=434&amp;col=7&amp;number=0.55&amp;sourceID=14","0.55")</f>
        <v>0.55</v>
      </c>
    </row>
    <row r="435" spans="1:7">
      <c r="A435" s="3"/>
      <c r="B435" s="3"/>
      <c r="C435" s="3"/>
      <c r="D435" s="3"/>
      <c r="E435" s="3">
        <v>12</v>
      </c>
      <c r="F435" s="4" t="str">
        <f>HYPERLINK("http://141.218.60.56/~jnz1568/getInfo.php?workbook=15_04.xlsx&amp;sheet=U0&amp;row=435&amp;col=6&amp;number=4.1&amp;sourceID=14","4.1")</f>
        <v>4.1</v>
      </c>
      <c r="G435" s="4" t="str">
        <f>HYPERLINK("http://141.218.60.56/~jnz1568/getInfo.php?workbook=15_04.xlsx&amp;sheet=U0&amp;row=435&amp;col=7&amp;number=0.55&amp;sourceID=14","0.55")</f>
        <v>0.55</v>
      </c>
    </row>
    <row r="436" spans="1:7">
      <c r="A436" s="3"/>
      <c r="B436" s="3"/>
      <c r="C436" s="3"/>
      <c r="D436" s="3"/>
      <c r="E436" s="3">
        <v>13</v>
      </c>
      <c r="F436" s="4" t="str">
        <f>HYPERLINK("http://141.218.60.56/~jnz1568/getInfo.php?workbook=15_04.xlsx&amp;sheet=U0&amp;row=436&amp;col=6&amp;number=4.2&amp;sourceID=14","4.2")</f>
        <v>4.2</v>
      </c>
      <c r="G436" s="4" t="str">
        <f>HYPERLINK("http://141.218.60.56/~jnz1568/getInfo.php?workbook=15_04.xlsx&amp;sheet=U0&amp;row=436&amp;col=7&amp;number=0.55&amp;sourceID=14","0.55")</f>
        <v>0.55</v>
      </c>
    </row>
    <row r="437" spans="1:7">
      <c r="A437" s="3"/>
      <c r="B437" s="3"/>
      <c r="C437" s="3"/>
      <c r="D437" s="3"/>
      <c r="E437" s="3">
        <v>14</v>
      </c>
      <c r="F437" s="4" t="str">
        <f>HYPERLINK("http://141.218.60.56/~jnz1568/getInfo.php?workbook=15_04.xlsx&amp;sheet=U0&amp;row=437&amp;col=6&amp;number=4.3&amp;sourceID=14","4.3")</f>
        <v>4.3</v>
      </c>
      <c r="G437" s="4" t="str">
        <f>HYPERLINK("http://141.218.60.56/~jnz1568/getInfo.php?workbook=15_04.xlsx&amp;sheet=U0&amp;row=437&amp;col=7&amp;number=0.551&amp;sourceID=14","0.551")</f>
        <v>0.551</v>
      </c>
    </row>
    <row r="438" spans="1:7">
      <c r="A438" s="3"/>
      <c r="B438" s="3"/>
      <c r="C438" s="3"/>
      <c r="D438" s="3"/>
      <c r="E438" s="3">
        <v>15</v>
      </c>
      <c r="F438" s="4" t="str">
        <f>HYPERLINK("http://141.218.60.56/~jnz1568/getInfo.php?workbook=15_04.xlsx&amp;sheet=U0&amp;row=438&amp;col=6&amp;number=4.4&amp;sourceID=14","4.4")</f>
        <v>4.4</v>
      </c>
      <c r="G438" s="4" t="str">
        <f>HYPERLINK("http://141.218.60.56/~jnz1568/getInfo.php?workbook=15_04.xlsx&amp;sheet=U0&amp;row=438&amp;col=7&amp;number=0.551&amp;sourceID=14","0.551")</f>
        <v>0.551</v>
      </c>
    </row>
    <row r="439" spans="1:7">
      <c r="A439" s="3"/>
      <c r="B439" s="3"/>
      <c r="C439" s="3"/>
      <c r="D439" s="3"/>
      <c r="E439" s="3">
        <v>16</v>
      </c>
      <c r="F439" s="4" t="str">
        <f>HYPERLINK("http://141.218.60.56/~jnz1568/getInfo.php?workbook=15_04.xlsx&amp;sheet=U0&amp;row=439&amp;col=6&amp;number=4.5&amp;sourceID=14","4.5")</f>
        <v>4.5</v>
      </c>
      <c r="G439" s="4" t="str">
        <f>HYPERLINK("http://141.218.60.56/~jnz1568/getInfo.php?workbook=15_04.xlsx&amp;sheet=U0&amp;row=439&amp;col=7&amp;number=0.552&amp;sourceID=14","0.552")</f>
        <v>0.552</v>
      </c>
    </row>
    <row r="440" spans="1:7">
      <c r="A440" s="3"/>
      <c r="B440" s="3"/>
      <c r="C440" s="3"/>
      <c r="D440" s="3"/>
      <c r="E440" s="3">
        <v>17</v>
      </c>
      <c r="F440" s="4" t="str">
        <f>HYPERLINK("http://141.218.60.56/~jnz1568/getInfo.php?workbook=15_04.xlsx&amp;sheet=U0&amp;row=440&amp;col=6&amp;number=4.6&amp;sourceID=14","4.6")</f>
        <v>4.6</v>
      </c>
      <c r="G440" s="4" t="str">
        <f>HYPERLINK("http://141.218.60.56/~jnz1568/getInfo.php?workbook=15_04.xlsx&amp;sheet=U0&amp;row=440&amp;col=7&amp;number=0.553&amp;sourceID=14","0.553")</f>
        <v>0.553</v>
      </c>
    </row>
    <row r="441" spans="1:7">
      <c r="A441" s="3"/>
      <c r="B441" s="3"/>
      <c r="C441" s="3"/>
      <c r="D441" s="3"/>
      <c r="E441" s="3">
        <v>18</v>
      </c>
      <c r="F441" s="4" t="str">
        <f>HYPERLINK("http://141.218.60.56/~jnz1568/getInfo.php?workbook=15_04.xlsx&amp;sheet=U0&amp;row=441&amp;col=6&amp;number=4.7&amp;sourceID=14","4.7")</f>
        <v>4.7</v>
      </c>
      <c r="G441" s="4" t="str">
        <f>HYPERLINK("http://141.218.60.56/~jnz1568/getInfo.php?workbook=15_04.xlsx&amp;sheet=U0&amp;row=441&amp;col=7&amp;number=0.554&amp;sourceID=14","0.554")</f>
        <v>0.554</v>
      </c>
    </row>
    <row r="442" spans="1:7">
      <c r="A442" s="3"/>
      <c r="B442" s="3"/>
      <c r="C442" s="3"/>
      <c r="D442" s="3"/>
      <c r="E442" s="3">
        <v>19</v>
      </c>
      <c r="F442" s="4" t="str">
        <f>HYPERLINK("http://141.218.60.56/~jnz1568/getInfo.php?workbook=15_04.xlsx&amp;sheet=U0&amp;row=442&amp;col=6&amp;number=4.8&amp;sourceID=14","4.8")</f>
        <v>4.8</v>
      </c>
      <c r="G442" s="4" t="str">
        <f>HYPERLINK("http://141.218.60.56/~jnz1568/getInfo.php?workbook=15_04.xlsx&amp;sheet=U0&amp;row=442&amp;col=7&amp;number=0.555&amp;sourceID=14","0.555")</f>
        <v>0.555</v>
      </c>
    </row>
    <row r="443" spans="1:7">
      <c r="A443" s="3"/>
      <c r="B443" s="3"/>
      <c r="C443" s="3"/>
      <c r="D443" s="3"/>
      <c r="E443" s="3">
        <v>20</v>
      </c>
      <c r="F443" s="4" t="str">
        <f>HYPERLINK("http://141.218.60.56/~jnz1568/getInfo.php?workbook=15_04.xlsx&amp;sheet=U0&amp;row=443&amp;col=6&amp;number=4.9&amp;sourceID=14","4.9")</f>
        <v>4.9</v>
      </c>
      <c r="G443" s="4" t="str">
        <f>HYPERLINK("http://141.218.60.56/~jnz1568/getInfo.php?workbook=15_04.xlsx&amp;sheet=U0&amp;row=443&amp;col=7&amp;number=0.557&amp;sourceID=14","0.557")</f>
        <v>0.557</v>
      </c>
    </row>
    <row r="444" spans="1:7">
      <c r="A444" s="3">
        <v>15</v>
      </c>
      <c r="B444" s="3">
        <v>4</v>
      </c>
      <c r="C444" s="3">
        <v>3</v>
      </c>
      <c r="D444" s="3">
        <v>9</v>
      </c>
      <c r="E444" s="3">
        <v>1</v>
      </c>
      <c r="F444" s="4" t="str">
        <f>HYPERLINK("http://141.218.60.56/~jnz1568/getInfo.php?workbook=15_04.xlsx&amp;sheet=U0&amp;row=444&amp;col=6&amp;number=3&amp;sourceID=14","3")</f>
        <v>3</v>
      </c>
      <c r="G444" s="4" t="str">
        <f>HYPERLINK("http://141.218.60.56/~jnz1568/getInfo.php?workbook=15_04.xlsx&amp;sheet=U0&amp;row=444&amp;col=7&amp;number=0.028&amp;sourceID=14","0.028")</f>
        <v>0.028</v>
      </c>
    </row>
    <row r="445" spans="1:7">
      <c r="A445" s="3"/>
      <c r="B445" s="3"/>
      <c r="C445" s="3"/>
      <c r="D445" s="3"/>
      <c r="E445" s="3">
        <v>2</v>
      </c>
      <c r="F445" s="4" t="str">
        <f>HYPERLINK("http://141.218.60.56/~jnz1568/getInfo.php?workbook=15_04.xlsx&amp;sheet=U0&amp;row=445&amp;col=6&amp;number=3.1&amp;sourceID=14","3.1")</f>
        <v>3.1</v>
      </c>
      <c r="G445" s="4" t="str">
        <f>HYPERLINK("http://141.218.60.56/~jnz1568/getInfo.php?workbook=15_04.xlsx&amp;sheet=U0&amp;row=445&amp;col=7&amp;number=0.028&amp;sourceID=14","0.028")</f>
        <v>0.028</v>
      </c>
    </row>
    <row r="446" spans="1:7">
      <c r="A446" s="3"/>
      <c r="B446" s="3"/>
      <c r="C446" s="3"/>
      <c r="D446" s="3"/>
      <c r="E446" s="3">
        <v>3</v>
      </c>
      <c r="F446" s="4" t="str">
        <f>HYPERLINK("http://141.218.60.56/~jnz1568/getInfo.php?workbook=15_04.xlsx&amp;sheet=U0&amp;row=446&amp;col=6&amp;number=3.2&amp;sourceID=14","3.2")</f>
        <v>3.2</v>
      </c>
      <c r="G446" s="4" t="str">
        <f>HYPERLINK("http://141.218.60.56/~jnz1568/getInfo.php?workbook=15_04.xlsx&amp;sheet=U0&amp;row=446&amp;col=7&amp;number=0.028&amp;sourceID=14","0.028")</f>
        <v>0.028</v>
      </c>
    </row>
    <row r="447" spans="1:7">
      <c r="A447" s="3"/>
      <c r="B447" s="3"/>
      <c r="C447" s="3"/>
      <c r="D447" s="3"/>
      <c r="E447" s="3">
        <v>4</v>
      </c>
      <c r="F447" s="4" t="str">
        <f>HYPERLINK("http://141.218.60.56/~jnz1568/getInfo.php?workbook=15_04.xlsx&amp;sheet=U0&amp;row=447&amp;col=6&amp;number=3.3&amp;sourceID=14","3.3")</f>
        <v>3.3</v>
      </c>
      <c r="G447" s="4" t="str">
        <f>HYPERLINK("http://141.218.60.56/~jnz1568/getInfo.php?workbook=15_04.xlsx&amp;sheet=U0&amp;row=447&amp;col=7&amp;number=0.028&amp;sourceID=14","0.028")</f>
        <v>0.028</v>
      </c>
    </row>
    <row r="448" spans="1:7">
      <c r="A448" s="3"/>
      <c r="B448" s="3"/>
      <c r="C448" s="3"/>
      <c r="D448" s="3"/>
      <c r="E448" s="3">
        <v>5</v>
      </c>
      <c r="F448" s="4" t="str">
        <f>HYPERLINK("http://141.218.60.56/~jnz1568/getInfo.php?workbook=15_04.xlsx&amp;sheet=U0&amp;row=448&amp;col=6&amp;number=3.4&amp;sourceID=14","3.4")</f>
        <v>3.4</v>
      </c>
      <c r="G448" s="4" t="str">
        <f>HYPERLINK("http://141.218.60.56/~jnz1568/getInfo.php?workbook=15_04.xlsx&amp;sheet=U0&amp;row=448&amp;col=7&amp;number=0.028&amp;sourceID=14","0.028")</f>
        <v>0.028</v>
      </c>
    </row>
    <row r="449" spans="1:7">
      <c r="A449" s="3"/>
      <c r="B449" s="3"/>
      <c r="C449" s="3"/>
      <c r="D449" s="3"/>
      <c r="E449" s="3">
        <v>6</v>
      </c>
      <c r="F449" s="4" t="str">
        <f>HYPERLINK("http://141.218.60.56/~jnz1568/getInfo.php?workbook=15_04.xlsx&amp;sheet=U0&amp;row=449&amp;col=6&amp;number=3.5&amp;sourceID=14","3.5")</f>
        <v>3.5</v>
      </c>
      <c r="G449" s="4" t="str">
        <f>HYPERLINK("http://141.218.60.56/~jnz1568/getInfo.php?workbook=15_04.xlsx&amp;sheet=U0&amp;row=449&amp;col=7&amp;number=0.028&amp;sourceID=14","0.028")</f>
        <v>0.028</v>
      </c>
    </row>
    <row r="450" spans="1:7">
      <c r="A450" s="3"/>
      <c r="B450" s="3"/>
      <c r="C450" s="3"/>
      <c r="D450" s="3"/>
      <c r="E450" s="3">
        <v>7</v>
      </c>
      <c r="F450" s="4" t="str">
        <f>HYPERLINK("http://141.218.60.56/~jnz1568/getInfo.php?workbook=15_04.xlsx&amp;sheet=U0&amp;row=450&amp;col=6&amp;number=3.6&amp;sourceID=14","3.6")</f>
        <v>3.6</v>
      </c>
      <c r="G450" s="4" t="str">
        <f>HYPERLINK("http://141.218.60.56/~jnz1568/getInfo.php?workbook=15_04.xlsx&amp;sheet=U0&amp;row=450&amp;col=7&amp;number=0.028&amp;sourceID=14","0.028")</f>
        <v>0.028</v>
      </c>
    </row>
    <row r="451" spans="1:7">
      <c r="A451" s="3"/>
      <c r="B451" s="3"/>
      <c r="C451" s="3"/>
      <c r="D451" s="3"/>
      <c r="E451" s="3">
        <v>8</v>
      </c>
      <c r="F451" s="4" t="str">
        <f>HYPERLINK("http://141.218.60.56/~jnz1568/getInfo.php?workbook=15_04.xlsx&amp;sheet=U0&amp;row=451&amp;col=6&amp;number=3.7&amp;sourceID=14","3.7")</f>
        <v>3.7</v>
      </c>
      <c r="G451" s="4" t="str">
        <f>HYPERLINK("http://141.218.60.56/~jnz1568/getInfo.php?workbook=15_04.xlsx&amp;sheet=U0&amp;row=451&amp;col=7&amp;number=0.028&amp;sourceID=14","0.028")</f>
        <v>0.028</v>
      </c>
    </row>
    <row r="452" spans="1:7">
      <c r="A452" s="3"/>
      <c r="B452" s="3"/>
      <c r="C452" s="3"/>
      <c r="D452" s="3"/>
      <c r="E452" s="3">
        <v>9</v>
      </c>
      <c r="F452" s="4" t="str">
        <f>HYPERLINK("http://141.218.60.56/~jnz1568/getInfo.php?workbook=15_04.xlsx&amp;sheet=U0&amp;row=452&amp;col=6&amp;number=3.8&amp;sourceID=14","3.8")</f>
        <v>3.8</v>
      </c>
      <c r="G452" s="4" t="str">
        <f>HYPERLINK("http://141.218.60.56/~jnz1568/getInfo.php?workbook=15_04.xlsx&amp;sheet=U0&amp;row=452&amp;col=7&amp;number=0.028&amp;sourceID=14","0.028")</f>
        <v>0.028</v>
      </c>
    </row>
    <row r="453" spans="1:7">
      <c r="A453" s="3"/>
      <c r="B453" s="3"/>
      <c r="C453" s="3"/>
      <c r="D453" s="3"/>
      <c r="E453" s="3">
        <v>10</v>
      </c>
      <c r="F453" s="4" t="str">
        <f>HYPERLINK("http://141.218.60.56/~jnz1568/getInfo.php?workbook=15_04.xlsx&amp;sheet=U0&amp;row=453&amp;col=6&amp;number=3.9&amp;sourceID=14","3.9")</f>
        <v>3.9</v>
      </c>
      <c r="G453" s="4" t="str">
        <f>HYPERLINK("http://141.218.60.56/~jnz1568/getInfo.php?workbook=15_04.xlsx&amp;sheet=U0&amp;row=453&amp;col=7&amp;number=0.028&amp;sourceID=14","0.028")</f>
        <v>0.028</v>
      </c>
    </row>
    <row r="454" spans="1:7">
      <c r="A454" s="3"/>
      <c r="B454" s="3"/>
      <c r="C454" s="3"/>
      <c r="D454" s="3"/>
      <c r="E454" s="3">
        <v>11</v>
      </c>
      <c r="F454" s="4" t="str">
        <f>HYPERLINK("http://141.218.60.56/~jnz1568/getInfo.php?workbook=15_04.xlsx&amp;sheet=U0&amp;row=454&amp;col=6&amp;number=4&amp;sourceID=14","4")</f>
        <v>4</v>
      </c>
      <c r="G454" s="4" t="str">
        <f>HYPERLINK("http://141.218.60.56/~jnz1568/getInfo.php?workbook=15_04.xlsx&amp;sheet=U0&amp;row=454&amp;col=7&amp;number=0.0279&amp;sourceID=14","0.0279")</f>
        <v>0.0279</v>
      </c>
    </row>
    <row r="455" spans="1:7">
      <c r="A455" s="3"/>
      <c r="B455" s="3"/>
      <c r="C455" s="3"/>
      <c r="D455" s="3"/>
      <c r="E455" s="3">
        <v>12</v>
      </c>
      <c r="F455" s="4" t="str">
        <f>HYPERLINK("http://141.218.60.56/~jnz1568/getInfo.php?workbook=15_04.xlsx&amp;sheet=U0&amp;row=455&amp;col=6&amp;number=4.1&amp;sourceID=14","4.1")</f>
        <v>4.1</v>
      </c>
      <c r="G455" s="4" t="str">
        <f>HYPERLINK("http://141.218.60.56/~jnz1568/getInfo.php?workbook=15_04.xlsx&amp;sheet=U0&amp;row=455&amp;col=7&amp;number=0.0279&amp;sourceID=14","0.0279")</f>
        <v>0.0279</v>
      </c>
    </row>
    <row r="456" spans="1:7">
      <c r="A456" s="3"/>
      <c r="B456" s="3"/>
      <c r="C456" s="3"/>
      <c r="D456" s="3"/>
      <c r="E456" s="3">
        <v>13</v>
      </c>
      <c r="F456" s="4" t="str">
        <f>HYPERLINK("http://141.218.60.56/~jnz1568/getInfo.php?workbook=15_04.xlsx&amp;sheet=U0&amp;row=456&amp;col=6&amp;number=4.2&amp;sourceID=14","4.2")</f>
        <v>4.2</v>
      </c>
      <c r="G456" s="4" t="str">
        <f>HYPERLINK("http://141.218.60.56/~jnz1568/getInfo.php?workbook=15_04.xlsx&amp;sheet=U0&amp;row=456&amp;col=7&amp;number=0.0279&amp;sourceID=14","0.0279")</f>
        <v>0.0279</v>
      </c>
    </row>
    <row r="457" spans="1:7">
      <c r="A457" s="3"/>
      <c r="B457" s="3"/>
      <c r="C457" s="3"/>
      <c r="D457" s="3"/>
      <c r="E457" s="3">
        <v>14</v>
      </c>
      <c r="F457" s="4" t="str">
        <f>HYPERLINK("http://141.218.60.56/~jnz1568/getInfo.php?workbook=15_04.xlsx&amp;sheet=U0&amp;row=457&amp;col=6&amp;number=4.3&amp;sourceID=14","4.3")</f>
        <v>4.3</v>
      </c>
      <c r="G457" s="4" t="str">
        <f>HYPERLINK("http://141.218.60.56/~jnz1568/getInfo.php?workbook=15_04.xlsx&amp;sheet=U0&amp;row=457&amp;col=7&amp;number=0.0278&amp;sourceID=14","0.0278")</f>
        <v>0.0278</v>
      </c>
    </row>
    <row r="458" spans="1:7">
      <c r="A458" s="3"/>
      <c r="B458" s="3"/>
      <c r="C458" s="3"/>
      <c r="D458" s="3"/>
      <c r="E458" s="3">
        <v>15</v>
      </c>
      <c r="F458" s="4" t="str">
        <f>HYPERLINK("http://141.218.60.56/~jnz1568/getInfo.php?workbook=15_04.xlsx&amp;sheet=U0&amp;row=458&amp;col=6&amp;number=4.4&amp;sourceID=14","4.4")</f>
        <v>4.4</v>
      </c>
      <c r="G458" s="4" t="str">
        <f>HYPERLINK("http://141.218.60.56/~jnz1568/getInfo.php?workbook=15_04.xlsx&amp;sheet=U0&amp;row=458&amp;col=7&amp;number=0.0278&amp;sourceID=14","0.0278")</f>
        <v>0.0278</v>
      </c>
    </row>
    <row r="459" spans="1:7">
      <c r="A459" s="3"/>
      <c r="B459" s="3"/>
      <c r="C459" s="3"/>
      <c r="D459" s="3"/>
      <c r="E459" s="3">
        <v>16</v>
      </c>
      <c r="F459" s="4" t="str">
        <f>HYPERLINK("http://141.218.60.56/~jnz1568/getInfo.php?workbook=15_04.xlsx&amp;sheet=U0&amp;row=459&amp;col=6&amp;number=4.5&amp;sourceID=14","4.5")</f>
        <v>4.5</v>
      </c>
      <c r="G459" s="4" t="str">
        <f>HYPERLINK("http://141.218.60.56/~jnz1568/getInfo.php?workbook=15_04.xlsx&amp;sheet=U0&amp;row=459&amp;col=7&amp;number=0.0277&amp;sourceID=14","0.0277")</f>
        <v>0.0277</v>
      </c>
    </row>
    <row r="460" spans="1:7">
      <c r="A460" s="3"/>
      <c r="B460" s="3"/>
      <c r="C460" s="3"/>
      <c r="D460" s="3"/>
      <c r="E460" s="3">
        <v>17</v>
      </c>
      <c r="F460" s="4" t="str">
        <f>HYPERLINK("http://141.218.60.56/~jnz1568/getInfo.php?workbook=15_04.xlsx&amp;sheet=U0&amp;row=460&amp;col=6&amp;number=4.6&amp;sourceID=14","4.6")</f>
        <v>4.6</v>
      </c>
      <c r="G460" s="4" t="str">
        <f>HYPERLINK("http://141.218.60.56/~jnz1568/getInfo.php?workbook=15_04.xlsx&amp;sheet=U0&amp;row=460&amp;col=7&amp;number=0.0276&amp;sourceID=14","0.0276")</f>
        <v>0.0276</v>
      </c>
    </row>
    <row r="461" spans="1:7">
      <c r="A461" s="3"/>
      <c r="B461" s="3"/>
      <c r="C461" s="3"/>
      <c r="D461" s="3"/>
      <c r="E461" s="3">
        <v>18</v>
      </c>
      <c r="F461" s="4" t="str">
        <f>HYPERLINK("http://141.218.60.56/~jnz1568/getInfo.php?workbook=15_04.xlsx&amp;sheet=U0&amp;row=461&amp;col=6&amp;number=4.7&amp;sourceID=14","4.7")</f>
        <v>4.7</v>
      </c>
      <c r="G461" s="4" t="str">
        <f>HYPERLINK("http://141.218.60.56/~jnz1568/getInfo.php?workbook=15_04.xlsx&amp;sheet=U0&amp;row=461&amp;col=7&amp;number=0.0275&amp;sourceID=14","0.0275")</f>
        <v>0.0275</v>
      </c>
    </row>
    <row r="462" spans="1:7">
      <c r="A462" s="3"/>
      <c r="B462" s="3"/>
      <c r="C462" s="3"/>
      <c r="D462" s="3"/>
      <c r="E462" s="3">
        <v>19</v>
      </c>
      <c r="F462" s="4" t="str">
        <f>HYPERLINK("http://141.218.60.56/~jnz1568/getInfo.php?workbook=15_04.xlsx&amp;sheet=U0&amp;row=462&amp;col=6&amp;number=4.8&amp;sourceID=14","4.8")</f>
        <v>4.8</v>
      </c>
      <c r="G462" s="4" t="str">
        <f>HYPERLINK("http://141.218.60.56/~jnz1568/getInfo.php?workbook=15_04.xlsx&amp;sheet=U0&amp;row=462&amp;col=7&amp;number=0.0274&amp;sourceID=14","0.0274")</f>
        <v>0.0274</v>
      </c>
    </row>
    <row r="463" spans="1:7">
      <c r="A463" s="3"/>
      <c r="B463" s="3"/>
      <c r="C463" s="3"/>
      <c r="D463" s="3"/>
      <c r="E463" s="3">
        <v>20</v>
      </c>
      <c r="F463" s="4" t="str">
        <f>HYPERLINK("http://141.218.60.56/~jnz1568/getInfo.php?workbook=15_04.xlsx&amp;sheet=U0&amp;row=463&amp;col=6&amp;number=4.9&amp;sourceID=14","4.9")</f>
        <v>4.9</v>
      </c>
      <c r="G463" s="4" t="str">
        <f>HYPERLINK("http://141.218.60.56/~jnz1568/getInfo.php?workbook=15_04.xlsx&amp;sheet=U0&amp;row=463&amp;col=7&amp;number=0.0272&amp;sourceID=14","0.0272")</f>
        <v>0.0272</v>
      </c>
    </row>
    <row r="464" spans="1:7">
      <c r="A464" s="3">
        <v>15</v>
      </c>
      <c r="B464" s="3">
        <v>4</v>
      </c>
      <c r="C464" s="3">
        <v>3</v>
      </c>
      <c r="D464" s="3">
        <v>10</v>
      </c>
      <c r="E464" s="3">
        <v>1</v>
      </c>
      <c r="F464" s="4" t="str">
        <f>HYPERLINK("http://141.218.60.56/~jnz1568/getInfo.php?workbook=15_04.xlsx&amp;sheet=U0&amp;row=464&amp;col=6&amp;number=3&amp;sourceID=14","3")</f>
        <v>3</v>
      </c>
      <c r="G464" s="4" t="str">
        <f>HYPERLINK("http://141.218.60.56/~jnz1568/getInfo.php?workbook=15_04.xlsx&amp;sheet=U0&amp;row=464&amp;col=7&amp;number=0.00341&amp;sourceID=14","0.00341")</f>
        <v>0.00341</v>
      </c>
    </row>
    <row r="465" spans="1:7">
      <c r="A465" s="3"/>
      <c r="B465" s="3"/>
      <c r="C465" s="3"/>
      <c r="D465" s="3"/>
      <c r="E465" s="3">
        <v>2</v>
      </c>
      <c r="F465" s="4" t="str">
        <f>HYPERLINK("http://141.218.60.56/~jnz1568/getInfo.php?workbook=15_04.xlsx&amp;sheet=U0&amp;row=465&amp;col=6&amp;number=3.1&amp;sourceID=14","3.1")</f>
        <v>3.1</v>
      </c>
      <c r="G465" s="4" t="str">
        <f>HYPERLINK("http://141.218.60.56/~jnz1568/getInfo.php?workbook=15_04.xlsx&amp;sheet=U0&amp;row=465&amp;col=7&amp;number=0.00341&amp;sourceID=14","0.00341")</f>
        <v>0.00341</v>
      </c>
    </row>
    <row r="466" spans="1:7">
      <c r="A466" s="3"/>
      <c r="B466" s="3"/>
      <c r="C466" s="3"/>
      <c r="D466" s="3"/>
      <c r="E466" s="3">
        <v>3</v>
      </c>
      <c r="F466" s="4" t="str">
        <f>HYPERLINK("http://141.218.60.56/~jnz1568/getInfo.php?workbook=15_04.xlsx&amp;sheet=U0&amp;row=466&amp;col=6&amp;number=3.2&amp;sourceID=14","3.2")</f>
        <v>3.2</v>
      </c>
      <c r="G466" s="4" t="str">
        <f>HYPERLINK("http://141.218.60.56/~jnz1568/getInfo.php?workbook=15_04.xlsx&amp;sheet=U0&amp;row=466&amp;col=7&amp;number=0.00341&amp;sourceID=14","0.00341")</f>
        <v>0.00341</v>
      </c>
    </row>
    <row r="467" spans="1:7">
      <c r="A467" s="3"/>
      <c r="B467" s="3"/>
      <c r="C467" s="3"/>
      <c r="D467" s="3"/>
      <c r="E467" s="3">
        <v>4</v>
      </c>
      <c r="F467" s="4" t="str">
        <f>HYPERLINK("http://141.218.60.56/~jnz1568/getInfo.php?workbook=15_04.xlsx&amp;sheet=U0&amp;row=467&amp;col=6&amp;number=3.3&amp;sourceID=14","3.3")</f>
        <v>3.3</v>
      </c>
      <c r="G467" s="4" t="str">
        <f>HYPERLINK("http://141.218.60.56/~jnz1568/getInfo.php?workbook=15_04.xlsx&amp;sheet=U0&amp;row=467&amp;col=7&amp;number=0.00341&amp;sourceID=14","0.00341")</f>
        <v>0.00341</v>
      </c>
    </row>
    <row r="468" spans="1:7">
      <c r="A468" s="3"/>
      <c r="B468" s="3"/>
      <c r="C468" s="3"/>
      <c r="D468" s="3"/>
      <c r="E468" s="3">
        <v>5</v>
      </c>
      <c r="F468" s="4" t="str">
        <f>HYPERLINK("http://141.218.60.56/~jnz1568/getInfo.php?workbook=15_04.xlsx&amp;sheet=U0&amp;row=468&amp;col=6&amp;number=3.4&amp;sourceID=14","3.4")</f>
        <v>3.4</v>
      </c>
      <c r="G468" s="4" t="str">
        <f>HYPERLINK("http://141.218.60.56/~jnz1568/getInfo.php?workbook=15_04.xlsx&amp;sheet=U0&amp;row=468&amp;col=7&amp;number=0.00341&amp;sourceID=14","0.00341")</f>
        <v>0.00341</v>
      </c>
    </row>
    <row r="469" spans="1:7">
      <c r="A469" s="3"/>
      <c r="B469" s="3"/>
      <c r="C469" s="3"/>
      <c r="D469" s="3"/>
      <c r="E469" s="3">
        <v>6</v>
      </c>
      <c r="F469" s="4" t="str">
        <f>HYPERLINK("http://141.218.60.56/~jnz1568/getInfo.php?workbook=15_04.xlsx&amp;sheet=U0&amp;row=469&amp;col=6&amp;number=3.5&amp;sourceID=14","3.5")</f>
        <v>3.5</v>
      </c>
      <c r="G469" s="4" t="str">
        <f>HYPERLINK("http://141.218.60.56/~jnz1568/getInfo.php?workbook=15_04.xlsx&amp;sheet=U0&amp;row=469&amp;col=7&amp;number=0.00341&amp;sourceID=14","0.00341")</f>
        <v>0.00341</v>
      </c>
    </row>
    <row r="470" spans="1:7">
      <c r="A470" s="3"/>
      <c r="B470" s="3"/>
      <c r="C470" s="3"/>
      <c r="D470" s="3"/>
      <c r="E470" s="3">
        <v>7</v>
      </c>
      <c r="F470" s="4" t="str">
        <f>HYPERLINK("http://141.218.60.56/~jnz1568/getInfo.php?workbook=15_04.xlsx&amp;sheet=U0&amp;row=470&amp;col=6&amp;number=3.6&amp;sourceID=14","3.6")</f>
        <v>3.6</v>
      </c>
      <c r="G470" s="4" t="str">
        <f>HYPERLINK("http://141.218.60.56/~jnz1568/getInfo.php?workbook=15_04.xlsx&amp;sheet=U0&amp;row=470&amp;col=7&amp;number=0.0034&amp;sourceID=14","0.0034")</f>
        <v>0.0034</v>
      </c>
    </row>
    <row r="471" spans="1:7">
      <c r="A471" s="3"/>
      <c r="B471" s="3"/>
      <c r="C471" s="3"/>
      <c r="D471" s="3"/>
      <c r="E471" s="3">
        <v>8</v>
      </c>
      <c r="F471" s="4" t="str">
        <f>HYPERLINK("http://141.218.60.56/~jnz1568/getInfo.php?workbook=15_04.xlsx&amp;sheet=U0&amp;row=471&amp;col=6&amp;number=3.7&amp;sourceID=14","3.7")</f>
        <v>3.7</v>
      </c>
      <c r="G471" s="4" t="str">
        <f>HYPERLINK("http://141.218.60.56/~jnz1568/getInfo.php?workbook=15_04.xlsx&amp;sheet=U0&amp;row=471&amp;col=7&amp;number=0.0034&amp;sourceID=14","0.0034")</f>
        <v>0.0034</v>
      </c>
    </row>
    <row r="472" spans="1:7">
      <c r="A472" s="3"/>
      <c r="B472" s="3"/>
      <c r="C472" s="3"/>
      <c r="D472" s="3"/>
      <c r="E472" s="3">
        <v>9</v>
      </c>
      <c r="F472" s="4" t="str">
        <f>HYPERLINK("http://141.218.60.56/~jnz1568/getInfo.php?workbook=15_04.xlsx&amp;sheet=U0&amp;row=472&amp;col=6&amp;number=3.8&amp;sourceID=14","3.8")</f>
        <v>3.8</v>
      </c>
      <c r="G472" s="4" t="str">
        <f>HYPERLINK("http://141.218.60.56/~jnz1568/getInfo.php?workbook=15_04.xlsx&amp;sheet=U0&amp;row=472&amp;col=7&amp;number=0.0034&amp;sourceID=14","0.0034")</f>
        <v>0.0034</v>
      </c>
    </row>
    <row r="473" spans="1:7">
      <c r="A473" s="3"/>
      <c r="B473" s="3"/>
      <c r="C473" s="3"/>
      <c r="D473" s="3"/>
      <c r="E473" s="3">
        <v>10</v>
      </c>
      <c r="F473" s="4" t="str">
        <f>HYPERLINK("http://141.218.60.56/~jnz1568/getInfo.php?workbook=15_04.xlsx&amp;sheet=U0&amp;row=473&amp;col=6&amp;number=3.9&amp;sourceID=14","3.9")</f>
        <v>3.9</v>
      </c>
      <c r="G473" s="4" t="str">
        <f>HYPERLINK("http://141.218.60.56/~jnz1568/getInfo.php?workbook=15_04.xlsx&amp;sheet=U0&amp;row=473&amp;col=7&amp;number=0.0034&amp;sourceID=14","0.0034")</f>
        <v>0.0034</v>
      </c>
    </row>
    <row r="474" spans="1:7">
      <c r="A474" s="3"/>
      <c r="B474" s="3"/>
      <c r="C474" s="3"/>
      <c r="D474" s="3"/>
      <c r="E474" s="3">
        <v>11</v>
      </c>
      <c r="F474" s="4" t="str">
        <f>HYPERLINK("http://141.218.60.56/~jnz1568/getInfo.php?workbook=15_04.xlsx&amp;sheet=U0&amp;row=474&amp;col=6&amp;number=4&amp;sourceID=14","4")</f>
        <v>4</v>
      </c>
      <c r="G474" s="4" t="str">
        <f>HYPERLINK("http://141.218.60.56/~jnz1568/getInfo.php?workbook=15_04.xlsx&amp;sheet=U0&amp;row=474&amp;col=7&amp;number=0.0034&amp;sourceID=14","0.0034")</f>
        <v>0.0034</v>
      </c>
    </row>
    <row r="475" spans="1:7">
      <c r="A475" s="3"/>
      <c r="B475" s="3"/>
      <c r="C475" s="3"/>
      <c r="D475" s="3"/>
      <c r="E475" s="3">
        <v>12</v>
      </c>
      <c r="F475" s="4" t="str">
        <f>HYPERLINK("http://141.218.60.56/~jnz1568/getInfo.php?workbook=15_04.xlsx&amp;sheet=U0&amp;row=475&amp;col=6&amp;number=4.1&amp;sourceID=14","4.1")</f>
        <v>4.1</v>
      </c>
      <c r="G475" s="4" t="str">
        <f>HYPERLINK("http://141.218.60.56/~jnz1568/getInfo.php?workbook=15_04.xlsx&amp;sheet=U0&amp;row=475&amp;col=7&amp;number=0.00339&amp;sourceID=14","0.00339")</f>
        <v>0.00339</v>
      </c>
    </row>
    <row r="476" spans="1:7">
      <c r="A476" s="3"/>
      <c r="B476" s="3"/>
      <c r="C476" s="3"/>
      <c r="D476" s="3"/>
      <c r="E476" s="3">
        <v>13</v>
      </c>
      <c r="F476" s="4" t="str">
        <f>HYPERLINK("http://141.218.60.56/~jnz1568/getInfo.php?workbook=15_04.xlsx&amp;sheet=U0&amp;row=476&amp;col=6&amp;number=4.2&amp;sourceID=14","4.2")</f>
        <v>4.2</v>
      </c>
      <c r="G476" s="4" t="str">
        <f>HYPERLINK("http://141.218.60.56/~jnz1568/getInfo.php?workbook=15_04.xlsx&amp;sheet=U0&amp;row=476&amp;col=7&amp;number=0.00339&amp;sourceID=14","0.00339")</f>
        <v>0.00339</v>
      </c>
    </row>
    <row r="477" spans="1:7">
      <c r="A477" s="3"/>
      <c r="B477" s="3"/>
      <c r="C477" s="3"/>
      <c r="D477" s="3"/>
      <c r="E477" s="3">
        <v>14</v>
      </c>
      <c r="F477" s="4" t="str">
        <f>HYPERLINK("http://141.218.60.56/~jnz1568/getInfo.php?workbook=15_04.xlsx&amp;sheet=U0&amp;row=477&amp;col=6&amp;number=4.3&amp;sourceID=14","4.3")</f>
        <v>4.3</v>
      </c>
      <c r="G477" s="4" t="str">
        <f>HYPERLINK("http://141.218.60.56/~jnz1568/getInfo.php?workbook=15_04.xlsx&amp;sheet=U0&amp;row=477&amp;col=7&amp;number=0.00339&amp;sourceID=14","0.00339")</f>
        <v>0.00339</v>
      </c>
    </row>
    <row r="478" spans="1:7">
      <c r="A478" s="3"/>
      <c r="B478" s="3"/>
      <c r="C478" s="3"/>
      <c r="D478" s="3"/>
      <c r="E478" s="3">
        <v>15</v>
      </c>
      <c r="F478" s="4" t="str">
        <f>HYPERLINK("http://141.218.60.56/~jnz1568/getInfo.php?workbook=15_04.xlsx&amp;sheet=U0&amp;row=478&amp;col=6&amp;number=4.4&amp;sourceID=14","4.4")</f>
        <v>4.4</v>
      </c>
      <c r="G478" s="4" t="str">
        <f>HYPERLINK("http://141.218.60.56/~jnz1568/getInfo.php?workbook=15_04.xlsx&amp;sheet=U0&amp;row=478&amp;col=7&amp;number=0.00338&amp;sourceID=14","0.00338")</f>
        <v>0.00338</v>
      </c>
    </row>
    <row r="479" spans="1:7">
      <c r="A479" s="3"/>
      <c r="B479" s="3"/>
      <c r="C479" s="3"/>
      <c r="D479" s="3"/>
      <c r="E479" s="3">
        <v>16</v>
      </c>
      <c r="F479" s="4" t="str">
        <f>HYPERLINK("http://141.218.60.56/~jnz1568/getInfo.php?workbook=15_04.xlsx&amp;sheet=U0&amp;row=479&amp;col=6&amp;number=4.5&amp;sourceID=14","4.5")</f>
        <v>4.5</v>
      </c>
      <c r="G479" s="4" t="str">
        <f>HYPERLINK("http://141.218.60.56/~jnz1568/getInfo.php?workbook=15_04.xlsx&amp;sheet=U0&amp;row=479&amp;col=7&amp;number=0.00337&amp;sourceID=14","0.00337")</f>
        <v>0.00337</v>
      </c>
    </row>
    <row r="480" spans="1:7">
      <c r="A480" s="3"/>
      <c r="B480" s="3"/>
      <c r="C480" s="3"/>
      <c r="D480" s="3"/>
      <c r="E480" s="3">
        <v>17</v>
      </c>
      <c r="F480" s="4" t="str">
        <f>HYPERLINK("http://141.218.60.56/~jnz1568/getInfo.php?workbook=15_04.xlsx&amp;sheet=U0&amp;row=480&amp;col=6&amp;number=4.6&amp;sourceID=14","4.6")</f>
        <v>4.6</v>
      </c>
      <c r="G480" s="4" t="str">
        <f>HYPERLINK("http://141.218.60.56/~jnz1568/getInfo.php?workbook=15_04.xlsx&amp;sheet=U0&amp;row=480&amp;col=7&amp;number=0.00336&amp;sourceID=14","0.00336")</f>
        <v>0.00336</v>
      </c>
    </row>
    <row r="481" spans="1:7">
      <c r="A481" s="3"/>
      <c r="B481" s="3"/>
      <c r="C481" s="3"/>
      <c r="D481" s="3"/>
      <c r="E481" s="3">
        <v>18</v>
      </c>
      <c r="F481" s="4" t="str">
        <f>HYPERLINK("http://141.218.60.56/~jnz1568/getInfo.php?workbook=15_04.xlsx&amp;sheet=U0&amp;row=481&amp;col=6&amp;number=4.7&amp;sourceID=14","4.7")</f>
        <v>4.7</v>
      </c>
      <c r="G481" s="4" t="str">
        <f>HYPERLINK("http://141.218.60.56/~jnz1568/getInfo.php?workbook=15_04.xlsx&amp;sheet=U0&amp;row=481&amp;col=7&amp;number=0.00335&amp;sourceID=14","0.00335")</f>
        <v>0.00335</v>
      </c>
    </row>
    <row r="482" spans="1:7">
      <c r="A482" s="3"/>
      <c r="B482" s="3"/>
      <c r="C482" s="3"/>
      <c r="D482" s="3"/>
      <c r="E482" s="3">
        <v>19</v>
      </c>
      <c r="F482" s="4" t="str">
        <f>HYPERLINK("http://141.218.60.56/~jnz1568/getInfo.php?workbook=15_04.xlsx&amp;sheet=U0&amp;row=482&amp;col=6&amp;number=4.8&amp;sourceID=14","4.8")</f>
        <v>4.8</v>
      </c>
      <c r="G482" s="4" t="str">
        <f>HYPERLINK("http://141.218.60.56/~jnz1568/getInfo.php?workbook=15_04.xlsx&amp;sheet=U0&amp;row=482&amp;col=7&amp;number=0.00334&amp;sourceID=14","0.00334")</f>
        <v>0.00334</v>
      </c>
    </row>
    <row r="483" spans="1:7">
      <c r="A483" s="3"/>
      <c r="B483" s="3"/>
      <c r="C483" s="3"/>
      <c r="D483" s="3"/>
      <c r="E483" s="3">
        <v>20</v>
      </c>
      <c r="F483" s="4" t="str">
        <f>HYPERLINK("http://141.218.60.56/~jnz1568/getInfo.php?workbook=15_04.xlsx&amp;sheet=U0&amp;row=483&amp;col=6&amp;number=4.9&amp;sourceID=14","4.9")</f>
        <v>4.9</v>
      </c>
      <c r="G483" s="4" t="str">
        <f>HYPERLINK("http://141.218.60.56/~jnz1568/getInfo.php?workbook=15_04.xlsx&amp;sheet=U0&amp;row=483&amp;col=7&amp;number=0.00332&amp;sourceID=14","0.00332")</f>
        <v>0.00332</v>
      </c>
    </row>
    <row r="484" spans="1:7">
      <c r="A484" s="3">
        <v>15</v>
      </c>
      <c r="B484" s="3">
        <v>4</v>
      </c>
      <c r="C484" s="3">
        <v>4</v>
      </c>
      <c r="D484" s="3">
        <v>5</v>
      </c>
      <c r="E484" s="3">
        <v>1</v>
      </c>
      <c r="F484" s="4" t="str">
        <f>HYPERLINK("http://141.218.60.56/~jnz1568/getInfo.php?workbook=15_04.xlsx&amp;sheet=U0&amp;row=484&amp;col=6&amp;number=3&amp;sourceID=14","3")</f>
        <v>3</v>
      </c>
      <c r="G484" s="4" t="str">
        <f>HYPERLINK("http://141.218.60.56/~jnz1568/getInfo.php?workbook=15_04.xlsx&amp;sheet=U0&amp;row=484&amp;col=7&amp;number=0.15&amp;sourceID=14","0.15")</f>
        <v>0.15</v>
      </c>
    </row>
    <row r="485" spans="1:7">
      <c r="A485" s="3"/>
      <c r="B485" s="3"/>
      <c r="C485" s="3"/>
      <c r="D485" s="3"/>
      <c r="E485" s="3">
        <v>2</v>
      </c>
      <c r="F485" s="4" t="str">
        <f>HYPERLINK("http://141.218.60.56/~jnz1568/getInfo.php?workbook=15_04.xlsx&amp;sheet=U0&amp;row=485&amp;col=6&amp;number=3.1&amp;sourceID=14","3.1")</f>
        <v>3.1</v>
      </c>
      <c r="G485" s="4" t="str">
        <f>HYPERLINK("http://141.218.60.56/~jnz1568/getInfo.php?workbook=15_04.xlsx&amp;sheet=U0&amp;row=485&amp;col=7&amp;number=0.15&amp;sourceID=14","0.15")</f>
        <v>0.15</v>
      </c>
    </row>
    <row r="486" spans="1:7">
      <c r="A486" s="3"/>
      <c r="B486" s="3"/>
      <c r="C486" s="3"/>
      <c r="D486" s="3"/>
      <c r="E486" s="3">
        <v>3</v>
      </c>
      <c r="F486" s="4" t="str">
        <f>HYPERLINK("http://141.218.60.56/~jnz1568/getInfo.php?workbook=15_04.xlsx&amp;sheet=U0&amp;row=486&amp;col=6&amp;number=3.2&amp;sourceID=14","3.2")</f>
        <v>3.2</v>
      </c>
      <c r="G486" s="4" t="str">
        <f>HYPERLINK("http://141.218.60.56/~jnz1568/getInfo.php?workbook=15_04.xlsx&amp;sheet=U0&amp;row=486&amp;col=7&amp;number=0.15&amp;sourceID=14","0.15")</f>
        <v>0.15</v>
      </c>
    </row>
    <row r="487" spans="1:7">
      <c r="A487" s="3"/>
      <c r="B487" s="3"/>
      <c r="C487" s="3"/>
      <c r="D487" s="3"/>
      <c r="E487" s="3">
        <v>4</v>
      </c>
      <c r="F487" s="4" t="str">
        <f>HYPERLINK("http://141.218.60.56/~jnz1568/getInfo.php?workbook=15_04.xlsx&amp;sheet=U0&amp;row=487&amp;col=6&amp;number=3.3&amp;sourceID=14","3.3")</f>
        <v>3.3</v>
      </c>
      <c r="G487" s="4" t="str">
        <f>HYPERLINK("http://141.218.60.56/~jnz1568/getInfo.php?workbook=15_04.xlsx&amp;sheet=U0&amp;row=487&amp;col=7&amp;number=0.15&amp;sourceID=14","0.15")</f>
        <v>0.15</v>
      </c>
    </row>
    <row r="488" spans="1:7">
      <c r="A488" s="3"/>
      <c r="B488" s="3"/>
      <c r="C488" s="3"/>
      <c r="D488" s="3"/>
      <c r="E488" s="3">
        <v>5</v>
      </c>
      <c r="F488" s="4" t="str">
        <f>HYPERLINK("http://141.218.60.56/~jnz1568/getInfo.php?workbook=15_04.xlsx&amp;sheet=U0&amp;row=488&amp;col=6&amp;number=3.4&amp;sourceID=14","3.4")</f>
        <v>3.4</v>
      </c>
      <c r="G488" s="4" t="str">
        <f>HYPERLINK("http://141.218.60.56/~jnz1568/getInfo.php?workbook=15_04.xlsx&amp;sheet=U0&amp;row=488&amp;col=7&amp;number=0.15&amp;sourceID=14","0.15")</f>
        <v>0.15</v>
      </c>
    </row>
    <row r="489" spans="1:7">
      <c r="A489" s="3"/>
      <c r="B489" s="3"/>
      <c r="C489" s="3"/>
      <c r="D489" s="3"/>
      <c r="E489" s="3">
        <v>6</v>
      </c>
      <c r="F489" s="4" t="str">
        <f>HYPERLINK("http://141.218.60.56/~jnz1568/getInfo.php?workbook=15_04.xlsx&amp;sheet=U0&amp;row=489&amp;col=6&amp;number=3.5&amp;sourceID=14","3.5")</f>
        <v>3.5</v>
      </c>
      <c r="G489" s="4" t="str">
        <f>HYPERLINK("http://141.218.60.56/~jnz1568/getInfo.php?workbook=15_04.xlsx&amp;sheet=U0&amp;row=489&amp;col=7&amp;number=0.15&amp;sourceID=14","0.15")</f>
        <v>0.15</v>
      </c>
    </row>
    <row r="490" spans="1:7">
      <c r="A490" s="3"/>
      <c r="B490" s="3"/>
      <c r="C490" s="3"/>
      <c r="D490" s="3"/>
      <c r="E490" s="3">
        <v>7</v>
      </c>
      <c r="F490" s="4" t="str">
        <f>HYPERLINK("http://141.218.60.56/~jnz1568/getInfo.php?workbook=15_04.xlsx&amp;sheet=U0&amp;row=490&amp;col=6&amp;number=3.6&amp;sourceID=14","3.6")</f>
        <v>3.6</v>
      </c>
      <c r="G490" s="4" t="str">
        <f>HYPERLINK("http://141.218.60.56/~jnz1568/getInfo.php?workbook=15_04.xlsx&amp;sheet=U0&amp;row=490&amp;col=7&amp;number=0.15&amp;sourceID=14","0.15")</f>
        <v>0.15</v>
      </c>
    </row>
    <row r="491" spans="1:7">
      <c r="A491" s="3"/>
      <c r="B491" s="3"/>
      <c r="C491" s="3"/>
      <c r="D491" s="3"/>
      <c r="E491" s="3">
        <v>8</v>
      </c>
      <c r="F491" s="4" t="str">
        <f>HYPERLINK("http://141.218.60.56/~jnz1568/getInfo.php?workbook=15_04.xlsx&amp;sheet=U0&amp;row=491&amp;col=6&amp;number=3.7&amp;sourceID=14","3.7")</f>
        <v>3.7</v>
      </c>
      <c r="G491" s="4" t="str">
        <f>HYPERLINK("http://141.218.60.56/~jnz1568/getInfo.php?workbook=15_04.xlsx&amp;sheet=U0&amp;row=491&amp;col=7&amp;number=0.149&amp;sourceID=14","0.149")</f>
        <v>0.149</v>
      </c>
    </row>
    <row r="492" spans="1:7">
      <c r="A492" s="3"/>
      <c r="B492" s="3"/>
      <c r="C492" s="3"/>
      <c r="D492" s="3"/>
      <c r="E492" s="3">
        <v>9</v>
      </c>
      <c r="F492" s="4" t="str">
        <f>HYPERLINK("http://141.218.60.56/~jnz1568/getInfo.php?workbook=15_04.xlsx&amp;sheet=U0&amp;row=492&amp;col=6&amp;number=3.8&amp;sourceID=14","3.8")</f>
        <v>3.8</v>
      </c>
      <c r="G492" s="4" t="str">
        <f>HYPERLINK("http://141.218.60.56/~jnz1568/getInfo.php?workbook=15_04.xlsx&amp;sheet=U0&amp;row=492&amp;col=7&amp;number=0.149&amp;sourceID=14","0.149")</f>
        <v>0.149</v>
      </c>
    </row>
    <row r="493" spans="1:7">
      <c r="A493" s="3"/>
      <c r="B493" s="3"/>
      <c r="C493" s="3"/>
      <c r="D493" s="3"/>
      <c r="E493" s="3">
        <v>10</v>
      </c>
      <c r="F493" s="4" t="str">
        <f>HYPERLINK("http://141.218.60.56/~jnz1568/getInfo.php?workbook=15_04.xlsx&amp;sheet=U0&amp;row=493&amp;col=6&amp;number=3.9&amp;sourceID=14","3.9")</f>
        <v>3.9</v>
      </c>
      <c r="G493" s="4" t="str">
        <f>HYPERLINK("http://141.218.60.56/~jnz1568/getInfo.php?workbook=15_04.xlsx&amp;sheet=U0&amp;row=493&amp;col=7&amp;number=0.149&amp;sourceID=14","0.149")</f>
        <v>0.149</v>
      </c>
    </row>
    <row r="494" spans="1:7">
      <c r="A494" s="3"/>
      <c r="B494" s="3"/>
      <c r="C494" s="3"/>
      <c r="D494" s="3"/>
      <c r="E494" s="3">
        <v>11</v>
      </c>
      <c r="F494" s="4" t="str">
        <f>HYPERLINK("http://141.218.60.56/~jnz1568/getInfo.php?workbook=15_04.xlsx&amp;sheet=U0&amp;row=494&amp;col=6&amp;number=4&amp;sourceID=14","4")</f>
        <v>4</v>
      </c>
      <c r="G494" s="4" t="str">
        <f>HYPERLINK("http://141.218.60.56/~jnz1568/getInfo.php?workbook=15_04.xlsx&amp;sheet=U0&amp;row=494&amp;col=7&amp;number=0.149&amp;sourceID=14","0.149")</f>
        <v>0.149</v>
      </c>
    </row>
    <row r="495" spans="1:7">
      <c r="A495" s="3"/>
      <c r="B495" s="3"/>
      <c r="C495" s="3"/>
      <c r="D495" s="3"/>
      <c r="E495" s="3">
        <v>12</v>
      </c>
      <c r="F495" s="4" t="str">
        <f>HYPERLINK("http://141.218.60.56/~jnz1568/getInfo.php?workbook=15_04.xlsx&amp;sheet=U0&amp;row=495&amp;col=6&amp;number=4.1&amp;sourceID=14","4.1")</f>
        <v>4.1</v>
      </c>
      <c r="G495" s="4" t="str">
        <f>HYPERLINK("http://141.218.60.56/~jnz1568/getInfo.php?workbook=15_04.xlsx&amp;sheet=U0&amp;row=495&amp;col=7&amp;number=0.148&amp;sourceID=14","0.148")</f>
        <v>0.148</v>
      </c>
    </row>
    <row r="496" spans="1:7">
      <c r="A496" s="3"/>
      <c r="B496" s="3"/>
      <c r="C496" s="3"/>
      <c r="D496" s="3"/>
      <c r="E496" s="3">
        <v>13</v>
      </c>
      <c r="F496" s="4" t="str">
        <f>HYPERLINK("http://141.218.60.56/~jnz1568/getInfo.php?workbook=15_04.xlsx&amp;sheet=U0&amp;row=496&amp;col=6&amp;number=4.2&amp;sourceID=14","4.2")</f>
        <v>4.2</v>
      </c>
      <c r="G496" s="4" t="str">
        <f>HYPERLINK("http://141.218.60.56/~jnz1568/getInfo.php?workbook=15_04.xlsx&amp;sheet=U0&amp;row=496&amp;col=7&amp;number=0.148&amp;sourceID=14","0.148")</f>
        <v>0.148</v>
      </c>
    </row>
    <row r="497" spans="1:7">
      <c r="A497" s="3"/>
      <c r="B497" s="3"/>
      <c r="C497" s="3"/>
      <c r="D497" s="3"/>
      <c r="E497" s="3">
        <v>14</v>
      </c>
      <c r="F497" s="4" t="str">
        <f>HYPERLINK("http://141.218.60.56/~jnz1568/getInfo.php?workbook=15_04.xlsx&amp;sheet=U0&amp;row=497&amp;col=6&amp;number=4.3&amp;sourceID=14","4.3")</f>
        <v>4.3</v>
      </c>
      <c r="G497" s="4" t="str">
        <f>HYPERLINK("http://141.218.60.56/~jnz1568/getInfo.php?workbook=15_04.xlsx&amp;sheet=U0&amp;row=497&amp;col=7&amp;number=0.147&amp;sourceID=14","0.147")</f>
        <v>0.147</v>
      </c>
    </row>
    <row r="498" spans="1:7">
      <c r="A498" s="3"/>
      <c r="B498" s="3"/>
      <c r="C498" s="3"/>
      <c r="D498" s="3"/>
      <c r="E498" s="3">
        <v>15</v>
      </c>
      <c r="F498" s="4" t="str">
        <f>HYPERLINK("http://141.218.60.56/~jnz1568/getInfo.php?workbook=15_04.xlsx&amp;sheet=U0&amp;row=498&amp;col=6&amp;number=4.4&amp;sourceID=14","4.4")</f>
        <v>4.4</v>
      </c>
      <c r="G498" s="4" t="str">
        <f>HYPERLINK("http://141.218.60.56/~jnz1568/getInfo.php?workbook=15_04.xlsx&amp;sheet=U0&amp;row=498&amp;col=7&amp;number=0.146&amp;sourceID=14","0.146")</f>
        <v>0.146</v>
      </c>
    </row>
    <row r="499" spans="1:7">
      <c r="A499" s="3"/>
      <c r="B499" s="3"/>
      <c r="C499" s="3"/>
      <c r="D499" s="3"/>
      <c r="E499" s="3">
        <v>16</v>
      </c>
      <c r="F499" s="4" t="str">
        <f>HYPERLINK("http://141.218.60.56/~jnz1568/getInfo.php?workbook=15_04.xlsx&amp;sheet=U0&amp;row=499&amp;col=6&amp;number=4.5&amp;sourceID=14","4.5")</f>
        <v>4.5</v>
      </c>
      <c r="G499" s="4" t="str">
        <f>HYPERLINK("http://141.218.60.56/~jnz1568/getInfo.php?workbook=15_04.xlsx&amp;sheet=U0&amp;row=499&amp;col=7&amp;number=0.145&amp;sourceID=14","0.145")</f>
        <v>0.145</v>
      </c>
    </row>
    <row r="500" spans="1:7">
      <c r="A500" s="3"/>
      <c r="B500" s="3"/>
      <c r="C500" s="3"/>
      <c r="D500" s="3"/>
      <c r="E500" s="3">
        <v>17</v>
      </c>
      <c r="F500" s="4" t="str">
        <f>HYPERLINK("http://141.218.60.56/~jnz1568/getInfo.php?workbook=15_04.xlsx&amp;sheet=U0&amp;row=500&amp;col=6&amp;number=4.6&amp;sourceID=14","4.6")</f>
        <v>4.6</v>
      </c>
      <c r="G500" s="4" t="str">
        <f>HYPERLINK("http://141.218.60.56/~jnz1568/getInfo.php?workbook=15_04.xlsx&amp;sheet=U0&amp;row=500&amp;col=7&amp;number=0.144&amp;sourceID=14","0.144")</f>
        <v>0.144</v>
      </c>
    </row>
    <row r="501" spans="1:7">
      <c r="A501" s="3"/>
      <c r="B501" s="3"/>
      <c r="C501" s="3"/>
      <c r="D501" s="3"/>
      <c r="E501" s="3">
        <v>18</v>
      </c>
      <c r="F501" s="4" t="str">
        <f>HYPERLINK("http://141.218.60.56/~jnz1568/getInfo.php?workbook=15_04.xlsx&amp;sheet=U0&amp;row=501&amp;col=6&amp;number=4.7&amp;sourceID=14","4.7")</f>
        <v>4.7</v>
      </c>
      <c r="G501" s="4" t="str">
        <f>HYPERLINK("http://141.218.60.56/~jnz1568/getInfo.php?workbook=15_04.xlsx&amp;sheet=U0&amp;row=501&amp;col=7&amp;number=0.142&amp;sourceID=14","0.142")</f>
        <v>0.142</v>
      </c>
    </row>
    <row r="502" spans="1:7">
      <c r="A502" s="3"/>
      <c r="B502" s="3"/>
      <c r="C502" s="3"/>
      <c r="D502" s="3"/>
      <c r="E502" s="3">
        <v>19</v>
      </c>
      <c r="F502" s="4" t="str">
        <f>HYPERLINK("http://141.218.60.56/~jnz1568/getInfo.php?workbook=15_04.xlsx&amp;sheet=U0&amp;row=502&amp;col=6&amp;number=4.8&amp;sourceID=14","4.8")</f>
        <v>4.8</v>
      </c>
      <c r="G502" s="4" t="str">
        <f>HYPERLINK("http://141.218.60.56/~jnz1568/getInfo.php?workbook=15_04.xlsx&amp;sheet=U0&amp;row=502&amp;col=7&amp;number=0.14&amp;sourceID=14","0.14")</f>
        <v>0.14</v>
      </c>
    </row>
    <row r="503" spans="1:7">
      <c r="A503" s="3"/>
      <c r="B503" s="3"/>
      <c r="C503" s="3"/>
      <c r="D503" s="3"/>
      <c r="E503" s="3">
        <v>20</v>
      </c>
      <c r="F503" s="4" t="str">
        <f>HYPERLINK("http://141.218.60.56/~jnz1568/getInfo.php?workbook=15_04.xlsx&amp;sheet=U0&amp;row=503&amp;col=6&amp;number=4.9&amp;sourceID=14","4.9")</f>
        <v>4.9</v>
      </c>
      <c r="G503" s="4" t="str">
        <f>HYPERLINK("http://141.218.60.56/~jnz1568/getInfo.php?workbook=15_04.xlsx&amp;sheet=U0&amp;row=503&amp;col=7&amp;number=0.138&amp;sourceID=14","0.138")</f>
        <v>0.138</v>
      </c>
    </row>
    <row r="504" spans="1:7">
      <c r="A504" s="3">
        <v>15</v>
      </c>
      <c r="B504" s="3">
        <v>4</v>
      </c>
      <c r="C504" s="3">
        <v>4</v>
      </c>
      <c r="D504" s="3">
        <v>6</v>
      </c>
      <c r="E504" s="3">
        <v>1</v>
      </c>
      <c r="F504" s="4" t="str">
        <f>HYPERLINK("http://141.218.60.56/~jnz1568/getInfo.php?workbook=15_04.xlsx&amp;sheet=U0&amp;row=504&amp;col=6&amp;number=3&amp;sourceID=14","3")</f>
        <v>3</v>
      </c>
      <c r="G504" s="4" t="str">
        <f>HYPERLINK("http://141.218.60.56/~jnz1568/getInfo.php?workbook=15_04.xlsx&amp;sheet=U0&amp;row=504&amp;col=7&amp;number=0.00579&amp;sourceID=14","0.00579")</f>
        <v>0.00579</v>
      </c>
    </row>
    <row r="505" spans="1:7">
      <c r="A505" s="3"/>
      <c r="B505" s="3"/>
      <c r="C505" s="3"/>
      <c r="D505" s="3"/>
      <c r="E505" s="3">
        <v>2</v>
      </c>
      <c r="F505" s="4" t="str">
        <f>HYPERLINK("http://141.218.60.56/~jnz1568/getInfo.php?workbook=15_04.xlsx&amp;sheet=U0&amp;row=505&amp;col=6&amp;number=3.1&amp;sourceID=14","3.1")</f>
        <v>3.1</v>
      </c>
      <c r="G505" s="4" t="str">
        <f>HYPERLINK("http://141.218.60.56/~jnz1568/getInfo.php?workbook=15_04.xlsx&amp;sheet=U0&amp;row=505&amp;col=7&amp;number=0.00579&amp;sourceID=14","0.00579")</f>
        <v>0.00579</v>
      </c>
    </row>
    <row r="506" spans="1:7">
      <c r="A506" s="3"/>
      <c r="B506" s="3"/>
      <c r="C506" s="3"/>
      <c r="D506" s="3"/>
      <c r="E506" s="3">
        <v>3</v>
      </c>
      <c r="F506" s="4" t="str">
        <f>HYPERLINK("http://141.218.60.56/~jnz1568/getInfo.php?workbook=15_04.xlsx&amp;sheet=U0&amp;row=506&amp;col=6&amp;number=3.2&amp;sourceID=14","3.2")</f>
        <v>3.2</v>
      </c>
      <c r="G506" s="4" t="str">
        <f>HYPERLINK("http://141.218.60.56/~jnz1568/getInfo.php?workbook=15_04.xlsx&amp;sheet=U0&amp;row=506&amp;col=7&amp;number=0.00579&amp;sourceID=14","0.00579")</f>
        <v>0.00579</v>
      </c>
    </row>
    <row r="507" spans="1:7">
      <c r="A507" s="3"/>
      <c r="B507" s="3"/>
      <c r="C507" s="3"/>
      <c r="D507" s="3"/>
      <c r="E507" s="3">
        <v>4</v>
      </c>
      <c r="F507" s="4" t="str">
        <f>HYPERLINK("http://141.218.60.56/~jnz1568/getInfo.php?workbook=15_04.xlsx&amp;sheet=U0&amp;row=507&amp;col=6&amp;number=3.3&amp;sourceID=14","3.3")</f>
        <v>3.3</v>
      </c>
      <c r="G507" s="4" t="str">
        <f>HYPERLINK("http://141.218.60.56/~jnz1568/getInfo.php?workbook=15_04.xlsx&amp;sheet=U0&amp;row=507&amp;col=7&amp;number=0.00579&amp;sourceID=14","0.00579")</f>
        <v>0.00579</v>
      </c>
    </row>
    <row r="508" spans="1:7">
      <c r="A508" s="3"/>
      <c r="B508" s="3"/>
      <c r="C508" s="3"/>
      <c r="D508" s="3"/>
      <c r="E508" s="3">
        <v>5</v>
      </c>
      <c r="F508" s="4" t="str">
        <f>HYPERLINK("http://141.218.60.56/~jnz1568/getInfo.php?workbook=15_04.xlsx&amp;sheet=U0&amp;row=508&amp;col=6&amp;number=3.4&amp;sourceID=14","3.4")</f>
        <v>3.4</v>
      </c>
      <c r="G508" s="4" t="str">
        <f>HYPERLINK("http://141.218.60.56/~jnz1568/getInfo.php?workbook=15_04.xlsx&amp;sheet=U0&amp;row=508&amp;col=7&amp;number=0.00579&amp;sourceID=14","0.00579")</f>
        <v>0.00579</v>
      </c>
    </row>
    <row r="509" spans="1:7">
      <c r="A509" s="3"/>
      <c r="B509" s="3"/>
      <c r="C509" s="3"/>
      <c r="D509" s="3"/>
      <c r="E509" s="3">
        <v>6</v>
      </c>
      <c r="F509" s="4" t="str">
        <f>HYPERLINK("http://141.218.60.56/~jnz1568/getInfo.php?workbook=15_04.xlsx&amp;sheet=U0&amp;row=509&amp;col=6&amp;number=3.5&amp;sourceID=14","3.5")</f>
        <v>3.5</v>
      </c>
      <c r="G509" s="4" t="str">
        <f>HYPERLINK("http://141.218.60.56/~jnz1568/getInfo.php?workbook=15_04.xlsx&amp;sheet=U0&amp;row=509&amp;col=7&amp;number=0.00579&amp;sourceID=14","0.00579")</f>
        <v>0.00579</v>
      </c>
    </row>
    <row r="510" spans="1:7">
      <c r="A510" s="3"/>
      <c r="B510" s="3"/>
      <c r="C510" s="3"/>
      <c r="D510" s="3"/>
      <c r="E510" s="3">
        <v>7</v>
      </c>
      <c r="F510" s="4" t="str">
        <f>HYPERLINK("http://141.218.60.56/~jnz1568/getInfo.php?workbook=15_04.xlsx&amp;sheet=U0&amp;row=510&amp;col=6&amp;number=3.6&amp;sourceID=14","3.6")</f>
        <v>3.6</v>
      </c>
      <c r="G510" s="4" t="str">
        <f>HYPERLINK("http://141.218.60.56/~jnz1568/getInfo.php?workbook=15_04.xlsx&amp;sheet=U0&amp;row=510&amp;col=7&amp;number=0.00578&amp;sourceID=14","0.00578")</f>
        <v>0.00578</v>
      </c>
    </row>
    <row r="511" spans="1:7">
      <c r="A511" s="3"/>
      <c r="B511" s="3"/>
      <c r="C511" s="3"/>
      <c r="D511" s="3"/>
      <c r="E511" s="3">
        <v>8</v>
      </c>
      <c r="F511" s="4" t="str">
        <f>HYPERLINK("http://141.218.60.56/~jnz1568/getInfo.php?workbook=15_04.xlsx&amp;sheet=U0&amp;row=511&amp;col=6&amp;number=3.7&amp;sourceID=14","3.7")</f>
        <v>3.7</v>
      </c>
      <c r="G511" s="4" t="str">
        <f>HYPERLINK("http://141.218.60.56/~jnz1568/getInfo.php?workbook=15_04.xlsx&amp;sheet=U0&amp;row=511&amp;col=7&amp;number=0.00578&amp;sourceID=14","0.00578")</f>
        <v>0.00578</v>
      </c>
    </row>
    <row r="512" spans="1:7">
      <c r="A512" s="3"/>
      <c r="B512" s="3"/>
      <c r="C512" s="3"/>
      <c r="D512" s="3"/>
      <c r="E512" s="3">
        <v>9</v>
      </c>
      <c r="F512" s="4" t="str">
        <f>HYPERLINK("http://141.218.60.56/~jnz1568/getInfo.php?workbook=15_04.xlsx&amp;sheet=U0&amp;row=512&amp;col=6&amp;number=3.8&amp;sourceID=14","3.8")</f>
        <v>3.8</v>
      </c>
      <c r="G512" s="4" t="str">
        <f>HYPERLINK("http://141.218.60.56/~jnz1568/getInfo.php?workbook=15_04.xlsx&amp;sheet=U0&amp;row=512&amp;col=7&amp;number=0.00578&amp;sourceID=14","0.00578")</f>
        <v>0.00578</v>
      </c>
    </row>
    <row r="513" spans="1:7">
      <c r="A513" s="3"/>
      <c r="B513" s="3"/>
      <c r="C513" s="3"/>
      <c r="D513" s="3"/>
      <c r="E513" s="3">
        <v>10</v>
      </c>
      <c r="F513" s="4" t="str">
        <f>HYPERLINK("http://141.218.60.56/~jnz1568/getInfo.php?workbook=15_04.xlsx&amp;sheet=U0&amp;row=513&amp;col=6&amp;number=3.9&amp;sourceID=14","3.9")</f>
        <v>3.9</v>
      </c>
      <c r="G513" s="4" t="str">
        <f>HYPERLINK("http://141.218.60.56/~jnz1568/getInfo.php?workbook=15_04.xlsx&amp;sheet=U0&amp;row=513&amp;col=7&amp;number=0.00577&amp;sourceID=14","0.00577")</f>
        <v>0.00577</v>
      </c>
    </row>
    <row r="514" spans="1:7">
      <c r="A514" s="3"/>
      <c r="B514" s="3"/>
      <c r="C514" s="3"/>
      <c r="D514" s="3"/>
      <c r="E514" s="3">
        <v>11</v>
      </c>
      <c r="F514" s="4" t="str">
        <f>HYPERLINK("http://141.218.60.56/~jnz1568/getInfo.php?workbook=15_04.xlsx&amp;sheet=U0&amp;row=514&amp;col=6&amp;number=4&amp;sourceID=14","4")</f>
        <v>4</v>
      </c>
      <c r="G514" s="4" t="str">
        <f>HYPERLINK("http://141.218.60.56/~jnz1568/getInfo.php?workbook=15_04.xlsx&amp;sheet=U0&amp;row=514&amp;col=7&amp;number=0.00577&amp;sourceID=14","0.00577")</f>
        <v>0.00577</v>
      </c>
    </row>
    <row r="515" spans="1:7">
      <c r="A515" s="3"/>
      <c r="B515" s="3"/>
      <c r="C515" s="3"/>
      <c r="D515" s="3"/>
      <c r="E515" s="3">
        <v>12</v>
      </c>
      <c r="F515" s="4" t="str">
        <f>HYPERLINK("http://141.218.60.56/~jnz1568/getInfo.php?workbook=15_04.xlsx&amp;sheet=U0&amp;row=515&amp;col=6&amp;number=4.1&amp;sourceID=14","4.1")</f>
        <v>4.1</v>
      </c>
      <c r="G515" s="4" t="str">
        <f>HYPERLINK("http://141.218.60.56/~jnz1568/getInfo.php?workbook=15_04.xlsx&amp;sheet=U0&amp;row=515&amp;col=7&amp;number=0.00576&amp;sourceID=14","0.00576")</f>
        <v>0.00576</v>
      </c>
    </row>
    <row r="516" spans="1:7">
      <c r="A516" s="3"/>
      <c r="B516" s="3"/>
      <c r="C516" s="3"/>
      <c r="D516" s="3"/>
      <c r="E516" s="3">
        <v>13</v>
      </c>
      <c r="F516" s="4" t="str">
        <f>HYPERLINK("http://141.218.60.56/~jnz1568/getInfo.php?workbook=15_04.xlsx&amp;sheet=U0&amp;row=516&amp;col=6&amp;number=4.2&amp;sourceID=14","4.2")</f>
        <v>4.2</v>
      </c>
      <c r="G516" s="4" t="str">
        <f>HYPERLINK("http://141.218.60.56/~jnz1568/getInfo.php?workbook=15_04.xlsx&amp;sheet=U0&amp;row=516&amp;col=7&amp;number=0.00575&amp;sourceID=14","0.00575")</f>
        <v>0.00575</v>
      </c>
    </row>
    <row r="517" spans="1:7">
      <c r="A517" s="3"/>
      <c r="B517" s="3"/>
      <c r="C517" s="3"/>
      <c r="D517" s="3"/>
      <c r="E517" s="3">
        <v>14</v>
      </c>
      <c r="F517" s="4" t="str">
        <f>HYPERLINK("http://141.218.60.56/~jnz1568/getInfo.php?workbook=15_04.xlsx&amp;sheet=U0&amp;row=517&amp;col=6&amp;number=4.3&amp;sourceID=14","4.3")</f>
        <v>4.3</v>
      </c>
      <c r="G517" s="4" t="str">
        <f>HYPERLINK("http://141.218.60.56/~jnz1568/getInfo.php?workbook=15_04.xlsx&amp;sheet=U0&amp;row=517&amp;col=7&amp;number=0.00574&amp;sourceID=14","0.00574")</f>
        <v>0.00574</v>
      </c>
    </row>
    <row r="518" spans="1:7">
      <c r="A518" s="3"/>
      <c r="B518" s="3"/>
      <c r="C518" s="3"/>
      <c r="D518" s="3"/>
      <c r="E518" s="3">
        <v>15</v>
      </c>
      <c r="F518" s="4" t="str">
        <f>HYPERLINK("http://141.218.60.56/~jnz1568/getInfo.php?workbook=15_04.xlsx&amp;sheet=U0&amp;row=518&amp;col=6&amp;number=4.4&amp;sourceID=14","4.4")</f>
        <v>4.4</v>
      </c>
      <c r="G518" s="4" t="str">
        <f>HYPERLINK("http://141.218.60.56/~jnz1568/getInfo.php?workbook=15_04.xlsx&amp;sheet=U0&amp;row=518&amp;col=7&amp;number=0.00572&amp;sourceID=14","0.00572")</f>
        <v>0.00572</v>
      </c>
    </row>
    <row r="519" spans="1:7">
      <c r="A519" s="3"/>
      <c r="B519" s="3"/>
      <c r="C519" s="3"/>
      <c r="D519" s="3"/>
      <c r="E519" s="3">
        <v>16</v>
      </c>
      <c r="F519" s="4" t="str">
        <f>HYPERLINK("http://141.218.60.56/~jnz1568/getInfo.php?workbook=15_04.xlsx&amp;sheet=U0&amp;row=519&amp;col=6&amp;number=4.5&amp;sourceID=14","4.5")</f>
        <v>4.5</v>
      </c>
      <c r="G519" s="4" t="str">
        <f>HYPERLINK("http://141.218.60.56/~jnz1568/getInfo.php?workbook=15_04.xlsx&amp;sheet=U0&amp;row=519&amp;col=7&amp;number=0.0057&amp;sourceID=14","0.0057")</f>
        <v>0.0057</v>
      </c>
    </row>
    <row r="520" spans="1:7">
      <c r="A520" s="3"/>
      <c r="B520" s="3"/>
      <c r="C520" s="3"/>
      <c r="D520" s="3"/>
      <c r="E520" s="3">
        <v>17</v>
      </c>
      <c r="F520" s="4" t="str">
        <f>HYPERLINK("http://141.218.60.56/~jnz1568/getInfo.php?workbook=15_04.xlsx&amp;sheet=U0&amp;row=520&amp;col=6&amp;number=4.6&amp;sourceID=14","4.6")</f>
        <v>4.6</v>
      </c>
      <c r="G520" s="4" t="str">
        <f>HYPERLINK("http://141.218.60.56/~jnz1568/getInfo.php?workbook=15_04.xlsx&amp;sheet=U0&amp;row=520&amp;col=7&amp;number=0.00568&amp;sourceID=14","0.00568")</f>
        <v>0.00568</v>
      </c>
    </row>
    <row r="521" spans="1:7">
      <c r="A521" s="3"/>
      <c r="B521" s="3"/>
      <c r="C521" s="3"/>
      <c r="D521" s="3"/>
      <c r="E521" s="3">
        <v>18</v>
      </c>
      <c r="F521" s="4" t="str">
        <f>HYPERLINK("http://141.218.60.56/~jnz1568/getInfo.php?workbook=15_04.xlsx&amp;sheet=U0&amp;row=521&amp;col=6&amp;number=4.7&amp;sourceID=14","4.7")</f>
        <v>4.7</v>
      </c>
      <c r="G521" s="4" t="str">
        <f>HYPERLINK("http://141.218.60.56/~jnz1568/getInfo.php?workbook=15_04.xlsx&amp;sheet=U0&amp;row=521&amp;col=7&amp;number=0.00565&amp;sourceID=14","0.00565")</f>
        <v>0.00565</v>
      </c>
    </row>
    <row r="522" spans="1:7">
      <c r="A522" s="3"/>
      <c r="B522" s="3"/>
      <c r="C522" s="3"/>
      <c r="D522" s="3"/>
      <c r="E522" s="3">
        <v>19</v>
      </c>
      <c r="F522" s="4" t="str">
        <f>HYPERLINK("http://141.218.60.56/~jnz1568/getInfo.php?workbook=15_04.xlsx&amp;sheet=U0&amp;row=522&amp;col=6&amp;number=4.8&amp;sourceID=14","4.8")</f>
        <v>4.8</v>
      </c>
      <c r="G522" s="4" t="str">
        <f>HYPERLINK("http://141.218.60.56/~jnz1568/getInfo.php?workbook=15_04.xlsx&amp;sheet=U0&amp;row=522&amp;col=7&amp;number=0.00561&amp;sourceID=14","0.00561")</f>
        <v>0.00561</v>
      </c>
    </row>
    <row r="523" spans="1:7">
      <c r="A523" s="3"/>
      <c r="B523" s="3"/>
      <c r="C523" s="3"/>
      <c r="D523" s="3"/>
      <c r="E523" s="3">
        <v>20</v>
      </c>
      <c r="F523" s="4" t="str">
        <f>HYPERLINK("http://141.218.60.56/~jnz1568/getInfo.php?workbook=15_04.xlsx&amp;sheet=U0&amp;row=523&amp;col=6&amp;number=4.9&amp;sourceID=14","4.9")</f>
        <v>4.9</v>
      </c>
      <c r="G523" s="4" t="str">
        <f>HYPERLINK("http://141.218.60.56/~jnz1568/getInfo.php?workbook=15_04.xlsx&amp;sheet=U0&amp;row=523&amp;col=7&amp;number=0.00557&amp;sourceID=14","0.00557")</f>
        <v>0.00557</v>
      </c>
    </row>
    <row r="524" spans="1:7">
      <c r="A524" s="3">
        <v>15</v>
      </c>
      <c r="B524" s="3">
        <v>4</v>
      </c>
      <c r="C524" s="3">
        <v>4</v>
      </c>
      <c r="D524" s="3">
        <v>7</v>
      </c>
      <c r="E524" s="3">
        <v>1</v>
      </c>
      <c r="F524" s="4" t="str">
        <f>HYPERLINK("http://141.218.60.56/~jnz1568/getInfo.php?workbook=15_04.xlsx&amp;sheet=U0&amp;row=524&amp;col=6&amp;number=3&amp;sourceID=14","3")</f>
        <v>3</v>
      </c>
      <c r="G524" s="4" t="str">
        <f>HYPERLINK("http://141.218.60.56/~jnz1568/getInfo.php?workbook=15_04.xlsx&amp;sheet=U0&amp;row=524&amp;col=7&amp;number=0.54&amp;sourceID=14","0.54")</f>
        <v>0.54</v>
      </c>
    </row>
    <row r="525" spans="1:7">
      <c r="A525" s="3"/>
      <c r="B525" s="3"/>
      <c r="C525" s="3"/>
      <c r="D525" s="3"/>
      <c r="E525" s="3">
        <v>2</v>
      </c>
      <c r="F525" s="4" t="str">
        <f>HYPERLINK("http://141.218.60.56/~jnz1568/getInfo.php?workbook=15_04.xlsx&amp;sheet=U0&amp;row=525&amp;col=6&amp;number=3.1&amp;sourceID=14","3.1")</f>
        <v>3.1</v>
      </c>
      <c r="G525" s="4" t="str">
        <f>HYPERLINK("http://141.218.60.56/~jnz1568/getInfo.php?workbook=15_04.xlsx&amp;sheet=U0&amp;row=525&amp;col=7&amp;number=0.54&amp;sourceID=14","0.54")</f>
        <v>0.54</v>
      </c>
    </row>
    <row r="526" spans="1:7">
      <c r="A526" s="3"/>
      <c r="B526" s="3"/>
      <c r="C526" s="3"/>
      <c r="D526" s="3"/>
      <c r="E526" s="3">
        <v>3</v>
      </c>
      <c r="F526" s="4" t="str">
        <f>HYPERLINK("http://141.218.60.56/~jnz1568/getInfo.php?workbook=15_04.xlsx&amp;sheet=U0&amp;row=526&amp;col=6&amp;number=3.2&amp;sourceID=14","3.2")</f>
        <v>3.2</v>
      </c>
      <c r="G526" s="4" t="str">
        <f>HYPERLINK("http://141.218.60.56/~jnz1568/getInfo.php?workbook=15_04.xlsx&amp;sheet=U0&amp;row=526&amp;col=7&amp;number=0.54&amp;sourceID=14","0.54")</f>
        <v>0.54</v>
      </c>
    </row>
    <row r="527" spans="1:7">
      <c r="A527" s="3"/>
      <c r="B527" s="3"/>
      <c r="C527" s="3"/>
      <c r="D527" s="3"/>
      <c r="E527" s="3">
        <v>4</v>
      </c>
      <c r="F527" s="4" t="str">
        <f>HYPERLINK("http://141.218.60.56/~jnz1568/getInfo.php?workbook=15_04.xlsx&amp;sheet=U0&amp;row=527&amp;col=6&amp;number=3.3&amp;sourceID=14","3.3")</f>
        <v>3.3</v>
      </c>
      <c r="G527" s="4" t="str">
        <f>HYPERLINK("http://141.218.60.56/~jnz1568/getInfo.php?workbook=15_04.xlsx&amp;sheet=U0&amp;row=527&amp;col=7&amp;number=0.54&amp;sourceID=14","0.54")</f>
        <v>0.54</v>
      </c>
    </row>
    <row r="528" spans="1:7">
      <c r="A528" s="3"/>
      <c r="B528" s="3"/>
      <c r="C528" s="3"/>
      <c r="D528" s="3"/>
      <c r="E528" s="3">
        <v>5</v>
      </c>
      <c r="F528" s="4" t="str">
        <f>HYPERLINK("http://141.218.60.56/~jnz1568/getInfo.php?workbook=15_04.xlsx&amp;sheet=U0&amp;row=528&amp;col=6&amp;number=3.4&amp;sourceID=14","3.4")</f>
        <v>3.4</v>
      </c>
      <c r="G528" s="4" t="str">
        <f>HYPERLINK("http://141.218.60.56/~jnz1568/getInfo.php?workbook=15_04.xlsx&amp;sheet=U0&amp;row=528&amp;col=7&amp;number=0.54&amp;sourceID=14","0.54")</f>
        <v>0.54</v>
      </c>
    </row>
    <row r="529" spans="1:7">
      <c r="A529" s="3"/>
      <c r="B529" s="3"/>
      <c r="C529" s="3"/>
      <c r="D529" s="3"/>
      <c r="E529" s="3">
        <v>6</v>
      </c>
      <c r="F529" s="4" t="str">
        <f>HYPERLINK("http://141.218.60.56/~jnz1568/getInfo.php?workbook=15_04.xlsx&amp;sheet=U0&amp;row=529&amp;col=6&amp;number=3.5&amp;sourceID=14","3.5")</f>
        <v>3.5</v>
      </c>
      <c r="G529" s="4" t="str">
        <f>HYPERLINK("http://141.218.60.56/~jnz1568/getInfo.php?workbook=15_04.xlsx&amp;sheet=U0&amp;row=529&amp;col=7&amp;number=0.54&amp;sourceID=14","0.54")</f>
        <v>0.54</v>
      </c>
    </row>
    <row r="530" spans="1:7">
      <c r="A530" s="3"/>
      <c r="B530" s="3"/>
      <c r="C530" s="3"/>
      <c r="D530" s="3"/>
      <c r="E530" s="3">
        <v>7</v>
      </c>
      <c r="F530" s="4" t="str">
        <f>HYPERLINK("http://141.218.60.56/~jnz1568/getInfo.php?workbook=15_04.xlsx&amp;sheet=U0&amp;row=530&amp;col=6&amp;number=3.6&amp;sourceID=14","3.6")</f>
        <v>3.6</v>
      </c>
      <c r="G530" s="4" t="str">
        <f>HYPERLINK("http://141.218.60.56/~jnz1568/getInfo.php?workbook=15_04.xlsx&amp;sheet=U0&amp;row=530&amp;col=7&amp;number=0.54&amp;sourceID=14","0.54")</f>
        <v>0.54</v>
      </c>
    </row>
    <row r="531" spans="1:7">
      <c r="A531" s="3"/>
      <c r="B531" s="3"/>
      <c r="C531" s="3"/>
      <c r="D531" s="3"/>
      <c r="E531" s="3">
        <v>8</v>
      </c>
      <c r="F531" s="4" t="str">
        <f>HYPERLINK("http://141.218.60.56/~jnz1568/getInfo.php?workbook=15_04.xlsx&amp;sheet=U0&amp;row=531&amp;col=6&amp;number=3.7&amp;sourceID=14","3.7")</f>
        <v>3.7</v>
      </c>
      <c r="G531" s="4" t="str">
        <f>HYPERLINK("http://141.218.60.56/~jnz1568/getInfo.php?workbook=15_04.xlsx&amp;sheet=U0&amp;row=531&amp;col=7&amp;number=0.54&amp;sourceID=14","0.54")</f>
        <v>0.54</v>
      </c>
    </row>
    <row r="532" spans="1:7">
      <c r="A532" s="3"/>
      <c r="B532" s="3"/>
      <c r="C532" s="3"/>
      <c r="D532" s="3"/>
      <c r="E532" s="3">
        <v>9</v>
      </c>
      <c r="F532" s="4" t="str">
        <f>HYPERLINK("http://141.218.60.56/~jnz1568/getInfo.php?workbook=15_04.xlsx&amp;sheet=U0&amp;row=532&amp;col=6&amp;number=3.8&amp;sourceID=14","3.8")</f>
        <v>3.8</v>
      </c>
      <c r="G532" s="4" t="str">
        <f>HYPERLINK("http://141.218.60.56/~jnz1568/getInfo.php?workbook=15_04.xlsx&amp;sheet=U0&amp;row=532&amp;col=7&amp;number=0.541&amp;sourceID=14","0.541")</f>
        <v>0.541</v>
      </c>
    </row>
    <row r="533" spans="1:7">
      <c r="A533" s="3"/>
      <c r="B533" s="3"/>
      <c r="C533" s="3"/>
      <c r="D533" s="3"/>
      <c r="E533" s="3">
        <v>10</v>
      </c>
      <c r="F533" s="4" t="str">
        <f>HYPERLINK("http://141.218.60.56/~jnz1568/getInfo.php?workbook=15_04.xlsx&amp;sheet=U0&amp;row=533&amp;col=6&amp;number=3.9&amp;sourceID=14","3.9")</f>
        <v>3.9</v>
      </c>
      <c r="G533" s="4" t="str">
        <f>HYPERLINK("http://141.218.60.56/~jnz1568/getInfo.php?workbook=15_04.xlsx&amp;sheet=U0&amp;row=533&amp;col=7&amp;number=0.541&amp;sourceID=14","0.541")</f>
        <v>0.541</v>
      </c>
    </row>
    <row r="534" spans="1:7">
      <c r="A534" s="3"/>
      <c r="B534" s="3"/>
      <c r="C534" s="3"/>
      <c r="D534" s="3"/>
      <c r="E534" s="3">
        <v>11</v>
      </c>
      <c r="F534" s="4" t="str">
        <f>HYPERLINK("http://141.218.60.56/~jnz1568/getInfo.php?workbook=15_04.xlsx&amp;sheet=U0&amp;row=534&amp;col=6&amp;number=4&amp;sourceID=14","4")</f>
        <v>4</v>
      </c>
      <c r="G534" s="4" t="str">
        <f>HYPERLINK("http://141.218.60.56/~jnz1568/getInfo.php?workbook=15_04.xlsx&amp;sheet=U0&amp;row=534&amp;col=7&amp;number=0.541&amp;sourceID=14","0.541")</f>
        <v>0.541</v>
      </c>
    </row>
    <row r="535" spans="1:7">
      <c r="A535" s="3"/>
      <c r="B535" s="3"/>
      <c r="C535" s="3"/>
      <c r="D535" s="3"/>
      <c r="E535" s="3">
        <v>12</v>
      </c>
      <c r="F535" s="4" t="str">
        <f>HYPERLINK("http://141.218.60.56/~jnz1568/getInfo.php?workbook=15_04.xlsx&amp;sheet=U0&amp;row=535&amp;col=6&amp;number=4.1&amp;sourceID=14","4.1")</f>
        <v>4.1</v>
      </c>
      <c r="G535" s="4" t="str">
        <f>HYPERLINK("http://141.218.60.56/~jnz1568/getInfo.php?workbook=15_04.xlsx&amp;sheet=U0&amp;row=535&amp;col=7&amp;number=0.541&amp;sourceID=14","0.541")</f>
        <v>0.541</v>
      </c>
    </row>
    <row r="536" spans="1:7">
      <c r="A536" s="3"/>
      <c r="B536" s="3"/>
      <c r="C536" s="3"/>
      <c r="D536" s="3"/>
      <c r="E536" s="3">
        <v>13</v>
      </c>
      <c r="F536" s="4" t="str">
        <f>HYPERLINK("http://141.218.60.56/~jnz1568/getInfo.php?workbook=15_04.xlsx&amp;sheet=U0&amp;row=536&amp;col=6&amp;number=4.2&amp;sourceID=14","4.2")</f>
        <v>4.2</v>
      </c>
      <c r="G536" s="4" t="str">
        <f>HYPERLINK("http://141.218.60.56/~jnz1568/getInfo.php?workbook=15_04.xlsx&amp;sheet=U0&amp;row=536&amp;col=7&amp;number=0.542&amp;sourceID=14","0.542")</f>
        <v>0.542</v>
      </c>
    </row>
    <row r="537" spans="1:7">
      <c r="A537" s="3"/>
      <c r="B537" s="3"/>
      <c r="C537" s="3"/>
      <c r="D537" s="3"/>
      <c r="E537" s="3">
        <v>14</v>
      </c>
      <c r="F537" s="4" t="str">
        <f>HYPERLINK("http://141.218.60.56/~jnz1568/getInfo.php?workbook=15_04.xlsx&amp;sheet=U0&amp;row=537&amp;col=6&amp;number=4.3&amp;sourceID=14","4.3")</f>
        <v>4.3</v>
      </c>
      <c r="G537" s="4" t="str">
        <f>HYPERLINK("http://141.218.60.56/~jnz1568/getInfo.php?workbook=15_04.xlsx&amp;sheet=U0&amp;row=537&amp;col=7&amp;number=0.542&amp;sourceID=14","0.542")</f>
        <v>0.542</v>
      </c>
    </row>
    <row r="538" spans="1:7">
      <c r="A538" s="3"/>
      <c r="B538" s="3"/>
      <c r="C538" s="3"/>
      <c r="D538" s="3"/>
      <c r="E538" s="3">
        <v>15</v>
      </c>
      <c r="F538" s="4" t="str">
        <f>HYPERLINK("http://141.218.60.56/~jnz1568/getInfo.php?workbook=15_04.xlsx&amp;sheet=U0&amp;row=538&amp;col=6&amp;number=4.4&amp;sourceID=14","4.4")</f>
        <v>4.4</v>
      </c>
      <c r="G538" s="4" t="str">
        <f>HYPERLINK("http://141.218.60.56/~jnz1568/getInfo.php?workbook=15_04.xlsx&amp;sheet=U0&amp;row=538&amp;col=7&amp;number=0.543&amp;sourceID=14","0.543")</f>
        <v>0.543</v>
      </c>
    </row>
    <row r="539" spans="1:7">
      <c r="A539" s="3"/>
      <c r="B539" s="3"/>
      <c r="C539" s="3"/>
      <c r="D539" s="3"/>
      <c r="E539" s="3">
        <v>16</v>
      </c>
      <c r="F539" s="4" t="str">
        <f>HYPERLINK("http://141.218.60.56/~jnz1568/getInfo.php?workbook=15_04.xlsx&amp;sheet=U0&amp;row=539&amp;col=6&amp;number=4.5&amp;sourceID=14","4.5")</f>
        <v>4.5</v>
      </c>
      <c r="G539" s="4" t="str">
        <f>HYPERLINK("http://141.218.60.56/~jnz1568/getInfo.php?workbook=15_04.xlsx&amp;sheet=U0&amp;row=539&amp;col=7&amp;number=0.543&amp;sourceID=14","0.543")</f>
        <v>0.543</v>
      </c>
    </row>
    <row r="540" spans="1:7">
      <c r="A540" s="3"/>
      <c r="B540" s="3"/>
      <c r="C540" s="3"/>
      <c r="D540" s="3"/>
      <c r="E540" s="3">
        <v>17</v>
      </c>
      <c r="F540" s="4" t="str">
        <f>HYPERLINK("http://141.218.60.56/~jnz1568/getInfo.php?workbook=15_04.xlsx&amp;sheet=U0&amp;row=540&amp;col=6&amp;number=4.6&amp;sourceID=14","4.6")</f>
        <v>4.6</v>
      </c>
      <c r="G540" s="4" t="str">
        <f>HYPERLINK("http://141.218.60.56/~jnz1568/getInfo.php?workbook=15_04.xlsx&amp;sheet=U0&amp;row=540&amp;col=7&amp;number=0.544&amp;sourceID=14","0.544")</f>
        <v>0.544</v>
      </c>
    </row>
    <row r="541" spans="1:7">
      <c r="A541" s="3"/>
      <c r="B541" s="3"/>
      <c r="C541" s="3"/>
      <c r="D541" s="3"/>
      <c r="E541" s="3">
        <v>18</v>
      </c>
      <c r="F541" s="4" t="str">
        <f>HYPERLINK("http://141.218.60.56/~jnz1568/getInfo.php?workbook=15_04.xlsx&amp;sheet=U0&amp;row=541&amp;col=6&amp;number=4.7&amp;sourceID=14","4.7")</f>
        <v>4.7</v>
      </c>
      <c r="G541" s="4" t="str">
        <f>HYPERLINK("http://141.218.60.56/~jnz1568/getInfo.php?workbook=15_04.xlsx&amp;sheet=U0&amp;row=541&amp;col=7&amp;number=0.545&amp;sourceID=14","0.545")</f>
        <v>0.545</v>
      </c>
    </row>
    <row r="542" spans="1:7">
      <c r="A542" s="3"/>
      <c r="B542" s="3"/>
      <c r="C542" s="3"/>
      <c r="D542" s="3"/>
      <c r="E542" s="3">
        <v>19</v>
      </c>
      <c r="F542" s="4" t="str">
        <f>HYPERLINK("http://141.218.60.56/~jnz1568/getInfo.php?workbook=15_04.xlsx&amp;sheet=U0&amp;row=542&amp;col=6&amp;number=4.8&amp;sourceID=14","4.8")</f>
        <v>4.8</v>
      </c>
      <c r="G542" s="4" t="str">
        <f>HYPERLINK("http://141.218.60.56/~jnz1568/getInfo.php?workbook=15_04.xlsx&amp;sheet=U0&amp;row=542&amp;col=7&amp;number=0.547&amp;sourceID=14","0.547")</f>
        <v>0.547</v>
      </c>
    </row>
    <row r="543" spans="1:7">
      <c r="A543" s="3"/>
      <c r="B543" s="3"/>
      <c r="C543" s="3"/>
      <c r="D543" s="3"/>
      <c r="E543" s="3">
        <v>20</v>
      </c>
      <c r="F543" s="4" t="str">
        <f>HYPERLINK("http://141.218.60.56/~jnz1568/getInfo.php?workbook=15_04.xlsx&amp;sheet=U0&amp;row=543&amp;col=6&amp;number=4.9&amp;sourceID=14","4.9")</f>
        <v>4.9</v>
      </c>
      <c r="G543" s="4" t="str">
        <f>HYPERLINK("http://141.218.60.56/~jnz1568/getInfo.php?workbook=15_04.xlsx&amp;sheet=U0&amp;row=543&amp;col=7&amp;number=0.549&amp;sourceID=14","0.549")</f>
        <v>0.549</v>
      </c>
    </row>
    <row r="544" spans="1:7">
      <c r="A544" s="3">
        <v>15</v>
      </c>
      <c r="B544" s="3">
        <v>4</v>
      </c>
      <c r="C544" s="3">
        <v>4</v>
      </c>
      <c r="D544" s="3">
        <v>8</v>
      </c>
      <c r="E544" s="3">
        <v>1</v>
      </c>
      <c r="F544" s="4" t="str">
        <f>HYPERLINK("http://141.218.60.56/~jnz1568/getInfo.php?workbook=15_04.xlsx&amp;sheet=U0&amp;row=544&amp;col=6&amp;number=3&amp;sourceID=14","3")</f>
        <v>3</v>
      </c>
      <c r="G544" s="4" t="str">
        <f>HYPERLINK("http://141.218.60.56/~jnz1568/getInfo.php?workbook=15_04.xlsx&amp;sheet=U0&amp;row=544&amp;col=7&amp;number=1.61&amp;sourceID=14","1.61")</f>
        <v>1.61</v>
      </c>
    </row>
    <row r="545" spans="1:7">
      <c r="A545" s="3"/>
      <c r="B545" s="3"/>
      <c r="C545" s="3"/>
      <c r="D545" s="3"/>
      <c r="E545" s="3">
        <v>2</v>
      </c>
      <c r="F545" s="4" t="str">
        <f>HYPERLINK("http://141.218.60.56/~jnz1568/getInfo.php?workbook=15_04.xlsx&amp;sheet=U0&amp;row=545&amp;col=6&amp;number=3.1&amp;sourceID=14","3.1")</f>
        <v>3.1</v>
      </c>
      <c r="G545" s="4" t="str">
        <f>HYPERLINK("http://141.218.60.56/~jnz1568/getInfo.php?workbook=15_04.xlsx&amp;sheet=U0&amp;row=545&amp;col=7&amp;number=1.61&amp;sourceID=14","1.61")</f>
        <v>1.61</v>
      </c>
    </row>
    <row r="546" spans="1:7">
      <c r="A546" s="3"/>
      <c r="B546" s="3"/>
      <c r="C546" s="3"/>
      <c r="D546" s="3"/>
      <c r="E546" s="3">
        <v>3</v>
      </c>
      <c r="F546" s="4" t="str">
        <f>HYPERLINK("http://141.218.60.56/~jnz1568/getInfo.php?workbook=15_04.xlsx&amp;sheet=U0&amp;row=546&amp;col=6&amp;number=3.2&amp;sourceID=14","3.2")</f>
        <v>3.2</v>
      </c>
      <c r="G546" s="4" t="str">
        <f>HYPERLINK("http://141.218.60.56/~jnz1568/getInfo.php?workbook=15_04.xlsx&amp;sheet=U0&amp;row=546&amp;col=7&amp;number=1.61&amp;sourceID=14","1.61")</f>
        <v>1.61</v>
      </c>
    </row>
    <row r="547" spans="1:7">
      <c r="A547" s="3"/>
      <c r="B547" s="3"/>
      <c r="C547" s="3"/>
      <c r="D547" s="3"/>
      <c r="E547" s="3">
        <v>4</v>
      </c>
      <c r="F547" s="4" t="str">
        <f>HYPERLINK("http://141.218.60.56/~jnz1568/getInfo.php?workbook=15_04.xlsx&amp;sheet=U0&amp;row=547&amp;col=6&amp;number=3.3&amp;sourceID=14","3.3")</f>
        <v>3.3</v>
      </c>
      <c r="G547" s="4" t="str">
        <f>HYPERLINK("http://141.218.60.56/~jnz1568/getInfo.php?workbook=15_04.xlsx&amp;sheet=U0&amp;row=547&amp;col=7&amp;number=1.61&amp;sourceID=14","1.61")</f>
        <v>1.61</v>
      </c>
    </row>
    <row r="548" spans="1:7">
      <c r="A548" s="3"/>
      <c r="B548" s="3"/>
      <c r="C548" s="3"/>
      <c r="D548" s="3"/>
      <c r="E548" s="3">
        <v>5</v>
      </c>
      <c r="F548" s="4" t="str">
        <f>HYPERLINK("http://141.218.60.56/~jnz1568/getInfo.php?workbook=15_04.xlsx&amp;sheet=U0&amp;row=548&amp;col=6&amp;number=3.4&amp;sourceID=14","3.4")</f>
        <v>3.4</v>
      </c>
      <c r="G548" s="4" t="str">
        <f>HYPERLINK("http://141.218.60.56/~jnz1568/getInfo.php?workbook=15_04.xlsx&amp;sheet=U0&amp;row=548&amp;col=7&amp;number=1.61&amp;sourceID=14","1.61")</f>
        <v>1.61</v>
      </c>
    </row>
    <row r="549" spans="1:7">
      <c r="A549" s="3"/>
      <c r="B549" s="3"/>
      <c r="C549" s="3"/>
      <c r="D549" s="3"/>
      <c r="E549" s="3">
        <v>6</v>
      </c>
      <c r="F549" s="4" t="str">
        <f>HYPERLINK("http://141.218.60.56/~jnz1568/getInfo.php?workbook=15_04.xlsx&amp;sheet=U0&amp;row=549&amp;col=6&amp;number=3.5&amp;sourceID=14","3.5")</f>
        <v>3.5</v>
      </c>
      <c r="G549" s="4" t="str">
        <f>HYPERLINK("http://141.218.60.56/~jnz1568/getInfo.php?workbook=15_04.xlsx&amp;sheet=U0&amp;row=549&amp;col=7&amp;number=1.61&amp;sourceID=14","1.61")</f>
        <v>1.61</v>
      </c>
    </row>
    <row r="550" spans="1:7">
      <c r="A550" s="3"/>
      <c r="B550" s="3"/>
      <c r="C550" s="3"/>
      <c r="D550" s="3"/>
      <c r="E550" s="3">
        <v>7</v>
      </c>
      <c r="F550" s="4" t="str">
        <f>HYPERLINK("http://141.218.60.56/~jnz1568/getInfo.php?workbook=15_04.xlsx&amp;sheet=U0&amp;row=550&amp;col=6&amp;number=3.6&amp;sourceID=14","3.6")</f>
        <v>3.6</v>
      </c>
      <c r="G550" s="4" t="str">
        <f>HYPERLINK("http://141.218.60.56/~jnz1568/getInfo.php?workbook=15_04.xlsx&amp;sheet=U0&amp;row=550&amp;col=7&amp;number=1.61&amp;sourceID=14","1.61")</f>
        <v>1.61</v>
      </c>
    </row>
    <row r="551" spans="1:7">
      <c r="A551" s="3"/>
      <c r="B551" s="3"/>
      <c r="C551" s="3"/>
      <c r="D551" s="3"/>
      <c r="E551" s="3">
        <v>8</v>
      </c>
      <c r="F551" s="4" t="str">
        <f>HYPERLINK("http://141.218.60.56/~jnz1568/getInfo.php?workbook=15_04.xlsx&amp;sheet=U0&amp;row=551&amp;col=6&amp;number=3.7&amp;sourceID=14","3.7")</f>
        <v>3.7</v>
      </c>
      <c r="G551" s="4" t="str">
        <f>HYPERLINK("http://141.218.60.56/~jnz1568/getInfo.php?workbook=15_04.xlsx&amp;sheet=U0&amp;row=551&amp;col=7&amp;number=1.61&amp;sourceID=14","1.61")</f>
        <v>1.61</v>
      </c>
    </row>
    <row r="552" spans="1:7">
      <c r="A552" s="3"/>
      <c r="B552" s="3"/>
      <c r="C552" s="3"/>
      <c r="D552" s="3"/>
      <c r="E552" s="3">
        <v>9</v>
      </c>
      <c r="F552" s="4" t="str">
        <f>HYPERLINK("http://141.218.60.56/~jnz1568/getInfo.php?workbook=15_04.xlsx&amp;sheet=U0&amp;row=552&amp;col=6&amp;number=3.8&amp;sourceID=14","3.8")</f>
        <v>3.8</v>
      </c>
      <c r="G552" s="4" t="str">
        <f>HYPERLINK("http://141.218.60.56/~jnz1568/getInfo.php?workbook=15_04.xlsx&amp;sheet=U0&amp;row=552&amp;col=7&amp;number=1.61&amp;sourceID=14","1.61")</f>
        <v>1.61</v>
      </c>
    </row>
    <row r="553" spans="1:7">
      <c r="A553" s="3"/>
      <c r="B553" s="3"/>
      <c r="C553" s="3"/>
      <c r="D553" s="3"/>
      <c r="E553" s="3">
        <v>10</v>
      </c>
      <c r="F553" s="4" t="str">
        <f>HYPERLINK("http://141.218.60.56/~jnz1568/getInfo.php?workbook=15_04.xlsx&amp;sheet=U0&amp;row=553&amp;col=6&amp;number=3.9&amp;sourceID=14","3.9")</f>
        <v>3.9</v>
      </c>
      <c r="G553" s="4" t="str">
        <f>HYPERLINK("http://141.218.60.56/~jnz1568/getInfo.php?workbook=15_04.xlsx&amp;sheet=U0&amp;row=553&amp;col=7&amp;number=1.61&amp;sourceID=14","1.61")</f>
        <v>1.61</v>
      </c>
    </row>
    <row r="554" spans="1:7">
      <c r="A554" s="3"/>
      <c r="B554" s="3"/>
      <c r="C554" s="3"/>
      <c r="D554" s="3"/>
      <c r="E554" s="3">
        <v>11</v>
      </c>
      <c r="F554" s="4" t="str">
        <f>HYPERLINK("http://141.218.60.56/~jnz1568/getInfo.php?workbook=15_04.xlsx&amp;sheet=U0&amp;row=554&amp;col=6&amp;number=4&amp;sourceID=14","4")</f>
        <v>4</v>
      </c>
      <c r="G554" s="4" t="str">
        <f>HYPERLINK("http://141.218.60.56/~jnz1568/getInfo.php?workbook=15_04.xlsx&amp;sheet=U0&amp;row=554&amp;col=7&amp;number=1.61&amp;sourceID=14","1.61")</f>
        <v>1.61</v>
      </c>
    </row>
    <row r="555" spans="1:7">
      <c r="A555" s="3"/>
      <c r="B555" s="3"/>
      <c r="C555" s="3"/>
      <c r="D555" s="3"/>
      <c r="E555" s="3">
        <v>12</v>
      </c>
      <c r="F555" s="4" t="str">
        <f>HYPERLINK("http://141.218.60.56/~jnz1568/getInfo.php?workbook=15_04.xlsx&amp;sheet=U0&amp;row=555&amp;col=6&amp;number=4.1&amp;sourceID=14","4.1")</f>
        <v>4.1</v>
      </c>
      <c r="G555" s="4" t="str">
        <f>HYPERLINK("http://141.218.60.56/~jnz1568/getInfo.php?workbook=15_04.xlsx&amp;sheet=U0&amp;row=555&amp;col=7&amp;number=1.62&amp;sourceID=14","1.62")</f>
        <v>1.62</v>
      </c>
    </row>
    <row r="556" spans="1:7">
      <c r="A556" s="3"/>
      <c r="B556" s="3"/>
      <c r="C556" s="3"/>
      <c r="D556" s="3"/>
      <c r="E556" s="3">
        <v>13</v>
      </c>
      <c r="F556" s="4" t="str">
        <f>HYPERLINK("http://141.218.60.56/~jnz1568/getInfo.php?workbook=15_04.xlsx&amp;sheet=U0&amp;row=556&amp;col=6&amp;number=4.2&amp;sourceID=14","4.2")</f>
        <v>4.2</v>
      </c>
      <c r="G556" s="4" t="str">
        <f>HYPERLINK("http://141.218.60.56/~jnz1568/getInfo.php?workbook=15_04.xlsx&amp;sheet=U0&amp;row=556&amp;col=7&amp;number=1.62&amp;sourceID=14","1.62")</f>
        <v>1.62</v>
      </c>
    </row>
    <row r="557" spans="1:7">
      <c r="A557" s="3"/>
      <c r="B557" s="3"/>
      <c r="C557" s="3"/>
      <c r="D557" s="3"/>
      <c r="E557" s="3">
        <v>14</v>
      </c>
      <c r="F557" s="4" t="str">
        <f>HYPERLINK("http://141.218.60.56/~jnz1568/getInfo.php?workbook=15_04.xlsx&amp;sheet=U0&amp;row=557&amp;col=6&amp;number=4.3&amp;sourceID=14","4.3")</f>
        <v>4.3</v>
      </c>
      <c r="G557" s="4" t="str">
        <f>HYPERLINK("http://141.218.60.56/~jnz1568/getInfo.php?workbook=15_04.xlsx&amp;sheet=U0&amp;row=557&amp;col=7&amp;number=1.62&amp;sourceID=14","1.62")</f>
        <v>1.62</v>
      </c>
    </row>
    <row r="558" spans="1:7">
      <c r="A558" s="3"/>
      <c r="B558" s="3"/>
      <c r="C558" s="3"/>
      <c r="D558" s="3"/>
      <c r="E558" s="3">
        <v>15</v>
      </c>
      <c r="F558" s="4" t="str">
        <f>HYPERLINK("http://141.218.60.56/~jnz1568/getInfo.php?workbook=15_04.xlsx&amp;sheet=U0&amp;row=558&amp;col=6&amp;number=4.4&amp;sourceID=14","4.4")</f>
        <v>4.4</v>
      </c>
      <c r="G558" s="4" t="str">
        <f>HYPERLINK("http://141.218.60.56/~jnz1568/getInfo.php?workbook=15_04.xlsx&amp;sheet=U0&amp;row=558&amp;col=7&amp;number=1.62&amp;sourceID=14","1.62")</f>
        <v>1.62</v>
      </c>
    </row>
    <row r="559" spans="1:7">
      <c r="A559" s="3"/>
      <c r="B559" s="3"/>
      <c r="C559" s="3"/>
      <c r="D559" s="3"/>
      <c r="E559" s="3">
        <v>16</v>
      </c>
      <c r="F559" s="4" t="str">
        <f>HYPERLINK("http://141.218.60.56/~jnz1568/getInfo.php?workbook=15_04.xlsx&amp;sheet=U0&amp;row=559&amp;col=6&amp;number=4.5&amp;sourceID=14","4.5")</f>
        <v>4.5</v>
      </c>
      <c r="G559" s="4" t="str">
        <f>HYPERLINK("http://141.218.60.56/~jnz1568/getInfo.php?workbook=15_04.xlsx&amp;sheet=U0&amp;row=559&amp;col=7&amp;number=1.62&amp;sourceID=14","1.62")</f>
        <v>1.62</v>
      </c>
    </row>
    <row r="560" spans="1:7">
      <c r="A560" s="3"/>
      <c r="B560" s="3"/>
      <c r="C560" s="3"/>
      <c r="D560" s="3"/>
      <c r="E560" s="3">
        <v>17</v>
      </c>
      <c r="F560" s="4" t="str">
        <f>HYPERLINK("http://141.218.60.56/~jnz1568/getInfo.php?workbook=15_04.xlsx&amp;sheet=U0&amp;row=560&amp;col=6&amp;number=4.6&amp;sourceID=14","4.6")</f>
        <v>4.6</v>
      </c>
      <c r="G560" s="4" t="str">
        <f>HYPERLINK("http://141.218.60.56/~jnz1568/getInfo.php?workbook=15_04.xlsx&amp;sheet=U0&amp;row=560&amp;col=7&amp;number=1.62&amp;sourceID=14","1.62")</f>
        <v>1.62</v>
      </c>
    </row>
    <row r="561" spans="1:7">
      <c r="A561" s="3"/>
      <c r="B561" s="3"/>
      <c r="C561" s="3"/>
      <c r="D561" s="3"/>
      <c r="E561" s="3">
        <v>18</v>
      </c>
      <c r="F561" s="4" t="str">
        <f>HYPERLINK("http://141.218.60.56/~jnz1568/getInfo.php?workbook=15_04.xlsx&amp;sheet=U0&amp;row=561&amp;col=6&amp;number=4.7&amp;sourceID=14","4.7")</f>
        <v>4.7</v>
      </c>
      <c r="G561" s="4" t="str">
        <f>HYPERLINK("http://141.218.60.56/~jnz1568/getInfo.php?workbook=15_04.xlsx&amp;sheet=U0&amp;row=561&amp;col=7&amp;number=1.63&amp;sourceID=14","1.63")</f>
        <v>1.63</v>
      </c>
    </row>
    <row r="562" spans="1:7">
      <c r="A562" s="3"/>
      <c r="B562" s="3"/>
      <c r="C562" s="3"/>
      <c r="D562" s="3"/>
      <c r="E562" s="3">
        <v>19</v>
      </c>
      <c r="F562" s="4" t="str">
        <f>HYPERLINK("http://141.218.60.56/~jnz1568/getInfo.php?workbook=15_04.xlsx&amp;sheet=U0&amp;row=562&amp;col=6&amp;number=4.8&amp;sourceID=14","4.8")</f>
        <v>4.8</v>
      </c>
      <c r="G562" s="4" t="str">
        <f>HYPERLINK("http://141.218.60.56/~jnz1568/getInfo.php?workbook=15_04.xlsx&amp;sheet=U0&amp;row=562&amp;col=7&amp;number=1.63&amp;sourceID=14","1.63")</f>
        <v>1.63</v>
      </c>
    </row>
    <row r="563" spans="1:7">
      <c r="A563" s="3"/>
      <c r="B563" s="3"/>
      <c r="C563" s="3"/>
      <c r="D563" s="3"/>
      <c r="E563" s="3">
        <v>20</v>
      </c>
      <c r="F563" s="4" t="str">
        <f>HYPERLINK("http://141.218.60.56/~jnz1568/getInfo.php?workbook=15_04.xlsx&amp;sheet=U0&amp;row=563&amp;col=6&amp;number=4.9&amp;sourceID=14","4.9")</f>
        <v>4.9</v>
      </c>
      <c r="G563" s="4" t="str">
        <f>HYPERLINK("http://141.218.60.56/~jnz1568/getInfo.php?workbook=15_04.xlsx&amp;sheet=U0&amp;row=563&amp;col=7&amp;number=1.64&amp;sourceID=14","1.64")</f>
        <v>1.64</v>
      </c>
    </row>
    <row r="564" spans="1:7">
      <c r="A564" s="3">
        <v>15</v>
      </c>
      <c r="B564" s="3">
        <v>4</v>
      </c>
      <c r="C564" s="3">
        <v>4</v>
      </c>
      <c r="D564" s="3">
        <v>9</v>
      </c>
      <c r="E564" s="3">
        <v>1</v>
      </c>
      <c r="F564" s="4" t="str">
        <f>HYPERLINK("http://141.218.60.56/~jnz1568/getInfo.php?workbook=15_04.xlsx&amp;sheet=U0&amp;row=564&amp;col=6&amp;number=3&amp;sourceID=14","3")</f>
        <v>3</v>
      </c>
      <c r="G564" s="4" t="str">
        <f>HYPERLINK("http://141.218.60.56/~jnz1568/getInfo.php?workbook=15_04.xlsx&amp;sheet=U0&amp;row=564&amp;col=7&amp;number=0.0527&amp;sourceID=14","0.0527")</f>
        <v>0.0527</v>
      </c>
    </row>
    <row r="565" spans="1:7">
      <c r="A565" s="3"/>
      <c r="B565" s="3"/>
      <c r="C565" s="3"/>
      <c r="D565" s="3"/>
      <c r="E565" s="3">
        <v>2</v>
      </c>
      <c r="F565" s="4" t="str">
        <f>HYPERLINK("http://141.218.60.56/~jnz1568/getInfo.php?workbook=15_04.xlsx&amp;sheet=U0&amp;row=565&amp;col=6&amp;number=3.1&amp;sourceID=14","3.1")</f>
        <v>3.1</v>
      </c>
      <c r="G565" s="4" t="str">
        <f>HYPERLINK("http://141.218.60.56/~jnz1568/getInfo.php?workbook=15_04.xlsx&amp;sheet=U0&amp;row=565&amp;col=7&amp;number=0.0527&amp;sourceID=14","0.0527")</f>
        <v>0.0527</v>
      </c>
    </row>
    <row r="566" spans="1:7">
      <c r="A566" s="3"/>
      <c r="B566" s="3"/>
      <c r="C566" s="3"/>
      <c r="D566" s="3"/>
      <c r="E566" s="3">
        <v>3</v>
      </c>
      <c r="F566" s="4" t="str">
        <f>HYPERLINK("http://141.218.60.56/~jnz1568/getInfo.php?workbook=15_04.xlsx&amp;sheet=U0&amp;row=566&amp;col=6&amp;number=3.2&amp;sourceID=14","3.2")</f>
        <v>3.2</v>
      </c>
      <c r="G566" s="4" t="str">
        <f>HYPERLINK("http://141.218.60.56/~jnz1568/getInfo.php?workbook=15_04.xlsx&amp;sheet=U0&amp;row=566&amp;col=7&amp;number=0.0527&amp;sourceID=14","0.0527")</f>
        <v>0.0527</v>
      </c>
    </row>
    <row r="567" spans="1:7">
      <c r="A567" s="3"/>
      <c r="B567" s="3"/>
      <c r="C567" s="3"/>
      <c r="D567" s="3"/>
      <c r="E567" s="3">
        <v>4</v>
      </c>
      <c r="F567" s="4" t="str">
        <f>HYPERLINK("http://141.218.60.56/~jnz1568/getInfo.php?workbook=15_04.xlsx&amp;sheet=U0&amp;row=567&amp;col=6&amp;number=3.3&amp;sourceID=14","3.3")</f>
        <v>3.3</v>
      </c>
      <c r="G567" s="4" t="str">
        <f>HYPERLINK("http://141.218.60.56/~jnz1568/getInfo.php?workbook=15_04.xlsx&amp;sheet=U0&amp;row=567&amp;col=7&amp;number=0.0527&amp;sourceID=14","0.0527")</f>
        <v>0.0527</v>
      </c>
    </row>
    <row r="568" spans="1:7">
      <c r="A568" s="3"/>
      <c r="B568" s="3"/>
      <c r="C568" s="3"/>
      <c r="D568" s="3"/>
      <c r="E568" s="3">
        <v>5</v>
      </c>
      <c r="F568" s="4" t="str">
        <f>HYPERLINK("http://141.218.60.56/~jnz1568/getInfo.php?workbook=15_04.xlsx&amp;sheet=U0&amp;row=568&amp;col=6&amp;number=3.4&amp;sourceID=14","3.4")</f>
        <v>3.4</v>
      </c>
      <c r="G568" s="4" t="str">
        <f>HYPERLINK("http://141.218.60.56/~jnz1568/getInfo.php?workbook=15_04.xlsx&amp;sheet=U0&amp;row=568&amp;col=7&amp;number=0.0527&amp;sourceID=14","0.0527")</f>
        <v>0.0527</v>
      </c>
    </row>
    <row r="569" spans="1:7">
      <c r="A569" s="3"/>
      <c r="B569" s="3"/>
      <c r="C569" s="3"/>
      <c r="D569" s="3"/>
      <c r="E569" s="3">
        <v>6</v>
      </c>
      <c r="F569" s="4" t="str">
        <f>HYPERLINK("http://141.218.60.56/~jnz1568/getInfo.php?workbook=15_04.xlsx&amp;sheet=U0&amp;row=569&amp;col=6&amp;number=3.5&amp;sourceID=14","3.5")</f>
        <v>3.5</v>
      </c>
      <c r="G569" s="4" t="str">
        <f>HYPERLINK("http://141.218.60.56/~jnz1568/getInfo.php?workbook=15_04.xlsx&amp;sheet=U0&amp;row=569&amp;col=7&amp;number=0.0527&amp;sourceID=14","0.0527")</f>
        <v>0.0527</v>
      </c>
    </row>
    <row r="570" spans="1:7">
      <c r="A570" s="3"/>
      <c r="B570" s="3"/>
      <c r="C570" s="3"/>
      <c r="D570" s="3"/>
      <c r="E570" s="3">
        <v>7</v>
      </c>
      <c r="F570" s="4" t="str">
        <f>HYPERLINK("http://141.218.60.56/~jnz1568/getInfo.php?workbook=15_04.xlsx&amp;sheet=U0&amp;row=570&amp;col=6&amp;number=3.6&amp;sourceID=14","3.6")</f>
        <v>3.6</v>
      </c>
      <c r="G570" s="4" t="str">
        <f>HYPERLINK("http://141.218.60.56/~jnz1568/getInfo.php?workbook=15_04.xlsx&amp;sheet=U0&amp;row=570&amp;col=7&amp;number=0.0527&amp;sourceID=14","0.0527")</f>
        <v>0.0527</v>
      </c>
    </row>
    <row r="571" spans="1:7">
      <c r="A571" s="3"/>
      <c r="B571" s="3"/>
      <c r="C571" s="3"/>
      <c r="D571" s="3"/>
      <c r="E571" s="3">
        <v>8</v>
      </c>
      <c r="F571" s="4" t="str">
        <f>HYPERLINK("http://141.218.60.56/~jnz1568/getInfo.php?workbook=15_04.xlsx&amp;sheet=U0&amp;row=571&amp;col=6&amp;number=3.7&amp;sourceID=14","3.7")</f>
        <v>3.7</v>
      </c>
      <c r="G571" s="4" t="str">
        <f>HYPERLINK("http://141.218.60.56/~jnz1568/getInfo.php?workbook=15_04.xlsx&amp;sheet=U0&amp;row=571&amp;col=7&amp;number=0.0526&amp;sourceID=14","0.0526")</f>
        <v>0.0526</v>
      </c>
    </row>
    <row r="572" spans="1:7">
      <c r="A572" s="3"/>
      <c r="B572" s="3"/>
      <c r="C572" s="3"/>
      <c r="D572" s="3"/>
      <c r="E572" s="3">
        <v>9</v>
      </c>
      <c r="F572" s="4" t="str">
        <f>HYPERLINK("http://141.218.60.56/~jnz1568/getInfo.php?workbook=15_04.xlsx&amp;sheet=U0&amp;row=572&amp;col=6&amp;number=3.8&amp;sourceID=14","3.8")</f>
        <v>3.8</v>
      </c>
      <c r="G572" s="4" t="str">
        <f>HYPERLINK("http://141.218.60.56/~jnz1568/getInfo.php?workbook=15_04.xlsx&amp;sheet=U0&amp;row=572&amp;col=7&amp;number=0.0526&amp;sourceID=14","0.0526")</f>
        <v>0.0526</v>
      </c>
    </row>
    <row r="573" spans="1:7">
      <c r="A573" s="3"/>
      <c r="B573" s="3"/>
      <c r="C573" s="3"/>
      <c r="D573" s="3"/>
      <c r="E573" s="3">
        <v>10</v>
      </c>
      <c r="F573" s="4" t="str">
        <f>HYPERLINK("http://141.218.60.56/~jnz1568/getInfo.php?workbook=15_04.xlsx&amp;sheet=U0&amp;row=573&amp;col=6&amp;number=3.9&amp;sourceID=14","3.9")</f>
        <v>3.9</v>
      </c>
      <c r="G573" s="4" t="str">
        <f>HYPERLINK("http://141.218.60.56/~jnz1568/getInfo.php?workbook=15_04.xlsx&amp;sheet=U0&amp;row=573&amp;col=7&amp;number=0.0526&amp;sourceID=14","0.0526")</f>
        <v>0.0526</v>
      </c>
    </row>
    <row r="574" spans="1:7">
      <c r="A574" s="3"/>
      <c r="B574" s="3"/>
      <c r="C574" s="3"/>
      <c r="D574" s="3"/>
      <c r="E574" s="3">
        <v>11</v>
      </c>
      <c r="F574" s="4" t="str">
        <f>HYPERLINK("http://141.218.60.56/~jnz1568/getInfo.php?workbook=15_04.xlsx&amp;sheet=U0&amp;row=574&amp;col=6&amp;number=4&amp;sourceID=14","4")</f>
        <v>4</v>
      </c>
      <c r="G574" s="4" t="str">
        <f>HYPERLINK("http://141.218.60.56/~jnz1568/getInfo.php?workbook=15_04.xlsx&amp;sheet=U0&amp;row=574&amp;col=7&amp;number=0.0526&amp;sourceID=14","0.0526")</f>
        <v>0.0526</v>
      </c>
    </row>
    <row r="575" spans="1:7">
      <c r="A575" s="3"/>
      <c r="B575" s="3"/>
      <c r="C575" s="3"/>
      <c r="D575" s="3"/>
      <c r="E575" s="3">
        <v>12</v>
      </c>
      <c r="F575" s="4" t="str">
        <f>HYPERLINK("http://141.218.60.56/~jnz1568/getInfo.php?workbook=15_04.xlsx&amp;sheet=U0&amp;row=575&amp;col=6&amp;number=4.1&amp;sourceID=14","4.1")</f>
        <v>4.1</v>
      </c>
      <c r="G575" s="4" t="str">
        <f>HYPERLINK("http://141.218.60.56/~jnz1568/getInfo.php?workbook=15_04.xlsx&amp;sheet=U0&amp;row=575&amp;col=7&amp;number=0.0525&amp;sourceID=14","0.0525")</f>
        <v>0.0525</v>
      </c>
    </row>
    <row r="576" spans="1:7">
      <c r="A576" s="3"/>
      <c r="B576" s="3"/>
      <c r="C576" s="3"/>
      <c r="D576" s="3"/>
      <c r="E576" s="3">
        <v>13</v>
      </c>
      <c r="F576" s="4" t="str">
        <f>HYPERLINK("http://141.218.60.56/~jnz1568/getInfo.php?workbook=15_04.xlsx&amp;sheet=U0&amp;row=576&amp;col=6&amp;number=4.2&amp;sourceID=14","4.2")</f>
        <v>4.2</v>
      </c>
      <c r="G576" s="4" t="str">
        <f>HYPERLINK("http://141.218.60.56/~jnz1568/getInfo.php?workbook=15_04.xlsx&amp;sheet=U0&amp;row=576&amp;col=7&amp;number=0.0524&amp;sourceID=14","0.0524")</f>
        <v>0.0524</v>
      </c>
    </row>
    <row r="577" spans="1:7">
      <c r="A577" s="3"/>
      <c r="B577" s="3"/>
      <c r="C577" s="3"/>
      <c r="D577" s="3"/>
      <c r="E577" s="3">
        <v>14</v>
      </c>
      <c r="F577" s="4" t="str">
        <f>HYPERLINK("http://141.218.60.56/~jnz1568/getInfo.php?workbook=15_04.xlsx&amp;sheet=U0&amp;row=577&amp;col=6&amp;number=4.3&amp;sourceID=14","4.3")</f>
        <v>4.3</v>
      </c>
      <c r="G577" s="4" t="str">
        <f>HYPERLINK("http://141.218.60.56/~jnz1568/getInfo.php?workbook=15_04.xlsx&amp;sheet=U0&amp;row=577&amp;col=7&amp;number=0.0524&amp;sourceID=14","0.0524")</f>
        <v>0.0524</v>
      </c>
    </row>
    <row r="578" spans="1:7">
      <c r="A578" s="3"/>
      <c r="B578" s="3"/>
      <c r="C578" s="3"/>
      <c r="D578" s="3"/>
      <c r="E578" s="3">
        <v>15</v>
      </c>
      <c r="F578" s="4" t="str">
        <f>HYPERLINK("http://141.218.60.56/~jnz1568/getInfo.php?workbook=15_04.xlsx&amp;sheet=U0&amp;row=578&amp;col=6&amp;number=4.4&amp;sourceID=14","4.4")</f>
        <v>4.4</v>
      </c>
      <c r="G578" s="4" t="str">
        <f>HYPERLINK("http://141.218.60.56/~jnz1568/getInfo.php?workbook=15_04.xlsx&amp;sheet=U0&amp;row=578&amp;col=7&amp;number=0.0523&amp;sourceID=14","0.0523")</f>
        <v>0.0523</v>
      </c>
    </row>
    <row r="579" spans="1:7">
      <c r="A579" s="3"/>
      <c r="B579" s="3"/>
      <c r="C579" s="3"/>
      <c r="D579" s="3"/>
      <c r="E579" s="3">
        <v>16</v>
      </c>
      <c r="F579" s="4" t="str">
        <f>HYPERLINK("http://141.218.60.56/~jnz1568/getInfo.php?workbook=15_04.xlsx&amp;sheet=U0&amp;row=579&amp;col=6&amp;number=4.5&amp;sourceID=14","4.5")</f>
        <v>4.5</v>
      </c>
      <c r="G579" s="4" t="str">
        <f>HYPERLINK("http://141.218.60.56/~jnz1568/getInfo.php?workbook=15_04.xlsx&amp;sheet=U0&amp;row=579&amp;col=7&amp;number=0.0522&amp;sourceID=14","0.0522")</f>
        <v>0.0522</v>
      </c>
    </row>
    <row r="580" spans="1:7">
      <c r="A580" s="3"/>
      <c r="B580" s="3"/>
      <c r="C580" s="3"/>
      <c r="D580" s="3"/>
      <c r="E580" s="3">
        <v>17</v>
      </c>
      <c r="F580" s="4" t="str">
        <f>HYPERLINK("http://141.218.60.56/~jnz1568/getInfo.php?workbook=15_04.xlsx&amp;sheet=U0&amp;row=580&amp;col=6&amp;number=4.6&amp;sourceID=14","4.6")</f>
        <v>4.6</v>
      </c>
      <c r="G580" s="4" t="str">
        <f>HYPERLINK("http://141.218.60.56/~jnz1568/getInfo.php?workbook=15_04.xlsx&amp;sheet=U0&amp;row=580&amp;col=7&amp;number=0.052&amp;sourceID=14","0.052")</f>
        <v>0.052</v>
      </c>
    </row>
    <row r="581" spans="1:7">
      <c r="A581" s="3"/>
      <c r="B581" s="3"/>
      <c r="C581" s="3"/>
      <c r="D581" s="3"/>
      <c r="E581" s="3">
        <v>18</v>
      </c>
      <c r="F581" s="4" t="str">
        <f>HYPERLINK("http://141.218.60.56/~jnz1568/getInfo.php?workbook=15_04.xlsx&amp;sheet=U0&amp;row=581&amp;col=6&amp;number=4.7&amp;sourceID=14","4.7")</f>
        <v>4.7</v>
      </c>
      <c r="G581" s="4" t="str">
        <f>HYPERLINK("http://141.218.60.56/~jnz1568/getInfo.php?workbook=15_04.xlsx&amp;sheet=U0&amp;row=581&amp;col=7&amp;number=0.0519&amp;sourceID=14","0.0519")</f>
        <v>0.0519</v>
      </c>
    </row>
    <row r="582" spans="1:7">
      <c r="A582" s="3"/>
      <c r="B582" s="3"/>
      <c r="C582" s="3"/>
      <c r="D582" s="3"/>
      <c r="E582" s="3">
        <v>19</v>
      </c>
      <c r="F582" s="4" t="str">
        <f>HYPERLINK("http://141.218.60.56/~jnz1568/getInfo.php?workbook=15_04.xlsx&amp;sheet=U0&amp;row=582&amp;col=6&amp;number=4.8&amp;sourceID=14","4.8")</f>
        <v>4.8</v>
      </c>
      <c r="G582" s="4" t="str">
        <f>HYPERLINK("http://141.218.60.56/~jnz1568/getInfo.php?workbook=15_04.xlsx&amp;sheet=U0&amp;row=582&amp;col=7&amp;number=0.0516&amp;sourceID=14","0.0516")</f>
        <v>0.0516</v>
      </c>
    </row>
    <row r="583" spans="1:7">
      <c r="A583" s="3"/>
      <c r="B583" s="3"/>
      <c r="C583" s="3"/>
      <c r="D583" s="3"/>
      <c r="E583" s="3">
        <v>20</v>
      </c>
      <c r="F583" s="4" t="str">
        <f>HYPERLINK("http://141.218.60.56/~jnz1568/getInfo.php?workbook=15_04.xlsx&amp;sheet=U0&amp;row=583&amp;col=6&amp;number=4.9&amp;sourceID=14","4.9")</f>
        <v>4.9</v>
      </c>
      <c r="G583" s="4" t="str">
        <f>HYPERLINK("http://141.218.60.56/~jnz1568/getInfo.php?workbook=15_04.xlsx&amp;sheet=U0&amp;row=583&amp;col=7&amp;number=0.0514&amp;sourceID=14","0.0514")</f>
        <v>0.0514</v>
      </c>
    </row>
    <row r="584" spans="1:7">
      <c r="A584" s="3">
        <v>15</v>
      </c>
      <c r="B584" s="3">
        <v>4</v>
      </c>
      <c r="C584" s="3">
        <v>4</v>
      </c>
      <c r="D584" s="3">
        <v>10</v>
      </c>
      <c r="E584" s="3">
        <v>1</v>
      </c>
      <c r="F584" s="4" t="str">
        <f>HYPERLINK("http://141.218.60.56/~jnz1568/getInfo.php?workbook=15_04.xlsx&amp;sheet=U0&amp;row=584&amp;col=6&amp;number=3&amp;sourceID=14","3")</f>
        <v>3</v>
      </c>
      <c r="G584" s="4" t="str">
        <f>HYPERLINK("http://141.218.60.56/~jnz1568/getInfo.php?workbook=15_04.xlsx&amp;sheet=U0&amp;row=584&amp;col=7&amp;number=0.00596&amp;sourceID=14","0.00596")</f>
        <v>0.00596</v>
      </c>
    </row>
    <row r="585" spans="1:7">
      <c r="A585" s="3"/>
      <c r="B585" s="3"/>
      <c r="C585" s="3"/>
      <c r="D585" s="3"/>
      <c r="E585" s="3">
        <v>2</v>
      </c>
      <c r="F585" s="4" t="str">
        <f>HYPERLINK("http://141.218.60.56/~jnz1568/getInfo.php?workbook=15_04.xlsx&amp;sheet=U0&amp;row=585&amp;col=6&amp;number=3.1&amp;sourceID=14","3.1")</f>
        <v>3.1</v>
      </c>
      <c r="G585" s="4" t="str">
        <f>HYPERLINK("http://141.218.60.56/~jnz1568/getInfo.php?workbook=15_04.xlsx&amp;sheet=U0&amp;row=585&amp;col=7&amp;number=0.00596&amp;sourceID=14","0.00596")</f>
        <v>0.00596</v>
      </c>
    </row>
    <row r="586" spans="1:7">
      <c r="A586" s="3"/>
      <c r="B586" s="3"/>
      <c r="C586" s="3"/>
      <c r="D586" s="3"/>
      <c r="E586" s="3">
        <v>3</v>
      </c>
      <c r="F586" s="4" t="str">
        <f>HYPERLINK("http://141.218.60.56/~jnz1568/getInfo.php?workbook=15_04.xlsx&amp;sheet=U0&amp;row=586&amp;col=6&amp;number=3.2&amp;sourceID=14","3.2")</f>
        <v>3.2</v>
      </c>
      <c r="G586" s="4" t="str">
        <f>HYPERLINK("http://141.218.60.56/~jnz1568/getInfo.php?workbook=15_04.xlsx&amp;sheet=U0&amp;row=586&amp;col=7&amp;number=0.00596&amp;sourceID=14","0.00596")</f>
        <v>0.00596</v>
      </c>
    </row>
    <row r="587" spans="1:7">
      <c r="A587" s="3"/>
      <c r="B587" s="3"/>
      <c r="C587" s="3"/>
      <c r="D587" s="3"/>
      <c r="E587" s="3">
        <v>4</v>
      </c>
      <c r="F587" s="4" t="str">
        <f>HYPERLINK("http://141.218.60.56/~jnz1568/getInfo.php?workbook=15_04.xlsx&amp;sheet=U0&amp;row=587&amp;col=6&amp;number=3.3&amp;sourceID=14","3.3")</f>
        <v>3.3</v>
      </c>
      <c r="G587" s="4" t="str">
        <f>HYPERLINK("http://141.218.60.56/~jnz1568/getInfo.php?workbook=15_04.xlsx&amp;sheet=U0&amp;row=587&amp;col=7&amp;number=0.00596&amp;sourceID=14","0.00596")</f>
        <v>0.00596</v>
      </c>
    </row>
    <row r="588" spans="1:7">
      <c r="A588" s="3"/>
      <c r="B588" s="3"/>
      <c r="C588" s="3"/>
      <c r="D588" s="3"/>
      <c r="E588" s="3">
        <v>5</v>
      </c>
      <c r="F588" s="4" t="str">
        <f>HYPERLINK("http://141.218.60.56/~jnz1568/getInfo.php?workbook=15_04.xlsx&amp;sheet=U0&amp;row=588&amp;col=6&amp;number=3.4&amp;sourceID=14","3.4")</f>
        <v>3.4</v>
      </c>
      <c r="G588" s="4" t="str">
        <f>HYPERLINK("http://141.218.60.56/~jnz1568/getInfo.php?workbook=15_04.xlsx&amp;sheet=U0&amp;row=588&amp;col=7&amp;number=0.00595&amp;sourceID=14","0.00595")</f>
        <v>0.00595</v>
      </c>
    </row>
    <row r="589" spans="1:7">
      <c r="A589" s="3"/>
      <c r="B589" s="3"/>
      <c r="C589" s="3"/>
      <c r="D589" s="3"/>
      <c r="E589" s="3">
        <v>6</v>
      </c>
      <c r="F589" s="4" t="str">
        <f>HYPERLINK("http://141.218.60.56/~jnz1568/getInfo.php?workbook=15_04.xlsx&amp;sheet=U0&amp;row=589&amp;col=6&amp;number=3.5&amp;sourceID=14","3.5")</f>
        <v>3.5</v>
      </c>
      <c r="G589" s="4" t="str">
        <f>HYPERLINK("http://141.218.60.56/~jnz1568/getInfo.php?workbook=15_04.xlsx&amp;sheet=U0&amp;row=589&amp;col=7&amp;number=0.00595&amp;sourceID=14","0.00595")</f>
        <v>0.00595</v>
      </c>
    </row>
    <row r="590" spans="1:7">
      <c r="A590" s="3"/>
      <c r="B590" s="3"/>
      <c r="C590" s="3"/>
      <c r="D590" s="3"/>
      <c r="E590" s="3">
        <v>7</v>
      </c>
      <c r="F590" s="4" t="str">
        <f>HYPERLINK("http://141.218.60.56/~jnz1568/getInfo.php?workbook=15_04.xlsx&amp;sheet=U0&amp;row=590&amp;col=6&amp;number=3.6&amp;sourceID=14","3.6")</f>
        <v>3.6</v>
      </c>
      <c r="G590" s="4" t="str">
        <f>HYPERLINK("http://141.218.60.56/~jnz1568/getInfo.php?workbook=15_04.xlsx&amp;sheet=U0&amp;row=590&amp;col=7&amp;number=0.00595&amp;sourceID=14","0.00595")</f>
        <v>0.00595</v>
      </c>
    </row>
    <row r="591" spans="1:7">
      <c r="A591" s="3"/>
      <c r="B591" s="3"/>
      <c r="C591" s="3"/>
      <c r="D591" s="3"/>
      <c r="E591" s="3">
        <v>8</v>
      </c>
      <c r="F591" s="4" t="str">
        <f>HYPERLINK("http://141.218.60.56/~jnz1568/getInfo.php?workbook=15_04.xlsx&amp;sheet=U0&amp;row=591&amp;col=6&amp;number=3.7&amp;sourceID=14","3.7")</f>
        <v>3.7</v>
      </c>
      <c r="G591" s="4" t="str">
        <f>HYPERLINK("http://141.218.60.56/~jnz1568/getInfo.php?workbook=15_04.xlsx&amp;sheet=U0&amp;row=591&amp;col=7&amp;number=0.00595&amp;sourceID=14","0.00595")</f>
        <v>0.00595</v>
      </c>
    </row>
    <row r="592" spans="1:7">
      <c r="A592" s="3"/>
      <c r="B592" s="3"/>
      <c r="C592" s="3"/>
      <c r="D592" s="3"/>
      <c r="E592" s="3">
        <v>9</v>
      </c>
      <c r="F592" s="4" t="str">
        <f>HYPERLINK("http://141.218.60.56/~jnz1568/getInfo.php?workbook=15_04.xlsx&amp;sheet=U0&amp;row=592&amp;col=6&amp;number=3.8&amp;sourceID=14","3.8")</f>
        <v>3.8</v>
      </c>
      <c r="G592" s="4" t="str">
        <f>HYPERLINK("http://141.218.60.56/~jnz1568/getInfo.php?workbook=15_04.xlsx&amp;sheet=U0&amp;row=592&amp;col=7&amp;number=0.00595&amp;sourceID=14","0.00595")</f>
        <v>0.00595</v>
      </c>
    </row>
    <row r="593" spans="1:7">
      <c r="A593" s="3"/>
      <c r="B593" s="3"/>
      <c r="C593" s="3"/>
      <c r="D593" s="3"/>
      <c r="E593" s="3">
        <v>10</v>
      </c>
      <c r="F593" s="4" t="str">
        <f>HYPERLINK("http://141.218.60.56/~jnz1568/getInfo.php?workbook=15_04.xlsx&amp;sheet=U0&amp;row=593&amp;col=6&amp;number=3.9&amp;sourceID=14","3.9")</f>
        <v>3.9</v>
      </c>
      <c r="G593" s="4" t="str">
        <f>HYPERLINK("http://141.218.60.56/~jnz1568/getInfo.php?workbook=15_04.xlsx&amp;sheet=U0&amp;row=593&amp;col=7&amp;number=0.00594&amp;sourceID=14","0.00594")</f>
        <v>0.00594</v>
      </c>
    </row>
    <row r="594" spans="1:7">
      <c r="A594" s="3"/>
      <c r="B594" s="3"/>
      <c r="C594" s="3"/>
      <c r="D594" s="3"/>
      <c r="E594" s="3">
        <v>11</v>
      </c>
      <c r="F594" s="4" t="str">
        <f>HYPERLINK("http://141.218.60.56/~jnz1568/getInfo.php?workbook=15_04.xlsx&amp;sheet=U0&amp;row=594&amp;col=6&amp;number=4&amp;sourceID=14","4")</f>
        <v>4</v>
      </c>
      <c r="G594" s="4" t="str">
        <f>HYPERLINK("http://141.218.60.56/~jnz1568/getInfo.php?workbook=15_04.xlsx&amp;sheet=U0&amp;row=594&amp;col=7&amp;number=0.00594&amp;sourceID=14","0.00594")</f>
        <v>0.00594</v>
      </c>
    </row>
    <row r="595" spans="1:7">
      <c r="A595" s="3"/>
      <c r="B595" s="3"/>
      <c r="C595" s="3"/>
      <c r="D595" s="3"/>
      <c r="E595" s="3">
        <v>12</v>
      </c>
      <c r="F595" s="4" t="str">
        <f>HYPERLINK("http://141.218.60.56/~jnz1568/getInfo.php?workbook=15_04.xlsx&amp;sheet=U0&amp;row=595&amp;col=6&amp;number=4.1&amp;sourceID=14","4.1")</f>
        <v>4.1</v>
      </c>
      <c r="G595" s="4" t="str">
        <f>HYPERLINK("http://141.218.60.56/~jnz1568/getInfo.php?workbook=15_04.xlsx&amp;sheet=U0&amp;row=595&amp;col=7&amp;number=0.00593&amp;sourceID=14","0.00593")</f>
        <v>0.00593</v>
      </c>
    </row>
    <row r="596" spans="1:7">
      <c r="A596" s="3"/>
      <c r="B596" s="3"/>
      <c r="C596" s="3"/>
      <c r="D596" s="3"/>
      <c r="E596" s="3">
        <v>13</v>
      </c>
      <c r="F596" s="4" t="str">
        <f>HYPERLINK("http://141.218.60.56/~jnz1568/getInfo.php?workbook=15_04.xlsx&amp;sheet=U0&amp;row=596&amp;col=6&amp;number=4.2&amp;sourceID=14","4.2")</f>
        <v>4.2</v>
      </c>
      <c r="G596" s="4" t="str">
        <f>HYPERLINK("http://141.218.60.56/~jnz1568/getInfo.php?workbook=15_04.xlsx&amp;sheet=U0&amp;row=596&amp;col=7&amp;number=0.00592&amp;sourceID=14","0.00592")</f>
        <v>0.00592</v>
      </c>
    </row>
    <row r="597" spans="1:7">
      <c r="A597" s="3"/>
      <c r="B597" s="3"/>
      <c r="C597" s="3"/>
      <c r="D597" s="3"/>
      <c r="E597" s="3">
        <v>14</v>
      </c>
      <c r="F597" s="4" t="str">
        <f>HYPERLINK("http://141.218.60.56/~jnz1568/getInfo.php?workbook=15_04.xlsx&amp;sheet=U0&amp;row=597&amp;col=6&amp;number=4.3&amp;sourceID=14","4.3")</f>
        <v>4.3</v>
      </c>
      <c r="G597" s="4" t="str">
        <f>HYPERLINK("http://141.218.60.56/~jnz1568/getInfo.php?workbook=15_04.xlsx&amp;sheet=U0&amp;row=597&amp;col=7&amp;number=0.00591&amp;sourceID=14","0.00591")</f>
        <v>0.00591</v>
      </c>
    </row>
    <row r="598" spans="1:7">
      <c r="A598" s="3"/>
      <c r="B598" s="3"/>
      <c r="C598" s="3"/>
      <c r="D598" s="3"/>
      <c r="E598" s="3">
        <v>15</v>
      </c>
      <c r="F598" s="4" t="str">
        <f>HYPERLINK("http://141.218.60.56/~jnz1568/getInfo.php?workbook=15_04.xlsx&amp;sheet=U0&amp;row=598&amp;col=6&amp;number=4.4&amp;sourceID=14","4.4")</f>
        <v>4.4</v>
      </c>
      <c r="G598" s="4" t="str">
        <f>HYPERLINK("http://141.218.60.56/~jnz1568/getInfo.php?workbook=15_04.xlsx&amp;sheet=U0&amp;row=598&amp;col=7&amp;number=0.0059&amp;sourceID=14","0.0059")</f>
        <v>0.0059</v>
      </c>
    </row>
    <row r="599" spans="1:7">
      <c r="A599" s="3"/>
      <c r="B599" s="3"/>
      <c r="C599" s="3"/>
      <c r="D599" s="3"/>
      <c r="E599" s="3">
        <v>16</v>
      </c>
      <c r="F599" s="4" t="str">
        <f>HYPERLINK("http://141.218.60.56/~jnz1568/getInfo.php?workbook=15_04.xlsx&amp;sheet=U0&amp;row=599&amp;col=6&amp;number=4.5&amp;sourceID=14","4.5")</f>
        <v>4.5</v>
      </c>
      <c r="G599" s="4" t="str">
        <f>HYPERLINK("http://141.218.60.56/~jnz1568/getInfo.php?workbook=15_04.xlsx&amp;sheet=U0&amp;row=599&amp;col=7&amp;number=0.00589&amp;sourceID=14","0.00589")</f>
        <v>0.00589</v>
      </c>
    </row>
    <row r="600" spans="1:7">
      <c r="A600" s="3"/>
      <c r="B600" s="3"/>
      <c r="C600" s="3"/>
      <c r="D600" s="3"/>
      <c r="E600" s="3">
        <v>17</v>
      </c>
      <c r="F600" s="4" t="str">
        <f>HYPERLINK("http://141.218.60.56/~jnz1568/getInfo.php?workbook=15_04.xlsx&amp;sheet=U0&amp;row=600&amp;col=6&amp;number=4.6&amp;sourceID=14","4.6")</f>
        <v>4.6</v>
      </c>
      <c r="G600" s="4" t="str">
        <f>HYPERLINK("http://141.218.60.56/~jnz1568/getInfo.php?workbook=15_04.xlsx&amp;sheet=U0&amp;row=600&amp;col=7&amp;number=0.00587&amp;sourceID=14","0.00587")</f>
        <v>0.00587</v>
      </c>
    </row>
    <row r="601" spans="1:7">
      <c r="A601" s="3"/>
      <c r="B601" s="3"/>
      <c r="C601" s="3"/>
      <c r="D601" s="3"/>
      <c r="E601" s="3">
        <v>18</v>
      </c>
      <c r="F601" s="4" t="str">
        <f>HYPERLINK("http://141.218.60.56/~jnz1568/getInfo.php?workbook=15_04.xlsx&amp;sheet=U0&amp;row=601&amp;col=6&amp;number=4.7&amp;sourceID=14","4.7")</f>
        <v>4.7</v>
      </c>
      <c r="G601" s="4" t="str">
        <f>HYPERLINK("http://141.218.60.56/~jnz1568/getInfo.php?workbook=15_04.xlsx&amp;sheet=U0&amp;row=601&amp;col=7&amp;number=0.00584&amp;sourceID=14","0.00584")</f>
        <v>0.00584</v>
      </c>
    </row>
    <row r="602" spans="1:7">
      <c r="A602" s="3"/>
      <c r="B602" s="3"/>
      <c r="C602" s="3"/>
      <c r="D602" s="3"/>
      <c r="E602" s="3">
        <v>19</v>
      </c>
      <c r="F602" s="4" t="str">
        <f>HYPERLINK("http://141.218.60.56/~jnz1568/getInfo.php?workbook=15_04.xlsx&amp;sheet=U0&amp;row=602&amp;col=6&amp;number=4.8&amp;sourceID=14","4.8")</f>
        <v>4.8</v>
      </c>
      <c r="G602" s="4" t="str">
        <f>HYPERLINK("http://141.218.60.56/~jnz1568/getInfo.php?workbook=15_04.xlsx&amp;sheet=U0&amp;row=602&amp;col=7&amp;number=0.00581&amp;sourceID=14","0.00581")</f>
        <v>0.00581</v>
      </c>
    </row>
    <row r="603" spans="1:7">
      <c r="A603" s="3"/>
      <c r="B603" s="3"/>
      <c r="C603" s="3"/>
      <c r="D603" s="3"/>
      <c r="E603" s="3">
        <v>20</v>
      </c>
      <c r="F603" s="4" t="str">
        <f>HYPERLINK("http://141.218.60.56/~jnz1568/getInfo.php?workbook=15_04.xlsx&amp;sheet=U0&amp;row=603&amp;col=6&amp;number=4.9&amp;sourceID=14","4.9")</f>
        <v>4.9</v>
      </c>
      <c r="G603" s="4" t="str">
        <f>HYPERLINK("http://141.218.60.56/~jnz1568/getInfo.php?workbook=15_04.xlsx&amp;sheet=U0&amp;row=603&amp;col=7&amp;number=0.00578&amp;sourceID=14","0.00578")</f>
        <v>0.00578</v>
      </c>
    </row>
    <row r="604" spans="1:7">
      <c r="A604" s="3">
        <v>15</v>
      </c>
      <c r="B604" s="3">
        <v>4</v>
      </c>
      <c r="C604" s="3">
        <v>5</v>
      </c>
      <c r="D604" s="3">
        <v>6</v>
      </c>
      <c r="E604" s="3">
        <v>1</v>
      </c>
      <c r="F604" s="4" t="str">
        <f>HYPERLINK("http://141.218.60.56/~jnz1568/getInfo.php?workbook=15_04.xlsx&amp;sheet=U0&amp;row=604&amp;col=6&amp;number=3&amp;sourceID=14","3")</f>
        <v>3</v>
      </c>
      <c r="G604" s="4" t="str">
        <f>HYPERLINK("http://141.218.60.56/~jnz1568/getInfo.php?workbook=15_04.xlsx&amp;sheet=U0&amp;row=604&amp;col=7&amp;number=0.00847&amp;sourceID=14","0.00847")</f>
        <v>0.00847</v>
      </c>
    </row>
    <row r="605" spans="1:7">
      <c r="A605" s="3"/>
      <c r="B605" s="3"/>
      <c r="C605" s="3"/>
      <c r="D605" s="3"/>
      <c r="E605" s="3">
        <v>2</v>
      </c>
      <c r="F605" s="4" t="str">
        <f>HYPERLINK("http://141.218.60.56/~jnz1568/getInfo.php?workbook=15_04.xlsx&amp;sheet=U0&amp;row=605&amp;col=6&amp;number=3.1&amp;sourceID=14","3.1")</f>
        <v>3.1</v>
      </c>
      <c r="G605" s="4" t="str">
        <f>HYPERLINK("http://141.218.60.56/~jnz1568/getInfo.php?workbook=15_04.xlsx&amp;sheet=U0&amp;row=605&amp;col=7&amp;number=0.00846&amp;sourceID=14","0.00846")</f>
        <v>0.00846</v>
      </c>
    </row>
    <row r="606" spans="1:7">
      <c r="A606" s="3"/>
      <c r="B606" s="3"/>
      <c r="C606" s="3"/>
      <c r="D606" s="3"/>
      <c r="E606" s="3">
        <v>3</v>
      </c>
      <c r="F606" s="4" t="str">
        <f>HYPERLINK("http://141.218.60.56/~jnz1568/getInfo.php?workbook=15_04.xlsx&amp;sheet=U0&amp;row=606&amp;col=6&amp;number=3.2&amp;sourceID=14","3.2")</f>
        <v>3.2</v>
      </c>
      <c r="G606" s="4" t="str">
        <f>HYPERLINK("http://141.218.60.56/~jnz1568/getInfo.php?workbook=15_04.xlsx&amp;sheet=U0&amp;row=606&amp;col=7&amp;number=0.00846&amp;sourceID=14","0.00846")</f>
        <v>0.00846</v>
      </c>
    </row>
    <row r="607" spans="1:7">
      <c r="A607" s="3"/>
      <c r="B607" s="3"/>
      <c r="C607" s="3"/>
      <c r="D607" s="3"/>
      <c r="E607" s="3">
        <v>4</v>
      </c>
      <c r="F607" s="4" t="str">
        <f>HYPERLINK("http://141.218.60.56/~jnz1568/getInfo.php?workbook=15_04.xlsx&amp;sheet=U0&amp;row=607&amp;col=6&amp;number=3.3&amp;sourceID=14","3.3")</f>
        <v>3.3</v>
      </c>
      <c r="G607" s="4" t="str">
        <f>HYPERLINK("http://141.218.60.56/~jnz1568/getInfo.php?workbook=15_04.xlsx&amp;sheet=U0&amp;row=607&amp;col=7&amp;number=0.00846&amp;sourceID=14","0.00846")</f>
        <v>0.00846</v>
      </c>
    </row>
    <row r="608" spans="1:7">
      <c r="A608" s="3"/>
      <c r="B608" s="3"/>
      <c r="C608" s="3"/>
      <c r="D608" s="3"/>
      <c r="E608" s="3">
        <v>5</v>
      </c>
      <c r="F608" s="4" t="str">
        <f>HYPERLINK("http://141.218.60.56/~jnz1568/getInfo.php?workbook=15_04.xlsx&amp;sheet=U0&amp;row=608&amp;col=6&amp;number=3.4&amp;sourceID=14","3.4")</f>
        <v>3.4</v>
      </c>
      <c r="G608" s="4" t="str">
        <f>HYPERLINK("http://141.218.60.56/~jnz1568/getInfo.php?workbook=15_04.xlsx&amp;sheet=U0&amp;row=608&amp;col=7&amp;number=0.00846&amp;sourceID=14","0.00846")</f>
        <v>0.00846</v>
      </c>
    </row>
    <row r="609" spans="1:7">
      <c r="A609" s="3"/>
      <c r="B609" s="3"/>
      <c r="C609" s="3"/>
      <c r="D609" s="3"/>
      <c r="E609" s="3">
        <v>6</v>
      </c>
      <c r="F609" s="4" t="str">
        <f>HYPERLINK("http://141.218.60.56/~jnz1568/getInfo.php?workbook=15_04.xlsx&amp;sheet=U0&amp;row=609&amp;col=6&amp;number=3.5&amp;sourceID=14","3.5")</f>
        <v>3.5</v>
      </c>
      <c r="G609" s="4" t="str">
        <f>HYPERLINK("http://141.218.60.56/~jnz1568/getInfo.php?workbook=15_04.xlsx&amp;sheet=U0&amp;row=609&amp;col=7&amp;number=0.00845&amp;sourceID=14","0.00845")</f>
        <v>0.00845</v>
      </c>
    </row>
    <row r="610" spans="1:7">
      <c r="A610" s="3"/>
      <c r="B610" s="3"/>
      <c r="C610" s="3"/>
      <c r="D610" s="3"/>
      <c r="E610" s="3">
        <v>7</v>
      </c>
      <c r="F610" s="4" t="str">
        <f>HYPERLINK("http://141.218.60.56/~jnz1568/getInfo.php?workbook=15_04.xlsx&amp;sheet=U0&amp;row=610&amp;col=6&amp;number=3.6&amp;sourceID=14","3.6")</f>
        <v>3.6</v>
      </c>
      <c r="G610" s="4" t="str">
        <f>HYPERLINK("http://141.218.60.56/~jnz1568/getInfo.php?workbook=15_04.xlsx&amp;sheet=U0&amp;row=610&amp;col=7&amp;number=0.00845&amp;sourceID=14","0.00845")</f>
        <v>0.00845</v>
      </c>
    </row>
    <row r="611" spans="1:7">
      <c r="A611" s="3"/>
      <c r="B611" s="3"/>
      <c r="C611" s="3"/>
      <c r="D611" s="3"/>
      <c r="E611" s="3">
        <v>8</v>
      </c>
      <c r="F611" s="4" t="str">
        <f>HYPERLINK("http://141.218.60.56/~jnz1568/getInfo.php?workbook=15_04.xlsx&amp;sheet=U0&amp;row=611&amp;col=6&amp;number=3.7&amp;sourceID=14","3.7")</f>
        <v>3.7</v>
      </c>
      <c r="G611" s="4" t="str">
        <f>HYPERLINK("http://141.218.60.56/~jnz1568/getInfo.php?workbook=15_04.xlsx&amp;sheet=U0&amp;row=611&amp;col=7&amp;number=0.00844&amp;sourceID=14","0.00844")</f>
        <v>0.00844</v>
      </c>
    </row>
    <row r="612" spans="1:7">
      <c r="A612" s="3"/>
      <c r="B612" s="3"/>
      <c r="C612" s="3"/>
      <c r="D612" s="3"/>
      <c r="E612" s="3">
        <v>9</v>
      </c>
      <c r="F612" s="4" t="str">
        <f>HYPERLINK("http://141.218.60.56/~jnz1568/getInfo.php?workbook=15_04.xlsx&amp;sheet=U0&amp;row=612&amp;col=6&amp;number=3.8&amp;sourceID=14","3.8")</f>
        <v>3.8</v>
      </c>
      <c r="G612" s="4" t="str">
        <f>HYPERLINK("http://141.218.60.56/~jnz1568/getInfo.php?workbook=15_04.xlsx&amp;sheet=U0&amp;row=612&amp;col=7&amp;number=0.00843&amp;sourceID=14","0.00843")</f>
        <v>0.00843</v>
      </c>
    </row>
    <row r="613" spans="1:7">
      <c r="A613" s="3"/>
      <c r="B613" s="3"/>
      <c r="C613" s="3"/>
      <c r="D613" s="3"/>
      <c r="E613" s="3">
        <v>10</v>
      </c>
      <c r="F613" s="4" t="str">
        <f>HYPERLINK("http://141.218.60.56/~jnz1568/getInfo.php?workbook=15_04.xlsx&amp;sheet=U0&amp;row=613&amp;col=6&amp;number=3.9&amp;sourceID=14","3.9")</f>
        <v>3.9</v>
      </c>
      <c r="G613" s="4" t="str">
        <f>HYPERLINK("http://141.218.60.56/~jnz1568/getInfo.php?workbook=15_04.xlsx&amp;sheet=U0&amp;row=613&amp;col=7&amp;number=0.00843&amp;sourceID=14","0.00843")</f>
        <v>0.00843</v>
      </c>
    </row>
    <row r="614" spans="1:7">
      <c r="A614" s="3"/>
      <c r="B614" s="3"/>
      <c r="C614" s="3"/>
      <c r="D614" s="3"/>
      <c r="E614" s="3">
        <v>11</v>
      </c>
      <c r="F614" s="4" t="str">
        <f>HYPERLINK("http://141.218.60.56/~jnz1568/getInfo.php?workbook=15_04.xlsx&amp;sheet=U0&amp;row=614&amp;col=6&amp;number=4&amp;sourceID=14","4")</f>
        <v>4</v>
      </c>
      <c r="G614" s="4" t="str">
        <f>HYPERLINK("http://141.218.60.56/~jnz1568/getInfo.php?workbook=15_04.xlsx&amp;sheet=U0&amp;row=614&amp;col=7&amp;number=0.00841&amp;sourceID=14","0.00841")</f>
        <v>0.00841</v>
      </c>
    </row>
    <row r="615" spans="1:7">
      <c r="A615" s="3"/>
      <c r="B615" s="3"/>
      <c r="C615" s="3"/>
      <c r="D615" s="3"/>
      <c r="E615" s="3">
        <v>12</v>
      </c>
      <c r="F615" s="4" t="str">
        <f>HYPERLINK("http://141.218.60.56/~jnz1568/getInfo.php?workbook=15_04.xlsx&amp;sheet=U0&amp;row=615&amp;col=6&amp;number=4.1&amp;sourceID=14","4.1")</f>
        <v>4.1</v>
      </c>
      <c r="G615" s="4" t="str">
        <f>HYPERLINK("http://141.218.60.56/~jnz1568/getInfo.php?workbook=15_04.xlsx&amp;sheet=U0&amp;row=615&amp;col=7&amp;number=0.0084&amp;sourceID=14","0.0084")</f>
        <v>0.0084</v>
      </c>
    </row>
    <row r="616" spans="1:7">
      <c r="A616" s="3"/>
      <c r="B616" s="3"/>
      <c r="C616" s="3"/>
      <c r="D616" s="3"/>
      <c r="E616" s="3">
        <v>13</v>
      </c>
      <c r="F616" s="4" t="str">
        <f>HYPERLINK("http://141.218.60.56/~jnz1568/getInfo.php?workbook=15_04.xlsx&amp;sheet=U0&amp;row=616&amp;col=6&amp;number=4.2&amp;sourceID=14","4.2")</f>
        <v>4.2</v>
      </c>
      <c r="G616" s="4" t="str">
        <f>HYPERLINK("http://141.218.60.56/~jnz1568/getInfo.php?workbook=15_04.xlsx&amp;sheet=U0&amp;row=616&amp;col=7&amp;number=0.00838&amp;sourceID=14","0.00838")</f>
        <v>0.00838</v>
      </c>
    </row>
    <row r="617" spans="1:7">
      <c r="A617" s="3"/>
      <c r="B617" s="3"/>
      <c r="C617" s="3"/>
      <c r="D617" s="3"/>
      <c r="E617" s="3">
        <v>14</v>
      </c>
      <c r="F617" s="4" t="str">
        <f>HYPERLINK("http://141.218.60.56/~jnz1568/getInfo.php?workbook=15_04.xlsx&amp;sheet=U0&amp;row=617&amp;col=6&amp;number=4.3&amp;sourceID=14","4.3")</f>
        <v>4.3</v>
      </c>
      <c r="G617" s="4" t="str">
        <f>HYPERLINK("http://141.218.60.56/~jnz1568/getInfo.php?workbook=15_04.xlsx&amp;sheet=U0&amp;row=617&amp;col=7&amp;number=0.00836&amp;sourceID=14","0.00836")</f>
        <v>0.00836</v>
      </c>
    </row>
    <row r="618" spans="1:7">
      <c r="A618" s="3"/>
      <c r="B618" s="3"/>
      <c r="C618" s="3"/>
      <c r="D618" s="3"/>
      <c r="E618" s="3">
        <v>15</v>
      </c>
      <c r="F618" s="4" t="str">
        <f>HYPERLINK("http://141.218.60.56/~jnz1568/getInfo.php?workbook=15_04.xlsx&amp;sheet=U0&amp;row=618&amp;col=6&amp;number=4.4&amp;sourceID=14","4.4")</f>
        <v>4.4</v>
      </c>
      <c r="G618" s="4" t="str">
        <f>HYPERLINK("http://141.218.60.56/~jnz1568/getInfo.php?workbook=15_04.xlsx&amp;sheet=U0&amp;row=618&amp;col=7&amp;number=0.00833&amp;sourceID=14","0.00833")</f>
        <v>0.00833</v>
      </c>
    </row>
    <row r="619" spans="1:7">
      <c r="A619" s="3"/>
      <c r="B619" s="3"/>
      <c r="C619" s="3"/>
      <c r="D619" s="3"/>
      <c r="E619" s="3">
        <v>16</v>
      </c>
      <c r="F619" s="4" t="str">
        <f>HYPERLINK("http://141.218.60.56/~jnz1568/getInfo.php?workbook=15_04.xlsx&amp;sheet=U0&amp;row=619&amp;col=6&amp;number=4.5&amp;sourceID=14","4.5")</f>
        <v>4.5</v>
      </c>
      <c r="G619" s="4" t="str">
        <f>HYPERLINK("http://141.218.60.56/~jnz1568/getInfo.php?workbook=15_04.xlsx&amp;sheet=U0&amp;row=619&amp;col=7&amp;number=0.00829&amp;sourceID=14","0.00829")</f>
        <v>0.00829</v>
      </c>
    </row>
    <row r="620" spans="1:7">
      <c r="A620" s="3"/>
      <c r="B620" s="3"/>
      <c r="C620" s="3"/>
      <c r="D620" s="3"/>
      <c r="E620" s="3">
        <v>17</v>
      </c>
      <c r="F620" s="4" t="str">
        <f>HYPERLINK("http://141.218.60.56/~jnz1568/getInfo.php?workbook=15_04.xlsx&amp;sheet=U0&amp;row=620&amp;col=6&amp;number=4.6&amp;sourceID=14","4.6")</f>
        <v>4.6</v>
      </c>
      <c r="G620" s="4" t="str">
        <f>HYPERLINK("http://141.218.60.56/~jnz1568/getInfo.php?workbook=15_04.xlsx&amp;sheet=U0&amp;row=620&amp;col=7&amp;number=0.00824&amp;sourceID=14","0.00824")</f>
        <v>0.00824</v>
      </c>
    </row>
    <row r="621" spans="1:7">
      <c r="A621" s="3"/>
      <c r="B621" s="3"/>
      <c r="C621" s="3"/>
      <c r="D621" s="3"/>
      <c r="E621" s="3">
        <v>18</v>
      </c>
      <c r="F621" s="4" t="str">
        <f>HYPERLINK("http://141.218.60.56/~jnz1568/getInfo.php?workbook=15_04.xlsx&amp;sheet=U0&amp;row=621&amp;col=6&amp;number=4.7&amp;sourceID=14","4.7")</f>
        <v>4.7</v>
      </c>
      <c r="G621" s="4" t="str">
        <f>HYPERLINK("http://141.218.60.56/~jnz1568/getInfo.php?workbook=15_04.xlsx&amp;sheet=U0&amp;row=621&amp;col=7&amp;number=0.00818&amp;sourceID=14","0.00818")</f>
        <v>0.00818</v>
      </c>
    </row>
    <row r="622" spans="1:7">
      <c r="A622" s="3"/>
      <c r="B622" s="3"/>
      <c r="C622" s="3"/>
      <c r="D622" s="3"/>
      <c r="E622" s="3">
        <v>19</v>
      </c>
      <c r="F622" s="4" t="str">
        <f>HYPERLINK("http://141.218.60.56/~jnz1568/getInfo.php?workbook=15_04.xlsx&amp;sheet=U0&amp;row=622&amp;col=6&amp;number=4.8&amp;sourceID=14","4.8")</f>
        <v>4.8</v>
      </c>
      <c r="G622" s="4" t="str">
        <f>HYPERLINK("http://141.218.60.56/~jnz1568/getInfo.php?workbook=15_04.xlsx&amp;sheet=U0&amp;row=622&amp;col=7&amp;number=0.00811&amp;sourceID=14","0.00811")</f>
        <v>0.00811</v>
      </c>
    </row>
    <row r="623" spans="1:7">
      <c r="A623" s="3"/>
      <c r="B623" s="3"/>
      <c r="C623" s="3"/>
      <c r="D623" s="3"/>
      <c r="E623" s="3">
        <v>20</v>
      </c>
      <c r="F623" s="4" t="str">
        <f>HYPERLINK("http://141.218.60.56/~jnz1568/getInfo.php?workbook=15_04.xlsx&amp;sheet=U0&amp;row=623&amp;col=6&amp;number=4.9&amp;sourceID=14","4.9")</f>
        <v>4.9</v>
      </c>
      <c r="G623" s="4" t="str">
        <f>HYPERLINK("http://141.218.60.56/~jnz1568/getInfo.php?workbook=15_04.xlsx&amp;sheet=U0&amp;row=623&amp;col=7&amp;number=0.00803&amp;sourceID=14","0.00803")</f>
        <v>0.00803</v>
      </c>
    </row>
    <row r="624" spans="1:7">
      <c r="A624" s="3">
        <v>15</v>
      </c>
      <c r="B624" s="3">
        <v>4</v>
      </c>
      <c r="C624" s="3">
        <v>5</v>
      </c>
      <c r="D624" s="3">
        <v>7</v>
      </c>
      <c r="E624" s="3">
        <v>1</v>
      </c>
      <c r="F624" s="4" t="str">
        <f>HYPERLINK("http://141.218.60.56/~jnz1568/getInfo.php?workbook=15_04.xlsx&amp;sheet=U0&amp;row=624&amp;col=6&amp;number=3&amp;sourceID=14","3")</f>
        <v>3</v>
      </c>
      <c r="G624" s="4" t="str">
        <f>HYPERLINK("http://141.218.60.56/~jnz1568/getInfo.php?workbook=15_04.xlsx&amp;sheet=U0&amp;row=624&amp;col=7&amp;number=0.0244&amp;sourceID=14","0.0244")</f>
        <v>0.0244</v>
      </c>
    </row>
    <row r="625" spans="1:7">
      <c r="A625" s="3"/>
      <c r="B625" s="3"/>
      <c r="C625" s="3"/>
      <c r="D625" s="3"/>
      <c r="E625" s="3">
        <v>2</v>
      </c>
      <c r="F625" s="4" t="str">
        <f>HYPERLINK("http://141.218.60.56/~jnz1568/getInfo.php?workbook=15_04.xlsx&amp;sheet=U0&amp;row=625&amp;col=6&amp;number=3.1&amp;sourceID=14","3.1")</f>
        <v>3.1</v>
      </c>
      <c r="G625" s="4" t="str">
        <f>HYPERLINK("http://141.218.60.56/~jnz1568/getInfo.php?workbook=15_04.xlsx&amp;sheet=U0&amp;row=625&amp;col=7&amp;number=0.0244&amp;sourceID=14","0.0244")</f>
        <v>0.0244</v>
      </c>
    </row>
    <row r="626" spans="1:7">
      <c r="A626" s="3"/>
      <c r="B626" s="3"/>
      <c r="C626" s="3"/>
      <c r="D626" s="3"/>
      <c r="E626" s="3">
        <v>3</v>
      </c>
      <c r="F626" s="4" t="str">
        <f>HYPERLINK("http://141.218.60.56/~jnz1568/getInfo.php?workbook=15_04.xlsx&amp;sheet=U0&amp;row=626&amp;col=6&amp;number=3.2&amp;sourceID=14","3.2")</f>
        <v>3.2</v>
      </c>
      <c r="G626" s="4" t="str">
        <f>HYPERLINK("http://141.218.60.56/~jnz1568/getInfo.php?workbook=15_04.xlsx&amp;sheet=U0&amp;row=626&amp;col=7&amp;number=0.0244&amp;sourceID=14","0.0244")</f>
        <v>0.0244</v>
      </c>
    </row>
    <row r="627" spans="1:7">
      <c r="A627" s="3"/>
      <c r="B627" s="3"/>
      <c r="C627" s="3"/>
      <c r="D627" s="3"/>
      <c r="E627" s="3">
        <v>4</v>
      </c>
      <c r="F627" s="4" t="str">
        <f>HYPERLINK("http://141.218.60.56/~jnz1568/getInfo.php?workbook=15_04.xlsx&amp;sheet=U0&amp;row=627&amp;col=6&amp;number=3.3&amp;sourceID=14","3.3")</f>
        <v>3.3</v>
      </c>
      <c r="G627" s="4" t="str">
        <f>HYPERLINK("http://141.218.60.56/~jnz1568/getInfo.php?workbook=15_04.xlsx&amp;sheet=U0&amp;row=627&amp;col=7&amp;number=0.0244&amp;sourceID=14","0.0244")</f>
        <v>0.0244</v>
      </c>
    </row>
    <row r="628" spans="1:7">
      <c r="A628" s="3"/>
      <c r="B628" s="3"/>
      <c r="C628" s="3"/>
      <c r="D628" s="3"/>
      <c r="E628" s="3">
        <v>5</v>
      </c>
      <c r="F628" s="4" t="str">
        <f>HYPERLINK("http://141.218.60.56/~jnz1568/getInfo.php?workbook=15_04.xlsx&amp;sheet=U0&amp;row=628&amp;col=6&amp;number=3.4&amp;sourceID=14","3.4")</f>
        <v>3.4</v>
      </c>
      <c r="G628" s="4" t="str">
        <f>HYPERLINK("http://141.218.60.56/~jnz1568/getInfo.php?workbook=15_04.xlsx&amp;sheet=U0&amp;row=628&amp;col=7&amp;number=0.0244&amp;sourceID=14","0.0244")</f>
        <v>0.0244</v>
      </c>
    </row>
    <row r="629" spans="1:7">
      <c r="A629" s="3"/>
      <c r="B629" s="3"/>
      <c r="C629" s="3"/>
      <c r="D629" s="3"/>
      <c r="E629" s="3">
        <v>6</v>
      </c>
      <c r="F629" s="4" t="str">
        <f>HYPERLINK("http://141.218.60.56/~jnz1568/getInfo.php?workbook=15_04.xlsx&amp;sheet=U0&amp;row=629&amp;col=6&amp;number=3.5&amp;sourceID=14","3.5")</f>
        <v>3.5</v>
      </c>
      <c r="G629" s="4" t="str">
        <f>HYPERLINK("http://141.218.60.56/~jnz1568/getInfo.php?workbook=15_04.xlsx&amp;sheet=U0&amp;row=629&amp;col=7&amp;number=0.0244&amp;sourceID=14","0.0244")</f>
        <v>0.0244</v>
      </c>
    </row>
    <row r="630" spans="1:7">
      <c r="A630" s="3"/>
      <c r="B630" s="3"/>
      <c r="C630" s="3"/>
      <c r="D630" s="3"/>
      <c r="E630" s="3">
        <v>7</v>
      </c>
      <c r="F630" s="4" t="str">
        <f>HYPERLINK("http://141.218.60.56/~jnz1568/getInfo.php?workbook=15_04.xlsx&amp;sheet=U0&amp;row=630&amp;col=6&amp;number=3.6&amp;sourceID=14","3.6")</f>
        <v>3.6</v>
      </c>
      <c r="G630" s="4" t="str">
        <f>HYPERLINK("http://141.218.60.56/~jnz1568/getInfo.php?workbook=15_04.xlsx&amp;sheet=U0&amp;row=630&amp;col=7&amp;number=0.0243&amp;sourceID=14","0.0243")</f>
        <v>0.0243</v>
      </c>
    </row>
    <row r="631" spans="1:7">
      <c r="A631" s="3"/>
      <c r="B631" s="3"/>
      <c r="C631" s="3"/>
      <c r="D631" s="3"/>
      <c r="E631" s="3">
        <v>8</v>
      </c>
      <c r="F631" s="4" t="str">
        <f>HYPERLINK("http://141.218.60.56/~jnz1568/getInfo.php?workbook=15_04.xlsx&amp;sheet=U0&amp;row=631&amp;col=6&amp;number=3.7&amp;sourceID=14","3.7")</f>
        <v>3.7</v>
      </c>
      <c r="G631" s="4" t="str">
        <f>HYPERLINK("http://141.218.60.56/~jnz1568/getInfo.php?workbook=15_04.xlsx&amp;sheet=U0&amp;row=631&amp;col=7&amp;number=0.0243&amp;sourceID=14","0.0243")</f>
        <v>0.0243</v>
      </c>
    </row>
    <row r="632" spans="1:7">
      <c r="A632" s="3"/>
      <c r="B632" s="3"/>
      <c r="C632" s="3"/>
      <c r="D632" s="3"/>
      <c r="E632" s="3">
        <v>9</v>
      </c>
      <c r="F632" s="4" t="str">
        <f>HYPERLINK("http://141.218.60.56/~jnz1568/getInfo.php?workbook=15_04.xlsx&amp;sheet=U0&amp;row=632&amp;col=6&amp;number=3.8&amp;sourceID=14","3.8")</f>
        <v>3.8</v>
      </c>
      <c r="G632" s="4" t="str">
        <f>HYPERLINK("http://141.218.60.56/~jnz1568/getInfo.php?workbook=15_04.xlsx&amp;sheet=U0&amp;row=632&amp;col=7&amp;number=0.0243&amp;sourceID=14","0.0243")</f>
        <v>0.0243</v>
      </c>
    </row>
    <row r="633" spans="1:7">
      <c r="A633" s="3"/>
      <c r="B633" s="3"/>
      <c r="C633" s="3"/>
      <c r="D633" s="3"/>
      <c r="E633" s="3">
        <v>10</v>
      </c>
      <c r="F633" s="4" t="str">
        <f>HYPERLINK("http://141.218.60.56/~jnz1568/getInfo.php?workbook=15_04.xlsx&amp;sheet=U0&amp;row=633&amp;col=6&amp;number=3.9&amp;sourceID=14","3.9")</f>
        <v>3.9</v>
      </c>
      <c r="G633" s="4" t="str">
        <f>HYPERLINK("http://141.218.60.56/~jnz1568/getInfo.php?workbook=15_04.xlsx&amp;sheet=U0&amp;row=633&amp;col=7&amp;number=0.0243&amp;sourceID=14","0.0243")</f>
        <v>0.0243</v>
      </c>
    </row>
    <row r="634" spans="1:7">
      <c r="A634" s="3"/>
      <c r="B634" s="3"/>
      <c r="C634" s="3"/>
      <c r="D634" s="3"/>
      <c r="E634" s="3">
        <v>11</v>
      </c>
      <c r="F634" s="4" t="str">
        <f>HYPERLINK("http://141.218.60.56/~jnz1568/getInfo.php?workbook=15_04.xlsx&amp;sheet=U0&amp;row=634&amp;col=6&amp;number=4&amp;sourceID=14","4")</f>
        <v>4</v>
      </c>
      <c r="G634" s="4" t="str">
        <f>HYPERLINK("http://141.218.60.56/~jnz1568/getInfo.php?workbook=15_04.xlsx&amp;sheet=U0&amp;row=634&amp;col=7&amp;number=0.0242&amp;sourceID=14","0.0242")</f>
        <v>0.0242</v>
      </c>
    </row>
    <row r="635" spans="1:7">
      <c r="A635" s="3"/>
      <c r="B635" s="3"/>
      <c r="C635" s="3"/>
      <c r="D635" s="3"/>
      <c r="E635" s="3">
        <v>12</v>
      </c>
      <c r="F635" s="4" t="str">
        <f>HYPERLINK("http://141.218.60.56/~jnz1568/getInfo.php?workbook=15_04.xlsx&amp;sheet=U0&amp;row=635&amp;col=6&amp;number=4.1&amp;sourceID=14","4.1")</f>
        <v>4.1</v>
      </c>
      <c r="G635" s="4" t="str">
        <f>HYPERLINK("http://141.218.60.56/~jnz1568/getInfo.php?workbook=15_04.xlsx&amp;sheet=U0&amp;row=635&amp;col=7&amp;number=0.0242&amp;sourceID=14","0.0242")</f>
        <v>0.0242</v>
      </c>
    </row>
    <row r="636" spans="1:7">
      <c r="A636" s="3"/>
      <c r="B636" s="3"/>
      <c r="C636" s="3"/>
      <c r="D636" s="3"/>
      <c r="E636" s="3">
        <v>13</v>
      </c>
      <c r="F636" s="4" t="str">
        <f>HYPERLINK("http://141.218.60.56/~jnz1568/getInfo.php?workbook=15_04.xlsx&amp;sheet=U0&amp;row=636&amp;col=6&amp;number=4.2&amp;sourceID=14","4.2")</f>
        <v>4.2</v>
      </c>
      <c r="G636" s="4" t="str">
        <f>HYPERLINK("http://141.218.60.56/~jnz1568/getInfo.php?workbook=15_04.xlsx&amp;sheet=U0&amp;row=636&amp;col=7&amp;number=0.0241&amp;sourceID=14","0.0241")</f>
        <v>0.0241</v>
      </c>
    </row>
    <row r="637" spans="1:7">
      <c r="A637" s="3"/>
      <c r="B637" s="3"/>
      <c r="C637" s="3"/>
      <c r="D637" s="3"/>
      <c r="E637" s="3">
        <v>14</v>
      </c>
      <c r="F637" s="4" t="str">
        <f>HYPERLINK("http://141.218.60.56/~jnz1568/getInfo.php?workbook=15_04.xlsx&amp;sheet=U0&amp;row=637&amp;col=6&amp;number=4.3&amp;sourceID=14","4.3")</f>
        <v>4.3</v>
      </c>
      <c r="G637" s="4" t="str">
        <f>HYPERLINK("http://141.218.60.56/~jnz1568/getInfo.php?workbook=15_04.xlsx&amp;sheet=U0&amp;row=637&amp;col=7&amp;number=0.0241&amp;sourceID=14","0.0241")</f>
        <v>0.0241</v>
      </c>
    </row>
    <row r="638" spans="1:7">
      <c r="A638" s="3"/>
      <c r="B638" s="3"/>
      <c r="C638" s="3"/>
      <c r="D638" s="3"/>
      <c r="E638" s="3">
        <v>15</v>
      </c>
      <c r="F638" s="4" t="str">
        <f>HYPERLINK("http://141.218.60.56/~jnz1568/getInfo.php?workbook=15_04.xlsx&amp;sheet=U0&amp;row=638&amp;col=6&amp;number=4.4&amp;sourceID=14","4.4")</f>
        <v>4.4</v>
      </c>
      <c r="G638" s="4" t="str">
        <f>HYPERLINK("http://141.218.60.56/~jnz1568/getInfo.php?workbook=15_04.xlsx&amp;sheet=U0&amp;row=638&amp;col=7&amp;number=0.024&amp;sourceID=14","0.024")</f>
        <v>0.024</v>
      </c>
    </row>
    <row r="639" spans="1:7">
      <c r="A639" s="3"/>
      <c r="B639" s="3"/>
      <c r="C639" s="3"/>
      <c r="D639" s="3"/>
      <c r="E639" s="3">
        <v>16</v>
      </c>
      <c r="F639" s="4" t="str">
        <f>HYPERLINK("http://141.218.60.56/~jnz1568/getInfo.php?workbook=15_04.xlsx&amp;sheet=U0&amp;row=639&amp;col=6&amp;number=4.5&amp;sourceID=14","4.5")</f>
        <v>4.5</v>
      </c>
      <c r="G639" s="4" t="str">
        <f>HYPERLINK("http://141.218.60.56/~jnz1568/getInfo.php?workbook=15_04.xlsx&amp;sheet=U0&amp;row=639&amp;col=7&amp;number=0.0239&amp;sourceID=14","0.0239")</f>
        <v>0.0239</v>
      </c>
    </row>
    <row r="640" spans="1:7">
      <c r="A640" s="3"/>
      <c r="B640" s="3"/>
      <c r="C640" s="3"/>
      <c r="D640" s="3"/>
      <c r="E640" s="3">
        <v>17</v>
      </c>
      <c r="F640" s="4" t="str">
        <f>HYPERLINK("http://141.218.60.56/~jnz1568/getInfo.php?workbook=15_04.xlsx&amp;sheet=U0&amp;row=640&amp;col=6&amp;number=4.6&amp;sourceID=14","4.6")</f>
        <v>4.6</v>
      </c>
      <c r="G640" s="4" t="str">
        <f>HYPERLINK("http://141.218.60.56/~jnz1568/getInfo.php?workbook=15_04.xlsx&amp;sheet=U0&amp;row=640&amp;col=7&amp;number=0.0237&amp;sourceID=14","0.0237")</f>
        <v>0.0237</v>
      </c>
    </row>
    <row r="641" spans="1:7">
      <c r="A641" s="3"/>
      <c r="B641" s="3"/>
      <c r="C641" s="3"/>
      <c r="D641" s="3"/>
      <c r="E641" s="3">
        <v>18</v>
      </c>
      <c r="F641" s="4" t="str">
        <f>HYPERLINK("http://141.218.60.56/~jnz1568/getInfo.php?workbook=15_04.xlsx&amp;sheet=U0&amp;row=641&amp;col=6&amp;number=4.7&amp;sourceID=14","4.7")</f>
        <v>4.7</v>
      </c>
      <c r="G641" s="4" t="str">
        <f>HYPERLINK("http://141.218.60.56/~jnz1568/getInfo.php?workbook=15_04.xlsx&amp;sheet=U0&amp;row=641&amp;col=7&amp;number=0.0236&amp;sourceID=14","0.0236")</f>
        <v>0.0236</v>
      </c>
    </row>
    <row r="642" spans="1:7">
      <c r="A642" s="3"/>
      <c r="B642" s="3"/>
      <c r="C642" s="3"/>
      <c r="D642" s="3"/>
      <c r="E642" s="3">
        <v>19</v>
      </c>
      <c r="F642" s="4" t="str">
        <f>HYPERLINK("http://141.218.60.56/~jnz1568/getInfo.php?workbook=15_04.xlsx&amp;sheet=U0&amp;row=642&amp;col=6&amp;number=4.8&amp;sourceID=14","4.8")</f>
        <v>4.8</v>
      </c>
      <c r="G642" s="4" t="str">
        <f>HYPERLINK("http://141.218.60.56/~jnz1568/getInfo.php?workbook=15_04.xlsx&amp;sheet=U0&amp;row=642&amp;col=7&amp;number=0.0234&amp;sourceID=14","0.0234")</f>
        <v>0.0234</v>
      </c>
    </row>
    <row r="643" spans="1:7">
      <c r="A643" s="3"/>
      <c r="B643" s="3"/>
      <c r="C643" s="3"/>
      <c r="D643" s="3"/>
      <c r="E643" s="3">
        <v>20</v>
      </c>
      <c r="F643" s="4" t="str">
        <f>HYPERLINK("http://141.218.60.56/~jnz1568/getInfo.php?workbook=15_04.xlsx&amp;sheet=U0&amp;row=643&amp;col=6&amp;number=4.9&amp;sourceID=14","4.9")</f>
        <v>4.9</v>
      </c>
      <c r="G643" s="4" t="str">
        <f>HYPERLINK("http://141.218.60.56/~jnz1568/getInfo.php?workbook=15_04.xlsx&amp;sheet=U0&amp;row=643&amp;col=7&amp;number=0.0231&amp;sourceID=14","0.0231")</f>
        <v>0.0231</v>
      </c>
    </row>
    <row r="644" spans="1:7">
      <c r="A644" s="3">
        <v>15</v>
      </c>
      <c r="B644" s="3">
        <v>4</v>
      </c>
      <c r="C644" s="3">
        <v>5</v>
      </c>
      <c r="D644" s="3">
        <v>8</v>
      </c>
      <c r="E644" s="3">
        <v>1</v>
      </c>
      <c r="F644" s="4" t="str">
        <f>HYPERLINK("http://141.218.60.56/~jnz1568/getInfo.php?workbook=15_04.xlsx&amp;sheet=U0&amp;row=644&amp;col=6&amp;number=3&amp;sourceID=14","3")</f>
        <v>3</v>
      </c>
      <c r="G644" s="4" t="str">
        <f>HYPERLINK("http://141.218.60.56/~jnz1568/getInfo.php?workbook=15_04.xlsx&amp;sheet=U0&amp;row=644&amp;col=7&amp;number=0.045&amp;sourceID=14","0.045")</f>
        <v>0.045</v>
      </c>
    </row>
    <row r="645" spans="1:7">
      <c r="A645" s="3"/>
      <c r="B645" s="3"/>
      <c r="C645" s="3"/>
      <c r="D645" s="3"/>
      <c r="E645" s="3">
        <v>2</v>
      </c>
      <c r="F645" s="4" t="str">
        <f>HYPERLINK("http://141.218.60.56/~jnz1568/getInfo.php?workbook=15_04.xlsx&amp;sheet=U0&amp;row=645&amp;col=6&amp;number=3.1&amp;sourceID=14","3.1")</f>
        <v>3.1</v>
      </c>
      <c r="G645" s="4" t="str">
        <f>HYPERLINK("http://141.218.60.56/~jnz1568/getInfo.php?workbook=15_04.xlsx&amp;sheet=U0&amp;row=645&amp;col=7&amp;number=0.045&amp;sourceID=14","0.045")</f>
        <v>0.045</v>
      </c>
    </row>
    <row r="646" spans="1:7">
      <c r="A646" s="3"/>
      <c r="B646" s="3"/>
      <c r="C646" s="3"/>
      <c r="D646" s="3"/>
      <c r="E646" s="3">
        <v>3</v>
      </c>
      <c r="F646" s="4" t="str">
        <f>HYPERLINK("http://141.218.60.56/~jnz1568/getInfo.php?workbook=15_04.xlsx&amp;sheet=U0&amp;row=646&amp;col=6&amp;number=3.2&amp;sourceID=14","3.2")</f>
        <v>3.2</v>
      </c>
      <c r="G646" s="4" t="str">
        <f>HYPERLINK("http://141.218.60.56/~jnz1568/getInfo.php?workbook=15_04.xlsx&amp;sheet=U0&amp;row=646&amp;col=7&amp;number=0.045&amp;sourceID=14","0.045")</f>
        <v>0.045</v>
      </c>
    </row>
    <row r="647" spans="1:7">
      <c r="A647" s="3"/>
      <c r="B647" s="3"/>
      <c r="C647" s="3"/>
      <c r="D647" s="3"/>
      <c r="E647" s="3">
        <v>4</v>
      </c>
      <c r="F647" s="4" t="str">
        <f>HYPERLINK("http://141.218.60.56/~jnz1568/getInfo.php?workbook=15_04.xlsx&amp;sheet=U0&amp;row=647&amp;col=6&amp;number=3.3&amp;sourceID=14","3.3")</f>
        <v>3.3</v>
      </c>
      <c r="G647" s="4" t="str">
        <f>HYPERLINK("http://141.218.60.56/~jnz1568/getInfo.php?workbook=15_04.xlsx&amp;sheet=U0&amp;row=647&amp;col=7&amp;number=0.045&amp;sourceID=14","0.045")</f>
        <v>0.045</v>
      </c>
    </row>
    <row r="648" spans="1:7">
      <c r="A648" s="3"/>
      <c r="B648" s="3"/>
      <c r="C648" s="3"/>
      <c r="D648" s="3"/>
      <c r="E648" s="3">
        <v>5</v>
      </c>
      <c r="F648" s="4" t="str">
        <f>HYPERLINK("http://141.218.60.56/~jnz1568/getInfo.php?workbook=15_04.xlsx&amp;sheet=U0&amp;row=648&amp;col=6&amp;number=3.4&amp;sourceID=14","3.4")</f>
        <v>3.4</v>
      </c>
      <c r="G648" s="4" t="str">
        <f>HYPERLINK("http://141.218.60.56/~jnz1568/getInfo.php?workbook=15_04.xlsx&amp;sheet=U0&amp;row=648&amp;col=7&amp;number=0.045&amp;sourceID=14","0.045")</f>
        <v>0.045</v>
      </c>
    </row>
    <row r="649" spans="1:7">
      <c r="A649" s="3"/>
      <c r="B649" s="3"/>
      <c r="C649" s="3"/>
      <c r="D649" s="3"/>
      <c r="E649" s="3">
        <v>6</v>
      </c>
      <c r="F649" s="4" t="str">
        <f>HYPERLINK("http://141.218.60.56/~jnz1568/getInfo.php?workbook=15_04.xlsx&amp;sheet=U0&amp;row=649&amp;col=6&amp;number=3.5&amp;sourceID=14","3.5")</f>
        <v>3.5</v>
      </c>
      <c r="G649" s="4" t="str">
        <f>HYPERLINK("http://141.218.60.56/~jnz1568/getInfo.php?workbook=15_04.xlsx&amp;sheet=U0&amp;row=649&amp;col=7&amp;number=0.0449&amp;sourceID=14","0.0449")</f>
        <v>0.0449</v>
      </c>
    </row>
    <row r="650" spans="1:7">
      <c r="A650" s="3"/>
      <c r="B650" s="3"/>
      <c r="C650" s="3"/>
      <c r="D650" s="3"/>
      <c r="E650" s="3">
        <v>7</v>
      </c>
      <c r="F650" s="4" t="str">
        <f>HYPERLINK("http://141.218.60.56/~jnz1568/getInfo.php?workbook=15_04.xlsx&amp;sheet=U0&amp;row=650&amp;col=6&amp;number=3.6&amp;sourceID=14","3.6")</f>
        <v>3.6</v>
      </c>
      <c r="G650" s="4" t="str">
        <f>HYPERLINK("http://141.218.60.56/~jnz1568/getInfo.php?workbook=15_04.xlsx&amp;sheet=U0&amp;row=650&amp;col=7&amp;number=0.0449&amp;sourceID=14","0.0449")</f>
        <v>0.0449</v>
      </c>
    </row>
    <row r="651" spans="1:7">
      <c r="A651" s="3"/>
      <c r="B651" s="3"/>
      <c r="C651" s="3"/>
      <c r="D651" s="3"/>
      <c r="E651" s="3">
        <v>8</v>
      </c>
      <c r="F651" s="4" t="str">
        <f>HYPERLINK("http://141.218.60.56/~jnz1568/getInfo.php?workbook=15_04.xlsx&amp;sheet=U0&amp;row=651&amp;col=6&amp;number=3.7&amp;sourceID=14","3.7")</f>
        <v>3.7</v>
      </c>
      <c r="G651" s="4" t="str">
        <f>HYPERLINK("http://141.218.60.56/~jnz1568/getInfo.php?workbook=15_04.xlsx&amp;sheet=U0&amp;row=651&amp;col=7&amp;number=0.0449&amp;sourceID=14","0.0449")</f>
        <v>0.0449</v>
      </c>
    </row>
    <row r="652" spans="1:7">
      <c r="A652" s="3"/>
      <c r="B652" s="3"/>
      <c r="C652" s="3"/>
      <c r="D652" s="3"/>
      <c r="E652" s="3">
        <v>9</v>
      </c>
      <c r="F652" s="4" t="str">
        <f>HYPERLINK("http://141.218.60.56/~jnz1568/getInfo.php?workbook=15_04.xlsx&amp;sheet=U0&amp;row=652&amp;col=6&amp;number=3.8&amp;sourceID=14","3.8")</f>
        <v>3.8</v>
      </c>
      <c r="G652" s="4" t="str">
        <f>HYPERLINK("http://141.218.60.56/~jnz1568/getInfo.php?workbook=15_04.xlsx&amp;sheet=U0&amp;row=652&amp;col=7&amp;number=0.0448&amp;sourceID=14","0.0448")</f>
        <v>0.0448</v>
      </c>
    </row>
    <row r="653" spans="1:7">
      <c r="A653" s="3"/>
      <c r="B653" s="3"/>
      <c r="C653" s="3"/>
      <c r="D653" s="3"/>
      <c r="E653" s="3">
        <v>10</v>
      </c>
      <c r="F653" s="4" t="str">
        <f>HYPERLINK("http://141.218.60.56/~jnz1568/getInfo.php?workbook=15_04.xlsx&amp;sheet=U0&amp;row=653&amp;col=6&amp;number=3.9&amp;sourceID=14","3.9")</f>
        <v>3.9</v>
      </c>
      <c r="G653" s="4" t="str">
        <f>HYPERLINK("http://141.218.60.56/~jnz1568/getInfo.php?workbook=15_04.xlsx&amp;sheet=U0&amp;row=653&amp;col=7&amp;number=0.0448&amp;sourceID=14","0.0448")</f>
        <v>0.0448</v>
      </c>
    </row>
    <row r="654" spans="1:7">
      <c r="A654" s="3"/>
      <c r="B654" s="3"/>
      <c r="C654" s="3"/>
      <c r="D654" s="3"/>
      <c r="E654" s="3">
        <v>11</v>
      </c>
      <c r="F654" s="4" t="str">
        <f>HYPERLINK("http://141.218.60.56/~jnz1568/getInfo.php?workbook=15_04.xlsx&amp;sheet=U0&amp;row=654&amp;col=6&amp;number=4&amp;sourceID=14","4")</f>
        <v>4</v>
      </c>
      <c r="G654" s="4" t="str">
        <f>HYPERLINK("http://141.218.60.56/~jnz1568/getInfo.php?workbook=15_04.xlsx&amp;sheet=U0&amp;row=654&amp;col=7&amp;number=0.0448&amp;sourceID=14","0.0448")</f>
        <v>0.0448</v>
      </c>
    </row>
    <row r="655" spans="1:7">
      <c r="A655" s="3"/>
      <c r="B655" s="3"/>
      <c r="C655" s="3"/>
      <c r="D655" s="3"/>
      <c r="E655" s="3">
        <v>12</v>
      </c>
      <c r="F655" s="4" t="str">
        <f>HYPERLINK("http://141.218.60.56/~jnz1568/getInfo.php?workbook=15_04.xlsx&amp;sheet=U0&amp;row=655&amp;col=6&amp;number=4.1&amp;sourceID=14","4.1")</f>
        <v>4.1</v>
      </c>
      <c r="G655" s="4" t="str">
        <f>HYPERLINK("http://141.218.60.56/~jnz1568/getInfo.php?workbook=15_04.xlsx&amp;sheet=U0&amp;row=655&amp;col=7&amp;number=0.0447&amp;sourceID=14","0.0447")</f>
        <v>0.0447</v>
      </c>
    </row>
    <row r="656" spans="1:7">
      <c r="A656" s="3"/>
      <c r="B656" s="3"/>
      <c r="C656" s="3"/>
      <c r="D656" s="3"/>
      <c r="E656" s="3">
        <v>13</v>
      </c>
      <c r="F656" s="4" t="str">
        <f>HYPERLINK("http://141.218.60.56/~jnz1568/getInfo.php?workbook=15_04.xlsx&amp;sheet=U0&amp;row=656&amp;col=6&amp;number=4.2&amp;sourceID=14","4.2")</f>
        <v>4.2</v>
      </c>
      <c r="G656" s="4" t="str">
        <f>HYPERLINK("http://141.218.60.56/~jnz1568/getInfo.php?workbook=15_04.xlsx&amp;sheet=U0&amp;row=656&amp;col=7&amp;number=0.0446&amp;sourceID=14","0.0446")</f>
        <v>0.0446</v>
      </c>
    </row>
    <row r="657" spans="1:7">
      <c r="A657" s="3"/>
      <c r="B657" s="3"/>
      <c r="C657" s="3"/>
      <c r="D657" s="3"/>
      <c r="E657" s="3">
        <v>14</v>
      </c>
      <c r="F657" s="4" t="str">
        <f>HYPERLINK("http://141.218.60.56/~jnz1568/getInfo.php?workbook=15_04.xlsx&amp;sheet=U0&amp;row=657&amp;col=6&amp;number=4.3&amp;sourceID=14","4.3")</f>
        <v>4.3</v>
      </c>
      <c r="G657" s="4" t="str">
        <f>HYPERLINK("http://141.218.60.56/~jnz1568/getInfo.php?workbook=15_04.xlsx&amp;sheet=U0&amp;row=657&amp;col=7&amp;number=0.0445&amp;sourceID=14","0.0445")</f>
        <v>0.0445</v>
      </c>
    </row>
    <row r="658" spans="1:7">
      <c r="A658" s="3"/>
      <c r="B658" s="3"/>
      <c r="C658" s="3"/>
      <c r="D658" s="3"/>
      <c r="E658" s="3">
        <v>15</v>
      </c>
      <c r="F658" s="4" t="str">
        <f>HYPERLINK("http://141.218.60.56/~jnz1568/getInfo.php?workbook=15_04.xlsx&amp;sheet=U0&amp;row=658&amp;col=6&amp;number=4.4&amp;sourceID=14","4.4")</f>
        <v>4.4</v>
      </c>
      <c r="G658" s="4" t="str">
        <f>HYPERLINK("http://141.218.60.56/~jnz1568/getInfo.php?workbook=15_04.xlsx&amp;sheet=U0&amp;row=658&amp;col=7&amp;number=0.0444&amp;sourceID=14","0.0444")</f>
        <v>0.0444</v>
      </c>
    </row>
    <row r="659" spans="1:7">
      <c r="A659" s="3"/>
      <c r="B659" s="3"/>
      <c r="C659" s="3"/>
      <c r="D659" s="3"/>
      <c r="E659" s="3">
        <v>16</v>
      </c>
      <c r="F659" s="4" t="str">
        <f>HYPERLINK("http://141.218.60.56/~jnz1568/getInfo.php?workbook=15_04.xlsx&amp;sheet=U0&amp;row=659&amp;col=6&amp;number=4.5&amp;sourceID=14","4.5")</f>
        <v>4.5</v>
      </c>
      <c r="G659" s="4" t="str">
        <f>HYPERLINK("http://141.218.60.56/~jnz1568/getInfo.php?workbook=15_04.xlsx&amp;sheet=U0&amp;row=659&amp;col=7&amp;number=0.0442&amp;sourceID=14","0.0442")</f>
        <v>0.0442</v>
      </c>
    </row>
    <row r="660" spans="1:7">
      <c r="A660" s="3"/>
      <c r="B660" s="3"/>
      <c r="C660" s="3"/>
      <c r="D660" s="3"/>
      <c r="E660" s="3">
        <v>17</v>
      </c>
      <c r="F660" s="4" t="str">
        <f>HYPERLINK("http://141.218.60.56/~jnz1568/getInfo.php?workbook=15_04.xlsx&amp;sheet=U0&amp;row=660&amp;col=6&amp;number=4.6&amp;sourceID=14","4.6")</f>
        <v>4.6</v>
      </c>
      <c r="G660" s="4" t="str">
        <f>HYPERLINK("http://141.218.60.56/~jnz1568/getInfo.php?workbook=15_04.xlsx&amp;sheet=U0&amp;row=660&amp;col=7&amp;number=0.044&amp;sourceID=14","0.044")</f>
        <v>0.044</v>
      </c>
    </row>
    <row r="661" spans="1:7">
      <c r="A661" s="3"/>
      <c r="B661" s="3"/>
      <c r="C661" s="3"/>
      <c r="D661" s="3"/>
      <c r="E661" s="3">
        <v>18</v>
      </c>
      <c r="F661" s="4" t="str">
        <f>HYPERLINK("http://141.218.60.56/~jnz1568/getInfo.php?workbook=15_04.xlsx&amp;sheet=U0&amp;row=661&amp;col=6&amp;number=4.7&amp;sourceID=14","4.7")</f>
        <v>4.7</v>
      </c>
      <c r="G661" s="4" t="str">
        <f>HYPERLINK("http://141.218.60.56/~jnz1568/getInfo.php?workbook=15_04.xlsx&amp;sheet=U0&amp;row=661&amp;col=7&amp;number=0.0437&amp;sourceID=14","0.0437")</f>
        <v>0.0437</v>
      </c>
    </row>
    <row r="662" spans="1:7">
      <c r="A662" s="3"/>
      <c r="B662" s="3"/>
      <c r="C662" s="3"/>
      <c r="D662" s="3"/>
      <c r="E662" s="3">
        <v>19</v>
      </c>
      <c r="F662" s="4" t="str">
        <f>HYPERLINK("http://141.218.60.56/~jnz1568/getInfo.php?workbook=15_04.xlsx&amp;sheet=U0&amp;row=662&amp;col=6&amp;number=4.8&amp;sourceID=14","4.8")</f>
        <v>4.8</v>
      </c>
      <c r="G662" s="4" t="str">
        <f>HYPERLINK("http://141.218.60.56/~jnz1568/getInfo.php?workbook=15_04.xlsx&amp;sheet=U0&amp;row=662&amp;col=7&amp;number=0.0434&amp;sourceID=14","0.0434")</f>
        <v>0.0434</v>
      </c>
    </row>
    <row r="663" spans="1:7">
      <c r="A663" s="3"/>
      <c r="B663" s="3"/>
      <c r="C663" s="3"/>
      <c r="D663" s="3"/>
      <c r="E663" s="3">
        <v>20</v>
      </c>
      <c r="F663" s="4" t="str">
        <f>HYPERLINK("http://141.218.60.56/~jnz1568/getInfo.php?workbook=15_04.xlsx&amp;sheet=U0&amp;row=663&amp;col=6&amp;number=4.9&amp;sourceID=14","4.9")</f>
        <v>4.9</v>
      </c>
      <c r="G663" s="4" t="str">
        <f>HYPERLINK("http://141.218.60.56/~jnz1568/getInfo.php?workbook=15_04.xlsx&amp;sheet=U0&amp;row=663&amp;col=7&amp;number=0.043&amp;sourceID=14","0.043")</f>
        <v>0.043</v>
      </c>
    </row>
    <row r="664" spans="1:7">
      <c r="A664" s="3">
        <v>15</v>
      </c>
      <c r="B664" s="3">
        <v>4</v>
      </c>
      <c r="C664" s="3">
        <v>5</v>
      </c>
      <c r="D664" s="3">
        <v>9</v>
      </c>
      <c r="E664" s="3">
        <v>1</v>
      </c>
      <c r="F664" s="4" t="str">
        <f>HYPERLINK("http://141.218.60.56/~jnz1568/getInfo.php?workbook=15_04.xlsx&amp;sheet=U0&amp;row=664&amp;col=6&amp;number=3&amp;sourceID=14","3")</f>
        <v>3</v>
      </c>
      <c r="G664" s="4" t="str">
        <f>HYPERLINK("http://141.218.60.56/~jnz1568/getInfo.php?workbook=15_04.xlsx&amp;sheet=U0&amp;row=664&amp;col=7&amp;number=2.12&amp;sourceID=14","2.12")</f>
        <v>2.12</v>
      </c>
    </row>
    <row r="665" spans="1:7">
      <c r="A665" s="3"/>
      <c r="B665" s="3"/>
      <c r="C665" s="3"/>
      <c r="D665" s="3"/>
      <c r="E665" s="3">
        <v>2</v>
      </c>
      <c r="F665" s="4" t="str">
        <f>HYPERLINK("http://141.218.60.56/~jnz1568/getInfo.php?workbook=15_04.xlsx&amp;sheet=U0&amp;row=665&amp;col=6&amp;number=3.1&amp;sourceID=14","3.1")</f>
        <v>3.1</v>
      </c>
      <c r="G665" s="4" t="str">
        <f>HYPERLINK("http://141.218.60.56/~jnz1568/getInfo.php?workbook=15_04.xlsx&amp;sheet=U0&amp;row=665&amp;col=7&amp;number=2.12&amp;sourceID=14","2.12")</f>
        <v>2.12</v>
      </c>
    </row>
    <row r="666" spans="1:7">
      <c r="A666" s="3"/>
      <c r="B666" s="3"/>
      <c r="C666" s="3"/>
      <c r="D666" s="3"/>
      <c r="E666" s="3">
        <v>3</v>
      </c>
      <c r="F666" s="4" t="str">
        <f>HYPERLINK("http://141.218.60.56/~jnz1568/getInfo.php?workbook=15_04.xlsx&amp;sheet=U0&amp;row=666&amp;col=6&amp;number=3.2&amp;sourceID=14","3.2")</f>
        <v>3.2</v>
      </c>
      <c r="G666" s="4" t="str">
        <f>HYPERLINK("http://141.218.60.56/~jnz1568/getInfo.php?workbook=15_04.xlsx&amp;sheet=U0&amp;row=666&amp;col=7&amp;number=2.12&amp;sourceID=14","2.12")</f>
        <v>2.12</v>
      </c>
    </row>
    <row r="667" spans="1:7">
      <c r="A667" s="3"/>
      <c r="B667" s="3"/>
      <c r="C667" s="3"/>
      <c r="D667" s="3"/>
      <c r="E667" s="3">
        <v>4</v>
      </c>
      <c r="F667" s="4" t="str">
        <f>HYPERLINK("http://141.218.60.56/~jnz1568/getInfo.php?workbook=15_04.xlsx&amp;sheet=U0&amp;row=667&amp;col=6&amp;number=3.3&amp;sourceID=14","3.3")</f>
        <v>3.3</v>
      </c>
      <c r="G667" s="4" t="str">
        <f>HYPERLINK("http://141.218.60.56/~jnz1568/getInfo.php?workbook=15_04.xlsx&amp;sheet=U0&amp;row=667&amp;col=7&amp;number=2.12&amp;sourceID=14","2.12")</f>
        <v>2.12</v>
      </c>
    </row>
    <row r="668" spans="1:7">
      <c r="A668" s="3"/>
      <c r="B668" s="3"/>
      <c r="C668" s="3"/>
      <c r="D668" s="3"/>
      <c r="E668" s="3">
        <v>5</v>
      </c>
      <c r="F668" s="4" t="str">
        <f>HYPERLINK("http://141.218.60.56/~jnz1568/getInfo.php?workbook=15_04.xlsx&amp;sheet=U0&amp;row=668&amp;col=6&amp;number=3.4&amp;sourceID=14","3.4")</f>
        <v>3.4</v>
      </c>
      <c r="G668" s="4" t="str">
        <f>HYPERLINK("http://141.218.60.56/~jnz1568/getInfo.php?workbook=15_04.xlsx&amp;sheet=U0&amp;row=668&amp;col=7&amp;number=2.12&amp;sourceID=14","2.12")</f>
        <v>2.12</v>
      </c>
    </row>
    <row r="669" spans="1:7">
      <c r="A669" s="3"/>
      <c r="B669" s="3"/>
      <c r="C669" s="3"/>
      <c r="D669" s="3"/>
      <c r="E669" s="3">
        <v>6</v>
      </c>
      <c r="F669" s="4" t="str">
        <f>HYPERLINK("http://141.218.60.56/~jnz1568/getInfo.php?workbook=15_04.xlsx&amp;sheet=U0&amp;row=669&amp;col=6&amp;number=3.5&amp;sourceID=14","3.5")</f>
        <v>3.5</v>
      </c>
      <c r="G669" s="4" t="str">
        <f>HYPERLINK("http://141.218.60.56/~jnz1568/getInfo.php?workbook=15_04.xlsx&amp;sheet=U0&amp;row=669&amp;col=7&amp;number=2.12&amp;sourceID=14","2.12")</f>
        <v>2.12</v>
      </c>
    </row>
    <row r="670" spans="1:7">
      <c r="A670" s="3"/>
      <c r="B670" s="3"/>
      <c r="C670" s="3"/>
      <c r="D670" s="3"/>
      <c r="E670" s="3">
        <v>7</v>
      </c>
      <c r="F670" s="4" t="str">
        <f>HYPERLINK("http://141.218.60.56/~jnz1568/getInfo.php?workbook=15_04.xlsx&amp;sheet=U0&amp;row=670&amp;col=6&amp;number=3.6&amp;sourceID=14","3.6")</f>
        <v>3.6</v>
      </c>
      <c r="G670" s="4" t="str">
        <f>HYPERLINK("http://141.218.60.56/~jnz1568/getInfo.php?workbook=15_04.xlsx&amp;sheet=U0&amp;row=670&amp;col=7&amp;number=2.12&amp;sourceID=14","2.12")</f>
        <v>2.12</v>
      </c>
    </row>
    <row r="671" spans="1:7">
      <c r="A671" s="3"/>
      <c r="B671" s="3"/>
      <c r="C671" s="3"/>
      <c r="D671" s="3"/>
      <c r="E671" s="3">
        <v>8</v>
      </c>
      <c r="F671" s="4" t="str">
        <f>HYPERLINK("http://141.218.60.56/~jnz1568/getInfo.php?workbook=15_04.xlsx&amp;sheet=U0&amp;row=671&amp;col=6&amp;number=3.7&amp;sourceID=14","3.7")</f>
        <v>3.7</v>
      </c>
      <c r="G671" s="4" t="str">
        <f>HYPERLINK("http://141.218.60.56/~jnz1568/getInfo.php?workbook=15_04.xlsx&amp;sheet=U0&amp;row=671&amp;col=7&amp;number=2.12&amp;sourceID=14","2.12")</f>
        <v>2.12</v>
      </c>
    </row>
    <row r="672" spans="1:7">
      <c r="A672" s="3"/>
      <c r="B672" s="3"/>
      <c r="C672" s="3"/>
      <c r="D672" s="3"/>
      <c r="E672" s="3">
        <v>9</v>
      </c>
      <c r="F672" s="4" t="str">
        <f>HYPERLINK("http://141.218.60.56/~jnz1568/getInfo.php?workbook=15_04.xlsx&amp;sheet=U0&amp;row=672&amp;col=6&amp;number=3.8&amp;sourceID=14","3.8")</f>
        <v>3.8</v>
      </c>
      <c r="G672" s="4" t="str">
        <f>HYPERLINK("http://141.218.60.56/~jnz1568/getInfo.php?workbook=15_04.xlsx&amp;sheet=U0&amp;row=672&amp;col=7&amp;number=2.12&amp;sourceID=14","2.12")</f>
        <v>2.12</v>
      </c>
    </row>
    <row r="673" spans="1:7">
      <c r="A673" s="3"/>
      <c r="B673" s="3"/>
      <c r="C673" s="3"/>
      <c r="D673" s="3"/>
      <c r="E673" s="3">
        <v>10</v>
      </c>
      <c r="F673" s="4" t="str">
        <f>HYPERLINK("http://141.218.60.56/~jnz1568/getInfo.php?workbook=15_04.xlsx&amp;sheet=U0&amp;row=673&amp;col=6&amp;number=3.9&amp;sourceID=14","3.9")</f>
        <v>3.9</v>
      </c>
      <c r="G673" s="4" t="str">
        <f>HYPERLINK("http://141.218.60.56/~jnz1568/getInfo.php?workbook=15_04.xlsx&amp;sheet=U0&amp;row=673&amp;col=7&amp;number=2.13&amp;sourceID=14","2.13")</f>
        <v>2.13</v>
      </c>
    </row>
    <row r="674" spans="1:7">
      <c r="A674" s="3"/>
      <c r="B674" s="3"/>
      <c r="C674" s="3"/>
      <c r="D674" s="3"/>
      <c r="E674" s="3">
        <v>11</v>
      </c>
      <c r="F674" s="4" t="str">
        <f>HYPERLINK("http://141.218.60.56/~jnz1568/getInfo.php?workbook=15_04.xlsx&amp;sheet=U0&amp;row=674&amp;col=6&amp;number=4&amp;sourceID=14","4")</f>
        <v>4</v>
      </c>
      <c r="G674" s="4" t="str">
        <f>HYPERLINK("http://141.218.60.56/~jnz1568/getInfo.php?workbook=15_04.xlsx&amp;sheet=U0&amp;row=674&amp;col=7&amp;number=2.13&amp;sourceID=14","2.13")</f>
        <v>2.13</v>
      </c>
    </row>
    <row r="675" spans="1:7">
      <c r="A675" s="3"/>
      <c r="B675" s="3"/>
      <c r="C675" s="3"/>
      <c r="D675" s="3"/>
      <c r="E675" s="3">
        <v>12</v>
      </c>
      <c r="F675" s="4" t="str">
        <f>HYPERLINK("http://141.218.60.56/~jnz1568/getInfo.php?workbook=15_04.xlsx&amp;sheet=U0&amp;row=675&amp;col=6&amp;number=4.1&amp;sourceID=14","4.1")</f>
        <v>4.1</v>
      </c>
      <c r="G675" s="4" t="str">
        <f>HYPERLINK("http://141.218.60.56/~jnz1568/getInfo.php?workbook=15_04.xlsx&amp;sheet=U0&amp;row=675&amp;col=7&amp;number=2.13&amp;sourceID=14","2.13")</f>
        <v>2.13</v>
      </c>
    </row>
    <row r="676" spans="1:7">
      <c r="A676" s="3"/>
      <c r="B676" s="3"/>
      <c r="C676" s="3"/>
      <c r="D676" s="3"/>
      <c r="E676" s="3">
        <v>13</v>
      </c>
      <c r="F676" s="4" t="str">
        <f>HYPERLINK("http://141.218.60.56/~jnz1568/getInfo.php?workbook=15_04.xlsx&amp;sheet=U0&amp;row=676&amp;col=6&amp;number=4.2&amp;sourceID=14","4.2")</f>
        <v>4.2</v>
      </c>
      <c r="G676" s="4" t="str">
        <f>HYPERLINK("http://141.218.60.56/~jnz1568/getInfo.php?workbook=15_04.xlsx&amp;sheet=U0&amp;row=676&amp;col=7&amp;number=2.13&amp;sourceID=14","2.13")</f>
        <v>2.13</v>
      </c>
    </row>
    <row r="677" spans="1:7">
      <c r="A677" s="3"/>
      <c r="B677" s="3"/>
      <c r="C677" s="3"/>
      <c r="D677" s="3"/>
      <c r="E677" s="3">
        <v>14</v>
      </c>
      <c r="F677" s="4" t="str">
        <f>HYPERLINK("http://141.218.60.56/~jnz1568/getInfo.php?workbook=15_04.xlsx&amp;sheet=U0&amp;row=677&amp;col=6&amp;number=4.3&amp;sourceID=14","4.3")</f>
        <v>4.3</v>
      </c>
      <c r="G677" s="4" t="str">
        <f>HYPERLINK("http://141.218.60.56/~jnz1568/getInfo.php?workbook=15_04.xlsx&amp;sheet=U0&amp;row=677&amp;col=7&amp;number=2.14&amp;sourceID=14","2.14")</f>
        <v>2.14</v>
      </c>
    </row>
    <row r="678" spans="1:7">
      <c r="A678" s="3"/>
      <c r="B678" s="3"/>
      <c r="C678" s="3"/>
      <c r="D678" s="3"/>
      <c r="E678" s="3">
        <v>15</v>
      </c>
      <c r="F678" s="4" t="str">
        <f>HYPERLINK("http://141.218.60.56/~jnz1568/getInfo.php?workbook=15_04.xlsx&amp;sheet=U0&amp;row=678&amp;col=6&amp;number=4.4&amp;sourceID=14","4.4")</f>
        <v>4.4</v>
      </c>
      <c r="G678" s="4" t="str">
        <f>HYPERLINK("http://141.218.60.56/~jnz1568/getInfo.php?workbook=15_04.xlsx&amp;sheet=U0&amp;row=678&amp;col=7&amp;number=2.14&amp;sourceID=14","2.14")</f>
        <v>2.14</v>
      </c>
    </row>
    <row r="679" spans="1:7">
      <c r="A679" s="3"/>
      <c r="B679" s="3"/>
      <c r="C679" s="3"/>
      <c r="D679" s="3"/>
      <c r="E679" s="3">
        <v>16</v>
      </c>
      <c r="F679" s="4" t="str">
        <f>HYPERLINK("http://141.218.60.56/~jnz1568/getInfo.php?workbook=15_04.xlsx&amp;sheet=U0&amp;row=679&amp;col=6&amp;number=4.5&amp;sourceID=14","4.5")</f>
        <v>4.5</v>
      </c>
      <c r="G679" s="4" t="str">
        <f>HYPERLINK("http://141.218.60.56/~jnz1568/getInfo.php?workbook=15_04.xlsx&amp;sheet=U0&amp;row=679&amp;col=7&amp;number=2.15&amp;sourceID=14","2.15")</f>
        <v>2.15</v>
      </c>
    </row>
    <row r="680" spans="1:7">
      <c r="A680" s="3"/>
      <c r="B680" s="3"/>
      <c r="C680" s="3"/>
      <c r="D680" s="3"/>
      <c r="E680" s="3">
        <v>17</v>
      </c>
      <c r="F680" s="4" t="str">
        <f>HYPERLINK("http://141.218.60.56/~jnz1568/getInfo.php?workbook=15_04.xlsx&amp;sheet=U0&amp;row=680&amp;col=6&amp;number=4.6&amp;sourceID=14","4.6")</f>
        <v>4.6</v>
      </c>
      <c r="G680" s="4" t="str">
        <f>HYPERLINK("http://141.218.60.56/~jnz1568/getInfo.php?workbook=15_04.xlsx&amp;sheet=U0&amp;row=680&amp;col=7&amp;number=2.16&amp;sourceID=14","2.16")</f>
        <v>2.16</v>
      </c>
    </row>
    <row r="681" spans="1:7">
      <c r="A681" s="3"/>
      <c r="B681" s="3"/>
      <c r="C681" s="3"/>
      <c r="D681" s="3"/>
      <c r="E681" s="3">
        <v>18</v>
      </c>
      <c r="F681" s="4" t="str">
        <f>HYPERLINK("http://141.218.60.56/~jnz1568/getInfo.php?workbook=15_04.xlsx&amp;sheet=U0&amp;row=681&amp;col=6&amp;number=4.7&amp;sourceID=14","4.7")</f>
        <v>4.7</v>
      </c>
      <c r="G681" s="4" t="str">
        <f>HYPERLINK("http://141.218.60.56/~jnz1568/getInfo.php?workbook=15_04.xlsx&amp;sheet=U0&amp;row=681&amp;col=7&amp;number=2.17&amp;sourceID=14","2.17")</f>
        <v>2.17</v>
      </c>
    </row>
    <row r="682" spans="1:7">
      <c r="A682" s="3"/>
      <c r="B682" s="3"/>
      <c r="C682" s="3"/>
      <c r="D682" s="3"/>
      <c r="E682" s="3">
        <v>19</v>
      </c>
      <c r="F682" s="4" t="str">
        <f>HYPERLINK("http://141.218.60.56/~jnz1568/getInfo.php?workbook=15_04.xlsx&amp;sheet=U0&amp;row=682&amp;col=6&amp;number=4.8&amp;sourceID=14","4.8")</f>
        <v>4.8</v>
      </c>
      <c r="G682" s="4" t="str">
        <f>HYPERLINK("http://141.218.60.56/~jnz1568/getInfo.php?workbook=15_04.xlsx&amp;sheet=U0&amp;row=682&amp;col=7&amp;number=2.18&amp;sourceID=14","2.18")</f>
        <v>2.18</v>
      </c>
    </row>
    <row r="683" spans="1:7">
      <c r="A683" s="3"/>
      <c r="B683" s="3"/>
      <c r="C683" s="3"/>
      <c r="D683" s="3"/>
      <c r="E683" s="3">
        <v>20</v>
      </c>
      <c r="F683" s="4" t="str">
        <f>HYPERLINK("http://141.218.60.56/~jnz1568/getInfo.php?workbook=15_04.xlsx&amp;sheet=U0&amp;row=683&amp;col=6&amp;number=4.9&amp;sourceID=14","4.9")</f>
        <v>4.9</v>
      </c>
      <c r="G683" s="4" t="str">
        <f>HYPERLINK("http://141.218.60.56/~jnz1568/getInfo.php?workbook=15_04.xlsx&amp;sheet=U0&amp;row=683&amp;col=7&amp;number=2.19&amp;sourceID=14","2.19")</f>
        <v>2.19</v>
      </c>
    </row>
    <row r="684" spans="1:7">
      <c r="A684" s="3">
        <v>15</v>
      </c>
      <c r="B684" s="3">
        <v>4</v>
      </c>
      <c r="C684" s="3">
        <v>5</v>
      </c>
      <c r="D684" s="3">
        <v>10</v>
      </c>
      <c r="E684" s="3">
        <v>1</v>
      </c>
      <c r="F684" s="4" t="str">
        <f>HYPERLINK("http://141.218.60.56/~jnz1568/getInfo.php?workbook=15_04.xlsx&amp;sheet=U0&amp;row=684&amp;col=6&amp;number=3&amp;sourceID=14","3")</f>
        <v>3</v>
      </c>
      <c r="G684" s="4" t="str">
        <f>HYPERLINK("http://141.218.60.56/~jnz1568/getInfo.php?workbook=15_04.xlsx&amp;sheet=U0&amp;row=684&amp;col=7&amp;number=1.5&amp;sourceID=14","1.5")</f>
        <v>1.5</v>
      </c>
    </row>
    <row r="685" spans="1:7">
      <c r="A685" s="3"/>
      <c r="B685" s="3"/>
      <c r="C685" s="3"/>
      <c r="D685" s="3"/>
      <c r="E685" s="3">
        <v>2</v>
      </c>
      <c r="F685" s="4" t="str">
        <f>HYPERLINK("http://141.218.60.56/~jnz1568/getInfo.php?workbook=15_04.xlsx&amp;sheet=U0&amp;row=685&amp;col=6&amp;number=3.1&amp;sourceID=14","3.1")</f>
        <v>3.1</v>
      </c>
      <c r="G685" s="4" t="str">
        <f>HYPERLINK("http://141.218.60.56/~jnz1568/getInfo.php?workbook=15_04.xlsx&amp;sheet=U0&amp;row=685&amp;col=7&amp;number=1.5&amp;sourceID=14","1.5")</f>
        <v>1.5</v>
      </c>
    </row>
    <row r="686" spans="1:7">
      <c r="A686" s="3"/>
      <c r="B686" s="3"/>
      <c r="C686" s="3"/>
      <c r="D686" s="3"/>
      <c r="E686" s="3">
        <v>3</v>
      </c>
      <c r="F686" s="4" t="str">
        <f>HYPERLINK("http://141.218.60.56/~jnz1568/getInfo.php?workbook=15_04.xlsx&amp;sheet=U0&amp;row=686&amp;col=6&amp;number=3.2&amp;sourceID=14","3.2")</f>
        <v>3.2</v>
      </c>
      <c r="G686" s="4" t="str">
        <f>HYPERLINK("http://141.218.60.56/~jnz1568/getInfo.php?workbook=15_04.xlsx&amp;sheet=U0&amp;row=686&amp;col=7&amp;number=1.5&amp;sourceID=14","1.5")</f>
        <v>1.5</v>
      </c>
    </row>
    <row r="687" spans="1:7">
      <c r="A687" s="3"/>
      <c r="B687" s="3"/>
      <c r="C687" s="3"/>
      <c r="D687" s="3"/>
      <c r="E687" s="3">
        <v>4</v>
      </c>
      <c r="F687" s="4" t="str">
        <f>HYPERLINK("http://141.218.60.56/~jnz1568/getInfo.php?workbook=15_04.xlsx&amp;sheet=U0&amp;row=687&amp;col=6&amp;number=3.3&amp;sourceID=14","3.3")</f>
        <v>3.3</v>
      </c>
      <c r="G687" s="4" t="str">
        <f>HYPERLINK("http://141.218.60.56/~jnz1568/getInfo.php?workbook=15_04.xlsx&amp;sheet=U0&amp;row=687&amp;col=7&amp;number=1.5&amp;sourceID=14","1.5")</f>
        <v>1.5</v>
      </c>
    </row>
    <row r="688" spans="1:7">
      <c r="A688" s="3"/>
      <c r="B688" s="3"/>
      <c r="C688" s="3"/>
      <c r="D688" s="3"/>
      <c r="E688" s="3">
        <v>5</v>
      </c>
      <c r="F688" s="4" t="str">
        <f>HYPERLINK("http://141.218.60.56/~jnz1568/getInfo.php?workbook=15_04.xlsx&amp;sheet=U0&amp;row=688&amp;col=6&amp;number=3.4&amp;sourceID=14","3.4")</f>
        <v>3.4</v>
      </c>
      <c r="G688" s="4" t="str">
        <f>HYPERLINK("http://141.218.60.56/~jnz1568/getInfo.php?workbook=15_04.xlsx&amp;sheet=U0&amp;row=688&amp;col=7&amp;number=1.5&amp;sourceID=14","1.5")</f>
        <v>1.5</v>
      </c>
    </row>
    <row r="689" spans="1:7">
      <c r="A689" s="3"/>
      <c r="B689" s="3"/>
      <c r="C689" s="3"/>
      <c r="D689" s="3"/>
      <c r="E689" s="3">
        <v>6</v>
      </c>
      <c r="F689" s="4" t="str">
        <f>HYPERLINK("http://141.218.60.56/~jnz1568/getInfo.php?workbook=15_04.xlsx&amp;sheet=U0&amp;row=689&amp;col=6&amp;number=3.5&amp;sourceID=14","3.5")</f>
        <v>3.5</v>
      </c>
      <c r="G689" s="4" t="str">
        <f>HYPERLINK("http://141.218.60.56/~jnz1568/getInfo.php?workbook=15_04.xlsx&amp;sheet=U0&amp;row=689&amp;col=7&amp;number=1.5&amp;sourceID=14","1.5")</f>
        <v>1.5</v>
      </c>
    </row>
    <row r="690" spans="1:7">
      <c r="A690" s="3"/>
      <c r="B690" s="3"/>
      <c r="C690" s="3"/>
      <c r="D690" s="3"/>
      <c r="E690" s="3">
        <v>7</v>
      </c>
      <c r="F690" s="4" t="str">
        <f>HYPERLINK("http://141.218.60.56/~jnz1568/getInfo.php?workbook=15_04.xlsx&amp;sheet=U0&amp;row=690&amp;col=6&amp;number=3.6&amp;sourceID=14","3.6")</f>
        <v>3.6</v>
      </c>
      <c r="G690" s="4" t="str">
        <f>HYPERLINK("http://141.218.60.56/~jnz1568/getInfo.php?workbook=15_04.xlsx&amp;sheet=U0&amp;row=690&amp;col=7&amp;number=1.5&amp;sourceID=14","1.5")</f>
        <v>1.5</v>
      </c>
    </row>
    <row r="691" spans="1:7">
      <c r="A691" s="3"/>
      <c r="B691" s="3"/>
      <c r="C691" s="3"/>
      <c r="D691" s="3"/>
      <c r="E691" s="3">
        <v>8</v>
      </c>
      <c r="F691" s="4" t="str">
        <f>HYPERLINK("http://141.218.60.56/~jnz1568/getInfo.php?workbook=15_04.xlsx&amp;sheet=U0&amp;row=691&amp;col=6&amp;number=3.7&amp;sourceID=14","3.7")</f>
        <v>3.7</v>
      </c>
      <c r="G691" s="4" t="str">
        <f>HYPERLINK("http://141.218.60.56/~jnz1568/getInfo.php?workbook=15_04.xlsx&amp;sheet=U0&amp;row=691&amp;col=7&amp;number=1.5&amp;sourceID=14","1.5")</f>
        <v>1.5</v>
      </c>
    </row>
    <row r="692" spans="1:7">
      <c r="A692" s="3"/>
      <c r="B692" s="3"/>
      <c r="C692" s="3"/>
      <c r="D692" s="3"/>
      <c r="E692" s="3">
        <v>9</v>
      </c>
      <c r="F692" s="4" t="str">
        <f>HYPERLINK("http://141.218.60.56/~jnz1568/getInfo.php?workbook=15_04.xlsx&amp;sheet=U0&amp;row=692&amp;col=6&amp;number=3.8&amp;sourceID=14","3.8")</f>
        <v>3.8</v>
      </c>
      <c r="G692" s="4" t="str">
        <f>HYPERLINK("http://141.218.60.56/~jnz1568/getInfo.php?workbook=15_04.xlsx&amp;sheet=U0&amp;row=692&amp;col=7&amp;number=1.5&amp;sourceID=14","1.5")</f>
        <v>1.5</v>
      </c>
    </row>
    <row r="693" spans="1:7">
      <c r="A693" s="3"/>
      <c r="B693" s="3"/>
      <c r="C693" s="3"/>
      <c r="D693" s="3"/>
      <c r="E693" s="3">
        <v>10</v>
      </c>
      <c r="F693" s="4" t="str">
        <f>HYPERLINK("http://141.218.60.56/~jnz1568/getInfo.php?workbook=15_04.xlsx&amp;sheet=U0&amp;row=693&amp;col=6&amp;number=3.9&amp;sourceID=14","3.9")</f>
        <v>3.9</v>
      </c>
      <c r="G693" s="4" t="str">
        <f>HYPERLINK("http://141.218.60.56/~jnz1568/getInfo.php?workbook=15_04.xlsx&amp;sheet=U0&amp;row=693&amp;col=7&amp;number=1.5&amp;sourceID=14","1.5")</f>
        <v>1.5</v>
      </c>
    </row>
    <row r="694" spans="1:7">
      <c r="A694" s="3"/>
      <c r="B694" s="3"/>
      <c r="C694" s="3"/>
      <c r="D694" s="3"/>
      <c r="E694" s="3">
        <v>11</v>
      </c>
      <c r="F694" s="4" t="str">
        <f>HYPERLINK("http://141.218.60.56/~jnz1568/getInfo.php?workbook=15_04.xlsx&amp;sheet=U0&amp;row=694&amp;col=6&amp;number=4&amp;sourceID=14","4")</f>
        <v>4</v>
      </c>
      <c r="G694" s="4" t="str">
        <f>HYPERLINK("http://141.218.60.56/~jnz1568/getInfo.php?workbook=15_04.xlsx&amp;sheet=U0&amp;row=694&amp;col=7&amp;number=1.5&amp;sourceID=14","1.5")</f>
        <v>1.5</v>
      </c>
    </row>
    <row r="695" spans="1:7">
      <c r="A695" s="3"/>
      <c r="B695" s="3"/>
      <c r="C695" s="3"/>
      <c r="D695" s="3"/>
      <c r="E695" s="3">
        <v>12</v>
      </c>
      <c r="F695" s="4" t="str">
        <f>HYPERLINK("http://141.218.60.56/~jnz1568/getInfo.php?workbook=15_04.xlsx&amp;sheet=U0&amp;row=695&amp;col=6&amp;number=4.1&amp;sourceID=14","4.1")</f>
        <v>4.1</v>
      </c>
      <c r="G695" s="4" t="str">
        <f>HYPERLINK("http://141.218.60.56/~jnz1568/getInfo.php?workbook=15_04.xlsx&amp;sheet=U0&amp;row=695&amp;col=7&amp;number=1.5&amp;sourceID=14","1.5")</f>
        <v>1.5</v>
      </c>
    </row>
    <row r="696" spans="1:7">
      <c r="A696" s="3"/>
      <c r="B696" s="3"/>
      <c r="C696" s="3"/>
      <c r="D696" s="3"/>
      <c r="E696" s="3">
        <v>13</v>
      </c>
      <c r="F696" s="4" t="str">
        <f>HYPERLINK("http://141.218.60.56/~jnz1568/getInfo.php?workbook=15_04.xlsx&amp;sheet=U0&amp;row=696&amp;col=6&amp;number=4.2&amp;sourceID=14","4.2")</f>
        <v>4.2</v>
      </c>
      <c r="G696" s="4" t="str">
        <f>HYPERLINK("http://141.218.60.56/~jnz1568/getInfo.php?workbook=15_04.xlsx&amp;sheet=U0&amp;row=696&amp;col=7&amp;number=1.5&amp;sourceID=14","1.5")</f>
        <v>1.5</v>
      </c>
    </row>
    <row r="697" spans="1:7">
      <c r="A697" s="3"/>
      <c r="B697" s="3"/>
      <c r="C697" s="3"/>
      <c r="D697" s="3"/>
      <c r="E697" s="3">
        <v>14</v>
      </c>
      <c r="F697" s="4" t="str">
        <f>HYPERLINK("http://141.218.60.56/~jnz1568/getInfo.php?workbook=15_04.xlsx&amp;sheet=U0&amp;row=697&amp;col=6&amp;number=4.3&amp;sourceID=14","4.3")</f>
        <v>4.3</v>
      </c>
      <c r="G697" s="4" t="str">
        <f>HYPERLINK("http://141.218.60.56/~jnz1568/getInfo.php?workbook=15_04.xlsx&amp;sheet=U0&amp;row=697&amp;col=7&amp;number=1.5&amp;sourceID=14","1.5")</f>
        <v>1.5</v>
      </c>
    </row>
    <row r="698" spans="1:7">
      <c r="A698" s="3"/>
      <c r="B698" s="3"/>
      <c r="C698" s="3"/>
      <c r="D698" s="3"/>
      <c r="E698" s="3">
        <v>15</v>
      </c>
      <c r="F698" s="4" t="str">
        <f>HYPERLINK("http://141.218.60.56/~jnz1568/getInfo.php?workbook=15_04.xlsx&amp;sheet=U0&amp;row=698&amp;col=6&amp;number=4.4&amp;sourceID=14","4.4")</f>
        <v>4.4</v>
      </c>
      <c r="G698" s="4" t="str">
        <f>HYPERLINK("http://141.218.60.56/~jnz1568/getInfo.php?workbook=15_04.xlsx&amp;sheet=U0&amp;row=698&amp;col=7&amp;number=1.5&amp;sourceID=14","1.5")</f>
        <v>1.5</v>
      </c>
    </row>
    <row r="699" spans="1:7">
      <c r="A699" s="3"/>
      <c r="B699" s="3"/>
      <c r="C699" s="3"/>
      <c r="D699" s="3"/>
      <c r="E699" s="3">
        <v>16</v>
      </c>
      <c r="F699" s="4" t="str">
        <f>HYPERLINK("http://141.218.60.56/~jnz1568/getInfo.php?workbook=15_04.xlsx&amp;sheet=U0&amp;row=699&amp;col=6&amp;number=4.5&amp;sourceID=14","4.5")</f>
        <v>4.5</v>
      </c>
      <c r="G699" s="4" t="str">
        <f>HYPERLINK("http://141.218.60.56/~jnz1568/getInfo.php?workbook=15_04.xlsx&amp;sheet=U0&amp;row=699&amp;col=7&amp;number=1.51&amp;sourceID=14","1.51")</f>
        <v>1.51</v>
      </c>
    </row>
    <row r="700" spans="1:7">
      <c r="A700" s="3"/>
      <c r="B700" s="3"/>
      <c r="C700" s="3"/>
      <c r="D700" s="3"/>
      <c r="E700" s="3">
        <v>17</v>
      </c>
      <c r="F700" s="4" t="str">
        <f>HYPERLINK("http://141.218.60.56/~jnz1568/getInfo.php?workbook=15_04.xlsx&amp;sheet=U0&amp;row=700&amp;col=6&amp;number=4.6&amp;sourceID=14","4.6")</f>
        <v>4.6</v>
      </c>
      <c r="G700" s="4" t="str">
        <f>HYPERLINK("http://141.218.60.56/~jnz1568/getInfo.php?workbook=15_04.xlsx&amp;sheet=U0&amp;row=700&amp;col=7&amp;number=1.51&amp;sourceID=14","1.51")</f>
        <v>1.51</v>
      </c>
    </row>
    <row r="701" spans="1:7">
      <c r="A701" s="3"/>
      <c r="B701" s="3"/>
      <c r="C701" s="3"/>
      <c r="D701" s="3"/>
      <c r="E701" s="3">
        <v>18</v>
      </c>
      <c r="F701" s="4" t="str">
        <f>HYPERLINK("http://141.218.60.56/~jnz1568/getInfo.php?workbook=15_04.xlsx&amp;sheet=U0&amp;row=701&amp;col=6&amp;number=4.7&amp;sourceID=14","4.7")</f>
        <v>4.7</v>
      </c>
      <c r="G701" s="4" t="str">
        <f>HYPERLINK("http://141.218.60.56/~jnz1568/getInfo.php?workbook=15_04.xlsx&amp;sheet=U0&amp;row=701&amp;col=7&amp;number=1.51&amp;sourceID=14","1.51")</f>
        <v>1.51</v>
      </c>
    </row>
    <row r="702" spans="1:7">
      <c r="A702" s="3"/>
      <c r="B702" s="3"/>
      <c r="C702" s="3"/>
      <c r="D702" s="3"/>
      <c r="E702" s="3">
        <v>19</v>
      </c>
      <c r="F702" s="4" t="str">
        <f>HYPERLINK("http://141.218.60.56/~jnz1568/getInfo.php?workbook=15_04.xlsx&amp;sheet=U0&amp;row=702&amp;col=6&amp;number=4.8&amp;sourceID=14","4.8")</f>
        <v>4.8</v>
      </c>
      <c r="G702" s="4" t="str">
        <f>HYPERLINK("http://141.218.60.56/~jnz1568/getInfo.php?workbook=15_04.xlsx&amp;sheet=U0&amp;row=702&amp;col=7&amp;number=1.51&amp;sourceID=14","1.51")</f>
        <v>1.51</v>
      </c>
    </row>
    <row r="703" spans="1:7">
      <c r="A703" s="3"/>
      <c r="B703" s="3"/>
      <c r="C703" s="3"/>
      <c r="D703" s="3"/>
      <c r="E703" s="3">
        <v>20</v>
      </c>
      <c r="F703" s="4" t="str">
        <f>HYPERLINK("http://141.218.60.56/~jnz1568/getInfo.php?workbook=15_04.xlsx&amp;sheet=U0&amp;row=703&amp;col=6&amp;number=4.9&amp;sourceID=14","4.9")</f>
        <v>4.9</v>
      </c>
      <c r="G703" s="4" t="str">
        <f>HYPERLINK("http://141.218.60.56/~jnz1568/getInfo.php?workbook=15_04.xlsx&amp;sheet=U0&amp;row=703&amp;col=7&amp;number=1.51&amp;sourceID=14","1.51")</f>
        <v>1.51</v>
      </c>
    </row>
    <row r="704" spans="1:7">
      <c r="A704" s="3">
        <v>15</v>
      </c>
      <c r="B704" s="3">
        <v>4</v>
      </c>
      <c r="C704" s="3">
        <v>6</v>
      </c>
      <c r="D704" s="3">
        <v>7</v>
      </c>
      <c r="E704" s="3">
        <v>1</v>
      </c>
      <c r="F704" s="4" t="str">
        <f>HYPERLINK("http://141.218.60.56/~jnz1568/getInfo.php?workbook=15_04.xlsx&amp;sheet=U0&amp;row=704&amp;col=6&amp;number=3&amp;sourceID=14","3")</f>
        <v>3</v>
      </c>
      <c r="G704" s="4" t="str">
        <f>HYPERLINK("http://141.218.60.56/~jnz1568/getInfo.php?workbook=15_04.xlsx&amp;sheet=U0&amp;row=704&amp;col=7&amp;number=0.396&amp;sourceID=14","0.396")</f>
        <v>0.396</v>
      </c>
    </row>
    <row r="705" spans="1:7">
      <c r="A705" s="3"/>
      <c r="B705" s="3"/>
      <c r="C705" s="3"/>
      <c r="D705" s="3"/>
      <c r="E705" s="3">
        <v>2</v>
      </c>
      <c r="F705" s="4" t="str">
        <f>HYPERLINK("http://141.218.60.56/~jnz1568/getInfo.php?workbook=15_04.xlsx&amp;sheet=U0&amp;row=705&amp;col=6&amp;number=3.1&amp;sourceID=14","3.1")</f>
        <v>3.1</v>
      </c>
      <c r="G705" s="4" t="str">
        <f>HYPERLINK("http://141.218.60.56/~jnz1568/getInfo.php?workbook=15_04.xlsx&amp;sheet=U0&amp;row=705&amp;col=7&amp;number=0.396&amp;sourceID=14","0.396")</f>
        <v>0.396</v>
      </c>
    </row>
    <row r="706" spans="1:7">
      <c r="A706" s="3"/>
      <c r="B706" s="3"/>
      <c r="C706" s="3"/>
      <c r="D706" s="3"/>
      <c r="E706" s="3">
        <v>3</v>
      </c>
      <c r="F706" s="4" t="str">
        <f>HYPERLINK("http://141.218.60.56/~jnz1568/getInfo.php?workbook=15_04.xlsx&amp;sheet=U0&amp;row=706&amp;col=6&amp;number=3.2&amp;sourceID=14","3.2")</f>
        <v>3.2</v>
      </c>
      <c r="G706" s="4" t="str">
        <f>HYPERLINK("http://141.218.60.56/~jnz1568/getInfo.php?workbook=15_04.xlsx&amp;sheet=U0&amp;row=706&amp;col=7&amp;number=0.396&amp;sourceID=14","0.396")</f>
        <v>0.396</v>
      </c>
    </row>
    <row r="707" spans="1:7">
      <c r="A707" s="3"/>
      <c r="B707" s="3"/>
      <c r="C707" s="3"/>
      <c r="D707" s="3"/>
      <c r="E707" s="3">
        <v>4</v>
      </c>
      <c r="F707" s="4" t="str">
        <f>HYPERLINK("http://141.218.60.56/~jnz1568/getInfo.php?workbook=15_04.xlsx&amp;sheet=U0&amp;row=707&amp;col=6&amp;number=3.3&amp;sourceID=14","3.3")</f>
        <v>3.3</v>
      </c>
      <c r="G707" s="4" t="str">
        <f>HYPERLINK("http://141.218.60.56/~jnz1568/getInfo.php?workbook=15_04.xlsx&amp;sheet=U0&amp;row=707&amp;col=7&amp;number=0.396&amp;sourceID=14","0.396")</f>
        <v>0.396</v>
      </c>
    </row>
    <row r="708" spans="1:7">
      <c r="A708" s="3"/>
      <c r="B708" s="3"/>
      <c r="C708" s="3"/>
      <c r="D708" s="3"/>
      <c r="E708" s="3">
        <v>5</v>
      </c>
      <c r="F708" s="4" t="str">
        <f>HYPERLINK("http://141.218.60.56/~jnz1568/getInfo.php?workbook=15_04.xlsx&amp;sheet=U0&amp;row=708&amp;col=6&amp;number=3.4&amp;sourceID=14","3.4")</f>
        <v>3.4</v>
      </c>
      <c r="G708" s="4" t="str">
        <f>HYPERLINK("http://141.218.60.56/~jnz1568/getInfo.php?workbook=15_04.xlsx&amp;sheet=U0&amp;row=708&amp;col=7&amp;number=0.396&amp;sourceID=14","0.396")</f>
        <v>0.396</v>
      </c>
    </row>
    <row r="709" spans="1:7">
      <c r="A709" s="3"/>
      <c r="B709" s="3"/>
      <c r="C709" s="3"/>
      <c r="D709" s="3"/>
      <c r="E709" s="3">
        <v>6</v>
      </c>
      <c r="F709" s="4" t="str">
        <f>HYPERLINK("http://141.218.60.56/~jnz1568/getInfo.php?workbook=15_04.xlsx&amp;sheet=U0&amp;row=709&amp;col=6&amp;number=3.5&amp;sourceID=14","3.5")</f>
        <v>3.5</v>
      </c>
      <c r="G709" s="4" t="str">
        <f>HYPERLINK("http://141.218.60.56/~jnz1568/getInfo.php?workbook=15_04.xlsx&amp;sheet=U0&amp;row=709&amp;col=7&amp;number=0.396&amp;sourceID=14","0.396")</f>
        <v>0.396</v>
      </c>
    </row>
    <row r="710" spans="1:7">
      <c r="A710" s="3"/>
      <c r="B710" s="3"/>
      <c r="C710" s="3"/>
      <c r="D710" s="3"/>
      <c r="E710" s="3">
        <v>7</v>
      </c>
      <c r="F710" s="4" t="str">
        <f>HYPERLINK("http://141.218.60.56/~jnz1568/getInfo.php?workbook=15_04.xlsx&amp;sheet=U0&amp;row=710&amp;col=6&amp;number=3.6&amp;sourceID=14","3.6")</f>
        <v>3.6</v>
      </c>
      <c r="G710" s="4" t="str">
        <f>HYPERLINK("http://141.218.60.56/~jnz1568/getInfo.php?workbook=15_04.xlsx&amp;sheet=U0&amp;row=710&amp;col=7&amp;number=0.397&amp;sourceID=14","0.397")</f>
        <v>0.397</v>
      </c>
    </row>
    <row r="711" spans="1:7">
      <c r="A711" s="3"/>
      <c r="B711" s="3"/>
      <c r="C711" s="3"/>
      <c r="D711" s="3"/>
      <c r="E711" s="3">
        <v>8</v>
      </c>
      <c r="F711" s="4" t="str">
        <f>HYPERLINK("http://141.218.60.56/~jnz1568/getInfo.php?workbook=15_04.xlsx&amp;sheet=U0&amp;row=711&amp;col=6&amp;number=3.7&amp;sourceID=14","3.7")</f>
        <v>3.7</v>
      </c>
      <c r="G711" s="4" t="str">
        <f>HYPERLINK("http://141.218.60.56/~jnz1568/getInfo.php?workbook=15_04.xlsx&amp;sheet=U0&amp;row=711&amp;col=7&amp;number=0.397&amp;sourceID=14","0.397")</f>
        <v>0.397</v>
      </c>
    </row>
    <row r="712" spans="1:7">
      <c r="A712" s="3"/>
      <c r="B712" s="3"/>
      <c r="C712" s="3"/>
      <c r="D712" s="3"/>
      <c r="E712" s="3">
        <v>9</v>
      </c>
      <c r="F712" s="4" t="str">
        <f>HYPERLINK("http://141.218.60.56/~jnz1568/getInfo.php?workbook=15_04.xlsx&amp;sheet=U0&amp;row=712&amp;col=6&amp;number=3.8&amp;sourceID=14","3.8")</f>
        <v>3.8</v>
      </c>
      <c r="G712" s="4" t="str">
        <f>HYPERLINK("http://141.218.60.56/~jnz1568/getInfo.php?workbook=15_04.xlsx&amp;sheet=U0&amp;row=712&amp;col=7&amp;number=0.397&amp;sourceID=14","0.397")</f>
        <v>0.397</v>
      </c>
    </row>
    <row r="713" spans="1:7">
      <c r="A713" s="3"/>
      <c r="B713" s="3"/>
      <c r="C713" s="3"/>
      <c r="D713" s="3"/>
      <c r="E713" s="3">
        <v>10</v>
      </c>
      <c r="F713" s="4" t="str">
        <f>HYPERLINK("http://141.218.60.56/~jnz1568/getInfo.php?workbook=15_04.xlsx&amp;sheet=U0&amp;row=713&amp;col=6&amp;number=3.9&amp;sourceID=14","3.9")</f>
        <v>3.9</v>
      </c>
      <c r="G713" s="4" t="str">
        <f>HYPERLINK("http://141.218.60.56/~jnz1568/getInfo.php?workbook=15_04.xlsx&amp;sheet=U0&amp;row=713&amp;col=7&amp;number=0.397&amp;sourceID=14","0.397")</f>
        <v>0.397</v>
      </c>
    </row>
    <row r="714" spans="1:7">
      <c r="A714" s="3"/>
      <c r="B714" s="3"/>
      <c r="C714" s="3"/>
      <c r="D714" s="3"/>
      <c r="E714" s="3">
        <v>11</v>
      </c>
      <c r="F714" s="4" t="str">
        <f>HYPERLINK("http://141.218.60.56/~jnz1568/getInfo.php?workbook=15_04.xlsx&amp;sheet=U0&amp;row=714&amp;col=6&amp;number=4&amp;sourceID=14","4")</f>
        <v>4</v>
      </c>
      <c r="G714" s="4" t="str">
        <f>HYPERLINK("http://141.218.60.56/~jnz1568/getInfo.php?workbook=15_04.xlsx&amp;sheet=U0&amp;row=714&amp;col=7&amp;number=0.398&amp;sourceID=14","0.398")</f>
        <v>0.398</v>
      </c>
    </row>
    <row r="715" spans="1:7">
      <c r="A715" s="3"/>
      <c r="B715" s="3"/>
      <c r="C715" s="3"/>
      <c r="D715" s="3"/>
      <c r="E715" s="3">
        <v>12</v>
      </c>
      <c r="F715" s="4" t="str">
        <f>HYPERLINK("http://141.218.60.56/~jnz1568/getInfo.php?workbook=15_04.xlsx&amp;sheet=U0&amp;row=715&amp;col=6&amp;number=4.1&amp;sourceID=14","4.1")</f>
        <v>4.1</v>
      </c>
      <c r="G715" s="4" t="str">
        <f>HYPERLINK("http://141.218.60.56/~jnz1568/getInfo.php?workbook=15_04.xlsx&amp;sheet=U0&amp;row=715&amp;col=7&amp;number=0.398&amp;sourceID=14","0.398")</f>
        <v>0.398</v>
      </c>
    </row>
    <row r="716" spans="1:7">
      <c r="A716" s="3"/>
      <c r="B716" s="3"/>
      <c r="C716" s="3"/>
      <c r="D716" s="3"/>
      <c r="E716" s="3">
        <v>13</v>
      </c>
      <c r="F716" s="4" t="str">
        <f>HYPERLINK("http://141.218.60.56/~jnz1568/getInfo.php?workbook=15_04.xlsx&amp;sheet=U0&amp;row=716&amp;col=6&amp;number=4.2&amp;sourceID=14","4.2")</f>
        <v>4.2</v>
      </c>
      <c r="G716" s="4" t="str">
        <f>HYPERLINK("http://141.218.60.56/~jnz1568/getInfo.php?workbook=15_04.xlsx&amp;sheet=U0&amp;row=716&amp;col=7&amp;number=0.399&amp;sourceID=14","0.399")</f>
        <v>0.399</v>
      </c>
    </row>
    <row r="717" spans="1:7">
      <c r="A717" s="3"/>
      <c r="B717" s="3"/>
      <c r="C717" s="3"/>
      <c r="D717" s="3"/>
      <c r="E717" s="3">
        <v>14</v>
      </c>
      <c r="F717" s="4" t="str">
        <f>HYPERLINK("http://141.218.60.56/~jnz1568/getInfo.php?workbook=15_04.xlsx&amp;sheet=U0&amp;row=717&amp;col=6&amp;number=4.3&amp;sourceID=14","4.3")</f>
        <v>4.3</v>
      </c>
      <c r="G717" s="4" t="str">
        <f>HYPERLINK("http://141.218.60.56/~jnz1568/getInfo.php?workbook=15_04.xlsx&amp;sheet=U0&amp;row=717&amp;col=7&amp;number=0.4&amp;sourceID=14","0.4")</f>
        <v>0.4</v>
      </c>
    </row>
    <row r="718" spans="1:7">
      <c r="A718" s="3"/>
      <c r="B718" s="3"/>
      <c r="C718" s="3"/>
      <c r="D718" s="3"/>
      <c r="E718" s="3">
        <v>15</v>
      </c>
      <c r="F718" s="4" t="str">
        <f>HYPERLINK("http://141.218.60.56/~jnz1568/getInfo.php?workbook=15_04.xlsx&amp;sheet=U0&amp;row=718&amp;col=6&amp;number=4.4&amp;sourceID=14","4.4")</f>
        <v>4.4</v>
      </c>
      <c r="G718" s="4" t="str">
        <f>HYPERLINK("http://141.218.60.56/~jnz1568/getInfo.php?workbook=15_04.xlsx&amp;sheet=U0&amp;row=718&amp;col=7&amp;number=0.401&amp;sourceID=14","0.401")</f>
        <v>0.401</v>
      </c>
    </row>
    <row r="719" spans="1:7">
      <c r="A719" s="3"/>
      <c r="B719" s="3"/>
      <c r="C719" s="3"/>
      <c r="D719" s="3"/>
      <c r="E719" s="3">
        <v>16</v>
      </c>
      <c r="F719" s="4" t="str">
        <f>HYPERLINK("http://141.218.60.56/~jnz1568/getInfo.php?workbook=15_04.xlsx&amp;sheet=U0&amp;row=719&amp;col=6&amp;number=4.5&amp;sourceID=14","4.5")</f>
        <v>4.5</v>
      </c>
      <c r="G719" s="4" t="str">
        <f>HYPERLINK("http://141.218.60.56/~jnz1568/getInfo.php?workbook=15_04.xlsx&amp;sheet=U0&amp;row=719&amp;col=7&amp;number=0.402&amp;sourceID=14","0.402")</f>
        <v>0.402</v>
      </c>
    </row>
    <row r="720" spans="1:7">
      <c r="A720" s="3"/>
      <c r="B720" s="3"/>
      <c r="C720" s="3"/>
      <c r="D720" s="3"/>
      <c r="E720" s="3">
        <v>17</v>
      </c>
      <c r="F720" s="4" t="str">
        <f>HYPERLINK("http://141.218.60.56/~jnz1568/getInfo.php?workbook=15_04.xlsx&amp;sheet=U0&amp;row=720&amp;col=6&amp;number=4.6&amp;sourceID=14","4.6")</f>
        <v>4.6</v>
      </c>
      <c r="G720" s="4" t="str">
        <f>HYPERLINK("http://141.218.60.56/~jnz1568/getInfo.php?workbook=15_04.xlsx&amp;sheet=U0&amp;row=720&amp;col=7&amp;number=0.404&amp;sourceID=14","0.404")</f>
        <v>0.404</v>
      </c>
    </row>
    <row r="721" spans="1:7">
      <c r="A721" s="3"/>
      <c r="B721" s="3"/>
      <c r="C721" s="3"/>
      <c r="D721" s="3"/>
      <c r="E721" s="3">
        <v>18</v>
      </c>
      <c r="F721" s="4" t="str">
        <f>HYPERLINK("http://141.218.60.56/~jnz1568/getInfo.php?workbook=15_04.xlsx&amp;sheet=U0&amp;row=721&amp;col=6&amp;number=4.7&amp;sourceID=14","4.7")</f>
        <v>4.7</v>
      </c>
      <c r="G721" s="4" t="str">
        <f>HYPERLINK("http://141.218.60.56/~jnz1568/getInfo.php?workbook=15_04.xlsx&amp;sheet=U0&amp;row=721&amp;col=7&amp;number=0.406&amp;sourceID=14","0.406")</f>
        <v>0.406</v>
      </c>
    </row>
    <row r="722" spans="1:7">
      <c r="A722" s="3"/>
      <c r="B722" s="3"/>
      <c r="C722" s="3"/>
      <c r="D722" s="3"/>
      <c r="E722" s="3">
        <v>19</v>
      </c>
      <c r="F722" s="4" t="str">
        <f>HYPERLINK("http://141.218.60.56/~jnz1568/getInfo.php?workbook=15_04.xlsx&amp;sheet=U0&amp;row=722&amp;col=6&amp;number=4.8&amp;sourceID=14","4.8")</f>
        <v>4.8</v>
      </c>
      <c r="G722" s="4" t="str">
        <f>HYPERLINK("http://141.218.60.56/~jnz1568/getInfo.php?workbook=15_04.xlsx&amp;sheet=U0&amp;row=722&amp;col=7&amp;number=0.409&amp;sourceID=14","0.409")</f>
        <v>0.409</v>
      </c>
    </row>
    <row r="723" spans="1:7">
      <c r="A723" s="3"/>
      <c r="B723" s="3"/>
      <c r="C723" s="3"/>
      <c r="D723" s="3"/>
      <c r="E723" s="3">
        <v>20</v>
      </c>
      <c r="F723" s="4" t="str">
        <f>HYPERLINK("http://141.218.60.56/~jnz1568/getInfo.php?workbook=15_04.xlsx&amp;sheet=U0&amp;row=723&amp;col=6&amp;number=4.9&amp;sourceID=14","4.9")</f>
        <v>4.9</v>
      </c>
      <c r="G723" s="4" t="str">
        <f>HYPERLINK("http://141.218.60.56/~jnz1568/getInfo.php?workbook=15_04.xlsx&amp;sheet=U0&amp;row=723&amp;col=7&amp;number=0.412&amp;sourceID=14","0.412")</f>
        <v>0.412</v>
      </c>
    </row>
    <row r="724" spans="1:7">
      <c r="A724" s="3">
        <v>15</v>
      </c>
      <c r="B724" s="3">
        <v>4</v>
      </c>
      <c r="C724" s="3">
        <v>6</v>
      </c>
      <c r="D724" s="3">
        <v>8</v>
      </c>
      <c r="E724" s="3">
        <v>1</v>
      </c>
      <c r="F724" s="4" t="str">
        <f>HYPERLINK("http://141.218.60.56/~jnz1568/getInfo.php?workbook=15_04.xlsx&amp;sheet=U0&amp;row=724&amp;col=6&amp;number=3&amp;sourceID=14","3")</f>
        <v>3</v>
      </c>
      <c r="G724" s="4" t="str">
        <f>HYPERLINK("http://141.218.60.56/~jnz1568/getInfo.php?workbook=15_04.xlsx&amp;sheet=U0&amp;row=724&amp;col=7&amp;number=0.038&amp;sourceID=14","0.038")</f>
        <v>0.038</v>
      </c>
    </row>
    <row r="725" spans="1:7">
      <c r="A725" s="3"/>
      <c r="B725" s="3"/>
      <c r="C725" s="3"/>
      <c r="D725" s="3"/>
      <c r="E725" s="3">
        <v>2</v>
      </c>
      <c r="F725" s="4" t="str">
        <f>HYPERLINK("http://141.218.60.56/~jnz1568/getInfo.php?workbook=15_04.xlsx&amp;sheet=U0&amp;row=725&amp;col=6&amp;number=3.1&amp;sourceID=14","3.1")</f>
        <v>3.1</v>
      </c>
      <c r="G725" s="4" t="str">
        <f>HYPERLINK("http://141.218.60.56/~jnz1568/getInfo.php?workbook=15_04.xlsx&amp;sheet=U0&amp;row=725&amp;col=7&amp;number=0.038&amp;sourceID=14","0.038")</f>
        <v>0.038</v>
      </c>
    </row>
    <row r="726" spans="1:7">
      <c r="A726" s="3"/>
      <c r="B726" s="3"/>
      <c r="C726" s="3"/>
      <c r="D726" s="3"/>
      <c r="E726" s="3">
        <v>3</v>
      </c>
      <c r="F726" s="4" t="str">
        <f>HYPERLINK("http://141.218.60.56/~jnz1568/getInfo.php?workbook=15_04.xlsx&amp;sheet=U0&amp;row=726&amp;col=6&amp;number=3.2&amp;sourceID=14","3.2")</f>
        <v>3.2</v>
      </c>
      <c r="G726" s="4" t="str">
        <f>HYPERLINK("http://141.218.60.56/~jnz1568/getInfo.php?workbook=15_04.xlsx&amp;sheet=U0&amp;row=726&amp;col=7&amp;number=0.038&amp;sourceID=14","0.038")</f>
        <v>0.038</v>
      </c>
    </row>
    <row r="727" spans="1:7">
      <c r="A727" s="3"/>
      <c r="B727" s="3"/>
      <c r="C727" s="3"/>
      <c r="D727" s="3"/>
      <c r="E727" s="3">
        <v>4</v>
      </c>
      <c r="F727" s="4" t="str">
        <f>HYPERLINK("http://141.218.60.56/~jnz1568/getInfo.php?workbook=15_04.xlsx&amp;sheet=U0&amp;row=727&amp;col=6&amp;number=3.3&amp;sourceID=14","3.3")</f>
        <v>3.3</v>
      </c>
      <c r="G727" s="4" t="str">
        <f>HYPERLINK("http://141.218.60.56/~jnz1568/getInfo.php?workbook=15_04.xlsx&amp;sheet=U0&amp;row=727&amp;col=7&amp;number=0.038&amp;sourceID=14","0.038")</f>
        <v>0.038</v>
      </c>
    </row>
    <row r="728" spans="1:7">
      <c r="A728" s="3"/>
      <c r="B728" s="3"/>
      <c r="C728" s="3"/>
      <c r="D728" s="3"/>
      <c r="E728" s="3">
        <v>5</v>
      </c>
      <c r="F728" s="4" t="str">
        <f>HYPERLINK("http://141.218.60.56/~jnz1568/getInfo.php?workbook=15_04.xlsx&amp;sheet=U0&amp;row=728&amp;col=6&amp;number=3.4&amp;sourceID=14","3.4")</f>
        <v>3.4</v>
      </c>
      <c r="G728" s="4" t="str">
        <f>HYPERLINK("http://141.218.60.56/~jnz1568/getInfo.php?workbook=15_04.xlsx&amp;sheet=U0&amp;row=728&amp;col=7&amp;number=0.038&amp;sourceID=14","0.038")</f>
        <v>0.038</v>
      </c>
    </row>
    <row r="729" spans="1:7">
      <c r="A729" s="3"/>
      <c r="B729" s="3"/>
      <c r="C729" s="3"/>
      <c r="D729" s="3"/>
      <c r="E729" s="3">
        <v>6</v>
      </c>
      <c r="F729" s="4" t="str">
        <f>HYPERLINK("http://141.218.60.56/~jnz1568/getInfo.php?workbook=15_04.xlsx&amp;sheet=U0&amp;row=729&amp;col=6&amp;number=3.5&amp;sourceID=14","3.5")</f>
        <v>3.5</v>
      </c>
      <c r="G729" s="4" t="str">
        <f>HYPERLINK("http://141.218.60.56/~jnz1568/getInfo.php?workbook=15_04.xlsx&amp;sheet=U0&amp;row=729&amp;col=7&amp;number=0.038&amp;sourceID=14","0.038")</f>
        <v>0.038</v>
      </c>
    </row>
    <row r="730" spans="1:7">
      <c r="A730" s="3"/>
      <c r="B730" s="3"/>
      <c r="C730" s="3"/>
      <c r="D730" s="3"/>
      <c r="E730" s="3">
        <v>7</v>
      </c>
      <c r="F730" s="4" t="str">
        <f>HYPERLINK("http://141.218.60.56/~jnz1568/getInfo.php?workbook=15_04.xlsx&amp;sheet=U0&amp;row=730&amp;col=6&amp;number=3.6&amp;sourceID=14","3.6")</f>
        <v>3.6</v>
      </c>
      <c r="G730" s="4" t="str">
        <f>HYPERLINK("http://141.218.60.56/~jnz1568/getInfo.php?workbook=15_04.xlsx&amp;sheet=U0&amp;row=730&amp;col=7&amp;number=0.038&amp;sourceID=14","0.038")</f>
        <v>0.038</v>
      </c>
    </row>
    <row r="731" spans="1:7">
      <c r="A731" s="3"/>
      <c r="B731" s="3"/>
      <c r="C731" s="3"/>
      <c r="D731" s="3"/>
      <c r="E731" s="3">
        <v>8</v>
      </c>
      <c r="F731" s="4" t="str">
        <f>HYPERLINK("http://141.218.60.56/~jnz1568/getInfo.php?workbook=15_04.xlsx&amp;sheet=U0&amp;row=731&amp;col=6&amp;number=3.7&amp;sourceID=14","3.7")</f>
        <v>3.7</v>
      </c>
      <c r="G731" s="4" t="str">
        <f>HYPERLINK("http://141.218.60.56/~jnz1568/getInfo.php?workbook=15_04.xlsx&amp;sheet=U0&amp;row=731&amp;col=7&amp;number=0.038&amp;sourceID=14","0.038")</f>
        <v>0.038</v>
      </c>
    </row>
    <row r="732" spans="1:7">
      <c r="A732" s="3"/>
      <c r="B732" s="3"/>
      <c r="C732" s="3"/>
      <c r="D732" s="3"/>
      <c r="E732" s="3">
        <v>9</v>
      </c>
      <c r="F732" s="4" t="str">
        <f>HYPERLINK("http://141.218.60.56/~jnz1568/getInfo.php?workbook=15_04.xlsx&amp;sheet=U0&amp;row=732&amp;col=6&amp;number=3.8&amp;sourceID=14","3.8")</f>
        <v>3.8</v>
      </c>
      <c r="G732" s="4" t="str">
        <f>HYPERLINK("http://141.218.60.56/~jnz1568/getInfo.php?workbook=15_04.xlsx&amp;sheet=U0&amp;row=732&amp;col=7&amp;number=0.038&amp;sourceID=14","0.038")</f>
        <v>0.038</v>
      </c>
    </row>
    <row r="733" spans="1:7">
      <c r="A733" s="3"/>
      <c r="B733" s="3"/>
      <c r="C733" s="3"/>
      <c r="D733" s="3"/>
      <c r="E733" s="3">
        <v>10</v>
      </c>
      <c r="F733" s="4" t="str">
        <f>HYPERLINK("http://141.218.60.56/~jnz1568/getInfo.php?workbook=15_04.xlsx&amp;sheet=U0&amp;row=733&amp;col=6&amp;number=3.9&amp;sourceID=14","3.9")</f>
        <v>3.9</v>
      </c>
      <c r="G733" s="4" t="str">
        <f>HYPERLINK("http://141.218.60.56/~jnz1568/getInfo.php?workbook=15_04.xlsx&amp;sheet=U0&amp;row=733&amp;col=7&amp;number=0.038&amp;sourceID=14","0.038")</f>
        <v>0.038</v>
      </c>
    </row>
    <row r="734" spans="1:7">
      <c r="A734" s="3"/>
      <c r="B734" s="3"/>
      <c r="C734" s="3"/>
      <c r="D734" s="3"/>
      <c r="E734" s="3">
        <v>11</v>
      </c>
      <c r="F734" s="4" t="str">
        <f>HYPERLINK("http://141.218.60.56/~jnz1568/getInfo.php?workbook=15_04.xlsx&amp;sheet=U0&amp;row=734&amp;col=6&amp;number=4&amp;sourceID=14","4")</f>
        <v>4</v>
      </c>
      <c r="G734" s="4" t="str">
        <f>HYPERLINK("http://141.218.60.56/~jnz1568/getInfo.php?workbook=15_04.xlsx&amp;sheet=U0&amp;row=734&amp;col=7&amp;number=0.0379&amp;sourceID=14","0.0379")</f>
        <v>0.0379</v>
      </c>
    </row>
    <row r="735" spans="1:7">
      <c r="A735" s="3"/>
      <c r="B735" s="3"/>
      <c r="C735" s="3"/>
      <c r="D735" s="3"/>
      <c r="E735" s="3">
        <v>12</v>
      </c>
      <c r="F735" s="4" t="str">
        <f>HYPERLINK("http://141.218.60.56/~jnz1568/getInfo.php?workbook=15_04.xlsx&amp;sheet=U0&amp;row=735&amp;col=6&amp;number=4.1&amp;sourceID=14","4.1")</f>
        <v>4.1</v>
      </c>
      <c r="G735" s="4" t="str">
        <f>HYPERLINK("http://141.218.60.56/~jnz1568/getInfo.php?workbook=15_04.xlsx&amp;sheet=U0&amp;row=735&amp;col=7&amp;number=0.0379&amp;sourceID=14","0.0379")</f>
        <v>0.0379</v>
      </c>
    </row>
    <row r="736" spans="1:7">
      <c r="A736" s="3"/>
      <c r="B736" s="3"/>
      <c r="C736" s="3"/>
      <c r="D736" s="3"/>
      <c r="E736" s="3">
        <v>13</v>
      </c>
      <c r="F736" s="4" t="str">
        <f>HYPERLINK("http://141.218.60.56/~jnz1568/getInfo.php?workbook=15_04.xlsx&amp;sheet=U0&amp;row=736&amp;col=6&amp;number=4.2&amp;sourceID=14","4.2")</f>
        <v>4.2</v>
      </c>
      <c r="G736" s="4" t="str">
        <f>HYPERLINK("http://141.218.60.56/~jnz1568/getInfo.php?workbook=15_04.xlsx&amp;sheet=U0&amp;row=736&amp;col=7&amp;number=0.0379&amp;sourceID=14","0.0379")</f>
        <v>0.0379</v>
      </c>
    </row>
    <row r="737" spans="1:7">
      <c r="A737" s="3"/>
      <c r="B737" s="3"/>
      <c r="C737" s="3"/>
      <c r="D737" s="3"/>
      <c r="E737" s="3">
        <v>14</v>
      </c>
      <c r="F737" s="4" t="str">
        <f>HYPERLINK("http://141.218.60.56/~jnz1568/getInfo.php?workbook=15_04.xlsx&amp;sheet=U0&amp;row=737&amp;col=6&amp;number=4.3&amp;sourceID=14","4.3")</f>
        <v>4.3</v>
      </c>
      <c r="G737" s="4" t="str">
        <f>HYPERLINK("http://141.218.60.56/~jnz1568/getInfo.php?workbook=15_04.xlsx&amp;sheet=U0&amp;row=737&amp;col=7&amp;number=0.0379&amp;sourceID=14","0.0379")</f>
        <v>0.0379</v>
      </c>
    </row>
    <row r="738" spans="1:7">
      <c r="A738" s="3"/>
      <c r="B738" s="3"/>
      <c r="C738" s="3"/>
      <c r="D738" s="3"/>
      <c r="E738" s="3">
        <v>15</v>
      </c>
      <c r="F738" s="4" t="str">
        <f>HYPERLINK("http://141.218.60.56/~jnz1568/getInfo.php?workbook=15_04.xlsx&amp;sheet=U0&amp;row=738&amp;col=6&amp;number=4.4&amp;sourceID=14","4.4")</f>
        <v>4.4</v>
      </c>
      <c r="G738" s="4" t="str">
        <f>HYPERLINK("http://141.218.60.56/~jnz1568/getInfo.php?workbook=15_04.xlsx&amp;sheet=U0&amp;row=738&amp;col=7&amp;number=0.0378&amp;sourceID=14","0.0378")</f>
        <v>0.0378</v>
      </c>
    </row>
    <row r="739" spans="1:7">
      <c r="A739" s="3"/>
      <c r="B739" s="3"/>
      <c r="C739" s="3"/>
      <c r="D739" s="3"/>
      <c r="E739" s="3">
        <v>16</v>
      </c>
      <c r="F739" s="4" t="str">
        <f>HYPERLINK("http://141.218.60.56/~jnz1568/getInfo.php?workbook=15_04.xlsx&amp;sheet=U0&amp;row=739&amp;col=6&amp;number=4.5&amp;sourceID=14","4.5")</f>
        <v>4.5</v>
      </c>
      <c r="G739" s="4" t="str">
        <f>HYPERLINK("http://141.218.60.56/~jnz1568/getInfo.php?workbook=15_04.xlsx&amp;sheet=U0&amp;row=739&amp;col=7&amp;number=0.0378&amp;sourceID=14","0.0378")</f>
        <v>0.0378</v>
      </c>
    </row>
    <row r="740" spans="1:7">
      <c r="A740" s="3"/>
      <c r="B740" s="3"/>
      <c r="C740" s="3"/>
      <c r="D740" s="3"/>
      <c r="E740" s="3">
        <v>17</v>
      </c>
      <c r="F740" s="4" t="str">
        <f>HYPERLINK("http://141.218.60.56/~jnz1568/getInfo.php?workbook=15_04.xlsx&amp;sheet=U0&amp;row=740&amp;col=6&amp;number=4.6&amp;sourceID=14","4.6")</f>
        <v>4.6</v>
      </c>
      <c r="G740" s="4" t="str">
        <f>HYPERLINK("http://141.218.60.56/~jnz1568/getInfo.php?workbook=15_04.xlsx&amp;sheet=U0&amp;row=740&amp;col=7&amp;number=0.0377&amp;sourceID=14","0.0377")</f>
        <v>0.0377</v>
      </c>
    </row>
    <row r="741" spans="1:7">
      <c r="A741" s="3"/>
      <c r="B741" s="3"/>
      <c r="C741" s="3"/>
      <c r="D741" s="3"/>
      <c r="E741" s="3">
        <v>18</v>
      </c>
      <c r="F741" s="4" t="str">
        <f>HYPERLINK("http://141.218.60.56/~jnz1568/getInfo.php?workbook=15_04.xlsx&amp;sheet=U0&amp;row=741&amp;col=6&amp;number=4.7&amp;sourceID=14","4.7")</f>
        <v>4.7</v>
      </c>
      <c r="G741" s="4" t="str">
        <f>HYPERLINK("http://141.218.60.56/~jnz1568/getInfo.php?workbook=15_04.xlsx&amp;sheet=U0&amp;row=741&amp;col=7&amp;number=0.0376&amp;sourceID=14","0.0376")</f>
        <v>0.0376</v>
      </c>
    </row>
    <row r="742" spans="1:7">
      <c r="A742" s="3"/>
      <c r="B742" s="3"/>
      <c r="C742" s="3"/>
      <c r="D742" s="3"/>
      <c r="E742" s="3">
        <v>19</v>
      </c>
      <c r="F742" s="4" t="str">
        <f>HYPERLINK("http://141.218.60.56/~jnz1568/getInfo.php?workbook=15_04.xlsx&amp;sheet=U0&amp;row=742&amp;col=6&amp;number=4.8&amp;sourceID=14","4.8")</f>
        <v>4.8</v>
      </c>
      <c r="G742" s="4" t="str">
        <f>HYPERLINK("http://141.218.60.56/~jnz1568/getInfo.php?workbook=15_04.xlsx&amp;sheet=U0&amp;row=742&amp;col=7&amp;number=0.0375&amp;sourceID=14","0.0375")</f>
        <v>0.0375</v>
      </c>
    </row>
    <row r="743" spans="1:7">
      <c r="A743" s="3"/>
      <c r="B743" s="3"/>
      <c r="C743" s="3"/>
      <c r="D743" s="3"/>
      <c r="E743" s="3">
        <v>20</v>
      </c>
      <c r="F743" s="4" t="str">
        <f>HYPERLINK("http://141.218.60.56/~jnz1568/getInfo.php?workbook=15_04.xlsx&amp;sheet=U0&amp;row=743&amp;col=6&amp;number=4.9&amp;sourceID=14","4.9")</f>
        <v>4.9</v>
      </c>
      <c r="G743" s="4" t="str">
        <f>HYPERLINK("http://141.218.60.56/~jnz1568/getInfo.php?workbook=15_04.xlsx&amp;sheet=U0&amp;row=743&amp;col=7&amp;number=0.0374&amp;sourceID=14","0.0374")</f>
        <v>0.0374</v>
      </c>
    </row>
    <row r="744" spans="1:7">
      <c r="A744" s="3">
        <v>15</v>
      </c>
      <c r="B744" s="3">
        <v>4</v>
      </c>
      <c r="C744" s="3">
        <v>6</v>
      </c>
      <c r="D744" s="3">
        <v>9</v>
      </c>
      <c r="E744" s="3">
        <v>1</v>
      </c>
      <c r="F744" s="4" t="str">
        <f>HYPERLINK("http://141.218.60.56/~jnz1568/getInfo.php?workbook=15_04.xlsx&amp;sheet=U0&amp;row=744&amp;col=6&amp;number=3&amp;sourceID=14","3")</f>
        <v>3</v>
      </c>
      <c r="G744" s="4" t="str">
        <f>HYPERLINK("http://141.218.60.56/~jnz1568/getInfo.php?workbook=15_04.xlsx&amp;sheet=U0&amp;row=744&amp;col=7&amp;number=0.0352&amp;sourceID=14","0.0352")</f>
        <v>0.0352</v>
      </c>
    </row>
    <row r="745" spans="1:7">
      <c r="A745" s="3"/>
      <c r="B745" s="3"/>
      <c r="C745" s="3"/>
      <c r="D745" s="3"/>
      <c r="E745" s="3">
        <v>2</v>
      </c>
      <c r="F745" s="4" t="str">
        <f>HYPERLINK("http://141.218.60.56/~jnz1568/getInfo.php?workbook=15_04.xlsx&amp;sheet=U0&amp;row=745&amp;col=6&amp;number=3.1&amp;sourceID=14","3.1")</f>
        <v>3.1</v>
      </c>
      <c r="G745" s="4" t="str">
        <f>HYPERLINK("http://141.218.60.56/~jnz1568/getInfo.php?workbook=15_04.xlsx&amp;sheet=U0&amp;row=745&amp;col=7&amp;number=0.0352&amp;sourceID=14","0.0352")</f>
        <v>0.0352</v>
      </c>
    </row>
    <row r="746" spans="1:7">
      <c r="A746" s="3"/>
      <c r="B746" s="3"/>
      <c r="C746" s="3"/>
      <c r="D746" s="3"/>
      <c r="E746" s="3">
        <v>3</v>
      </c>
      <c r="F746" s="4" t="str">
        <f>HYPERLINK("http://141.218.60.56/~jnz1568/getInfo.php?workbook=15_04.xlsx&amp;sheet=U0&amp;row=746&amp;col=6&amp;number=3.2&amp;sourceID=14","3.2")</f>
        <v>3.2</v>
      </c>
      <c r="G746" s="4" t="str">
        <f>HYPERLINK("http://141.218.60.56/~jnz1568/getInfo.php?workbook=15_04.xlsx&amp;sheet=U0&amp;row=746&amp;col=7&amp;number=0.0352&amp;sourceID=14","0.0352")</f>
        <v>0.0352</v>
      </c>
    </row>
    <row r="747" spans="1:7">
      <c r="A747" s="3"/>
      <c r="B747" s="3"/>
      <c r="C747" s="3"/>
      <c r="D747" s="3"/>
      <c r="E747" s="3">
        <v>4</v>
      </c>
      <c r="F747" s="4" t="str">
        <f>HYPERLINK("http://141.218.60.56/~jnz1568/getInfo.php?workbook=15_04.xlsx&amp;sheet=U0&amp;row=747&amp;col=6&amp;number=3.3&amp;sourceID=14","3.3")</f>
        <v>3.3</v>
      </c>
      <c r="G747" s="4" t="str">
        <f>HYPERLINK("http://141.218.60.56/~jnz1568/getInfo.php?workbook=15_04.xlsx&amp;sheet=U0&amp;row=747&amp;col=7&amp;number=0.0352&amp;sourceID=14","0.0352")</f>
        <v>0.0352</v>
      </c>
    </row>
    <row r="748" spans="1:7">
      <c r="A748" s="3"/>
      <c r="B748" s="3"/>
      <c r="C748" s="3"/>
      <c r="D748" s="3"/>
      <c r="E748" s="3">
        <v>5</v>
      </c>
      <c r="F748" s="4" t="str">
        <f>HYPERLINK("http://141.218.60.56/~jnz1568/getInfo.php?workbook=15_04.xlsx&amp;sheet=U0&amp;row=748&amp;col=6&amp;number=3.4&amp;sourceID=14","3.4")</f>
        <v>3.4</v>
      </c>
      <c r="G748" s="4" t="str">
        <f>HYPERLINK("http://141.218.60.56/~jnz1568/getInfo.php?workbook=15_04.xlsx&amp;sheet=U0&amp;row=748&amp;col=7&amp;number=0.0352&amp;sourceID=14","0.0352")</f>
        <v>0.0352</v>
      </c>
    </row>
    <row r="749" spans="1:7">
      <c r="A749" s="3"/>
      <c r="B749" s="3"/>
      <c r="C749" s="3"/>
      <c r="D749" s="3"/>
      <c r="E749" s="3">
        <v>6</v>
      </c>
      <c r="F749" s="4" t="str">
        <f>HYPERLINK("http://141.218.60.56/~jnz1568/getInfo.php?workbook=15_04.xlsx&amp;sheet=U0&amp;row=749&amp;col=6&amp;number=3.5&amp;sourceID=14","3.5")</f>
        <v>3.5</v>
      </c>
      <c r="G749" s="4" t="str">
        <f>HYPERLINK("http://141.218.60.56/~jnz1568/getInfo.php?workbook=15_04.xlsx&amp;sheet=U0&amp;row=749&amp;col=7&amp;number=0.0352&amp;sourceID=14","0.0352")</f>
        <v>0.0352</v>
      </c>
    </row>
    <row r="750" spans="1:7">
      <c r="A750" s="3"/>
      <c r="B750" s="3"/>
      <c r="C750" s="3"/>
      <c r="D750" s="3"/>
      <c r="E750" s="3">
        <v>7</v>
      </c>
      <c r="F750" s="4" t="str">
        <f>HYPERLINK("http://141.218.60.56/~jnz1568/getInfo.php?workbook=15_04.xlsx&amp;sheet=U0&amp;row=750&amp;col=6&amp;number=3.6&amp;sourceID=14","3.6")</f>
        <v>3.6</v>
      </c>
      <c r="G750" s="4" t="str">
        <f>HYPERLINK("http://141.218.60.56/~jnz1568/getInfo.php?workbook=15_04.xlsx&amp;sheet=U0&amp;row=750&amp;col=7&amp;number=0.0352&amp;sourceID=14","0.0352")</f>
        <v>0.0352</v>
      </c>
    </row>
    <row r="751" spans="1:7">
      <c r="A751" s="3"/>
      <c r="B751" s="3"/>
      <c r="C751" s="3"/>
      <c r="D751" s="3"/>
      <c r="E751" s="3">
        <v>8</v>
      </c>
      <c r="F751" s="4" t="str">
        <f>HYPERLINK("http://141.218.60.56/~jnz1568/getInfo.php?workbook=15_04.xlsx&amp;sheet=U0&amp;row=751&amp;col=6&amp;number=3.7&amp;sourceID=14","3.7")</f>
        <v>3.7</v>
      </c>
      <c r="G751" s="4" t="str">
        <f>HYPERLINK("http://141.218.60.56/~jnz1568/getInfo.php?workbook=15_04.xlsx&amp;sheet=U0&amp;row=751&amp;col=7&amp;number=0.0352&amp;sourceID=14","0.0352")</f>
        <v>0.0352</v>
      </c>
    </row>
    <row r="752" spans="1:7">
      <c r="A752" s="3"/>
      <c r="B752" s="3"/>
      <c r="C752" s="3"/>
      <c r="D752" s="3"/>
      <c r="E752" s="3">
        <v>9</v>
      </c>
      <c r="F752" s="4" t="str">
        <f>HYPERLINK("http://141.218.60.56/~jnz1568/getInfo.php?workbook=15_04.xlsx&amp;sheet=U0&amp;row=752&amp;col=6&amp;number=3.8&amp;sourceID=14","3.8")</f>
        <v>3.8</v>
      </c>
      <c r="G752" s="4" t="str">
        <f>HYPERLINK("http://141.218.60.56/~jnz1568/getInfo.php?workbook=15_04.xlsx&amp;sheet=U0&amp;row=752&amp;col=7&amp;number=0.0352&amp;sourceID=14","0.0352")</f>
        <v>0.0352</v>
      </c>
    </row>
    <row r="753" spans="1:7">
      <c r="A753" s="3"/>
      <c r="B753" s="3"/>
      <c r="C753" s="3"/>
      <c r="D753" s="3"/>
      <c r="E753" s="3">
        <v>10</v>
      </c>
      <c r="F753" s="4" t="str">
        <f>HYPERLINK("http://141.218.60.56/~jnz1568/getInfo.php?workbook=15_04.xlsx&amp;sheet=U0&amp;row=753&amp;col=6&amp;number=3.9&amp;sourceID=14","3.9")</f>
        <v>3.9</v>
      </c>
      <c r="G753" s="4" t="str">
        <f>HYPERLINK("http://141.218.60.56/~jnz1568/getInfo.php?workbook=15_04.xlsx&amp;sheet=U0&amp;row=753&amp;col=7&amp;number=0.0352&amp;sourceID=14","0.0352")</f>
        <v>0.0352</v>
      </c>
    </row>
    <row r="754" spans="1:7">
      <c r="A754" s="3"/>
      <c r="B754" s="3"/>
      <c r="C754" s="3"/>
      <c r="D754" s="3"/>
      <c r="E754" s="3">
        <v>11</v>
      </c>
      <c r="F754" s="4" t="str">
        <f>HYPERLINK("http://141.218.60.56/~jnz1568/getInfo.php?workbook=15_04.xlsx&amp;sheet=U0&amp;row=754&amp;col=6&amp;number=4&amp;sourceID=14","4")</f>
        <v>4</v>
      </c>
      <c r="G754" s="4" t="str">
        <f>HYPERLINK("http://141.218.60.56/~jnz1568/getInfo.php?workbook=15_04.xlsx&amp;sheet=U0&amp;row=754&amp;col=7&amp;number=0.0351&amp;sourceID=14","0.0351")</f>
        <v>0.0351</v>
      </c>
    </row>
    <row r="755" spans="1:7">
      <c r="A755" s="3"/>
      <c r="B755" s="3"/>
      <c r="C755" s="3"/>
      <c r="D755" s="3"/>
      <c r="E755" s="3">
        <v>12</v>
      </c>
      <c r="F755" s="4" t="str">
        <f>HYPERLINK("http://141.218.60.56/~jnz1568/getInfo.php?workbook=15_04.xlsx&amp;sheet=U0&amp;row=755&amp;col=6&amp;number=4.1&amp;sourceID=14","4.1")</f>
        <v>4.1</v>
      </c>
      <c r="G755" s="4" t="str">
        <f>HYPERLINK("http://141.218.60.56/~jnz1568/getInfo.php?workbook=15_04.xlsx&amp;sheet=U0&amp;row=755&amp;col=7&amp;number=0.0351&amp;sourceID=14","0.0351")</f>
        <v>0.0351</v>
      </c>
    </row>
    <row r="756" spans="1:7">
      <c r="A756" s="3"/>
      <c r="B756" s="3"/>
      <c r="C756" s="3"/>
      <c r="D756" s="3"/>
      <c r="E756" s="3">
        <v>13</v>
      </c>
      <c r="F756" s="4" t="str">
        <f>HYPERLINK("http://141.218.60.56/~jnz1568/getInfo.php?workbook=15_04.xlsx&amp;sheet=U0&amp;row=756&amp;col=6&amp;number=4.2&amp;sourceID=14","4.2")</f>
        <v>4.2</v>
      </c>
      <c r="G756" s="4" t="str">
        <f>HYPERLINK("http://141.218.60.56/~jnz1568/getInfo.php?workbook=15_04.xlsx&amp;sheet=U0&amp;row=756&amp;col=7&amp;number=0.0351&amp;sourceID=14","0.0351")</f>
        <v>0.0351</v>
      </c>
    </row>
    <row r="757" spans="1:7">
      <c r="A757" s="3"/>
      <c r="B757" s="3"/>
      <c r="C757" s="3"/>
      <c r="D757" s="3"/>
      <c r="E757" s="3">
        <v>14</v>
      </c>
      <c r="F757" s="4" t="str">
        <f>HYPERLINK("http://141.218.60.56/~jnz1568/getInfo.php?workbook=15_04.xlsx&amp;sheet=U0&amp;row=757&amp;col=6&amp;number=4.3&amp;sourceID=14","4.3")</f>
        <v>4.3</v>
      </c>
      <c r="G757" s="4" t="str">
        <f>HYPERLINK("http://141.218.60.56/~jnz1568/getInfo.php?workbook=15_04.xlsx&amp;sheet=U0&amp;row=757&amp;col=7&amp;number=0.035&amp;sourceID=14","0.035")</f>
        <v>0.035</v>
      </c>
    </row>
    <row r="758" spans="1:7">
      <c r="A758" s="3"/>
      <c r="B758" s="3"/>
      <c r="C758" s="3"/>
      <c r="D758" s="3"/>
      <c r="E758" s="3">
        <v>15</v>
      </c>
      <c r="F758" s="4" t="str">
        <f>HYPERLINK("http://141.218.60.56/~jnz1568/getInfo.php?workbook=15_04.xlsx&amp;sheet=U0&amp;row=758&amp;col=6&amp;number=4.4&amp;sourceID=14","4.4")</f>
        <v>4.4</v>
      </c>
      <c r="G758" s="4" t="str">
        <f>HYPERLINK("http://141.218.60.56/~jnz1568/getInfo.php?workbook=15_04.xlsx&amp;sheet=U0&amp;row=758&amp;col=7&amp;number=0.0349&amp;sourceID=14","0.0349")</f>
        <v>0.0349</v>
      </c>
    </row>
    <row r="759" spans="1:7">
      <c r="A759" s="3"/>
      <c r="B759" s="3"/>
      <c r="C759" s="3"/>
      <c r="D759" s="3"/>
      <c r="E759" s="3">
        <v>16</v>
      </c>
      <c r="F759" s="4" t="str">
        <f>HYPERLINK("http://141.218.60.56/~jnz1568/getInfo.php?workbook=15_04.xlsx&amp;sheet=U0&amp;row=759&amp;col=6&amp;number=4.5&amp;sourceID=14","4.5")</f>
        <v>4.5</v>
      </c>
      <c r="G759" s="4" t="str">
        <f>HYPERLINK("http://141.218.60.56/~jnz1568/getInfo.php?workbook=15_04.xlsx&amp;sheet=U0&amp;row=759&amp;col=7&amp;number=0.0349&amp;sourceID=14","0.0349")</f>
        <v>0.0349</v>
      </c>
    </row>
    <row r="760" spans="1:7">
      <c r="A760" s="3"/>
      <c r="B760" s="3"/>
      <c r="C760" s="3"/>
      <c r="D760" s="3"/>
      <c r="E760" s="3">
        <v>17</v>
      </c>
      <c r="F760" s="4" t="str">
        <f>HYPERLINK("http://141.218.60.56/~jnz1568/getInfo.php?workbook=15_04.xlsx&amp;sheet=U0&amp;row=760&amp;col=6&amp;number=4.6&amp;sourceID=14","4.6")</f>
        <v>4.6</v>
      </c>
      <c r="G760" s="4" t="str">
        <f>HYPERLINK("http://141.218.60.56/~jnz1568/getInfo.php?workbook=15_04.xlsx&amp;sheet=U0&amp;row=760&amp;col=7&amp;number=0.0348&amp;sourceID=14","0.0348")</f>
        <v>0.0348</v>
      </c>
    </row>
    <row r="761" spans="1:7">
      <c r="A761" s="3"/>
      <c r="B761" s="3"/>
      <c r="C761" s="3"/>
      <c r="D761" s="3"/>
      <c r="E761" s="3">
        <v>18</v>
      </c>
      <c r="F761" s="4" t="str">
        <f>HYPERLINK("http://141.218.60.56/~jnz1568/getInfo.php?workbook=15_04.xlsx&amp;sheet=U0&amp;row=761&amp;col=6&amp;number=4.7&amp;sourceID=14","4.7")</f>
        <v>4.7</v>
      </c>
      <c r="G761" s="4" t="str">
        <f>HYPERLINK("http://141.218.60.56/~jnz1568/getInfo.php?workbook=15_04.xlsx&amp;sheet=U0&amp;row=761&amp;col=7&amp;number=0.0346&amp;sourceID=14","0.0346")</f>
        <v>0.0346</v>
      </c>
    </row>
    <row r="762" spans="1:7">
      <c r="A762" s="3"/>
      <c r="B762" s="3"/>
      <c r="C762" s="3"/>
      <c r="D762" s="3"/>
      <c r="E762" s="3">
        <v>19</v>
      </c>
      <c r="F762" s="4" t="str">
        <f>HYPERLINK("http://141.218.60.56/~jnz1568/getInfo.php?workbook=15_04.xlsx&amp;sheet=U0&amp;row=762&amp;col=6&amp;number=4.8&amp;sourceID=14","4.8")</f>
        <v>4.8</v>
      </c>
      <c r="G762" s="4" t="str">
        <f>HYPERLINK("http://141.218.60.56/~jnz1568/getInfo.php?workbook=15_04.xlsx&amp;sheet=U0&amp;row=762&amp;col=7&amp;number=0.0345&amp;sourceID=14","0.0345")</f>
        <v>0.0345</v>
      </c>
    </row>
    <row r="763" spans="1:7">
      <c r="A763" s="3"/>
      <c r="B763" s="3"/>
      <c r="C763" s="3"/>
      <c r="D763" s="3"/>
      <c r="E763" s="3">
        <v>20</v>
      </c>
      <c r="F763" s="4" t="str">
        <f>HYPERLINK("http://141.218.60.56/~jnz1568/getInfo.php?workbook=15_04.xlsx&amp;sheet=U0&amp;row=763&amp;col=6&amp;number=4.9&amp;sourceID=14","4.9")</f>
        <v>4.9</v>
      </c>
      <c r="G763" s="4" t="str">
        <f>HYPERLINK("http://141.218.60.56/~jnz1568/getInfo.php?workbook=15_04.xlsx&amp;sheet=U0&amp;row=763&amp;col=7&amp;number=0.0343&amp;sourceID=14","0.0343")</f>
        <v>0.0343</v>
      </c>
    </row>
    <row r="764" spans="1:7">
      <c r="A764" s="3">
        <v>15</v>
      </c>
      <c r="B764" s="3">
        <v>4</v>
      </c>
      <c r="C764" s="3">
        <v>6</v>
      </c>
      <c r="D764" s="3">
        <v>10</v>
      </c>
      <c r="E764" s="3">
        <v>1</v>
      </c>
      <c r="F764" s="4" t="str">
        <f>HYPERLINK("http://141.218.60.56/~jnz1568/getInfo.php?workbook=15_04.xlsx&amp;sheet=U0&amp;row=764&amp;col=6&amp;number=3&amp;sourceID=14","3")</f>
        <v>3</v>
      </c>
      <c r="G764" s="4" t="str">
        <f>HYPERLINK("http://141.218.60.56/~jnz1568/getInfo.php?workbook=15_04.xlsx&amp;sheet=U0&amp;row=764&amp;col=7&amp;number=0.00483&amp;sourceID=14","0.00483")</f>
        <v>0.00483</v>
      </c>
    </row>
    <row r="765" spans="1:7">
      <c r="A765" s="3"/>
      <c r="B765" s="3"/>
      <c r="C765" s="3"/>
      <c r="D765" s="3"/>
      <c r="E765" s="3">
        <v>2</v>
      </c>
      <c r="F765" s="4" t="str">
        <f>HYPERLINK("http://141.218.60.56/~jnz1568/getInfo.php?workbook=15_04.xlsx&amp;sheet=U0&amp;row=765&amp;col=6&amp;number=3.1&amp;sourceID=14","3.1")</f>
        <v>3.1</v>
      </c>
      <c r="G765" s="4" t="str">
        <f>HYPERLINK("http://141.218.60.56/~jnz1568/getInfo.php?workbook=15_04.xlsx&amp;sheet=U0&amp;row=765&amp;col=7&amp;number=0.00483&amp;sourceID=14","0.00483")</f>
        <v>0.00483</v>
      </c>
    </row>
    <row r="766" spans="1:7">
      <c r="A766" s="3"/>
      <c r="B766" s="3"/>
      <c r="C766" s="3"/>
      <c r="D766" s="3"/>
      <c r="E766" s="3">
        <v>3</v>
      </c>
      <c r="F766" s="4" t="str">
        <f>HYPERLINK("http://141.218.60.56/~jnz1568/getInfo.php?workbook=15_04.xlsx&amp;sheet=U0&amp;row=766&amp;col=6&amp;number=3.2&amp;sourceID=14","3.2")</f>
        <v>3.2</v>
      </c>
      <c r="G766" s="4" t="str">
        <f>HYPERLINK("http://141.218.60.56/~jnz1568/getInfo.php?workbook=15_04.xlsx&amp;sheet=U0&amp;row=766&amp;col=7&amp;number=0.00483&amp;sourceID=14","0.00483")</f>
        <v>0.00483</v>
      </c>
    </row>
    <row r="767" spans="1:7">
      <c r="A767" s="3"/>
      <c r="B767" s="3"/>
      <c r="C767" s="3"/>
      <c r="D767" s="3"/>
      <c r="E767" s="3">
        <v>4</v>
      </c>
      <c r="F767" s="4" t="str">
        <f>HYPERLINK("http://141.218.60.56/~jnz1568/getInfo.php?workbook=15_04.xlsx&amp;sheet=U0&amp;row=767&amp;col=6&amp;number=3.3&amp;sourceID=14","3.3")</f>
        <v>3.3</v>
      </c>
      <c r="G767" s="4" t="str">
        <f>HYPERLINK("http://141.218.60.56/~jnz1568/getInfo.php?workbook=15_04.xlsx&amp;sheet=U0&amp;row=767&amp;col=7&amp;number=0.00483&amp;sourceID=14","0.00483")</f>
        <v>0.00483</v>
      </c>
    </row>
    <row r="768" spans="1:7">
      <c r="A768" s="3"/>
      <c r="B768" s="3"/>
      <c r="C768" s="3"/>
      <c r="D768" s="3"/>
      <c r="E768" s="3">
        <v>5</v>
      </c>
      <c r="F768" s="4" t="str">
        <f>HYPERLINK("http://141.218.60.56/~jnz1568/getInfo.php?workbook=15_04.xlsx&amp;sheet=U0&amp;row=768&amp;col=6&amp;number=3.4&amp;sourceID=14","3.4")</f>
        <v>3.4</v>
      </c>
      <c r="G768" s="4" t="str">
        <f>HYPERLINK("http://141.218.60.56/~jnz1568/getInfo.php?workbook=15_04.xlsx&amp;sheet=U0&amp;row=768&amp;col=7&amp;number=0.00483&amp;sourceID=14","0.00483")</f>
        <v>0.00483</v>
      </c>
    </row>
    <row r="769" spans="1:7">
      <c r="A769" s="3"/>
      <c r="B769" s="3"/>
      <c r="C769" s="3"/>
      <c r="D769" s="3"/>
      <c r="E769" s="3">
        <v>6</v>
      </c>
      <c r="F769" s="4" t="str">
        <f>HYPERLINK("http://141.218.60.56/~jnz1568/getInfo.php?workbook=15_04.xlsx&amp;sheet=U0&amp;row=769&amp;col=6&amp;number=3.5&amp;sourceID=14","3.5")</f>
        <v>3.5</v>
      </c>
      <c r="G769" s="4" t="str">
        <f>HYPERLINK("http://141.218.60.56/~jnz1568/getInfo.php?workbook=15_04.xlsx&amp;sheet=U0&amp;row=769&amp;col=7&amp;number=0.00483&amp;sourceID=14","0.00483")</f>
        <v>0.00483</v>
      </c>
    </row>
    <row r="770" spans="1:7">
      <c r="A770" s="3"/>
      <c r="B770" s="3"/>
      <c r="C770" s="3"/>
      <c r="D770" s="3"/>
      <c r="E770" s="3">
        <v>7</v>
      </c>
      <c r="F770" s="4" t="str">
        <f>HYPERLINK("http://141.218.60.56/~jnz1568/getInfo.php?workbook=15_04.xlsx&amp;sheet=U0&amp;row=770&amp;col=6&amp;number=3.6&amp;sourceID=14","3.6")</f>
        <v>3.6</v>
      </c>
      <c r="G770" s="4" t="str">
        <f>HYPERLINK("http://141.218.60.56/~jnz1568/getInfo.php?workbook=15_04.xlsx&amp;sheet=U0&amp;row=770&amp;col=7&amp;number=0.00482&amp;sourceID=14","0.00482")</f>
        <v>0.00482</v>
      </c>
    </row>
    <row r="771" spans="1:7">
      <c r="A771" s="3"/>
      <c r="B771" s="3"/>
      <c r="C771" s="3"/>
      <c r="D771" s="3"/>
      <c r="E771" s="3">
        <v>8</v>
      </c>
      <c r="F771" s="4" t="str">
        <f>HYPERLINK("http://141.218.60.56/~jnz1568/getInfo.php?workbook=15_04.xlsx&amp;sheet=U0&amp;row=771&amp;col=6&amp;number=3.7&amp;sourceID=14","3.7")</f>
        <v>3.7</v>
      </c>
      <c r="G771" s="4" t="str">
        <f>HYPERLINK("http://141.218.60.56/~jnz1568/getInfo.php?workbook=15_04.xlsx&amp;sheet=U0&amp;row=771&amp;col=7&amp;number=0.00482&amp;sourceID=14","0.00482")</f>
        <v>0.00482</v>
      </c>
    </row>
    <row r="772" spans="1:7">
      <c r="A772" s="3"/>
      <c r="B772" s="3"/>
      <c r="C772" s="3"/>
      <c r="D772" s="3"/>
      <c r="E772" s="3">
        <v>9</v>
      </c>
      <c r="F772" s="4" t="str">
        <f>HYPERLINK("http://141.218.60.56/~jnz1568/getInfo.php?workbook=15_04.xlsx&amp;sheet=U0&amp;row=772&amp;col=6&amp;number=3.8&amp;sourceID=14","3.8")</f>
        <v>3.8</v>
      </c>
      <c r="G772" s="4" t="str">
        <f>HYPERLINK("http://141.218.60.56/~jnz1568/getInfo.php?workbook=15_04.xlsx&amp;sheet=U0&amp;row=772&amp;col=7&amp;number=0.00482&amp;sourceID=14","0.00482")</f>
        <v>0.00482</v>
      </c>
    </row>
    <row r="773" spans="1:7">
      <c r="A773" s="3"/>
      <c r="B773" s="3"/>
      <c r="C773" s="3"/>
      <c r="D773" s="3"/>
      <c r="E773" s="3">
        <v>10</v>
      </c>
      <c r="F773" s="4" t="str">
        <f>HYPERLINK("http://141.218.60.56/~jnz1568/getInfo.php?workbook=15_04.xlsx&amp;sheet=U0&amp;row=773&amp;col=6&amp;number=3.9&amp;sourceID=14","3.9")</f>
        <v>3.9</v>
      </c>
      <c r="G773" s="4" t="str">
        <f>HYPERLINK("http://141.218.60.56/~jnz1568/getInfo.php?workbook=15_04.xlsx&amp;sheet=U0&amp;row=773&amp;col=7&amp;number=0.00481&amp;sourceID=14","0.00481")</f>
        <v>0.00481</v>
      </c>
    </row>
    <row r="774" spans="1:7">
      <c r="A774" s="3"/>
      <c r="B774" s="3"/>
      <c r="C774" s="3"/>
      <c r="D774" s="3"/>
      <c r="E774" s="3">
        <v>11</v>
      </c>
      <c r="F774" s="4" t="str">
        <f>HYPERLINK("http://141.218.60.56/~jnz1568/getInfo.php?workbook=15_04.xlsx&amp;sheet=U0&amp;row=774&amp;col=6&amp;number=4&amp;sourceID=14","4")</f>
        <v>4</v>
      </c>
      <c r="G774" s="4" t="str">
        <f>HYPERLINK("http://141.218.60.56/~jnz1568/getInfo.php?workbook=15_04.xlsx&amp;sheet=U0&amp;row=774&amp;col=7&amp;number=0.0048&amp;sourceID=14","0.0048")</f>
        <v>0.0048</v>
      </c>
    </row>
    <row r="775" spans="1:7">
      <c r="A775" s="3"/>
      <c r="B775" s="3"/>
      <c r="C775" s="3"/>
      <c r="D775" s="3"/>
      <c r="E775" s="3">
        <v>12</v>
      </c>
      <c r="F775" s="4" t="str">
        <f>HYPERLINK("http://141.218.60.56/~jnz1568/getInfo.php?workbook=15_04.xlsx&amp;sheet=U0&amp;row=775&amp;col=6&amp;number=4.1&amp;sourceID=14","4.1")</f>
        <v>4.1</v>
      </c>
      <c r="G775" s="4" t="str">
        <f>HYPERLINK("http://141.218.60.56/~jnz1568/getInfo.php?workbook=15_04.xlsx&amp;sheet=U0&amp;row=775&amp;col=7&amp;number=0.0048&amp;sourceID=14","0.0048")</f>
        <v>0.0048</v>
      </c>
    </row>
    <row r="776" spans="1:7">
      <c r="A776" s="3"/>
      <c r="B776" s="3"/>
      <c r="C776" s="3"/>
      <c r="D776" s="3"/>
      <c r="E776" s="3">
        <v>13</v>
      </c>
      <c r="F776" s="4" t="str">
        <f>HYPERLINK("http://141.218.60.56/~jnz1568/getInfo.php?workbook=15_04.xlsx&amp;sheet=U0&amp;row=776&amp;col=6&amp;number=4.2&amp;sourceID=14","4.2")</f>
        <v>4.2</v>
      </c>
      <c r="G776" s="4" t="str">
        <f>HYPERLINK("http://141.218.60.56/~jnz1568/getInfo.php?workbook=15_04.xlsx&amp;sheet=U0&amp;row=776&amp;col=7&amp;number=0.00479&amp;sourceID=14","0.00479")</f>
        <v>0.00479</v>
      </c>
    </row>
    <row r="777" spans="1:7">
      <c r="A777" s="3"/>
      <c r="B777" s="3"/>
      <c r="C777" s="3"/>
      <c r="D777" s="3"/>
      <c r="E777" s="3">
        <v>14</v>
      </c>
      <c r="F777" s="4" t="str">
        <f>HYPERLINK("http://141.218.60.56/~jnz1568/getInfo.php?workbook=15_04.xlsx&amp;sheet=U0&amp;row=777&amp;col=6&amp;number=4.3&amp;sourceID=14","4.3")</f>
        <v>4.3</v>
      </c>
      <c r="G777" s="4" t="str">
        <f>HYPERLINK("http://141.218.60.56/~jnz1568/getInfo.php?workbook=15_04.xlsx&amp;sheet=U0&amp;row=777&amp;col=7&amp;number=0.00477&amp;sourceID=14","0.00477")</f>
        <v>0.00477</v>
      </c>
    </row>
    <row r="778" spans="1:7">
      <c r="A778" s="3"/>
      <c r="B778" s="3"/>
      <c r="C778" s="3"/>
      <c r="D778" s="3"/>
      <c r="E778" s="3">
        <v>15</v>
      </c>
      <c r="F778" s="4" t="str">
        <f>HYPERLINK("http://141.218.60.56/~jnz1568/getInfo.php?workbook=15_04.xlsx&amp;sheet=U0&amp;row=778&amp;col=6&amp;number=4.4&amp;sourceID=14","4.4")</f>
        <v>4.4</v>
      </c>
      <c r="G778" s="4" t="str">
        <f>HYPERLINK("http://141.218.60.56/~jnz1568/getInfo.php?workbook=15_04.xlsx&amp;sheet=U0&amp;row=778&amp;col=7&amp;number=0.00476&amp;sourceID=14","0.00476")</f>
        <v>0.00476</v>
      </c>
    </row>
    <row r="779" spans="1:7">
      <c r="A779" s="3"/>
      <c r="B779" s="3"/>
      <c r="C779" s="3"/>
      <c r="D779" s="3"/>
      <c r="E779" s="3">
        <v>16</v>
      </c>
      <c r="F779" s="4" t="str">
        <f>HYPERLINK("http://141.218.60.56/~jnz1568/getInfo.php?workbook=15_04.xlsx&amp;sheet=U0&amp;row=779&amp;col=6&amp;number=4.5&amp;sourceID=14","4.5")</f>
        <v>4.5</v>
      </c>
      <c r="G779" s="4" t="str">
        <f>HYPERLINK("http://141.218.60.56/~jnz1568/getInfo.php?workbook=15_04.xlsx&amp;sheet=U0&amp;row=779&amp;col=7&amp;number=0.00474&amp;sourceID=14","0.00474")</f>
        <v>0.00474</v>
      </c>
    </row>
    <row r="780" spans="1:7">
      <c r="A780" s="3"/>
      <c r="B780" s="3"/>
      <c r="C780" s="3"/>
      <c r="D780" s="3"/>
      <c r="E780" s="3">
        <v>17</v>
      </c>
      <c r="F780" s="4" t="str">
        <f>HYPERLINK("http://141.218.60.56/~jnz1568/getInfo.php?workbook=15_04.xlsx&amp;sheet=U0&amp;row=780&amp;col=6&amp;number=4.6&amp;sourceID=14","4.6")</f>
        <v>4.6</v>
      </c>
      <c r="G780" s="4" t="str">
        <f>HYPERLINK("http://141.218.60.56/~jnz1568/getInfo.php?workbook=15_04.xlsx&amp;sheet=U0&amp;row=780&amp;col=7&amp;number=0.00471&amp;sourceID=14","0.00471")</f>
        <v>0.00471</v>
      </c>
    </row>
    <row r="781" spans="1:7">
      <c r="A781" s="3"/>
      <c r="B781" s="3"/>
      <c r="C781" s="3"/>
      <c r="D781" s="3"/>
      <c r="E781" s="3">
        <v>18</v>
      </c>
      <c r="F781" s="4" t="str">
        <f>HYPERLINK("http://141.218.60.56/~jnz1568/getInfo.php?workbook=15_04.xlsx&amp;sheet=U0&amp;row=781&amp;col=6&amp;number=4.7&amp;sourceID=14","4.7")</f>
        <v>4.7</v>
      </c>
      <c r="G781" s="4" t="str">
        <f>HYPERLINK("http://141.218.60.56/~jnz1568/getInfo.php?workbook=15_04.xlsx&amp;sheet=U0&amp;row=781&amp;col=7&amp;number=0.00468&amp;sourceID=14","0.00468")</f>
        <v>0.00468</v>
      </c>
    </row>
    <row r="782" spans="1:7">
      <c r="A782" s="3"/>
      <c r="B782" s="3"/>
      <c r="C782" s="3"/>
      <c r="D782" s="3"/>
      <c r="E782" s="3">
        <v>19</v>
      </c>
      <c r="F782" s="4" t="str">
        <f>HYPERLINK("http://141.218.60.56/~jnz1568/getInfo.php?workbook=15_04.xlsx&amp;sheet=U0&amp;row=782&amp;col=6&amp;number=4.8&amp;sourceID=14","4.8")</f>
        <v>4.8</v>
      </c>
      <c r="G782" s="4" t="str">
        <f>HYPERLINK("http://141.218.60.56/~jnz1568/getInfo.php?workbook=15_04.xlsx&amp;sheet=U0&amp;row=782&amp;col=7&amp;number=0.00464&amp;sourceID=14","0.00464")</f>
        <v>0.00464</v>
      </c>
    </row>
    <row r="783" spans="1:7">
      <c r="A783" s="3"/>
      <c r="B783" s="3"/>
      <c r="C783" s="3"/>
      <c r="D783" s="3"/>
      <c r="E783" s="3">
        <v>20</v>
      </c>
      <c r="F783" s="4" t="str">
        <f>HYPERLINK("http://141.218.60.56/~jnz1568/getInfo.php?workbook=15_04.xlsx&amp;sheet=U0&amp;row=783&amp;col=6&amp;number=4.9&amp;sourceID=14","4.9")</f>
        <v>4.9</v>
      </c>
      <c r="G783" s="4" t="str">
        <f>HYPERLINK("http://141.218.60.56/~jnz1568/getInfo.php?workbook=15_04.xlsx&amp;sheet=U0&amp;row=783&amp;col=7&amp;number=0.00459&amp;sourceID=14","0.00459")</f>
        <v>0.00459</v>
      </c>
    </row>
    <row r="784" spans="1:7">
      <c r="A784" s="3">
        <v>15</v>
      </c>
      <c r="B784" s="3">
        <v>4</v>
      </c>
      <c r="C784" s="3">
        <v>7</v>
      </c>
      <c r="D784" s="3">
        <v>8</v>
      </c>
      <c r="E784" s="3">
        <v>1</v>
      </c>
      <c r="F784" s="4" t="str">
        <f>HYPERLINK("http://141.218.60.56/~jnz1568/getInfo.php?workbook=15_04.xlsx&amp;sheet=U0&amp;row=784&amp;col=6&amp;number=3&amp;sourceID=14","3")</f>
        <v>3</v>
      </c>
      <c r="G784" s="4" t="str">
        <f>HYPERLINK("http://141.218.60.56/~jnz1568/getInfo.php?workbook=15_04.xlsx&amp;sheet=U0&amp;row=784&amp;col=7&amp;number=0.164&amp;sourceID=14","0.164")</f>
        <v>0.164</v>
      </c>
    </row>
    <row r="785" spans="1:7">
      <c r="A785" s="3"/>
      <c r="B785" s="3"/>
      <c r="C785" s="3"/>
      <c r="D785" s="3"/>
      <c r="E785" s="3">
        <v>2</v>
      </c>
      <c r="F785" s="4" t="str">
        <f>HYPERLINK("http://141.218.60.56/~jnz1568/getInfo.php?workbook=15_04.xlsx&amp;sheet=U0&amp;row=785&amp;col=6&amp;number=3.1&amp;sourceID=14","3.1")</f>
        <v>3.1</v>
      </c>
      <c r="G785" s="4" t="str">
        <f>HYPERLINK("http://141.218.60.56/~jnz1568/getInfo.php?workbook=15_04.xlsx&amp;sheet=U0&amp;row=785&amp;col=7&amp;number=0.164&amp;sourceID=14","0.164")</f>
        <v>0.164</v>
      </c>
    </row>
    <row r="786" spans="1:7">
      <c r="A786" s="3"/>
      <c r="B786" s="3"/>
      <c r="C786" s="3"/>
      <c r="D786" s="3"/>
      <c r="E786" s="3">
        <v>3</v>
      </c>
      <c r="F786" s="4" t="str">
        <f>HYPERLINK("http://141.218.60.56/~jnz1568/getInfo.php?workbook=15_04.xlsx&amp;sheet=U0&amp;row=786&amp;col=6&amp;number=3.2&amp;sourceID=14","3.2")</f>
        <v>3.2</v>
      </c>
      <c r="G786" s="4" t="str">
        <f>HYPERLINK("http://141.218.60.56/~jnz1568/getInfo.php?workbook=15_04.xlsx&amp;sheet=U0&amp;row=786&amp;col=7&amp;number=0.164&amp;sourceID=14","0.164")</f>
        <v>0.164</v>
      </c>
    </row>
    <row r="787" spans="1:7">
      <c r="A787" s="3"/>
      <c r="B787" s="3"/>
      <c r="C787" s="3"/>
      <c r="D787" s="3"/>
      <c r="E787" s="3">
        <v>4</v>
      </c>
      <c r="F787" s="4" t="str">
        <f>HYPERLINK("http://141.218.60.56/~jnz1568/getInfo.php?workbook=15_04.xlsx&amp;sheet=U0&amp;row=787&amp;col=6&amp;number=3.3&amp;sourceID=14","3.3")</f>
        <v>3.3</v>
      </c>
      <c r="G787" s="4" t="str">
        <f>HYPERLINK("http://141.218.60.56/~jnz1568/getInfo.php?workbook=15_04.xlsx&amp;sheet=U0&amp;row=787&amp;col=7&amp;number=0.164&amp;sourceID=14","0.164")</f>
        <v>0.164</v>
      </c>
    </row>
    <row r="788" spans="1:7">
      <c r="A788" s="3"/>
      <c r="B788" s="3"/>
      <c r="C788" s="3"/>
      <c r="D788" s="3"/>
      <c r="E788" s="3">
        <v>5</v>
      </c>
      <c r="F788" s="4" t="str">
        <f>HYPERLINK("http://141.218.60.56/~jnz1568/getInfo.php?workbook=15_04.xlsx&amp;sheet=U0&amp;row=788&amp;col=6&amp;number=3.4&amp;sourceID=14","3.4")</f>
        <v>3.4</v>
      </c>
      <c r="G788" s="4" t="str">
        <f>HYPERLINK("http://141.218.60.56/~jnz1568/getInfo.php?workbook=15_04.xlsx&amp;sheet=U0&amp;row=788&amp;col=7&amp;number=0.164&amp;sourceID=14","0.164")</f>
        <v>0.164</v>
      </c>
    </row>
    <row r="789" spans="1:7">
      <c r="A789" s="3"/>
      <c r="B789" s="3"/>
      <c r="C789" s="3"/>
      <c r="D789" s="3"/>
      <c r="E789" s="3">
        <v>6</v>
      </c>
      <c r="F789" s="4" t="str">
        <f>HYPERLINK("http://141.218.60.56/~jnz1568/getInfo.php?workbook=15_04.xlsx&amp;sheet=U0&amp;row=789&amp;col=6&amp;number=3.5&amp;sourceID=14","3.5")</f>
        <v>3.5</v>
      </c>
      <c r="G789" s="4" t="str">
        <f>HYPERLINK("http://141.218.60.56/~jnz1568/getInfo.php?workbook=15_04.xlsx&amp;sheet=U0&amp;row=789&amp;col=7&amp;number=0.164&amp;sourceID=14","0.164")</f>
        <v>0.164</v>
      </c>
    </row>
    <row r="790" spans="1:7">
      <c r="A790" s="3"/>
      <c r="B790" s="3"/>
      <c r="C790" s="3"/>
      <c r="D790" s="3"/>
      <c r="E790" s="3">
        <v>7</v>
      </c>
      <c r="F790" s="4" t="str">
        <f>HYPERLINK("http://141.218.60.56/~jnz1568/getInfo.php?workbook=15_04.xlsx&amp;sheet=U0&amp;row=790&amp;col=6&amp;number=3.6&amp;sourceID=14","3.6")</f>
        <v>3.6</v>
      </c>
      <c r="G790" s="4" t="str">
        <f>HYPERLINK("http://141.218.60.56/~jnz1568/getInfo.php?workbook=15_04.xlsx&amp;sheet=U0&amp;row=790&amp;col=7&amp;number=0.164&amp;sourceID=14","0.164")</f>
        <v>0.164</v>
      </c>
    </row>
    <row r="791" spans="1:7">
      <c r="A791" s="3"/>
      <c r="B791" s="3"/>
      <c r="C791" s="3"/>
      <c r="D791" s="3"/>
      <c r="E791" s="3">
        <v>8</v>
      </c>
      <c r="F791" s="4" t="str">
        <f>HYPERLINK("http://141.218.60.56/~jnz1568/getInfo.php?workbook=15_04.xlsx&amp;sheet=U0&amp;row=791&amp;col=6&amp;number=3.7&amp;sourceID=14","3.7")</f>
        <v>3.7</v>
      </c>
      <c r="G791" s="4" t="str">
        <f>HYPERLINK("http://141.218.60.56/~jnz1568/getInfo.php?workbook=15_04.xlsx&amp;sheet=U0&amp;row=791&amp;col=7&amp;number=0.164&amp;sourceID=14","0.164")</f>
        <v>0.164</v>
      </c>
    </row>
    <row r="792" spans="1:7">
      <c r="A792" s="3"/>
      <c r="B792" s="3"/>
      <c r="C792" s="3"/>
      <c r="D792" s="3"/>
      <c r="E792" s="3">
        <v>9</v>
      </c>
      <c r="F792" s="4" t="str">
        <f>HYPERLINK("http://141.218.60.56/~jnz1568/getInfo.php?workbook=15_04.xlsx&amp;sheet=U0&amp;row=792&amp;col=6&amp;number=3.8&amp;sourceID=14","3.8")</f>
        <v>3.8</v>
      </c>
      <c r="G792" s="4" t="str">
        <f>HYPERLINK("http://141.218.60.56/~jnz1568/getInfo.php?workbook=15_04.xlsx&amp;sheet=U0&amp;row=792&amp;col=7&amp;number=0.164&amp;sourceID=14","0.164")</f>
        <v>0.164</v>
      </c>
    </row>
    <row r="793" spans="1:7">
      <c r="A793" s="3"/>
      <c r="B793" s="3"/>
      <c r="C793" s="3"/>
      <c r="D793" s="3"/>
      <c r="E793" s="3">
        <v>10</v>
      </c>
      <c r="F793" s="4" t="str">
        <f>HYPERLINK("http://141.218.60.56/~jnz1568/getInfo.php?workbook=15_04.xlsx&amp;sheet=U0&amp;row=793&amp;col=6&amp;number=3.9&amp;sourceID=14","3.9")</f>
        <v>3.9</v>
      </c>
      <c r="G793" s="4" t="str">
        <f>HYPERLINK("http://141.218.60.56/~jnz1568/getInfo.php?workbook=15_04.xlsx&amp;sheet=U0&amp;row=793&amp;col=7&amp;number=0.164&amp;sourceID=14","0.164")</f>
        <v>0.164</v>
      </c>
    </row>
    <row r="794" spans="1:7">
      <c r="A794" s="3"/>
      <c r="B794" s="3"/>
      <c r="C794" s="3"/>
      <c r="D794" s="3"/>
      <c r="E794" s="3">
        <v>11</v>
      </c>
      <c r="F794" s="4" t="str">
        <f>HYPERLINK("http://141.218.60.56/~jnz1568/getInfo.php?workbook=15_04.xlsx&amp;sheet=U0&amp;row=794&amp;col=6&amp;number=4&amp;sourceID=14","4")</f>
        <v>4</v>
      </c>
      <c r="G794" s="4" t="str">
        <f>HYPERLINK("http://141.218.60.56/~jnz1568/getInfo.php?workbook=15_04.xlsx&amp;sheet=U0&amp;row=794&amp;col=7&amp;number=0.164&amp;sourceID=14","0.164")</f>
        <v>0.164</v>
      </c>
    </row>
    <row r="795" spans="1:7">
      <c r="A795" s="3"/>
      <c r="B795" s="3"/>
      <c r="C795" s="3"/>
      <c r="D795" s="3"/>
      <c r="E795" s="3">
        <v>12</v>
      </c>
      <c r="F795" s="4" t="str">
        <f>HYPERLINK("http://141.218.60.56/~jnz1568/getInfo.php?workbook=15_04.xlsx&amp;sheet=U0&amp;row=795&amp;col=6&amp;number=4.1&amp;sourceID=14","4.1")</f>
        <v>4.1</v>
      </c>
      <c r="G795" s="4" t="str">
        <f>HYPERLINK("http://141.218.60.56/~jnz1568/getInfo.php?workbook=15_04.xlsx&amp;sheet=U0&amp;row=795&amp;col=7&amp;number=0.164&amp;sourceID=14","0.164")</f>
        <v>0.164</v>
      </c>
    </row>
    <row r="796" spans="1:7">
      <c r="A796" s="3"/>
      <c r="B796" s="3"/>
      <c r="C796" s="3"/>
      <c r="D796" s="3"/>
      <c r="E796" s="3">
        <v>13</v>
      </c>
      <c r="F796" s="4" t="str">
        <f>HYPERLINK("http://141.218.60.56/~jnz1568/getInfo.php?workbook=15_04.xlsx&amp;sheet=U0&amp;row=796&amp;col=6&amp;number=4.2&amp;sourceID=14","4.2")</f>
        <v>4.2</v>
      </c>
      <c r="G796" s="4" t="str">
        <f>HYPERLINK("http://141.218.60.56/~jnz1568/getInfo.php?workbook=15_04.xlsx&amp;sheet=U0&amp;row=796&amp;col=7&amp;number=0.164&amp;sourceID=14","0.164")</f>
        <v>0.164</v>
      </c>
    </row>
    <row r="797" spans="1:7">
      <c r="A797" s="3"/>
      <c r="B797" s="3"/>
      <c r="C797" s="3"/>
      <c r="D797" s="3"/>
      <c r="E797" s="3">
        <v>14</v>
      </c>
      <c r="F797" s="4" t="str">
        <f>HYPERLINK("http://141.218.60.56/~jnz1568/getInfo.php?workbook=15_04.xlsx&amp;sheet=U0&amp;row=797&amp;col=6&amp;number=4.3&amp;sourceID=14","4.3")</f>
        <v>4.3</v>
      </c>
      <c r="G797" s="4" t="str">
        <f>HYPERLINK("http://141.218.60.56/~jnz1568/getInfo.php?workbook=15_04.xlsx&amp;sheet=U0&amp;row=797&amp;col=7&amp;number=0.164&amp;sourceID=14","0.164")</f>
        <v>0.164</v>
      </c>
    </row>
    <row r="798" spans="1:7">
      <c r="A798" s="3"/>
      <c r="B798" s="3"/>
      <c r="C798" s="3"/>
      <c r="D798" s="3"/>
      <c r="E798" s="3">
        <v>15</v>
      </c>
      <c r="F798" s="4" t="str">
        <f>HYPERLINK("http://141.218.60.56/~jnz1568/getInfo.php?workbook=15_04.xlsx&amp;sheet=U0&amp;row=798&amp;col=6&amp;number=4.4&amp;sourceID=14","4.4")</f>
        <v>4.4</v>
      </c>
      <c r="G798" s="4" t="str">
        <f>HYPERLINK("http://141.218.60.56/~jnz1568/getInfo.php?workbook=15_04.xlsx&amp;sheet=U0&amp;row=798&amp;col=7&amp;number=0.163&amp;sourceID=14","0.163")</f>
        <v>0.163</v>
      </c>
    </row>
    <row r="799" spans="1:7">
      <c r="A799" s="3"/>
      <c r="B799" s="3"/>
      <c r="C799" s="3"/>
      <c r="D799" s="3"/>
      <c r="E799" s="3">
        <v>16</v>
      </c>
      <c r="F799" s="4" t="str">
        <f>HYPERLINK("http://141.218.60.56/~jnz1568/getInfo.php?workbook=15_04.xlsx&amp;sheet=U0&amp;row=799&amp;col=6&amp;number=4.5&amp;sourceID=14","4.5")</f>
        <v>4.5</v>
      </c>
      <c r="G799" s="4" t="str">
        <f>HYPERLINK("http://141.218.60.56/~jnz1568/getInfo.php?workbook=15_04.xlsx&amp;sheet=U0&amp;row=799&amp;col=7&amp;number=0.163&amp;sourceID=14","0.163")</f>
        <v>0.163</v>
      </c>
    </row>
    <row r="800" spans="1:7">
      <c r="A800" s="3"/>
      <c r="B800" s="3"/>
      <c r="C800" s="3"/>
      <c r="D800" s="3"/>
      <c r="E800" s="3">
        <v>17</v>
      </c>
      <c r="F800" s="4" t="str">
        <f>HYPERLINK("http://141.218.60.56/~jnz1568/getInfo.php?workbook=15_04.xlsx&amp;sheet=U0&amp;row=800&amp;col=6&amp;number=4.6&amp;sourceID=14","4.6")</f>
        <v>4.6</v>
      </c>
      <c r="G800" s="4" t="str">
        <f>HYPERLINK("http://141.218.60.56/~jnz1568/getInfo.php?workbook=15_04.xlsx&amp;sheet=U0&amp;row=800&amp;col=7&amp;number=0.163&amp;sourceID=14","0.163")</f>
        <v>0.163</v>
      </c>
    </row>
    <row r="801" spans="1:7">
      <c r="A801" s="3"/>
      <c r="B801" s="3"/>
      <c r="C801" s="3"/>
      <c r="D801" s="3"/>
      <c r="E801" s="3">
        <v>18</v>
      </c>
      <c r="F801" s="4" t="str">
        <f>HYPERLINK("http://141.218.60.56/~jnz1568/getInfo.php?workbook=15_04.xlsx&amp;sheet=U0&amp;row=801&amp;col=6&amp;number=4.7&amp;sourceID=14","4.7")</f>
        <v>4.7</v>
      </c>
      <c r="G801" s="4" t="str">
        <f>HYPERLINK("http://141.218.60.56/~jnz1568/getInfo.php?workbook=15_04.xlsx&amp;sheet=U0&amp;row=801&amp;col=7&amp;number=0.162&amp;sourceID=14","0.162")</f>
        <v>0.162</v>
      </c>
    </row>
    <row r="802" spans="1:7">
      <c r="A802" s="3"/>
      <c r="B802" s="3"/>
      <c r="C802" s="3"/>
      <c r="D802" s="3"/>
      <c r="E802" s="3">
        <v>19</v>
      </c>
      <c r="F802" s="4" t="str">
        <f>HYPERLINK("http://141.218.60.56/~jnz1568/getInfo.php?workbook=15_04.xlsx&amp;sheet=U0&amp;row=802&amp;col=6&amp;number=4.8&amp;sourceID=14","4.8")</f>
        <v>4.8</v>
      </c>
      <c r="G802" s="4" t="str">
        <f>HYPERLINK("http://141.218.60.56/~jnz1568/getInfo.php?workbook=15_04.xlsx&amp;sheet=U0&amp;row=802&amp;col=7&amp;number=0.162&amp;sourceID=14","0.162")</f>
        <v>0.162</v>
      </c>
    </row>
    <row r="803" spans="1:7">
      <c r="A803" s="3"/>
      <c r="B803" s="3"/>
      <c r="C803" s="3"/>
      <c r="D803" s="3"/>
      <c r="E803" s="3">
        <v>20</v>
      </c>
      <c r="F803" s="4" t="str">
        <f>HYPERLINK("http://141.218.60.56/~jnz1568/getInfo.php?workbook=15_04.xlsx&amp;sheet=U0&amp;row=803&amp;col=6&amp;number=4.9&amp;sourceID=14","4.9")</f>
        <v>4.9</v>
      </c>
      <c r="G803" s="4" t="str">
        <f>HYPERLINK("http://141.218.60.56/~jnz1568/getInfo.php?workbook=15_04.xlsx&amp;sheet=U0&amp;row=803&amp;col=7&amp;number=0.161&amp;sourceID=14","0.161")</f>
        <v>0.161</v>
      </c>
    </row>
    <row r="804" spans="1:7">
      <c r="A804" s="3">
        <v>15</v>
      </c>
      <c r="B804" s="3">
        <v>4</v>
      </c>
      <c r="C804" s="3">
        <v>7</v>
      </c>
      <c r="D804" s="3">
        <v>9</v>
      </c>
      <c r="E804" s="3">
        <v>1</v>
      </c>
      <c r="F804" s="4" t="str">
        <f>HYPERLINK("http://141.218.60.56/~jnz1568/getInfo.php?workbook=15_04.xlsx&amp;sheet=U0&amp;row=804&amp;col=6&amp;number=3&amp;sourceID=14","3")</f>
        <v>3</v>
      </c>
      <c r="G804" s="4" t="str">
        <f>HYPERLINK("http://141.218.60.56/~jnz1568/getInfo.php?workbook=15_04.xlsx&amp;sheet=U0&amp;row=804&amp;col=7&amp;number=0.109&amp;sourceID=14","0.109")</f>
        <v>0.109</v>
      </c>
    </row>
    <row r="805" spans="1:7">
      <c r="A805" s="3"/>
      <c r="B805" s="3"/>
      <c r="C805" s="3"/>
      <c r="D805" s="3"/>
      <c r="E805" s="3">
        <v>2</v>
      </c>
      <c r="F805" s="4" t="str">
        <f>HYPERLINK("http://141.218.60.56/~jnz1568/getInfo.php?workbook=15_04.xlsx&amp;sheet=U0&amp;row=805&amp;col=6&amp;number=3.1&amp;sourceID=14","3.1")</f>
        <v>3.1</v>
      </c>
      <c r="G805" s="4" t="str">
        <f>HYPERLINK("http://141.218.60.56/~jnz1568/getInfo.php?workbook=15_04.xlsx&amp;sheet=U0&amp;row=805&amp;col=7&amp;number=0.109&amp;sourceID=14","0.109")</f>
        <v>0.109</v>
      </c>
    </row>
    <row r="806" spans="1:7">
      <c r="A806" s="3"/>
      <c r="B806" s="3"/>
      <c r="C806" s="3"/>
      <c r="D806" s="3"/>
      <c r="E806" s="3">
        <v>3</v>
      </c>
      <c r="F806" s="4" t="str">
        <f>HYPERLINK("http://141.218.60.56/~jnz1568/getInfo.php?workbook=15_04.xlsx&amp;sheet=U0&amp;row=806&amp;col=6&amp;number=3.2&amp;sourceID=14","3.2")</f>
        <v>3.2</v>
      </c>
      <c r="G806" s="4" t="str">
        <f>HYPERLINK("http://141.218.60.56/~jnz1568/getInfo.php?workbook=15_04.xlsx&amp;sheet=U0&amp;row=806&amp;col=7&amp;number=0.109&amp;sourceID=14","0.109")</f>
        <v>0.109</v>
      </c>
    </row>
    <row r="807" spans="1:7">
      <c r="A807" s="3"/>
      <c r="B807" s="3"/>
      <c r="C807" s="3"/>
      <c r="D807" s="3"/>
      <c r="E807" s="3">
        <v>4</v>
      </c>
      <c r="F807" s="4" t="str">
        <f>HYPERLINK("http://141.218.60.56/~jnz1568/getInfo.php?workbook=15_04.xlsx&amp;sheet=U0&amp;row=807&amp;col=6&amp;number=3.3&amp;sourceID=14","3.3")</f>
        <v>3.3</v>
      </c>
      <c r="G807" s="4" t="str">
        <f>HYPERLINK("http://141.218.60.56/~jnz1568/getInfo.php?workbook=15_04.xlsx&amp;sheet=U0&amp;row=807&amp;col=7&amp;number=0.109&amp;sourceID=14","0.109")</f>
        <v>0.109</v>
      </c>
    </row>
    <row r="808" spans="1:7">
      <c r="A808" s="3"/>
      <c r="B808" s="3"/>
      <c r="C808" s="3"/>
      <c r="D808" s="3"/>
      <c r="E808" s="3">
        <v>5</v>
      </c>
      <c r="F808" s="4" t="str">
        <f>HYPERLINK("http://141.218.60.56/~jnz1568/getInfo.php?workbook=15_04.xlsx&amp;sheet=U0&amp;row=808&amp;col=6&amp;number=3.4&amp;sourceID=14","3.4")</f>
        <v>3.4</v>
      </c>
      <c r="G808" s="4" t="str">
        <f>HYPERLINK("http://141.218.60.56/~jnz1568/getInfo.php?workbook=15_04.xlsx&amp;sheet=U0&amp;row=808&amp;col=7&amp;number=0.109&amp;sourceID=14","0.109")</f>
        <v>0.109</v>
      </c>
    </row>
    <row r="809" spans="1:7">
      <c r="A809" s="3"/>
      <c r="B809" s="3"/>
      <c r="C809" s="3"/>
      <c r="D809" s="3"/>
      <c r="E809" s="3">
        <v>6</v>
      </c>
      <c r="F809" s="4" t="str">
        <f>HYPERLINK("http://141.218.60.56/~jnz1568/getInfo.php?workbook=15_04.xlsx&amp;sheet=U0&amp;row=809&amp;col=6&amp;number=3.5&amp;sourceID=14","3.5")</f>
        <v>3.5</v>
      </c>
      <c r="G809" s="4" t="str">
        <f>HYPERLINK("http://141.218.60.56/~jnz1568/getInfo.php?workbook=15_04.xlsx&amp;sheet=U0&amp;row=809&amp;col=7&amp;number=0.109&amp;sourceID=14","0.109")</f>
        <v>0.109</v>
      </c>
    </row>
    <row r="810" spans="1:7">
      <c r="A810" s="3"/>
      <c r="B810" s="3"/>
      <c r="C810" s="3"/>
      <c r="D810" s="3"/>
      <c r="E810" s="3">
        <v>7</v>
      </c>
      <c r="F810" s="4" t="str">
        <f>HYPERLINK("http://141.218.60.56/~jnz1568/getInfo.php?workbook=15_04.xlsx&amp;sheet=U0&amp;row=810&amp;col=6&amp;number=3.6&amp;sourceID=14","3.6")</f>
        <v>3.6</v>
      </c>
      <c r="G810" s="4" t="str">
        <f>HYPERLINK("http://141.218.60.56/~jnz1568/getInfo.php?workbook=15_04.xlsx&amp;sheet=U0&amp;row=810&amp;col=7&amp;number=0.109&amp;sourceID=14","0.109")</f>
        <v>0.109</v>
      </c>
    </row>
    <row r="811" spans="1:7">
      <c r="A811" s="3"/>
      <c r="B811" s="3"/>
      <c r="C811" s="3"/>
      <c r="D811" s="3"/>
      <c r="E811" s="3">
        <v>8</v>
      </c>
      <c r="F811" s="4" t="str">
        <f>HYPERLINK("http://141.218.60.56/~jnz1568/getInfo.php?workbook=15_04.xlsx&amp;sheet=U0&amp;row=811&amp;col=6&amp;number=3.7&amp;sourceID=14","3.7")</f>
        <v>3.7</v>
      </c>
      <c r="G811" s="4" t="str">
        <f>HYPERLINK("http://141.218.60.56/~jnz1568/getInfo.php?workbook=15_04.xlsx&amp;sheet=U0&amp;row=811&amp;col=7&amp;number=0.109&amp;sourceID=14","0.109")</f>
        <v>0.109</v>
      </c>
    </row>
    <row r="812" spans="1:7">
      <c r="A812" s="3"/>
      <c r="B812" s="3"/>
      <c r="C812" s="3"/>
      <c r="D812" s="3"/>
      <c r="E812" s="3">
        <v>9</v>
      </c>
      <c r="F812" s="4" t="str">
        <f>HYPERLINK("http://141.218.60.56/~jnz1568/getInfo.php?workbook=15_04.xlsx&amp;sheet=U0&amp;row=812&amp;col=6&amp;number=3.8&amp;sourceID=14","3.8")</f>
        <v>3.8</v>
      </c>
      <c r="G812" s="4" t="str">
        <f>HYPERLINK("http://141.218.60.56/~jnz1568/getInfo.php?workbook=15_04.xlsx&amp;sheet=U0&amp;row=812&amp;col=7&amp;number=0.109&amp;sourceID=14","0.109")</f>
        <v>0.109</v>
      </c>
    </row>
    <row r="813" spans="1:7">
      <c r="A813" s="3"/>
      <c r="B813" s="3"/>
      <c r="C813" s="3"/>
      <c r="D813" s="3"/>
      <c r="E813" s="3">
        <v>10</v>
      </c>
      <c r="F813" s="4" t="str">
        <f>HYPERLINK("http://141.218.60.56/~jnz1568/getInfo.php?workbook=15_04.xlsx&amp;sheet=U0&amp;row=813&amp;col=6&amp;number=3.9&amp;sourceID=14","3.9")</f>
        <v>3.9</v>
      </c>
      <c r="G813" s="4" t="str">
        <f>HYPERLINK("http://141.218.60.56/~jnz1568/getInfo.php?workbook=15_04.xlsx&amp;sheet=U0&amp;row=813&amp;col=7&amp;number=0.109&amp;sourceID=14","0.109")</f>
        <v>0.109</v>
      </c>
    </row>
    <row r="814" spans="1:7">
      <c r="A814" s="3"/>
      <c r="B814" s="3"/>
      <c r="C814" s="3"/>
      <c r="D814" s="3"/>
      <c r="E814" s="3">
        <v>11</v>
      </c>
      <c r="F814" s="4" t="str">
        <f>HYPERLINK("http://141.218.60.56/~jnz1568/getInfo.php?workbook=15_04.xlsx&amp;sheet=U0&amp;row=814&amp;col=6&amp;number=4&amp;sourceID=14","4")</f>
        <v>4</v>
      </c>
      <c r="G814" s="4" t="str">
        <f>HYPERLINK("http://141.218.60.56/~jnz1568/getInfo.php?workbook=15_04.xlsx&amp;sheet=U0&amp;row=814&amp;col=7&amp;number=0.109&amp;sourceID=14","0.109")</f>
        <v>0.109</v>
      </c>
    </row>
    <row r="815" spans="1:7">
      <c r="A815" s="3"/>
      <c r="B815" s="3"/>
      <c r="C815" s="3"/>
      <c r="D815" s="3"/>
      <c r="E815" s="3">
        <v>12</v>
      </c>
      <c r="F815" s="4" t="str">
        <f>HYPERLINK("http://141.218.60.56/~jnz1568/getInfo.php?workbook=15_04.xlsx&amp;sheet=U0&amp;row=815&amp;col=6&amp;number=4.1&amp;sourceID=14","4.1")</f>
        <v>4.1</v>
      </c>
      <c r="G815" s="4" t="str">
        <f>HYPERLINK("http://141.218.60.56/~jnz1568/getInfo.php?workbook=15_04.xlsx&amp;sheet=U0&amp;row=815&amp;col=7&amp;number=0.109&amp;sourceID=14","0.109")</f>
        <v>0.109</v>
      </c>
    </row>
    <row r="816" spans="1:7">
      <c r="A816" s="3"/>
      <c r="B816" s="3"/>
      <c r="C816" s="3"/>
      <c r="D816" s="3"/>
      <c r="E816" s="3">
        <v>13</v>
      </c>
      <c r="F816" s="4" t="str">
        <f>HYPERLINK("http://141.218.60.56/~jnz1568/getInfo.php?workbook=15_04.xlsx&amp;sheet=U0&amp;row=816&amp;col=6&amp;number=4.2&amp;sourceID=14","4.2")</f>
        <v>4.2</v>
      </c>
      <c r="G816" s="4" t="str">
        <f>HYPERLINK("http://141.218.60.56/~jnz1568/getInfo.php?workbook=15_04.xlsx&amp;sheet=U0&amp;row=816&amp;col=7&amp;number=0.109&amp;sourceID=14","0.109")</f>
        <v>0.109</v>
      </c>
    </row>
    <row r="817" spans="1:7">
      <c r="A817" s="3"/>
      <c r="B817" s="3"/>
      <c r="C817" s="3"/>
      <c r="D817" s="3"/>
      <c r="E817" s="3">
        <v>14</v>
      </c>
      <c r="F817" s="4" t="str">
        <f>HYPERLINK("http://141.218.60.56/~jnz1568/getInfo.php?workbook=15_04.xlsx&amp;sheet=U0&amp;row=817&amp;col=6&amp;number=4.3&amp;sourceID=14","4.3")</f>
        <v>4.3</v>
      </c>
      <c r="G817" s="4" t="str">
        <f>HYPERLINK("http://141.218.60.56/~jnz1568/getInfo.php?workbook=15_04.xlsx&amp;sheet=U0&amp;row=817&amp;col=7&amp;number=0.108&amp;sourceID=14","0.108")</f>
        <v>0.108</v>
      </c>
    </row>
    <row r="818" spans="1:7">
      <c r="A818" s="3"/>
      <c r="B818" s="3"/>
      <c r="C818" s="3"/>
      <c r="D818" s="3"/>
      <c r="E818" s="3">
        <v>15</v>
      </c>
      <c r="F818" s="4" t="str">
        <f>HYPERLINK("http://141.218.60.56/~jnz1568/getInfo.php?workbook=15_04.xlsx&amp;sheet=U0&amp;row=818&amp;col=6&amp;number=4.4&amp;sourceID=14","4.4")</f>
        <v>4.4</v>
      </c>
      <c r="G818" s="4" t="str">
        <f>HYPERLINK("http://141.218.60.56/~jnz1568/getInfo.php?workbook=15_04.xlsx&amp;sheet=U0&amp;row=818&amp;col=7&amp;number=0.108&amp;sourceID=14","0.108")</f>
        <v>0.108</v>
      </c>
    </row>
    <row r="819" spans="1:7">
      <c r="A819" s="3"/>
      <c r="B819" s="3"/>
      <c r="C819" s="3"/>
      <c r="D819" s="3"/>
      <c r="E819" s="3">
        <v>16</v>
      </c>
      <c r="F819" s="4" t="str">
        <f>HYPERLINK("http://141.218.60.56/~jnz1568/getInfo.php?workbook=15_04.xlsx&amp;sheet=U0&amp;row=819&amp;col=6&amp;number=4.5&amp;sourceID=14","4.5")</f>
        <v>4.5</v>
      </c>
      <c r="G819" s="4" t="str">
        <f>HYPERLINK("http://141.218.60.56/~jnz1568/getInfo.php?workbook=15_04.xlsx&amp;sheet=U0&amp;row=819&amp;col=7&amp;number=0.108&amp;sourceID=14","0.108")</f>
        <v>0.108</v>
      </c>
    </row>
    <row r="820" spans="1:7">
      <c r="A820" s="3"/>
      <c r="B820" s="3"/>
      <c r="C820" s="3"/>
      <c r="D820" s="3"/>
      <c r="E820" s="3">
        <v>17</v>
      </c>
      <c r="F820" s="4" t="str">
        <f>HYPERLINK("http://141.218.60.56/~jnz1568/getInfo.php?workbook=15_04.xlsx&amp;sheet=U0&amp;row=820&amp;col=6&amp;number=4.6&amp;sourceID=14","4.6")</f>
        <v>4.6</v>
      </c>
      <c r="G820" s="4" t="str">
        <f>HYPERLINK("http://141.218.60.56/~jnz1568/getInfo.php?workbook=15_04.xlsx&amp;sheet=U0&amp;row=820&amp;col=7&amp;number=0.108&amp;sourceID=14","0.108")</f>
        <v>0.108</v>
      </c>
    </row>
    <row r="821" spans="1:7">
      <c r="A821" s="3"/>
      <c r="B821" s="3"/>
      <c r="C821" s="3"/>
      <c r="D821" s="3"/>
      <c r="E821" s="3">
        <v>18</v>
      </c>
      <c r="F821" s="4" t="str">
        <f>HYPERLINK("http://141.218.60.56/~jnz1568/getInfo.php?workbook=15_04.xlsx&amp;sheet=U0&amp;row=821&amp;col=6&amp;number=4.7&amp;sourceID=14","4.7")</f>
        <v>4.7</v>
      </c>
      <c r="G821" s="4" t="str">
        <f>HYPERLINK("http://141.218.60.56/~jnz1568/getInfo.php?workbook=15_04.xlsx&amp;sheet=U0&amp;row=821&amp;col=7&amp;number=0.107&amp;sourceID=14","0.107")</f>
        <v>0.107</v>
      </c>
    </row>
    <row r="822" spans="1:7">
      <c r="A822" s="3"/>
      <c r="B822" s="3"/>
      <c r="C822" s="3"/>
      <c r="D822" s="3"/>
      <c r="E822" s="3">
        <v>19</v>
      </c>
      <c r="F822" s="4" t="str">
        <f>HYPERLINK("http://141.218.60.56/~jnz1568/getInfo.php?workbook=15_04.xlsx&amp;sheet=U0&amp;row=822&amp;col=6&amp;number=4.8&amp;sourceID=14","4.8")</f>
        <v>4.8</v>
      </c>
      <c r="G822" s="4" t="str">
        <f>HYPERLINK("http://141.218.60.56/~jnz1568/getInfo.php?workbook=15_04.xlsx&amp;sheet=U0&amp;row=822&amp;col=7&amp;number=0.107&amp;sourceID=14","0.107")</f>
        <v>0.107</v>
      </c>
    </row>
    <row r="823" spans="1:7">
      <c r="A823" s="3"/>
      <c r="B823" s="3"/>
      <c r="C823" s="3"/>
      <c r="D823" s="3"/>
      <c r="E823" s="3">
        <v>20</v>
      </c>
      <c r="F823" s="4" t="str">
        <f>HYPERLINK("http://141.218.60.56/~jnz1568/getInfo.php?workbook=15_04.xlsx&amp;sheet=U0&amp;row=823&amp;col=6&amp;number=4.9&amp;sourceID=14","4.9")</f>
        <v>4.9</v>
      </c>
      <c r="G823" s="4" t="str">
        <f>HYPERLINK("http://141.218.60.56/~jnz1568/getInfo.php?workbook=15_04.xlsx&amp;sheet=U0&amp;row=823&amp;col=7&amp;number=0.106&amp;sourceID=14","0.106")</f>
        <v>0.106</v>
      </c>
    </row>
    <row r="824" spans="1:7">
      <c r="A824" s="3">
        <v>15</v>
      </c>
      <c r="B824" s="3">
        <v>4</v>
      </c>
      <c r="C824" s="3">
        <v>7</v>
      </c>
      <c r="D824" s="3">
        <v>10</v>
      </c>
      <c r="E824" s="3">
        <v>1</v>
      </c>
      <c r="F824" s="4" t="str">
        <f>HYPERLINK("http://141.218.60.56/~jnz1568/getInfo.php?workbook=15_04.xlsx&amp;sheet=U0&amp;row=824&amp;col=6&amp;number=3&amp;sourceID=14","3")</f>
        <v>3</v>
      </c>
      <c r="G824" s="4" t="str">
        <f>HYPERLINK("http://141.218.60.56/~jnz1568/getInfo.php?workbook=15_04.xlsx&amp;sheet=U0&amp;row=824&amp;col=7&amp;number=0.0148&amp;sourceID=14","0.0148")</f>
        <v>0.0148</v>
      </c>
    </row>
    <row r="825" spans="1:7">
      <c r="A825" s="3"/>
      <c r="B825" s="3"/>
      <c r="C825" s="3"/>
      <c r="D825" s="3"/>
      <c r="E825" s="3">
        <v>2</v>
      </c>
      <c r="F825" s="4" t="str">
        <f>HYPERLINK("http://141.218.60.56/~jnz1568/getInfo.php?workbook=15_04.xlsx&amp;sheet=U0&amp;row=825&amp;col=6&amp;number=3.1&amp;sourceID=14","3.1")</f>
        <v>3.1</v>
      </c>
      <c r="G825" s="4" t="str">
        <f>HYPERLINK("http://141.218.60.56/~jnz1568/getInfo.php?workbook=15_04.xlsx&amp;sheet=U0&amp;row=825&amp;col=7&amp;number=0.0148&amp;sourceID=14","0.0148")</f>
        <v>0.0148</v>
      </c>
    </row>
    <row r="826" spans="1:7">
      <c r="A826" s="3"/>
      <c r="B826" s="3"/>
      <c r="C826" s="3"/>
      <c r="D826" s="3"/>
      <c r="E826" s="3">
        <v>3</v>
      </c>
      <c r="F826" s="4" t="str">
        <f>HYPERLINK("http://141.218.60.56/~jnz1568/getInfo.php?workbook=15_04.xlsx&amp;sheet=U0&amp;row=826&amp;col=6&amp;number=3.2&amp;sourceID=14","3.2")</f>
        <v>3.2</v>
      </c>
      <c r="G826" s="4" t="str">
        <f>HYPERLINK("http://141.218.60.56/~jnz1568/getInfo.php?workbook=15_04.xlsx&amp;sheet=U0&amp;row=826&amp;col=7&amp;number=0.0148&amp;sourceID=14","0.0148")</f>
        <v>0.0148</v>
      </c>
    </row>
    <row r="827" spans="1:7">
      <c r="A827" s="3"/>
      <c r="B827" s="3"/>
      <c r="C827" s="3"/>
      <c r="D827" s="3"/>
      <c r="E827" s="3">
        <v>4</v>
      </c>
      <c r="F827" s="4" t="str">
        <f>HYPERLINK("http://141.218.60.56/~jnz1568/getInfo.php?workbook=15_04.xlsx&amp;sheet=U0&amp;row=827&amp;col=6&amp;number=3.3&amp;sourceID=14","3.3")</f>
        <v>3.3</v>
      </c>
      <c r="G827" s="4" t="str">
        <f>HYPERLINK("http://141.218.60.56/~jnz1568/getInfo.php?workbook=15_04.xlsx&amp;sheet=U0&amp;row=827&amp;col=7&amp;number=0.0148&amp;sourceID=14","0.0148")</f>
        <v>0.0148</v>
      </c>
    </row>
    <row r="828" spans="1:7">
      <c r="A828" s="3"/>
      <c r="B828" s="3"/>
      <c r="C828" s="3"/>
      <c r="D828" s="3"/>
      <c r="E828" s="3">
        <v>5</v>
      </c>
      <c r="F828" s="4" t="str">
        <f>HYPERLINK("http://141.218.60.56/~jnz1568/getInfo.php?workbook=15_04.xlsx&amp;sheet=U0&amp;row=828&amp;col=6&amp;number=3.4&amp;sourceID=14","3.4")</f>
        <v>3.4</v>
      </c>
      <c r="G828" s="4" t="str">
        <f>HYPERLINK("http://141.218.60.56/~jnz1568/getInfo.php?workbook=15_04.xlsx&amp;sheet=U0&amp;row=828&amp;col=7&amp;number=0.0148&amp;sourceID=14","0.0148")</f>
        <v>0.0148</v>
      </c>
    </row>
    <row r="829" spans="1:7">
      <c r="A829" s="3"/>
      <c r="B829" s="3"/>
      <c r="C829" s="3"/>
      <c r="D829" s="3"/>
      <c r="E829" s="3">
        <v>6</v>
      </c>
      <c r="F829" s="4" t="str">
        <f>HYPERLINK("http://141.218.60.56/~jnz1568/getInfo.php?workbook=15_04.xlsx&amp;sheet=U0&amp;row=829&amp;col=6&amp;number=3.5&amp;sourceID=14","3.5")</f>
        <v>3.5</v>
      </c>
      <c r="G829" s="4" t="str">
        <f>HYPERLINK("http://141.218.60.56/~jnz1568/getInfo.php?workbook=15_04.xlsx&amp;sheet=U0&amp;row=829&amp;col=7&amp;number=0.0148&amp;sourceID=14","0.0148")</f>
        <v>0.0148</v>
      </c>
    </row>
    <row r="830" spans="1:7">
      <c r="A830" s="3"/>
      <c r="B830" s="3"/>
      <c r="C830" s="3"/>
      <c r="D830" s="3"/>
      <c r="E830" s="3">
        <v>7</v>
      </c>
      <c r="F830" s="4" t="str">
        <f>HYPERLINK("http://141.218.60.56/~jnz1568/getInfo.php?workbook=15_04.xlsx&amp;sheet=U0&amp;row=830&amp;col=6&amp;number=3.6&amp;sourceID=14","3.6")</f>
        <v>3.6</v>
      </c>
      <c r="G830" s="4" t="str">
        <f>HYPERLINK("http://141.218.60.56/~jnz1568/getInfo.php?workbook=15_04.xlsx&amp;sheet=U0&amp;row=830&amp;col=7&amp;number=0.0148&amp;sourceID=14","0.0148")</f>
        <v>0.0148</v>
      </c>
    </row>
    <row r="831" spans="1:7">
      <c r="A831" s="3"/>
      <c r="B831" s="3"/>
      <c r="C831" s="3"/>
      <c r="D831" s="3"/>
      <c r="E831" s="3">
        <v>8</v>
      </c>
      <c r="F831" s="4" t="str">
        <f>HYPERLINK("http://141.218.60.56/~jnz1568/getInfo.php?workbook=15_04.xlsx&amp;sheet=U0&amp;row=831&amp;col=6&amp;number=3.7&amp;sourceID=14","3.7")</f>
        <v>3.7</v>
      </c>
      <c r="G831" s="4" t="str">
        <f>HYPERLINK("http://141.218.60.56/~jnz1568/getInfo.php?workbook=15_04.xlsx&amp;sheet=U0&amp;row=831&amp;col=7&amp;number=0.0147&amp;sourceID=14","0.0147")</f>
        <v>0.0147</v>
      </c>
    </row>
    <row r="832" spans="1:7">
      <c r="A832" s="3"/>
      <c r="B832" s="3"/>
      <c r="C832" s="3"/>
      <c r="D832" s="3"/>
      <c r="E832" s="3">
        <v>9</v>
      </c>
      <c r="F832" s="4" t="str">
        <f>HYPERLINK("http://141.218.60.56/~jnz1568/getInfo.php?workbook=15_04.xlsx&amp;sheet=U0&amp;row=832&amp;col=6&amp;number=3.8&amp;sourceID=14","3.8")</f>
        <v>3.8</v>
      </c>
      <c r="G832" s="4" t="str">
        <f>HYPERLINK("http://141.218.60.56/~jnz1568/getInfo.php?workbook=15_04.xlsx&amp;sheet=U0&amp;row=832&amp;col=7&amp;number=0.0147&amp;sourceID=14","0.0147")</f>
        <v>0.0147</v>
      </c>
    </row>
    <row r="833" spans="1:7">
      <c r="A833" s="3"/>
      <c r="B833" s="3"/>
      <c r="C833" s="3"/>
      <c r="D833" s="3"/>
      <c r="E833" s="3">
        <v>10</v>
      </c>
      <c r="F833" s="4" t="str">
        <f>HYPERLINK("http://141.218.60.56/~jnz1568/getInfo.php?workbook=15_04.xlsx&amp;sheet=U0&amp;row=833&amp;col=6&amp;number=3.9&amp;sourceID=14","3.9")</f>
        <v>3.9</v>
      </c>
      <c r="G833" s="4" t="str">
        <f>HYPERLINK("http://141.218.60.56/~jnz1568/getInfo.php?workbook=15_04.xlsx&amp;sheet=U0&amp;row=833&amp;col=7&amp;number=0.0147&amp;sourceID=14","0.0147")</f>
        <v>0.0147</v>
      </c>
    </row>
    <row r="834" spans="1:7">
      <c r="A834" s="3"/>
      <c r="B834" s="3"/>
      <c r="C834" s="3"/>
      <c r="D834" s="3"/>
      <c r="E834" s="3">
        <v>11</v>
      </c>
      <c r="F834" s="4" t="str">
        <f>HYPERLINK("http://141.218.60.56/~jnz1568/getInfo.php?workbook=15_04.xlsx&amp;sheet=U0&amp;row=834&amp;col=6&amp;number=4&amp;sourceID=14","4")</f>
        <v>4</v>
      </c>
      <c r="G834" s="4" t="str">
        <f>HYPERLINK("http://141.218.60.56/~jnz1568/getInfo.php?workbook=15_04.xlsx&amp;sheet=U0&amp;row=834&amp;col=7&amp;number=0.0147&amp;sourceID=14","0.0147")</f>
        <v>0.0147</v>
      </c>
    </row>
    <row r="835" spans="1:7">
      <c r="A835" s="3"/>
      <c r="B835" s="3"/>
      <c r="C835" s="3"/>
      <c r="D835" s="3"/>
      <c r="E835" s="3">
        <v>12</v>
      </c>
      <c r="F835" s="4" t="str">
        <f>HYPERLINK("http://141.218.60.56/~jnz1568/getInfo.php?workbook=15_04.xlsx&amp;sheet=U0&amp;row=835&amp;col=6&amp;number=4.1&amp;sourceID=14","4.1")</f>
        <v>4.1</v>
      </c>
      <c r="G835" s="4" t="str">
        <f>HYPERLINK("http://141.218.60.56/~jnz1568/getInfo.php?workbook=15_04.xlsx&amp;sheet=U0&amp;row=835&amp;col=7&amp;number=0.0147&amp;sourceID=14","0.0147")</f>
        <v>0.0147</v>
      </c>
    </row>
    <row r="836" spans="1:7">
      <c r="A836" s="3"/>
      <c r="B836" s="3"/>
      <c r="C836" s="3"/>
      <c r="D836" s="3"/>
      <c r="E836" s="3">
        <v>13</v>
      </c>
      <c r="F836" s="4" t="str">
        <f>HYPERLINK("http://141.218.60.56/~jnz1568/getInfo.php?workbook=15_04.xlsx&amp;sheet=U0&amp;row=836&amp;col=6&amp;number=4.2&amp;sourceID=14","4.2")</f>
        <v>4.2</v>
      </c>
      <c r="G836" s="4" t="str">
        <f>HYPERLINK("http://141.218.60.56/~jnz1568/getInfo.php?workbook=15_04.xlsx&amp;sheet=U0&amp;row=836&amp;col=7&amp;number=0.0146&amp;sourceID=14","0.0146")</f>
        <v>0.0146</v>
      </c>
    </row>
    <row r="837" spans="1:7">
      <c r="A837" s="3"/>
      <c r="B837" s="3"/>
      <c r="C837" s="3"/>
      <c r="D837" s="3"/>
      <c r="E837" s="3">
        <v>14</v>
      </c>
      <c r="F837" s="4" t="str">
        <f>HYPERLINK("http://141.218.60.56/~jnz1568/getInfo.php?workbook=15_04.xlsx&amp;sheet=U0&amp;row=837&amp;col=6&amp;number=4.3&amp;sourceID=14","4.3")</f>
        <v>4.3</v>
      </c>
      <c r="G837" s="4" t="str">
        <f>HYPERLINK("http://141.218.60.56/~jnz1568/getInfo.php?workbook=15_04.xlsx&amp;sheet=U0&amp;row=837&amp;col=7&amp;number=0.0146&amp;sourceID=14","0.0146")</f>
        <v>0.0146</v>
      </c>
    </row>
    <row r="838" spans="1:7">
      <c r="A838" s="3"/>
      <c r="B838" s="3"/>
      <c r="C838" s="3"/>
      <c r="D838" s="3"/>
      <c r="E838" s="3">
        <v>15</v>
      </c>
      <c r="F838" s="4" t="str">
        <f>HYPERLINK("http://141.218.60.56/~jnz1568/getInfo.php?workbook=15_04.xlsx&amp;sheet=U0&amp;row=838&amp;col=6&amp;number=4.4&amp;sourceID=14","4.4")</f>
        <v>4.4</v>
      </c>
      <c r="G838" s="4" t="str">
        <f>HYPERLINK("http://141.218.60.56/~jnz1568/getInfo.php?workbook=15_04.xlsx&amp;sheet=U0&amp;row=838&amp;col=7&amp;number=0.0146&amp;sourceID=14","0.0146")</f>
        <v>0.0146</v>
      </c>
    </row>
    <row r="839" spans="1:7">
      <c r="A839" s="3"/>
      <c r="B839" s="3"/>
      <c r="C839" s="3"/>
      <c r="D839" s="3"/>
      <c r="E839" s="3">
        <v>16</v>
      </c>
      <c r="F839" s="4" t="str">
        <f>HYPERLINK("http://141.218.60.56/~jnz1568/getInfo.php?workbook=15_04.xlsx&amp;sheet=U0&amp;row=839&amp;col=6&amp;number=4.5&amp;sourceID=14","4.5")</f>
        <v>4.5</v>
      </c>
      <c r="G839" s="4" t="str">
        <f>HYPERLINK("http://141.218.60.56/~jnz1568/getInfo.php?workbook=15_04.xlsx&amp;sheet=U0&amp;row=839&amp;col=7&amp;number=0.0145&amp;sourceID=14","0.0145")</f>
        <v>0.0145</v>
      </c>
    </row>
    <row r="840" spans="1:7">
      <c r="A840" s="3"/>
      <c r="B840" s="3"/>
      <c r="C840" s="3"/>
      <c r="D840" s="3"/>
      <c r="E840" s="3">
        <v>17</v>
      </c>
      <c r="F840" s="4" t="str">
        <f>HYPERLINK("http://141.218.60.56/~jnz1568/getInfo.php?workbook=15_04.xlsx&amp;sheet=U0&amp;row=840&amp;col=6&amp;number=4.6&amp;sourceID=14","4.6")</f>
        <v>4.6</v>
      </c>
      <c r="G840" s="4" t="str">
        <f>HYPERLINK("http://141.218.60.56/~jnz1568/getInfo.php?workbook=15_04.xlsx&amp;sheet=U0&amp;row=840&amp;col=7&amp;number=0.0144&amp;sourceID=14","0.0144")</f>
        <v>0.0144</v>
      </c>
    </row>
    <row r="841" spans="1:7">
      <c r="A841" s="3"/>
      <c r="B841" s="3"/>
      <c r="C841" s="3"/>
      <c r="D841" s="3"/>
      <c r="E841" s="3">
        <v>18</v>
      </c>
      <c r="F841" s="4" t="str">
        <f>HYPERLINK("http://141.218.60.56/~jnz1568/getInfo.php?workbook=15_04.xlsx&amp;sheet=U0&amp;row=841&amp;col=6&amp;number=4.7&amp;sourceID=14","4.7")</f>
        <v>4.7</v>
      </c>
      <c r="G841" s="4" t="str">
        <f>HYPERLINK("http://141.218.60.56/~jnz1568/getInfo.php?workbook=15_04.xlsx&amp;sheet=U0&amp;row=841&amp;col=7&amp;number=0.0143&amp;sourceID=14","0.0143")</f>
        <v>0.0143</v>
      </c>
    </row>
    <row r="842" spans="1:7">
      <c r="A842" s="3"/>
      <c r="B842" s="3"/>
      <c r="C842" s="3"/>
      <c r="D842" s="3"/>
      <c r="E842" s="3">
        <v>19</v>
      </c>
      <c r="F842" s="4" t="str">
        <f>HYPERLINK("http://141.218.60.56/~jnz1568/getInfo.php?workbook=15_04.xlsx&amp;sheet=U0&amp;row=842&amp;col=6&amp;number=4.8&amp;sourceID=14","4.8")</f>
        <v>4.8</v>
      </c>
      <c r="G842" s="4" t="str">
        <f>HYPERLINK("http://141.218.60.56/~jnz1568/getInfo.php?workbook=15_04.xlsx&amp;sheet=U0&amp;row=842&amp;col=7&amp;number=0.0142&amp;sourceID=14","0.0142")</f>
        <v>0.0142</v>
      </c>
    </row>
    <row r="843" spans="1:7">
      <c r="A843" s="3"/>
      <c r="B843" s="3"/>
      <c r="C843" s="3"/>
      <c r="D843" s="3"/>
      <c r="E843" s="3">
        <v>20</v>
      </c>
      <c r="F843" s="4" t="str">
        <f>HYPERLINK("http://141.218.60.56/~jnz1568/getInfo.php?workbook=15_04.xlsx&amp;sheet=U0&amp;row=843&amp;col=6&amp;number=4.9&amp;sourceID=14","4.9")</f>
        <v>4.9</v>
      </c>
      <c r="G843" s="4" t="str">
        <f>HYPERLINK("http://141.218.60.56/~jnz1568/getInfo.php?workbook=15_04.xlsx&amp;sheet=U0&amp;row=843&amp;col=7&amp;number=0.0141&amp;sourceID=14","0.0141")</f>
        <v>0.0141</v>
      </c>
    </row>
    <row r="844" spans="1:7">
      <c r="A844" s="3">
        <v>15</v>
      </c>
      <c r="B844" s="3">
        <v>4</v>
      </c>
      <c r="C844" s="3">
        <v>8</v>
      </c>
      <c r="D844" s="3">
        <v>9</v>
      </c>
      <c r="E844" s="3">
        <v>1</v>
      </c>
      <c r="F844" s="4" t="str">
        <f>HYPERLINK("http://141.218.60.56/~jnz1568/getInfo.php?workbook=15_04.xlsx&amp;sheet=U0&amp;row=844&amp;col=6&amp;number=3&amp;sourceID=14","3")</f>
        <v>3</v>
      </c>
      <c r="G844" s="4" t="str">
        <f>HYPERLINK("http://141.218.60.56/~jnz1568/getInfo.php?workbook=15_04.xlsx&amp;sheet=U0&amp;row=844&amp;col=7&amp;number=0.186&amp;sourceID=14","0.186")</f>
        <v>0.186</v>
      </c>
    </row>
    <row r="845" spans="1:7">
      <c r="A845" s="3"/>
      <c r="B845" s="3"/>
      <c r="C845" s="3"/>
      <c r="D845" s="3"/>
      <c r="E845" s="3">
        <v>2</v>
      </c>
      <c r="F845" s="4" t="str">
        <f>HYPERLINK("http://141.218.60.56/~jnz1568/getInfo.php?workbook=15_04.xlsx&amp;sheet=U0&amp;row=845&amp;col=6&amp;number=3.1&amp;sourceID=14","3.1")</f>
        <v>3.1</v>
      </c>
      <c r="G845" s="4" t="str">
        <f>HYPERLINK("http://141.218.60.56/~jnz1568/getInfo.php?workbook=15_04.xlsx&amp;sheet=U0&amp;row=845&amp;col=7&amp;number=0.186&amp;sourceID=14","0.186")</f>
        <v>0.186</v>
      </c>
    </row>
    <row r="846" spans="1:7">
      <c r="A846" s="3"/>
      <c r="B846" s="3"/>
      <c r="C846" s="3"/>
      <c r="D846" s="3"/>
      <c r="E846" s="3">
        <v>3</v>
      </c>
      <c r="F846" s="4" t="str">
        <f>HYPERLINK("http://141.218.60.56/~jnz1568/getInfo.php?workbook=15_04.xlsx&amp;sheet=U0&amp;row=846&amp;col=6&amp;number=3.2&amp;sourceID=14","3.2")</f>
        <v>3.2</v>
      </c>
      <c r="G846" s="4" t="str">
        <f>HYPERLINK("http://141.218.60.56/~jnz1568/getInfo.php?workbook=15_04.xlsx&amp;sheet=U0&amp;row=846&amp;col=7&amp;number=0.186&amp;sourceID=14","0.186")</f>
        <v>0.186</v>
      </c>
    </row>
    <row r="847" spans="1:7">
      <c r="A847" s="3"/>
      <c r="B847" s="3"/>
      <c r="C847" s="3"/>
      <c r="D847" s="3"/>
      <c r="E847" s="3">
        <v>4</v>
      </c>
      <c r="F847" s="4" t="str">
        <f>HYPERLINK("http://141.218.60.56/~jnz1568/getInfo.php?workbook=15_04.xlsx&amp;sheet=U0&amp;row=847&amp;col=6&amp;number=3.3&amp;sourceID=14","3.3")</f>
        <v>3.3</v>
      </c>
      <c r="G847" s="4" t="str">
        <f>HYPERLINK("http://141.218.60.56/~jnz1568/getInfo.php?workbook=15_04.xlsx&amp;sheet=U0&amp;row=847&amp;col=7&amp;number=0.186&amp;sourceID=14","0.186")</f>
        <v>0.186</v>
      </c>
    </row>
    <row r="848" spans="1:7">
      <c r="A848" s="3"/>
      <c r="B848" s="3"/>
      <c r="C848" s="3"/>
      <c r="D848" s="3"/>
      <c r="E848" s="3">
        <v>5</v>
      </c>
      <c r="F848" s="4" t="str">
        <f>HYPERLINK("http://141.218.60.56/~jnz1568/getInfo.php?workbook=15_04.xlsx&amp;sheet=U0&amp;row=848&amp;col=6&amp;number=3.4&amp;sourceID=14","3.4")</f>
        <v>3.4</v>
      </c>
      <c r="G848" s="4" t="str">
        <f>HYPERLINK("http://141.218.60.56/~jnz1568/getInfo.php?workbook=15_04.xlsx&amp;sheet=U0&amp;row=848&amp;col=7&amp;number=0.186&amp;sourceID=14","0.186")</f>
        <v>0.186</v>
      </c>
    </row>
    <row r="849" spans="1:7">
      <c r="A849" s="3"/>
      <c r="B849" s="3"/>
      <c r="C849" s="3"/>
      <c r="D849" s="3"/>
      <c r="E849" s="3">
        <v>6</v>
      </c>
      <c r="F849" s="4" t="str">
        <f>HYPERLINK("http://141.218.60.56/~jnz1568/getInfo.php?workbook=15_04.xlsx&amp;sheet=U0&amp;row=849&amp;col=6&amp;number=3.5&amp;sourceID=14","3.5")</f>
        <v>3.5</v>
      </c>
      <c r="G849" s="4" t="str">
        <f>HYPERLINK("http://141.218.60.56/~jnz1568/getInfo.php?workbook=15_04.xlsx&amp;sheet=U0&amp;row=849&amp;col=7&amp;number=0.186&amp;sourceID=14","0.186")</f>
        <v>0.186</v>
      </c>
    </row>
    <row r="850" spans="1:7">
      <c r="A850" s="3"/>
      <c r="B850" s="3"/>
      <c r="C850" s="3"/>
      <c r="D850" s="3"/>
      <c r="E850" s="3">
        <v>7</v>
      </c>
      <c r="F850" s="4" t="str">
        <f>HYPERLINK("http://141.218.60.56/~jnz1568/getInfo.php?workbook=15_04.xlsx&amp;sheet=U0&amp;row=850&amp;col=6&amp;number=3.6&amp;sourceID=14","3.6")</f>
        <v>3.6</v>
      </c>
      <c r="G850" s="4" t="str">
        <f>HYPERLINK("http://141.218.60.56/~jnz1568/getInfo.php?workbook=15_04.xlsx&amp;sheet=U0&amp;row=850&amp;col=7&amp;number=0.186&amp;sourceID=14","0.186")</f>
        <v>0.186</v>
      </c>
    </row>
    <row r="851" spans="1:7">
      <c r="A851" s="3"/>
      <c r="B851" s="3"/>
      <c r="C851" s="3"/>
      <c r="D851" s="3"/>
      <c r="E851" s="3">
        <v>8</v>
      </c>
      <c r="F851" s="4" t="str">
        <f>HYPERLINK("http://141.218.60.56/~jnz1568/getInfo.php?workbook=15_04.xlsx&amp;sheet=U0&amp;row=851&amp;col=6&amp;number=3.7&amp;sourceID=14","3.7")</f>
        <v>3.7</v>
      </c>
      <c r="G851" s="4" t="str">
        <f>HYPERLINK("http://141.218.60.56/~jnz1568/getInfo.php?workbook=15_04.xlsx&amp;sheet=U0&amp;row=851&amp;col=7&amp;number=0.186&amp;sourceID=14","0.186")</f>
        <v>0.186</v>
      </c>
    </row>
    <row r="852" spans="1:7">
      <c r="A852" s="3"/>
      <c r="B852" s="3"/>
      <c r="C852" s="3"/>
      <c r="D852" s="3"/>
      <c r="E852" s="3">
        <v>9</v>
      </c>
      <c r="F852" s="4" t="str">
        <f>HYPERLINK("http://141.218.60.56/~jnz1568/getInfo.php?workbook=15_04.xlsx&amp;sheet=U0&amp;row=852&amp;col=6&amp;number=3.8&amp;sourceID=14","3.8")</f>
        <v>3.8</v>
      </c>
      <c r="G852" s="4" t="str">
        <f>HYPERLINK("http://141.218.60.56/~jnz1568/getInfo.php?workbook=15_04.xlsx&amp;sheet=U0&amp;row=852&amp;col=7&amp;number=0.186&amp;sourceID=14","0.186")</f>
        <v>0.186</v>
      </c>
    </row>
    <row r="853" spans="1:7">
      <c r="A853" s="3"/>
      <c r="B853" s="3"/>
      <c r="C853" s="3"/>
      <c r="D853" s="3"/>
      <c r="E853" s="3">
        <v>10</v>
      </c>
      <c r="F853" s="4" t="str">
        <f>HYPERLINK("http://141.218.60.56/~jnz1568/getInfo.php?workbook=15_04.xlsx&amp;sheet=U0&amp;row=853&amp;col=6&amp;number=3.9&amp;sourceID=14","3.9")</f>
        <v>3.9</v>
      </c>
      <c r="G853" s="4" t="str">
        <f>HYPERLINK("http://141.218.60.56/~jnz1568/getInfo.php?workbook=15_04.xlsx&amp;sheet=U0&amp;row=853&amp;col=7&amp;number=0.186&amp;sourceID=14","0.186")</f>
        <v>0.186</v>
      </c>
    </row>
    <row r="854" spans="1:7">
      <c r="A854" s="3"/>
      <c r="B854" s="3"/>
      <c r="C854" s="3"/>
      <c r="D854" s="3"/>
      <c r="E854" s="3">
        <v>11</v>
      </c>
      <c r="F854" s="4" t="str">
        <f>HYPERLINK("http://141.218.60.56/~jnz1568/getInfo.php?workbook=15_04.xlsx&amp;sheet=U0&amp;row=854&amp;col=6&amp;number=4&amp;sourceID=14","4")</f>
        <v>4</v>
      </c>
      <c r="G854" s="4" t="str">
        <f>HYPERLINK("http://141.218.60.56/~jnz1568/getInfo.php?workbook=15_04.xlsx&amp;sheet=U0&amp;row=854&amp;col=7&amp;number=0.186&amp;sourceID=14","0.186")</f>
        <v>0.186</v>
      </c>
    </row>
    <row r="855" spans="1:7">
      <c r="A855" s="3"/>
      <c r="B855" s="3"/>
      <c r="C855" s="3"/>
      <c r="D855" s="3"/>
      <c r="E855" s="3">
        <v>12</v>
      </c>
      <c r="F855" s="4" t="str">
        <f>HYPERLINK("http://141.218.60.56/~jnz1568/getInfo.php?workbook=15_04.xlsx&amp;sheet=U0&amp;row=855&amp;col=6&amp;number=4.1&amp;sourceID=14","4.1")</f>
        <v>4.1</v>
      </c>
      <c r="G855" s="4" t="str">
        <f>HYPERLINK("http://141.218.60.56/~jnz1568/getInfo.php?workbook=15_04.xlsx&amp;sheet=U0&amp;row=855&amp;col=7&amp;number=0.185&amp;sourceID=14","0.185")</f>
        <v>0.185</v>
      </c>
    </row>
    <row r="856" spans="1:7">
      <c r="A856" s="3"/>
      <c r="B856" s="3"/>
      <c r="C856" s="3"/>
      <c r="D856" s="3"/>
      <c r="E856" s="3">
        <v>13</v>
      </c>
      <c r="F856" s="4" t="str">
        <f>HYPERLINK("http://141.218.60.56/~jnz1568/getInfo.php?workbook=15_04.xlsx&amp;sheet=U0&amp;row=856&amp;col=6&amp;number=4.2&amp;sourceID=14","4.2")</f>
        <v>4.2</v>
      </c>
      <c r="G856" s="4" t="str">
        <f>HYPERLINK("http://141.218.60.56/~jnz1568/getInfo.php?workbook=15_04.xlsx&amp;sheet=U0&amp;row=856&amp;col=7&amp;number=0.185&amp;sourceID=14","0.185")</f>
        <v>0.185</v>
      </c>
    </row>
    <row r="857" spans="1:7">
      <c r="A857" s="3"/>
      <c r="B857" s="3"/>
      <c r="C857" s="3"/>
      <c r="D857" s="3"/>
      <c r="E857" s="3">
        <v>14</v>
      </c>
      <c r="F857" s="4" t="str">
        <f>HYPERLINK("http://141.218.60.56/~jnz1568/getInfo.php?workbook=15_04.xlsx&amp;sheet=U0&amp;row=857&amp;col=6&amp;number=4.3&amp;sourceID=14","4.3")</f>
        <v>4.3</v>
      </c>
      <c r="G857" s="4" t="str">
        <f>HYPERLINK("http://141.218.60.56/~jnz1568/getInfo.php?workbook=15_04.xlsx&amp;sheet=U0&amp;row=857&amp;col=7&amp;number=0.185&amp;sourceID=14","0.185")</f>
        <v>0.185</v>
      </c>
    </row>
    <row r="858" spans="1:7">
      <c r="A858" s="3"/>
      <c r="B858" s="3"/>
      <c r="C858" s="3"/>
      <c r="D858" s="3"/>
      <c r="E858" s="3">
        <v>15</v>
      </c>
      <c r="F858" s="4" t="str">
        <f>HYPERLINK("http://141.218.60.56/~jnz1568/getInfo.php?workbook=15_04.xlsx&amp;sheet=U0&amp;row=858&amp;col=6&amp;number=4.4&amp;sourceID=14","4.4")</f>
        <v>4.4</v>
      </c>
      <c r="G858" s="4" t="str">
        <f>HYPERLINK("http://141.218.60.56/~jnz1568/getInfo.php?workbook=15_04.xlsx&amp;sheet=U0&amp;row=858&amp;col=7&amp;number=0.185&amp;sourceID=14","0.185")</f>
        <v>0.185</v>
      </c>
    </row>
    <row r="859" spans="1:7">
      <c r="A859" s="3"/>
      <c r="B859" s="3"/>
      <c r="C859" s="3"/>
      <c r="D859" s="3"/>
      <c r="E859" s="3">
        <v>16</v>
      </c>
      <c r="F859" s="4" t="str">
        <f>HYPERLINK("http://141.218.60.56/~jnz1568/getInfo.php?workbook=15_04.xlsx&amp;sheet=U0&amp;row=859&amp;col=6&amp;number=4.5&amp;sourceID=14","4.5")</f>
        <v>4.5</v>
      </c>
      <c r="G859" s="4" t="str">
        <f>HYPERLINK("http://141.218.60.56/~jnz1568/getInfo.php?workbook=15_04.xlsx&amp;sheet=U0&amp;row=859&amp;col=7&amp;number=0.184&amp;sourceID=14","0.184")</f>
        <v>0.184</v>
      </c>
    </row>
    <row r="860" spans="1:7">
      <c r="A860" s="3"/>
      <c r="B860" s="3"/>
      <c r="C860" s="3"/>
      <c r="D860" s="3"/>
      <c r="E860" s="3">
        <v>17</v>
      </c>
      <c r="F860" s="4" t="str">
        <f>HYPERLINK("http://141.218.60.56/~jnz1568/getInfo.php?workbook=15_04.xlsx&amp;sheet=U0&amp;row=860&amp;col=6&amp;number=4.6&amp;sourceID=14","4.6")</f>
        <v>4.6</v>
      </c>
      <c r="G860" s="4" t="str">
        <f>HYPERLINK("http://141.218.60.56/~jnz1568/getInfo.php?workbook=15_04.xlsx&amp;sheet=U0&amp;row=860&amp;col=7&amp;number=0.184&amp;sourceID=14","0.184")</f>
        <v>0.184</v>
      </c>
    </row>
    <row r="861" spans="1:7">
      <c r="A861" s="3"/>
      <c r="B861" s="3"/>
      <c r="C861" s="3"/>
      <c r="D861" s="3"/>
      <c r="E861" s="3">
        <v>18</v>
      </c>
      <c r="F861" s="4" t="str">
        <f>HYPERLINK("http://141.218.60.56/~jnz1568/getInfo.php?workbook=15_04.xlsx&amp;sheet=U0&amp;row=861&amp;col=6&amp;number=4.7&amp;sourceID=14","4.7")</f>
        <v>4.7</v>
      </c>
      <c r="G861" s="4" t="str">
        <f>HYPERLINK("http://141.218.60.56/~jnz1568/getInfo.php?workbook=15_04.xlsx&amp;sheet=U0&amp;row=861&amp;col=7&amp;number=0.183&amp;sourceID=14","0.183")</f>
        <v>0.183</v>
      </c>
    </row>
    <row r="862" spans="1:7">
      <c r="A862" s="3"/>
      <c r="B862" s="3"/>
      <c r="C862" s="3"/>
      <c r="D862" s="3"/>
      <c r="E862" s="3">
        <v>19</v>
      </c>
      <c r="F862" s="4" t="str">
        <f>HYPERLINK("http://141.218.60.56/~jnz1568/getInfo.php?workbook=15_04.xlsx&amp;sheet=U0&amp;row=862&amp;col=6&amp;number=4.8&amp;sourceID=14","4.8")</f>
        <v>4.8</v>
      </c>
      <c r="G862" s="4" t="str">
        <f>HYPERLINK("http://141.218.60.56/~jnz1568/getInfo.php?workbook=15_04.xlsx&amp;sheet=U0&amp;row=862&amp;col=7&amp;number=0.182&amp;sourceID=14","0.182")</f>
        <v>0.182</v>
      </c>
    </row>
    <row r="863" spans="1:7">
      <c r="A863" s="3"/>
      <c r="B863" s="3"/>
      <c r="C863" s="3"/>
      <c r="D863" s="3"/>
      <c r="E863" s="3">
        <v>20</v>
      </c>
      <c r="F863" s="4" t="str">
        <f>HYPERLINK("http://141.218.60.56/~jnz1568/getInfo.php?workbook=15_04.xlsx&amp;sheet=U0&amp;row=863&amp;col=6&amp;number=4.9&amp;sourceID=14","4.9")</f>
        <v>4.9</v>
      </c>
      <c r="G863" s="4" t="str">
        <f>HYPERLINK("http://141.218.60.56/~jnz1568/getInfo.php?workbook=15_04.xlsx&amp;sheet=U0&amp;row=863&amp;col=7&amp;number=0.181&amp;sourceID=14","0.181")</f>
        <v>0.181</v>
      </c>
    </row>
    <row r="864" spans="1:7">
      <c r="A864" s="3">
        <v>15</v>
      </c>
      <c r="B864" s="3">
        <v>4</v>
      </c>
      <c r="C864" s="3">
        <v>8</v>
      </c>
      <c r="D864" s="3">
        <v>10</v>
      </c>
      <c r="E864" s="3">
        <v>1</v>
      </c>
      <c r="F864" s="4" t="str">
        <f>HYPERLINK("http://141.218.60.56/~jnz1568/getInfo.php?workbook=15_04.xlsx&amp;sheet=U0&amp;row=864&amp;col=6&amp;number=3&amp;sourceID=14","3")</f>
        <v>3</v>
      </c>
      <c r="G864" s="4" t="str">
        <f>HYPERLINK("http://141.218.60.56/~jnz1568/getInfo.php?workbook=15_04.xlsx&amp;sheet=U0&amp;row=864&amp;col=7&amp;number=0.025&amp;sourceID=14","0.025")</f>
        <v>0.025</v>
      </c>
    </row>
    <row r="865" spans="1:7">
      <c r="A865" s="3"/>
      <c r="B865" s="3"/>
      <c r="C865" s="3"/>
      <c r="D865" s="3"/>
      <c r="E865" s="3">
        <v>2</v>
      </c>
      <c r="F865" s="4" t="str">
        <f>HYPERLINK("http://141.218.60.56/~jnz1568/getInfo.php?workbook=15_04.xlsx&amp;sheet=U0&amp;row=865&amp;col=6&amp;number=3.1&amp;sourceID=14","3.1")</f>
        <v>3.1</v>
      </c>
      <c r="G865" s="4" t="str">
        <f>HYPERLINK("http://141.218.60.56/~jnz1568/getInfo.php?workbook=15_04.xlsx&amp;sheet=U0&amp;row=865&amp;col=7&amp;number=0.025&amp;sourceID=14","0.025")</f>
        <v>0.025</v>
      </c>
    </row>
    <row r="866" spans="1:7">
      <c r="A866" s="3"/>
      <c r="B866" s="3"/>
      <c r="C866" s="3"/>
      <c r="D866" s="3"/>
      <c r="E866" s="3">
        <v>3</v>
      </c>
      <c r="F866" s="4" t="str">
        <f>HYPERLINK("http://141.218.60.56/~jnz1568/getInfo.php?workbook=15_04.xlsx&amp;sheet=U0&amp;row=866&amp;col=6&amp;number=3.2&amp;sourceID=14","3.2")</f>
        <v>3.2</v>
      </c>
      <c r="G866" s="4" t="str">
        <f>HYPERLINK("http://141.218.60.56/~jnz1568/getInfo.php?workbook=15_04.xlsx&amp;sheet=U0&amp;row=866&amp;col=7&amp;number=0.025&amp;sourceID=14","0.025")</f>
        <v>0.025</v>
      </c>
    </row>
    <row r="867" spans="1:7">
      <c r="A867" s="3"/>
      <c r="B867" s="3"/>
      <c r="C867" s="3"/>
      <c r="D867" s="3"/>
      <c r="E867" s="3">
        <v>4</v>
      </c>
      <c r="F867" s="4" t="str">
        <f>HYPERLINK("http://141.218.60.56/~jnz1568/getInfo.php?workbook=15_04.xlsx&amp;sheet=U0&amp;row=867&amp;col=6&amp;number=3.3&amp;sourceID=14","3.3")</f>
        <v>3.3</v>
      </c>
      <c r="G867" s="4" t="str">
        <f>HYPERLINK("http://141.218.60.56/~jnz1568/getInfo.php?workbook=15_04.xlsx&amp;sheet=U0&amp;row=867&amp;col=7&amp;number=0.025&amp;sourceID=14","0.025")</f>
        <v>0.025</v>
      </c>
    </row>
    <row r="868" spans="1:7">
      <c r="A868" s="3"/>
      <c r="B868" s="3"/>
      <c r="C868" s="3"/>
      <c r="D868" s="3"/>
      <c r="E868" s="3">
        <v>5</v>
      </c>
      <c r="F868" s="4" t="str">
        <f>HYPERLINK("http://141.218.60.56/~jnz1568/getInfo.php?workbook=15_04.xlsx&amp;sheet=U0&amp;row=868&amp;col=6&amp;number=3.4&amp;sourceID=14","3.4")</f>
        <v>3.4</v>
      </c>
      <c r="G868" s="4" t="str">
        <f>HYPERLINK("http://141.218.60.56/~jnz1568/getInfo.php?workbook=15_04.xlsx&amp;sheet=U0&amp;row=868&amp;col=7&amp;number=0.025&amp;sourceID=14","0.025")</f>
        <v>0.025</v>
      </c>
    </row>
    <row r="869" spans="1:7">
      <c r="A869" s="3"/>
      <c r="B869" s="3"/>
      <c r="C869" s="3"/>
      <c r="D869" s="3"/>
      <c r="E869" s="3">
        <v>6</v>
      </c>
      <c r="F869" s="4" t="str">
        <f>HYPERLINK("http://141.218.60.56/~jnz1568/getInfo.php?workbook=15_04.xlsx&amp;sheet=U0&amp;row=869&amp;col=6&amp;number=3.5&amp;sourceID=14","3.5")</f>
        <v>3.5</v>
      </c>
      <c r="G869" s="4" t="str">
        <f>HYPERLINK("http://141.218.60.56/~jnz1568/getInfo.php?workbook=15_04.xlsx&amp;sheet=U0&amp;row=869&amp;col=7&amp;number=0.025&amp;sourceID=14","0.025")</f>
        <v>0.025</v>
      </c>
    </row>
    <row r="870" spans="1:7">
      <c r="A870" s="3"/>
      <c r="B870" s="3"/>
      <c r="C870" s="3"/>
      <c r="D870" s="3"/>
      <c r="E870" s="3">
        <v>7</v>
      </c>
      <c r="F870" s="4" t="str">
        <f>HYPERLINK("http://141.218.60.56/~jnz1568/getInfo.php?workbook=15_04.xlsx&amp;sheet=U0&amp;row=870&amp;col=6&amp;number=3.6&amp;sourceID=14","3.6")</f>
        <v>3.6</v>
      </c>
      <c r="G870" s="4" t="str">
        <f>HYPERLINK("http://141.218.60.56/~jnz1568/getInfo.php?workbook=15_04.xlsx&amp;sheet=U0&amp;row=870&amp;col=7&amp;number=0.025&amp;sourceID=14","0.025")</f>
        <v>0.025</v>
      </c>
    </row>
    <row r="871" spans="1:7">
      <c r="A871" s="3"/>
      <c r="B871" s="3"/>
      <c r="C871" s="3"/>
      <c r="D871" s="3"/>
      <c r="E871" s="3">
        <v>8</v>
      </c>
      <c r="F871" s="4" t="str">
        <f>HYPERLINK("http://141.218.60.56/~jnz1568/getInfo.php?workbook=15_04.xlsx&amp;sheet=U0&amp;row=871&amp;col=6&amp;number=3.7&amp;sourceID=14","3.7")</f>
        <v>3.7</v>
      </c>
      <c r="G871" s="4" t="str">
        <f>HYPERLINK("http://141.218.60.56/~jnz1568/getInfo.php?workbook=15_04.xlsx&amp;sheet=U0&amp;row=871&amp;col=7&amp;number=0.025&amp;sourceID=14","0.025")</f>
        <v>0.025</v>
      </c>
    </row>
    <row r="872" spans="1:7">
      <c r="A872" s="3"/>
      <c r="B872" s="3"/>
      <c r="C872" s="3"/>
      <c r="D872" s="3"/>
      <c r="E872" s="3">
        <v>9</v>
      </c>
      <c r="F872" s="4" t="str">
        <f>HYPERLINK("http://141.218.60.56/~jnz1568/getInfo.php?workbook=15_04.xlsx&amp;sheet=U0&amp;row=872&amp;col=6&amp;number=3.8&amp;sourceID=14","3.8")</f>
        <v>3.8</v>
      </c>
      <c r="G872" s="4" t="str">
        <f>HYPERLINK("http://141.218.60.56/~jnz1568/getInfo.php?workbook=15_04.xlsx&amp;sheet=U0&amp;row=872&amp;col=7&amp;number=0.025&amp;sourceID=14","0.025")</f>
        <v>0.025</v>
      </c>
    </row>
    <row r="873" spans="1:7">
      <c r="A873" s="3"/>
      <c r="B873" s="3"/>
      <c r="C873" s="3"/>
      <c r="D873" s="3"/>
      <c r="E873" s="3">
        <v>10</v>
      </c>
      <c r="F873" s="4" t="str">
        <f>HYPERLINK("http://141.218.60.56/~jnz1568/getInfo.php?workbook=15_04.xlsx&amp;sheet=U0&amp;row=873&amp;col=6&amp;number=3.9&amp;sourceID=14","3.9")</f>
        <v>3.9</v>
      </c>
      <c r="G873" s="4" t="str">
        <f>HYPERLINK("http://141.218.60.56/~jnz1568/getInfo.php?workbook=15_04.xlsx&amp;sheet=U0&amp;row=873&amp;col=7&amp;number=0.0249&amp;sourceID=14","0.0249")</f>
        <v>0.0249</v>
      </c>
    </row>
    <row r="874" spans="1:7">
      <c r="A874" s="3"/>
      <c r="B874" s="3"/>
      <c r="C874" s="3"/>
      <c r="D874" s="3"/>
      <c r="E874" s="3">
        <v>11</v>
      </c>
      <c r="F874" s="4" t="str">
        <f>HYPERLINK("http://141.218.60.56/~jnz1568/getInfo.php?workbook=15_04.xlsx&amp;sheet=U0&amp;row=874&amp;col=6&amp;number=4&amp;sourceID=14","4")</f>
        <v>4</v>
      </c>
      <c r="G874" s="4" t="str">
        <f>HYPERLINK("http://141.218.60.56/~jnz1568/getInfo.php?workbook=15_04.xlsx&amp;sheet=U0&amp;row=874&amp;col=7&amp;number=0.0249&amp;sourceID=14","0.0249")</f>
        <v>0.0249</v>
      </c>
    </row>
    <row r="875" spans="1:7">
      <c r="A875" s="3"/>
      <c r="B875" s="3"/>
      <c r="C875" s="3"/>
      <c r="D875" s="3"/>
      <c r="E875" s="3">
        <v>12</v>
      </c>
      <c r="F875" s="4" t="str">
        <f>HYPERLINK("http://141.218.60.56/~jnz1568/getInfo.php?workbook=15_04.xlsx&amp;sheet=U0&amp;row=875&amp;col=6&amp;number=4.1&amp;sourceID=14","4.1")</f>
        <v>4.1</v>
      </c>
      <c r="G875" s="4" t="str">
        <f>HYPERLINK("http://141.218.60.56/~jnz1568/getInfo.php?workbook=15_04.xlsx&amp;sheet=U0&amp;row=875&amp;col=7&amp;number=0.0249&amp;sourceID=14","0.0249")</f>
        <v>0.0249</v>
      </c>
    </row>
    <row r="876" spans="1:7">
      <c r="A876" s="3"/>
      <c r="B876" s="3"/>
      <c r="C876" s="3"/>
      <c r="D876" s="3"/>
      <c r="E876" s="3">
        <v>13</v>
      </c>
      <c r="F876" s="4" t="str">
        <f>HYPERLINK("http://141.218.60.56/~jnz1568/getInfo.php?workbook=15_04.xlsx&amp;sheet=U0&amp;row=876&amp;col=6&amp;number=4.2&amp;sourceID=14","4.2")</f>
        <v>4.2</v>
      </c>
      <c r="G876" s="4" t="str">
        <f>HYPERLINK("http://141.218.60.56/~jnz1568/getInfo.php?workbook=15_04.xlsx&amp;sheet=U0&amp;row=876&amp;col=7&amp;number=0.0248&amp;sourceID=14","0.0248")</f>
        <v>0.0248</v>
      </c>
    </row>
    <row r="877" spans="1:7">
      <c r="A877" s="3"/>
      <c r="B877" s="3"/>
      <c r="C877" s="3"/>
      <c r="D877" s="3"/>
      <c r="E877" s="3">
        <v>14</v>
      </c>
      <c r="F877" s="4" t="str">
        <f>HYPERLINK("http://141.218.60.56/~jnz1568/getInfo.php?workbook=15_04.xlsx&amp;sheet=U0&amp;row=877&amp;col=6&amp;number=4.3&amp;sourceID=14","4.3")</f>
        <v>4.3</v>
      </c>
      <c r="G877" s="4" t="str">
        <f>HYPERLINK("http://141.218.60.56/~jnz1568/getInfo.php?workbook=15_04.xlsx&amp;sheet=U0&amp;row=877&amp;col=7&amp;number=0.0247&amp;sourceID=14","0.0247")</f>
        <v>0.0247</v>
      </c>
    </row>
    <row r="878" spans="1:7">
      <c r="A878" s="3"/>
      <c r="B878" s="3"/>
      <c r="C878" s="3"/>
      <c r="D878" s="3"/>
      <c r="E878" s="3">
        <v>15</v>
      </c>
      <c r="F878" s="4" t="str">
        <f>HYPERLINK("http://141.218.60.56/~jnz1568/getInfo.php?workbook=15_04.xlsx&amp;sheet=U0&amp;row=878&amp;col=6&amp;number=4.4&amp;sourceID=14","4.4")</f>
        <v>4.4</v>
      </c>
      <c r="G878" s="4" t="str">
        <f>HYPERLINK("http://141.218.60.56/~jnz1568/getInfo.php?workbook=15_04.xlsx&amp;sheet=U0&amp;row=878&amp;col=7&amp;number=0.0247&amp;sourceID=14","0.0247")</f>
        <v>0.0247</v>
      </c>
    </row>
    <row r="879" spans="1:7">
      <c r="A879" s="3"/>
      <c r="B879" s="3"/>
      <c r="C879" s="3"/>
      <c r="D879" s="3"/>
      <c r="E879" s="3">
        <v>16</v>
      </c>
      <c r="F879" s="4" t="str">
        <f>HYPERLINK("http://141.218.60.56/~jnz1568/getInfo.php?workbook=15_04.xlsx&amp;sheet=U0&amp;row=879&amp;col=6&amp;number=4.5&amp;sourceID=14","4.5")</f>
        <v>4.5</v>
      </c>
      <c r="G879" s="4" t="str">
        <f>HYPERLINK("http://141.218.60.56/~jnz1568/getInfo.php?workbook=15_04.xlsx&amp;sheet=U0&amp;row=879&amp;col=7&amp;number=0.0246&amp;sourceID=14","0.0246")</f>
        <v>0.0246</v>
      </c>
    </row>
    <row r="880" spans="1:7">
      <c r="A880" s="3"/>
      <c r="B880" s="3"/>
      <c r="C880" s="3"/>
      <c r="D880" s="3"/>
      <c r="E880" s="3">
        <v>17</v>
      </c>
      <c r="F880" s="4" t="str">
        <f>HYPERLINK("http://141.218.60.56/~jnz1568/getInfo.php?workbook=15_04.xlsx&amp;sheet=U0&amp;row=880&amp;col=6&amp;number=4.6&amp;sourceID=14","4.6")</f>
        <v>4.6</v>
      </c>
      <c r="G880" s="4" t="str">
        <f>HYPERLINK("http://141.218.60.56/~jnz1568/getInfo.php?workbook=15_04.xlsx&amp;sheet=U0&amp;row=880&amp;col=7&amp;number=0.0244&amp;sourceID=14","0.0244")</f>
        <v>0.0244</v>
      </c>
    </row>
    <row r="881" spans="1:7">
      <c r="A881" s="3"/>
      <c r="B881" s="3"/>
      <c r="C881" s="3"/>
      <c r="D881" s="3"/>
      <c r="E881" s="3">
        <v>18</v>
      </c>
      <c r="F881" s="4" t="str">
        <f>HYPERLINK("http://141.218.60.56/~jnz1568/getInfo.php?workbook=15_04.xlsx&amp;sheet=U0&amp;row=881&amp;col=6&amp;number=4.7&amp;sourceID=14","4.7")</f>
        <v>4.7</v>
      </c>
      <c r="G881" s="4" t="str">
        <f>HYPERLINK("http://141.218.60.56/~jnz1568/getInfo.php?workbook=15_04.xlsx&amp;sheet=U0&amp;row=881&amp;col=7&amp;number=0.0243&amp;sourceID=14","0.0243")</f>
        <v>0.0243</v>
      </c>
    </row>
    <row r="882" spans="1:7">
      <c r="A882" s="3"/>
      <c r="B882" s="3"/>
      <c r="C882" s="3"/>
      <c r="D882" s="3"/>
      <c r="E882" s="3">
        <v>19</v>
      </c>
      <c r="F882" s="4" t="str">
        <f>HYPERLINK("http://141.218.60.56/~jnz1568/getInfo.php?workbook=15_04.xlsx&amp;sheet=U0&amp;row=882&amp;col=6&amp;number=4.8&amp;sourceID=14","4.8")</f>
        <v>4.8</v>
      </c>
      <c r="G882" s="4" t="str">
        <f>HYPERLINK("http://141.218.60.56/~jnz1568/getInfo.php?workbook=15_04.xlsx&amp;sheet=U0&amp;row=882&amp;col=7&amp;number=0.0241&amp;sourceID=14","0.0241")</f>
        <v>0.0241</v>
      </c>
    </row>
    <row r="883" spans="1:7">
      <c r="A883" s="3"/>
      <c r="B883" s="3"/>
      <c r="C883" s="3"/>
      <c r="D883" s="3"/>
      <c r="E883" s="3">
        <v>20</v>
      </c>
      <c r="F883" s="4" t="str">
        <f>HYPERLINK("http://141.218.60.56/~jnz1568/getInfo.php?workbook=15_04.xlsx&amp;sheet=U0&amp;row=883&amp;col=6&amp;number=4.9&amp;sourceID=14","4.9")</f>
        <v>4.9</v>
      </c>
      <c r="G883" s="4" t="str">
        <f>HYPERLINK("http://141.218.60.56/~jnz1568/getInfo.php?workbook=15_04.xlsx&amp;sheet=U0&amp;row=883&amp;col=7&amp;number=0.0238&amp;sourceID=14","0.0238")</f>
        <v>0.0238</v>
      </c>
    </row>
    <row r="884" spans="1:7">
      <c r="A884" s="3">
        <v>15</v>
      </c>
      <c r="B884" s="3">
        <v>4</v>
      </c>
      <c r="C884" s="3">
        <v>9</v>
      </c>
      <c r="D884" s="3">
        <v>10</v>
      </c>
      <c r="E884" s="3">
        <v>1</v>
      </c>
      <c r="F884" s="4" t="str">
        <f>HYPERLINK("http://141.218.60.56/~jnz1568/getInfo.php?workbook=15_04.xlsx&amp;sheet=U0&amp;row=884&amp;col=6&amp;number=3&amp;sourceID=14","3")</f>
        <v>3</v>
      </c>
      <c r="G884" s="4" t="str">
        <f>HYPERLINK("http://141.218.60.56/~jnz1568/getInfo.php?workbook=15_04.xlsx&amp;sheet=U0&amp;row=884&amp;col=7&amp;number=0.0685&amp;sourceID=14","0.0685")</f>
        <v>0.0685</v>
      </c>
    </row>
    <row r="885" spans="1:7">
      <c r="A885" s="3"/>
      <c r="B885" s="3"/>
      <c r="C885" s="3"/>
      <c r="D885" s="3"/>
      <c r="E885" s="3">
        <v>2</v>
      </c>
      <c r="F885" s="4" t="str">
        <f>HYPERLINK("http://141.218.60.56/~jnz1568/getInfo.php?workbook=15_04.xlsx&amp;sheet=U0&amp;row=885&amp;col=6&amp;number=3.1&amp;sourceID=14","3.1")</f>
        <v>3.1</v>
      </c>
      <c r="G885" s="4" t="str">
        <f>HYPERLINK("http://141.218.60.56/~jnz1568/getInfo.php?workbook=15_04.xlsx&amp;sheet=U0&amp;row=885&amp;col=7&amp;number=0.0685&amp;sourceID=14","0.0685")</f>
        <v>0.0685</v>
      </c>
    </row>
    <row r="886" spans="1:7">
      <c r="A886" s="3"/>
      <c r="B886" s="3"/>
      <c r="C886" s="3"/>
      <c r="D886" s="3"/>
      <c r="E886" s="3">
        <v>3</v>
      </c>
      <c r="F886" s="4" t="str">
        <f>HYPERLINK("http://141.218.60.56/~jnz1568/getInfo.php?workbook=15_04.xlsx&amp;sheet=U0&amp;row=886&amp;col=6&amp;number=3.2&amp;sourceID=14","3.2")</f>
        <v>3.2</v>
      </c>
      <c r="G886" s="4" t="str">
        <f>HYPERLINK("http://141.218.60.56/~jnz1568/getInfo.php?workbook=15_04.xlsx&amp;sheet=U0&amp;row=886&amp;col=7&amp;number=0.0685&amp;sourceID=14","0.0685")</f>
        <v>0.0685</v>
      </c>
    </row>
    <row r="887" spans="1:7">
      <c r="A887" s="3"/>
      <c r="B887" s="3"/>
      <c r="C887" s="3"/>
      <c r="D887" s="3"/>
      <c r="E887" s="3">
        <v>4</v>
      </c>
      <c r="F887" s="4" t="str">
        <f>HYPERLINK("http://141.218.60.56/~jnz1568/getInfo.php?workbook=15_04.xlsx&amp;sheet=U0&amp;row=887&amp;col=6&amp;number=3.3&amp;sourceID=14","3.3")</f>
        <v>3.3</v>
      </c>
      <c r="G887" s="4" t="str">
        <f>HYPERLINK("http://141.218.60.56/~jnz1568/getInfo.php?workbook=15_04.xlsx&amp;sheet=U0&amp;row=887&amp;col=7&amp;number=0.0685&amp;sourceID=14","0.0685")</f>
        <v>0.0685</v>
      </c>
    </row>
    <row r="888" spans="1:7">
      <c r="A888" s="3"/>
      <c r="B888" s="3"/>
      <c r="C888" s="3"/>
      <c r="D888" s="3"/>
      <c r="E888" s="3">
        <v>5</v>
      </c>
      <c r="F888" s="4" t="str">
        <f>HYPERLINK("http://141.218.60.56/~jnz1568/getInfo.php?workbook=15_04.xlsx&amp;sheet=U0&amp;row=888&amp;col=6&amp;number=3.4&amp;sourceID=14","3.4")</f>
        <v>3.4</v>
      </c>
      <c r="G888" s="4" t="str">
        <f>HYPERLINK("http://141.218.60.56/~jnz1568/getInfo.php?workbook=15_04.xlsx&amp;sheet=U0&amp;row=888&amp;col=7&amp;number=0.0685&amp;sourceID=14","0.0685")</f>
        <v>0.0685</v>
      </c>
    </row>
    <row r="889" spans="1:7">
      <c r="A889" s="3"/>
      <c r="B889" s="3"/>
      <c r="C889" s="3"/>
      <c r="D889" s="3"/>
      <c r="E889" s="3">
        <v>6</v>
      </c>
      <c r="F889" s="4" t="str">
        <f>HYPERLINK("http://141.218.60.56/~jnz1568/getInfo.php?workbook=15_04.xlsx&amp;sheet=U0&amp;row=889&amp;col=6&amp;number=3.5&amp;sourceID=14","3.5")</f>
        <v>3.5</v>
      </c>
      <c r="G889" s="4" t="str">
        <f>HYPERLINK("http://141.218.60.56/~jnz1568/getInfo.php?workbook=15_04.xlsx&amp;sheet=U0&amp;row=889&amp;col=7&amp;number=0.0685&amp;sourceID=14","0.0685")</f>
        <v>0.0685</v>
      </c>
    </row>
    <row r="890" spans="1:7">
      <c r="A890" s="3"/>
      <c r="B890" s="3"/>
      <c r="C890" s="3"/>
      <c r="D890" s="3"/>
      <c r="E890" s="3">
        <v>7</v>
      </c>
      <c r="F890" s="4" t="str">
        <f>HYPERLINK("http://141.218.60.56/~jnz1568/getInfo.php?workbook=15_04.xlsx&amp;sheet=U0&amp;row=890&amp;col=6&amp;number=3.6&amp;sourceID=14","3.6")</f>
        <v>3.6</v>
      </c>
      <c r="G890" s="4" t="str">
        <f>HYPERLINK("http://141.218.60.56/~jnz1568/getInfo.php?workbook=15_04.xlsx&amp;sheet=U0&amp;row=890&amp;col=7&amp;number=0.0685&amp;sourceID=14","0.0685")</f>
        <v>0.0685</v>
      </c>
    </row>
    <row r="891" spans="1:7">
      <c r="A891" s="3"/>
      <c r="B891" s="3"/>
      <c r="C891" s="3"/>
      <c r="D891" s="3"/>
      <c r="E891" s="3">
        <v>8</v>
      </c>
      <c r="F891" s="4" t="str">
        <f>HYPERLINK("http://141.218.60.56/~jnz1568/getInfo.php?workbook=15_04.xlsx&amp;sheet=U0&amp;row=891&amp;col=6&amp;number=3.7&amp;sourceID=14","3.7")</f>
        <v>3.7</v>
      </c>
      <c r="G891" s="4" t="str">
        <f>HYPERLINK("http://141.218.60.56/~jnz1568/getInfo.php?workbook=15_04.xlsx&amp;sheet=U0&amp;row=891&amp;col=7&amp;number=0.0685&amp;sourceID=14","0.0685")</f>
        <v>0.0685</v>
      </c>
    </row>
    <row r="892" spans="1:7">
      <c r="A892" s="3"/>
      <c r="B892" s="3"/>
      <c r="C892" s="3"/>
      <c r="D892" s="3"/>
      <c r="E892" s="3">
        <v>9</v>
      </c>
      <c r="F892" s="4" t="str">
        <f>HYPERLINK("http://141.218.60.56/~jnz1568/getInfo.php?workbook=15_04.xlsx&amp;sheet=U0&amp;row=892&amp;col=6&amp;number=3.8&amp;sourceID=14","3.8")</f>
        <v>3.8</v>
      </c>
      <c r="G892" s="4" t="str">
        <f>HYPERLINK("http://141.218.60.56/~jnz1568/getInfo.php?workbook=15_04.xlsx&amp;sheet=U0&amp;row=892&amp;col=7&amp;number=0.0685&amp;sourceID=14","0.0685")</f>
        <v>0.0685</v>
      </c>
    </row>
    <row r="893" spans="1:7">
      <c r="A893" s="3"/>
      <c r="B893" s="3"/>
      <c r="C893" s="3"/>
      <c r="D893" s="3"/>
      <c r="E893" s="3">
        <v>10</v>
      </c>
      <c r="F893" s="4" t="str">
        <f>HYPERLINK("http://141.218.60.56/~jnz1568/getInfo.php?workbook=15_04.xlsx&amp;sheet=U0&amp;row=893&amp;col=6&amp;number=3.9&amp;sourceID=14","3.9")</f>
        <v>3.9</v>
      </c>
      <c r="G893" s="4" t="str">
        <f>HYPERLINK("http://141.218.60.56/~jnz1568/getInfo.php?workbook=15_04.xlsx&amp;sheet=U0&amp;row=893&amp;col=7&amp;number=0.0685&amp;sourceID=14","0.0685")</f>
        <v>0.0685</v>
      </c>
    </row>
    <row r="894" spans="1:7">
      <c r="A894" s="3"/>
      <c r="B894" s="3"/>
      <c r="C894" s="3"/>
      <c r="D894" s="3"/>
      <c r="E894" s="3">
        <v>11</v>
      </c>
      <c r="F894" s="4" t="str">
        <f>HYPERLINK("http://141.218.60.56/~jnz1568/getInfo.php?workbook=15_04.xlsx&amp;sheet=U0&amp;row=894&amp;col=6&amp;number=4&amp;sourceID=14","4")</f>
        <v>4</v>
      </c>
      <c r="G894" s="4" t="str">
        <f>HYPERLINK("http://141.218.60.56/~jnz1568/getInfo.php?workbook=15_04.xlsx&amp;sheet=U0&amp;row=894&amp;col=7&amp;number=0.0685&amp;sourceID=14","0.0685")</f>
        <v>0.0685</v>
      </c>
    </row>
    <row r="895" spans="1:7">
      <c r="A895" s="3"/>
      <c r="B895" s="3"/>
      <c r="C895" s="3"/>
      <c r="D895" s="3"/>
      <c r="E895" s="3">
        <v>12</v>
      </c>
      <c r="F895" s="4" t="str">
        <f>HYPERLINK("http://141.218.60.56/~jnz1568/getInfo.php?workbook=15_04.xlsx&amp;sheet=U0&amp;row=895&amp;col=6&amp;number=4.1&amp;sourceID=14","4.1")</f>
        <v>4.1</v>
      </c>
      <c r="G895" s="4" t="str">
        <f>HYPERLINK("http://141.218.60.56/~jnz1568/getInfo.php?workbook=15_04.xlsx&amp;sheet=U0&amp;row=895&amp;col=7&amp;number=0.0685&amp;sourceID=14","0.0685")</f>
        <v>0.0685</v>
      </c>
    </row>
    <row r="896" spans="1:7">
      <c r="A896" s="3"/>
      <c r="B896" s="3"/>
      <c r="C896" s="3"/>
      <c r="D896" s="3"/>
      <c r="E896" s="3">
        <v>13</v>
      </c>
      <c r="F896" s="4" t="str">
        <f>HYPERLINK("http://141.218.60.56/~jnz1568/getInfo.php?workbook=15_04.xlsx&amp;sheet=U0&amp;row=896&amp;col=6&amp;number=4.2&amp;sourceID=14","4.2")</f>
        <v>4.2</v>
      </c>
      <c r="G896" s="4" t="str">
        <f>HYPERLINK("http://141.218.60.56/~jnz1568/getInfo.php?workbook=15_04.xlsx&amp;sheet=U0&amp;row=896&amp;col=7&amp;number=0.0684&amp;sourceID=14","0.0684")</f>
        <v>0.0684</v>
      </c>
    </row>
    <row r="897" spans="1:7">
      <c r="A897" s="3"/>
      <c r="B897" s="3"/>
      <c r="C897" s="3"/>
      <c r="D897" s="3"/>
      <c r="E897" s="3">
        <v>14</v>
      </c>
      <c r="F897" s="4" t="str">
        <f>HYPERLINK("http://141.218.60.56/~jnz1568/getInfo.php?workbook=15_04.xlsx&amp;sheet=U0&amp;row=897&amp;col=6&amp;number=4.3&amp;sourceID=14","4.3")</f>
        <v>4.3</v>
      </c>
      <c r="G897" s="4" t="str">
        <f>HYPERLINK("http://141.218.60.56/~jnz1568/getInfo.php?workbook=15_04.xlsx&amp;sheet=U0&amp;row=897&amp;col=7&amp;number=0.0684&amp;sourceID=14","0.0684")</f>
        <v>0.0684</v>
      </c>
    </row>
    <row r="898" spans="1:7">
      <c r="A898" s="3"/>
      <c r="B898" s="3"/>
      <c r="C898" s="3"/>
      <c r="D898" s="3"/>
      <c r="E898" s="3">
        <v>15</v>
      </c>
      <c r="F898" s="4" t="str">
        <f>HYPERLINK("http://141.218.60.56/~jnz1568/getInfo.php?workbook=15_04.xlsx&amp;sheet=U0&amp;row=898&amp;col=6&amp;number=4.4&amp;sourceID=14","4.4")</f>
        <v>4.4</v>
      </c>
      <c r="G898" s="4" t="str">
        <f>HYPERLINK("http://141.218.60.56/~jnz1568/getInfo.php?workbook=15_04.xlsx&amp;sheet=U0&amp;row=898&amp;col=7&amp;number=0.0684&amp;sourceID=14","0.0684")</f>
        <v>0.0684</v>
      </c>
    </row>
    <row r="899" spans="1:7">
      <c r="A899" s="3"/>
      <c r="B899" s="3"/>
      <c r="C899" s="3"/>
      <c r="D899" s="3"/>
      <c r="E899" s="3">
        <v>16</v>
      </c>
      <c r="F899" s="4" t="str">
        <f>HYPERLINK("http://141.218.60.56/~jnz1568/getInfo.php?workbook=15_04.xlsx&amp;sheet=U0&amp;row=899&amp;col=6&amp;number=4.5&amp;sourceID=14","4.5")</f>
        <v>4.5</v>
      </c>
      <c r="G899" s="4" t="str">
        <f>HYPERLINK("http://141.218.60.56/~jnz1568/getInfo.php?workbook=15_04.xlsx&amp;sheet=U0&amp;row=899&amp;col=7&amp;number=0.0684&amp;sourceID=14","0.0684")</f>
        <v>0.0684</v>
      </c>
    </row>
    <row r="900" spans="1:7">
      <c r="A900" s="3"/>
      <c r="B900" s="3"/>
      <c r="C900" s="3"/>
      <c r="D900" s="3"/>
      <c r="E900" s="3">
        <v>17</v>
      </c>
      <c r="F900" s="4" t="str">
        <f>HYPERLINK("http://141.218.60.56/~jnz1568/getInfo.php?workbook=15_04.xlsx&amp;sheet=U0&amp;row=900&amp;col=6&amp;number=4.6&amp;sourceID=14","4.6")</f>
        <v>4.6</v>
      </c>
      <c r="G900" s="4" t="str">
        <f>HYPERLINK("http://141.218.60.56/~jnz1568/getInfo.php?workbook=15_04.xlsx&amp;sheet=U0&amp;row=900&amp;col=7&amp;number=0.0684&amp;sourceID=14","0.0684")</f>
        <v>0.0684</v>
      </c>
    </row>
    <row r="901" spans="1:7">
      <c r="A901" s="3"/>
      <c r="B901" s="3"/>
      <c r="C901" s="3"/>
      <c r="D901" s="3"/>
      <c r="E901" s="3">
        <v>18</v>
      </c>
      <c r="F901" s="4" t="str">
        <f>HYPERLINK("http://141.218.60.56/~jnz1568/getInfo.php?workbook=15_04.xlsx&amp;sheet=U0&amp;row=901&amp;col=6&amp;number=4.7&amp;sourceID=14","4.7")</f>
        <v>4.7</v>
      </c>
      <c r="G901" s="4" t="str">
        <f>HYPERLINK("http://141.218.60.56/~jnz1568/getInfo.php?workbook=15_04.xlsx&amp;sheet=U0&amp;row=901&amp;col=7&amp;number=0.0683&amp;sourceID=14","0.0683")</f>
        <v>0.0683</v>
      </c>
    </row>
    <row r="902" spans="1:7">
      <c r="A902" s="3"/>
      <c r="B902" s="3"/>
      <c r="C902" s="3"/>
      <c r="D902" s="3"/>
      <c r="E902" s="3">
        <v>19</v>
      </c>
      <c r="F902" s="4" t="str">
        <f>HYPERLINK("http://141.218.60.56/~jnz1568/getInfo.php?workbook=15_04.xlsx&amp;sheet=U0&amp;row=902&amp;col=6&amp;number=4.8&amp;sourceID=14","4.8")</f>
        <v>4.8</v>
      </c>
      <c r="G902" s="4" t="str">
        <f>HYPERLINK("http://141.218.60.56/~jnz1568/getInfo.php?workbook=15_04.xlsx&amp;sheet=U0&amp;row=902&amp;col=7&amp;number=0.0683&amp;sourceID=14","0.0683")</f>
        <v>0.0683</v>
      </c>
    </row>
    <row r="903" spans="1:7">
      <c r="A903" s="3"/>
      <c r="B903" s="3"/>
      <c r="C903" s="3"/>
      <c r="D903" s="3"/>
      <c r="E903" s="3">
        <v>20</v>
      </c>
      <c r="F903" s="4" t="str">
        <f>HYPERLINK("http://141.218.60.56/~jnz1568/getInfo.php?workbook=15_04.xlsx&amp;sheet=U0&amp;row=903&amp;col=6&amp;number=4.9&amp;sourceID=14","4.9")</f>
        <v>4.9</v>
      </c>
      <c r="G903" s="4" t="str">
        <f>HYPERLINK("http://141.218.60.56/~jnz1568/getInfo.php?workbook=15_04.xlsx&amp;sheet=U0&amp;row=903&amp;col=7&amp;number=0.0682&amp;sourceID=14","0.0682")</f>
        <v>0.0682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2015-05-05T22:09:46Z</dcterms:created>
  <dcterms:modified xsi:type="dcterms:W3CDTF">2015-05-05T22:09:46Z</dcterms:modified>
</cp:coreProperties>
</file>