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<sst xmlns="http://schemas.openxmlformats.org/spreadsheetml/2006/main" count="62" uniqueCount="29">
  <si>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P 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</si>
  <si>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</si>
  <si>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</si>
  <si>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</si>
  <si>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</si>
  <si>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</si>
  <si>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</si>
  <si>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</si>
  <si>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</si>
  <si>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</si>
  <si>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</si>
  <si>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</si>
  <si>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</si>
  <si>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</si>
  <si>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</si>
  <si>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</si>
  <si>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</si>
  <si>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</si>
  <si>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</si>
  <si>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</si>
  <si>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A-values for fine-structure transitions in P XI</t>
  </si>
  <si>
    <t>k</t>
  </si>
  <si>
    <t>WL Vac (A)</t>
  </si>
  <si>
    <t>A (s-1)</t>
  </si>
  <si>
    <t>A2E1(s-1)</t>
  </si>
  <si>
    <t>Effective Collision Strengths for P XI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</si>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</sst>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HYPERLINK("http://141.218.60.56/~jnz1568/getInfo.php?workbook=15_05.xlsx&amp;sheet=E0&amp;row=4&amp;col=10&amp;number=0&amp;sourceID=14","0")</f>
        <v>0</v>
      </c>
    </row>
    <row r="5" spans="1:10">
      <c r="A5" s="3">
        <v>15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HYPERLINK("http://141.218.60.56/~jnz1568/getInfo.php?workbook=15_05.xlsx&amp;sheet=E0&amp;row=5&amp;col=10&amp;number=9703&amp;sourceID=14","9703")</f>
        <v>9703</v>
      </c>
    </row>
    <row r="6" spans="1:10">
      <c r="A6" s="3">
        <v>15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HYPERLINK("http://141.218.60.56/~jnz1568/getInfo.php?workbook=15_05.xlsx&amp;sheet=E0&amp;row=6&amp;col=10&amp;number=177187&amp;sourceID=14","177187")</f>
        <v>177187</v>
      </c>
    </row>
    <row r="7" spans="1:10">
      <c r="A7" s="3">
        <v>15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HYPERLINK("http://141.218.60.56/~jnz1568/getInfo.php?workbook=15_05.xlsx&amp;sheet=E0&amp;row=7&amp;col=10&amp;number=180671&amp;sourceID=14","180671")</f>
        <v>180671</v>
      </c>
    </row>
    <row r="8" spans="1:10">
      <c r="A8" s="3">
        <v>15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HYPERLINK("http://141.218.60.56/~jnz1568/getInfo.php?workbook=15_05.xlsx&amp;sheet=E0&amp;row=8&amp;col=10&amp;number=185634&amp;sourceID=14","185634")</f>
        <v>185634</v>
      </c>
    </row>
    <row r="9" spans="1:10">
      <c r="A9" s="3">
        <v>15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HYPERLINK("http://141.218.60.56/~jnz1568/getInfo.php?workbook=15_05.xlsx&amp;sheet=E0&amp;row=9&amp;col=10&amp;number=316792&amp;sourceID=14","316792")</f>
        <v>316792</v>
      </c>
    </row>
    <row r="10" spans="1:10">
      <c r="A10" s="3">
        <v>15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HYPERLINK("http://141.218.60.56/~jnz1568/getInfo.php?workbook=15_05.xlsx&amp;sheet=E0&amp;row=10&amp;col=10&amp;number=316899&amp;sourceID=14","316899")</f>
        <v>316899</v>
      </c>
    </row>
    <row r="11" spans="1:10">
      <c r="A11" s="3">
        <v>15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HYPERLINK("http://141.218.60.56/~jnz1568/getInfo.php?workbook=15_05.xlsx&amp;sheet=E0&amp;row=11&amp;col=10&amp;number=403246&amp;sourceID=14","403246")</f>
        <v>403246</v>
      </c>
    </row>
    <row r="12" spans="1:10">
      <c r="A12" s="3">
        <v>15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HYPERLINK("http://141.218.60.56/~jnz1568/getInfo.php?workbook=15_05.xlsx&amp;sheet=E0&amp;row=12&amp;col=10&amp;number=426896&amp;sourceID=14","426896")</f>
        <v>426896</v>
      </c>
    </row>
    <row r="13" spans="1:10">
      <c r="A13" s="3">
        <v>15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HYPERLINK("http://141.218.60.56/~jnz1568/getInfo.php?workbook=15_05.xlsx&amp;sheet=E0&amp;row=13&amp;col=10&amp;number=432117&amp;sourceID=14","432117")</f>
        <v>432117</v>
      </c>
    </row>
    <row r="14" spans="1:10">
      <c r="A14" s="3">
        <v>15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HYPERLINK("http://141.218.60.56/~jnz1568/getInfo.php?workbook=15_05.xlsx&amp;sheet=E0&amp;row=14&amp;col=10&amp;number=558955&amp;sourceID=14","558955")</f>
        <v>558955</v>
      </c>
    </row>
    <row r="15" spans="1:10">
      <c r="A15" s="3">
        <v>15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HYPERLINK("http://141.218.60.56/~jnz1568/getInfo.php?workbook=15_05.xlsx&amp;sheet=E0&amp;row=15&amp;col=10&amp;number=631974&amp;sourceID=14","631974")</f>
        <v>631974</v>
      </c>
    </row>
    <row r="16" spans="1:10">
      <c r="A16" s="3">
        <v>15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HYPERLINK("http://141.218.60.56/~jnz1568/getInfo.php?workbook=15_05.xlsx&amp;sheet=E0&amp;row=16&amp;col=10&amp;number=632177&amp;sourceID=14","632177")</f>
        <v>632177</v>
      </c>
    </row>
    <row r="17" spans="1:10">
      <c r="A17" s="3">
        <v>15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HYPERLINK("http://141.218.60.56/~jnz1568/getInfo.php?workbook=15_05.xlsx&amp;sheet=E0&amp;row=17&amp;col=10&amp;number=709620&amp;sourceID=14","709620")</f>
        <v>709620</v>
      </c>
    </row>
    <row r="18" spans="1:10">
      <c r="A18" s="3">
        <v>15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HYPERLINK("http://141.218.60.56/~jnz1568/getInfo.php?workbook=15_05.xlsx&amp;sheet=E0&amp;row=18&amp;col=10&amp;number=710703&amp;sourceID=14","710703")</f>
        <v>710703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15</v>
      </c>
      <c r="B4" s="3">
        <v>5</v>
      </c>
      <c r="C4" s="3">
        <v>2</v>
      </c>
      <c r="D4" s="3">
        <v>1</v>
      </c>
      <c r="E4" s="3">
        <v>10306.109</v>
      </c>
      <c r="F4" s="4" t="str">
        <f>HYPERLINK("http://141.218.60.56/~jnz1568/getInfo.php?workbook=15_05.xlsx&amp;sheet=A0&amp;row=4&amp;col=6&amp;number=8.649&amp;sourceID=14","8.649")</f>
        <v>8.649</v>
      </c>
      <c r="G4" s="4" t="str">
        <f>HYPERLINK("http://141.218.60.56/~jnz1568/getInfo.php?workbook=15_05.xlsx&amp;sheet=A0&amp;row=4&amp;col=7&amp;number=0&amp;sourceID=14","0")</f>
        <v>0</v>
      </c>
    </row>
    <row r="5" spans="1:7">
      <c r="A5" s="3">
        <v>15</v>
      </c>
      <c r="B5" s="3">
        <v>5</v>
      </c>
      <c r="C5" s="3">
        <v>3</v>
      </c>
      <c r="D5" s="3">
        <v>1</v>
      </c>
      <c r="E5" s="3">
        <v>564.377</v>
      </c>
      <c r="F5" s="4" t="str">
        <f>HYPERLINK("http://141.218.60.56/~jnz1568/getInfo.php?workbook=15_05.xlsx&amp;sheet=A0&amp;row=5&amp;col=6&amp;number=513100&amp;sourceID=14","513100")</f>
        <v>513100</v>
      </c>
      <c r="G5" s="4" t="str">
        <f>HYPERLINK("http://141.218.60.56/~jnz1568/getInfo.php?workbook=15_05.xlsx&amp;sheet=A0&amp;row=5&amp;col=7&amp;number=0&amp;sourceID=14","0")</f>
        <v>0</v>
      </c>
    </row>
    <row r="6" spans="1:7">
      <c r="A6" s="3">
        <v>15</v>
      </c>
      <c r="B6" s="3">
        <v>5</v>
      </c>
      <c r="C6" s="3">
        <v>4</v>
      </c>
      <c r="D6" s="3">
        <v>1</v>
      </c>
      <c r="E6" s="3">
        <v>553.493</v>
      </c>
      <c r="F6" s="4" t="str">
        <f>HYPERLINK("http://141.218.60.56/~jnz1568/getInfo.php?workbook=15_05.xlsx&amp;sheet=A0&amp;row=6&amp;col=6&amp;number=12750&amp;sourceID=14","12750")</f>
        <v>12750</v>
      </c>
      <c r="G6" s="4" t="str">
        <f>HYPERLINK("http://141.218.60.56/~jnz1568/getInfo.php?workbook=15_05.xlsx&amp;sheet=A0&amp;row=6&amp;col=7&amp;number=0&amp;sourceID=14","0")</f>
        <v>0</v>
      </c>
    </row>
    <row r="7" spans="1:7">
      <c r="A7" s="3">
        <v>15</v>
      </c>
      <c r="B7" s="3">
        <v>5</v>
      </c>
      <c r="C7" s="3">
        <v>6</v>
      </c>
      <c r="D7" s="3">
        <v>1</v>
      </c>
      <c r="E7" s="3">
        <v>315.665</v>
      </c>
      <c r="F7" s="4" t="str">
        <f>HYPERLINK("http://141.218.60.56/~jnz1568/getInfo.php?workbook=15_05.xlsx&amp;sheet=A0&amp;row=7&amp;col=6&amp;number=2431000000&amp;sourceID=14","2431000000")</f>
        <v>2431000000</v>
      </c>
      <c r="G7" s="4" t="str">
        <f>HYPERLINK("http://141.218.60.56/~jnz1568/getInfo.php?workbook=15_05.xlsx&amp;sheet=A0&amp;row=7&amp;col=7&amp;number=0&amp;sourceID=14","0")</f>
        <v>0</v>
      </c>
    </row>
    <row r="8" spans="1:7">
      <c r="A8" s="3">
        <v>15</v>
      </c>
      <c r="B8" s="3">
        <v>5</v>
      </c>
      <c r="C8" s="3">
        <v>8</v>
      </c>
      <c r="D8" s="3">
        <v>1</v>
      </c>
      <c r="E8" s="3">
        <v>247.988</v>
      </c>
      <c r="F8" s="4" t="str">
        <f>HYPERLINK("http://141.218.60.56/~jnz1568/getInfo.php?workbook=15_05.xlsx&amp;sheet=A0&amp;row=8&amp;col=6&amp;number=6298000000&amp;sourceID=14","6298000000")</f>
        <v>6298000000</v>
      </c>
      <c r="G8" s="4" t="str">
        <f>HYPERLINK("http://141.218.60.56/~jnz1568/getInfo.php?workbook=15_05.xlsx&amp;sheet=A0&amp;row=8&amp;col=7&amp;number=0&amp;sourceID=14","0")</f>
        <v>0</v>
      </c>
    </row>
    <row r="9" spans="1:7">
      <c r="A9" s="3">
        <v>15</v>
      </c>
      <c r="B9" s="3">
        <v>5</v>
      </c>
      <c r="C9" s="3">
        <v>9</v>
      </c>
      <c r="D9" s="3">
        <v>1</v>
      </c>
      <c r="E9" s="3">
        <v>234.25</v>
      </c>
      <c r="F9" s="4" t="str">
        <f>HYPERLINK("http://141.218.60.56/~jnz1568/getInfo.php?workbook=15_05.xlsx&amp;sheet=A0&amp;row=9&amp;col=6&amp;number=10740000000&amp;sourceID=14","10740000000")</f>
        <v>10740000000</v>
      </c>
      <c r="G9" s="4" t="str">
        <f>HYPERLINK("http://141.218.60.56/~jnz1568/getInfo.php?workbook=15_05.xlsx&amp;sheet=A0&amp;row=9&amp;col=7&amp;number=0&amp;sourceID=14","0")</f>
        <v>0</v>
      </c>
    </row>
    <row r="10" spans="1:7">
      <c r="A10" s="3">
        <v>15</v>
      </c>
      <c r="B10" s="3">
        <v>5</v>
      </c>
      <c r="C10" s="3">
        <v>10</v>
      </c>
      <c r="D10" s="3">
        <v>1</v>
      </c>
      <c r="E10" s="3">
        <v>231.419</v>
      </c>
      <c r="F10" s="4" t="str">
        <f>HYPERLINK("http://141.218.60.56/~jnz1568/getInfo.php?workbook=15_05.xlsx&amp;sheet=A0&amp;row=10&amp;col=6&amp;number=3236000000&amp;sourceID=14","3236000000")</f>
        <v>3236000000</v>
      </c>
      <c r="G10" s="4" t="str">
        <f>HYPERLINK("http://141.218.60.56/~jnz1568/getInfo.php?workbook=15_05.xlsx&amp;sheet=A0&amp;row=10&amp;col=7&amp;number=0&amp;sourceID=14","0")</f>
        <v>0</v>
      </c>
    </row>
    <row r="11" spans="1:7">
      <c r="A11" s="3">
        <v>15</v>
      </c>
      <c r="B11" s="3">
        <v>5</v>
      </c>
      <c r="C11" s="3">
        <v>3</v>
      </c>
      <c r="D11" s="3">
        <v>2</v>
      </c>
      <c r="E11" s="3">
        <v>597.073</v>
      </c>
      <c r="F11" s="4" t="str">
        <f>HYPERLINK("http://141.218.60.56/~jnz1568/getInfo.php?workbook=15_05.xlsx&amp;sheet=A0&amp;row=11&amp;col=6&amp;number=393500&amp;sourceID=14","393500")</f>
        <v>393500</v>
      </c>
      <c r="G11" s="4" t="str">
        <f>HYPERLINK("http://141.218.60.56/~jnz1568/getInfo.php?workbook=15_05.xlsx&amp;sheet=A0&amp;row=11&amp;col=7&amp;number=0&amp;sourceID=14","0")</f>
        <v>0</v>
      </c>
    </row>
    <row r="12" spans="1:7">
      <c r="A12" s="3">
        <v>15</v>
      </c>
      <c r="B12" s="3">
        <v>5</v>
      </c>
      <c r="C12" s="3">
        <v>4</v>
      </c>
      <c r="D12" s="3">
        <v>2</v>
      </c>
      <c r="E12" s="3">
        <v>584.906</v>
      </c>
      <c r="F12" s="4" t="str">
        <f>HYPERLINK("http://141.218.60.56/~jnz1568/getInfo.php?workbook=15_05.xlsx&amp;sheet=A0&amp;row=12&amp;col=6&amp;number=91480&amp;sourceID=14","91480")</f>
        <v>91480</v>
      </c>
      <c r="G12" s="4" t="str">
        <f>HYPERLINK("http://141.218.60.56/~jnz1568/getInfo.php?workbook=15_05.xlsx&amp;sheet=A0&amp;row=12&amp;col=7&amp;number=0&amp;sourceID=14","0")</f>
        <v>0</v>
      </c>
    </row>
    <row r="13" spans="1:7">
      <c r="A13" s="3">
        <v>15</v>
      </c>
      <c r="B13" s="3">
        <v>5</v>
      </c>
      <c r="C13" s="3">
        <v>5</v>
      </c>
      <c r="D13" s="3">
        <v>2</v>
      </c>
      <c r="E13" s="3">
        <v>568.406</v>
      </c>
      <c r="F13" s="4" t="str">
        <f>HYPERLINK("http://141.218.60.56/~jnz1568/getInfo.php?workbook=15_05.xlsx&amp;sheet=A0&amp;row=13&amp;col=6&amp;number=380000&amp;sourceID=14","380000")</f>
        <v>380000</v>
      </c>
      <c r="G13" s="4" t="str">
        <f>HYPERLINK("http://141.218.60.56/~jnz1568/getInfo.php?workbook=15_05.xlsx&amp;sheet=A0&amp;row=13&amp;col=7&amp;number=0&amp;sourceID=14","0")</f>
        <v>0</v>
      </c>
    </row>
    <row r="14" spans="1:7">
      <c r="A14" s="3">
        <v>15</v>
      </c>
      <c r="B14" s="3">
        <v>5</v>
      </c>
      <c r="C14" s="3">
        <v>6</v>
      </c>
      <c r="D14" s="3">
        <v>2</v>
      </c>
      <c r="E14" s="3">
        <v>325.639</v>
      </c>
      <c r="F14" s="4" t="str">
        <f>HYPERLINK("http://141.218.60.56/~jnz1568/getInfo.php?workbook=15_05.xlsx&amp;sheet=A0&amp;row=14&amp;col=6&amp;number=318500000&amp;sourceID=14","318500000")</f>
        <v>318500000</v>
      </c>
      <c r="G14" s="4" t="str">
        <f>HYPERLINK("http://141.218.60.56/~jnz1568/getInfo.php?workbook=15_05.xlsx&amp;sheet=A0&amp;row=14&amp;col=7&amp;number=0&amp;sourceID=14","0")</f>
        <v>0</v>
      </c>
    </row>
    <row r="15" spans="1:7">
      <c r="A15" s="3">
        <v>15</v>
      </c>
      <c r="B15" s="3">
        <v>5</v>
      </c>
      <c r="C15" s="3">
        <v>7</v>
      </c>
      <c r="D15" s="3">
        <v>2</v>
      </c>
      <c r="E15" s="3">
        <v>325.526</v>
      </c>
      <c r="F15" s="4" t="str">
        <f>HYPERLINK("http://141.218.60.56/~jnz1568/getInfo.php?workbook=15_05.xlsx&amp;sheet=A0&amp;row=15&amp;col=6&amp;number=2496000000&amp;sourceID=14","2496000000")</f>
        <v>2496000000</v>
      </c>
      <c r="G15" s="4" t="str">
        <f>HYPERLINK("http://141.218.60.56/~jnz1568/getInfo.php?workbook=15_05.xlsx&amp;sheet=A0&amp;row=15&amp;col=7&amp;number=0&amp;sourceID=14","0")</f>
        <v>0</v>
      </c>
    </row>
    <row r="16" spans="1:7">
      <c r="A16" s="3">
        <v>15</v>
      </c>
      <c r="B16" s="3">
        <v>5</v>
      </c>
      <c r="C16" s="3">
        <v>8</v>
      </c>
      <c r="D16" s="3">
        <v>2</v>
      </c>
      <c r="E16" s="3">
        <v>254.102</v>
      </c>
      <c r="F16" s="4" t="str">
        <f>HYPERLINK("http://141.218.60.56/~jnz1568/getInfo.php?workbook=15_05.xlsx&amp;sheet=A0&amp;row=16&amp;col=6&amp;number=5167000000&amp;sourceID=14","5167000000")</f>
        <v>5167000000</v>
      </c>
      <c r="G16" s="4" t="str">
        <f>HYPERLINK("http://141.218.60.56/~jnz1568/getInfo.php?workbook=15_05.xlsx&amp;sheet=A0&amp;row=16&amp;col=7&amp;number=0&amp;sourceID=14","0")</f>
        <v>0</v>
      </c>
    </row>
    <row r="17" spans="1:7">
      <c r="A17" s="3">
        <v>15</v>
      </c>
      <c r="B17" s="3">
        <v>5</v>
      </c>
      <c r="C17" s="3">
        <v>9</v>
      </c>
      <c r="D17" s="3">
        <v>2</v>
      </c>
      <c r="E17" s="3">
        <v>239.698</v>
      </c>
      <c r="F17" s="4" t="str">
        <f>HYPERLINK("http://141.218.60.56/~jnz1568/getInfo.php?workbook=15_05.xlsx&amp;sheet=A0&amp;row=17&amp;col=6&amp;number=8861000000&amp;sourceID=14","8861000000")</f>
        <v>8861000000</v>
      </c>
      <c r="G17" s="4" t="str">
        <f>HYPERLINK("http://141.218.60.56/~jnz1568/getInfo.php?workbook=15_05.xlsx&amp;sheet=A0&amp;row=17&amp;col=7&amp;number=0&amp;sourceID=14","0")</f>
        <v>0</v>
      </c>
    </row>
    <row r="18" spans="1:7">
      <c r="A18" s="3">
        <v>15</v>
      </c>
      <c r="B18" s="3">
        <v>5</v>
      </c>
      <c r="C18" s="3">
        <v>10</v>
      </c>
      <c r="D18" s="3">
        <v>2</v>
      </c>
      <c r="E18" s="3">
        <v>236.735</v>
      </c>
      <c r="F18" s="4" t="str">
        <f>HYPERLINK("http://141.218.60.56/~jnz1568/getInfo.php?workbook=15_05.xlsx&amp;sheet=A0&amp;row=18&amp;col=6&amp;number=16810000000&amp;sourceID=14","16810000000")</f>
        <v>16810000000</v>
      </c>
      <c r="G18" s="4" t="str">
        <f>HYPERLINK("http://141.218.60.56/~jnz1568/getInfo.php?workbook=15_05.xlsx&amp;sheet=A0&amp;row=18&amp;col=7&amp;number=0&amp;sourceID=14","0")</f>
        <v>0</v>
      </c>
    </row>
    <row r="19" spans="1:7">
      <c r="A19" s="3">
        <v>15</v>
      </c>
      <c r="B19" s="3">
        <v>5</v>
      </c>
      <c r="C19" s="3">
        <v>11</v>
      </c>
      <c r="D19" s="3">
        <v>3</v>
      </c>
      <c r="E19" s="3">
        <v>261.94</v>
      </c>
      <c r="F19" s="4" t="str">
        <f>HYPERLINK("http://141.218.60.56/~jnz1568/getInfo.php?workbook=15_05.xlsx&amp;sheet=A0&amp;row=19&amp;col=6&amp;number=3257000000&amp;sourceID=14","3257000000")</f>
        <v>3257000000</v>
      </c>
      <c r="G19" s="4" t="str">
        <f>HYPERLINK("http://141.218.60.56/~jnz1568/getInfo.php?workbook=15_05.xlsx&amp;sheet=A0&amp;row=19&amp;col=7&amp;number=0&amp;sourceID=14","0")</f>
        <v>0</v>
      </c>
    </row>
    <row r="20" spans="1:7">
      <c r="A20" s="3">
        <v>15</v>
      </c>
      <c r="B20" s="3">
        <v>5</v>
      </c>
      <c r="C20" s="3">
        <v>12</v>
      </c>
      <c r="D20" s="3">
        <v>3</v>
      </c>
      <c r="E20" s="3">
        <v>219.884</v>
      </c>
      <c r="F20" s="4" t="str">
        <f>HYPERLINK("http://141.218.60.56/~jnz1568/getInfo.php?workbook=15_05.xlsx&amp;sheet=A0&amp;row=20&amp;col=6&amp;number=287800&amp;sourceID=14","287800")</f>
        <v>287800</v>
      </c>
      <c r="G20" s="4" t="str">
        <f>HYPERLINK("http://141.218.60.56/~jnz1568/getInfo.php?workbook=15_05.xlsx&amp;sheet=A0&amp;row=20&amp;col=7&amp;number=0&amp;sourceID=14","0")</f>
        <v>0</v>
      </c>
    </row>
    <row r="21" spans="1:7">
      <c r="A21" s="3">
        <v>15</v>
      </c>
      <c r="B21" s="3">
        <v>5</v>
      </c>
      <c r="C21" s="3">
        <v>14</v>
      </c>
      <c r="D21" s="3">
        <v>3</v>
      </c>
      <c r="E21" s="3">
        <v>187.817</v>
      </c>
      <c r="F21" s="4" t="str">
        <f>HYPERLINK("http://141.218.60.56/~jnz1568/getInfo.php?workbook=15_05.xlsx&amp;sheet=A0&amp;row=21&amp;col=6&amp;number=4726000&amp;sourceID=14","4726000")</f>
        <v>4726000</v>
      </c>
      <c r="G21" s="4" t="str">
        <f>HYPERLINK("http://141.218.60.56/~jnz1568/getInfo.php?workbook=15_05.xlsx&amp;sheet=A0&amp;row=21&amp;col=7&amp;number=0&amp;sourceID=14","0")</f>
        <v>0</v>
      </c>
    </row>
    <row r="22" spans="1:7">
      <c r="A22" s="3">
        <v>15</v>
      </c>
      <c r="B22" s="3">
        <v>5</v>
      </c>
      <c r="C22" s="3">
        <v>15</v>
      </c>
      <c r="D22" s="3">
        <v>3</v>
      </c>
      <c r="E22" s="3">
        <v>187.436</v>
      </c>
      <c r="F22" s="4" t="str">
        <f>HYPERLINK("http://141.218.60.56/~jnz1568/getInfo.php?workbook=15_05.xlsx&amp;sheet=A0&amp;row=22&amp;col=6&amp;number=67.33&amp;sourceID=14","67.33")</f>
        <v>67.33</v>
      </c>
      <c r="G22" s="4" t="str">
        <f>HYPERLINK("http://141.218.60.56/~jnz1568/getInfo.php?workbook=15_05.xlsx&amp;sheet=A0&amp;row=22&amp;col=7&amp;number=0&amp;sourceID=14","0")</f>
        <v>0</v>
      </c>
    </row>
    <row r="23" spans="1:7">
      <c r="A23" s="3">
        <v>15</v>
      </c>
      <c r="B23" s="3">
        <v>5</v>
      </c>
      <c r="C23" s="3">
        <v>11</v>
      </c>
      <c r="D23" s="3">
        <v>4</v>
      </c>
      <c r="E23" s="3">
        <v>264.352</v>
      </c>
      <c r="F23" s="4" t="str">
        <f>HYPERLINK("http://141.218.60.56/~jnz1568/getInfo.php?workbook=15_05.xlsx&amp;sheet=A0&amp;row=23&amp;col=6&amp;number=6318000000&amp;sourceID=14","6318000000")</f>
        <v>6318000000</v>
      </c>
      <c r="G23" s="4" t="str">
        <f>HYPERLINK("http://141.218.60.56/~jnz1568/getInfo.php?workbook=15_05.xlsx&amp;sheet=A0&amp;row=23&amp;col=7&amp;number=0&amp;sourceID=14","0")</f>
        <v>0</v>
      </c>
    </row>
    <row r="24" spans="1:7">
      <c r="A24" s="3">
        <v>15</v>
      </c>
      <c r="B24" s="3">
        <v>5</v>
      </c>
      <c r="C24" s="3">
        <v>12</v>
      </c>
      <c r="D24" s="3">
        <v>4</v>
      </c>
      <c r="E24" s="3">
        <v>221.581</v>
      </c>
      <c r="F24" s="4" t="str">
        <f>HYPERLINK("http://141.218.60.56/~jnz1568/getInfo.php?workbook=15_05.xlsx&amp;sheet=A0&amp;row=24&amp;col=6&amp;number=7089000&amp;sourceID=14","7089000")</f>
        <v>7089000</v>
      </c>
      <c r="G24" s="4" t="str">
        <f>HYPERLINK("http://141.218.60.56/~jnz1568/getInfo.php?workbook=15_05.xlsx&amp;sheet=A0&amp;row=24&amp;col=7&amp;number=0&amp;sourceID=14","0")</f>
        <v>0</v>
      </c>
    </row>
    <row r="25" spans="1:7">
      <c r="A25" s="3">
        <v>15</v>
      </c>
      <c r="B25" s="3">
        <v>5</v>
      </c>
      <c r="C25" s="3">
        <v>13</v>
      </c>
      <c r="D25" s="3">
        <v>4</v>
      </c>
      <c r="E25" s="3">
        <v>221.481</v>
      </c>
      <c r="F25" s="4" t="str">
        <f>HYPERLINK("http://141.218.60.56/~jnz1568/getInfo.php?workbook=15_05.xlsx&amp;sheet=A0&amp;row=25&amp;col=6&amp;number=607900&amp;sourceID=14","607900")</f>
        <v>607900</v>
      </c>
      <c r="G25" s="4" t="str">
        <f>HYPERLINK("http://141.218.60.56/~jnz1568/getInfo.php?workbook=15_05.xlsx&amp;sheet=A0&amp;row=25&amp;col=7&amp;number=0&amp;sourceID=14","0")</f>
        <v>0</v>
      </c>
    </row>
    <row r="26" spans="1:7">
      <c r="A26" s="3">
        <v>15</v>
      </c>
      <c r="B26" s="3">
        <v>5</v>
      </c>
      <c r="C26" s="3">
        <v>14</v>
      </c>
      <c r="D26" s="3">
        <v>4</v>
      </c>
      <c r="E26" s="3">
        <v>189.054</v>
      </c>
      <c r="F26" s="4" t="str">
        <f>HYPERLINK("http://141.218.60.56/~jnz1568/getInfo.php?workbook=15_05.xlsx&amp;sheet=A0&amp;row=26&amp;col=6&amp;number=705900&amp;sourceID=14","705900")</f>
        <v>705900</v>
      </c>
      <c r="G26" s="4" t="str">
        <f>HYPERLINK("http://141.218.60.56/~jnz1568/getInfo.php?workbook=15_05.xlsx&amp;sheet=A0&amp;row=26&amp;col=7&amp;number=0&amp;sourceID=14","0")</f>
        <v>0</v>
      </c>
    </row>
    <row r="27" spans="1:7">
      <c r="A27" s="3">
        <v>15</v>
      </c>
      <c r="B27" s="3">
        <v>5</v>
      </c>
      <c r="C27" s="3">
        <v>15</v>
      </c>
      <c r="D27" s="3">
        <v>4</v>
      </c>
      <c r="E27" s="3">
        <v>188.668</v>
      </c>
      <c r="F27" s="4" t="str">
        <f>HYPERLINK("http://141.218.60.56/~jnz1568/getInfo.php?workbook=15_05.xlsx&amp;sheet=A0&amp;row=27&amp;col=6&amp;number=7614000&amp;sourceID=14","7614000")</f>
        <v>7614000</v>
      </c>
      <c r="G27" s="4" t="str">
        <f>HYPERLINK("http://141.218.60.56/~jnz1568/getInfo.php?workbook=15_05.xlsx&amp;sheet=A0&amp;row=27&amp;col=7&amp;number=0&amp;sourceID=14","0")</f>
        <v>0</v>
      </c>
    </row>
    <row r="28" spans="1:7">
      <c r="A28" s="3">
        <v>15</v>
      </c>
      <c r="B28" s="3">
        <v>5</v>
      </c>
      <c r="C28" s="3">
        <v>11</v>
      </c>
      <c r="D28" s="3">
        <v>5</v>
      </c>
      <c r="E28" s="3">
        <v>267.866</v>
      </c>
      <c r="F28" s="4" t="str">
        <f>HYPERLINK("http://141.218.60.56/~jnz1568/getInfo.php?workbook=15_05.xlsx&amp;sheet=A0&amp;row=28&amp;col=6&amp;number=9081000000&amp;sourceID=14","9081000000")</f>
        <v>9081000000</v>
      </c>
      <c r="G28" s="4" t="str">
        <f>HYPERLINK("http://141.218.60.56/~jnz1568/getInfo.php?workbook=15_05.xlsx&amp;sheet=A0&amp;row=28&amp;col=7&amp;number=0&amp;sourceID=14","0")</f>
        <v>0</v>
      </c>
    </row>
    <row r="29" spans="1:7">
      <c r="A29" s="3">
        <v>15</v>
      </c>
      <c r="B29" s="3">
        <v>5</v>
      </c>
      <c r="C29" s="3">
        <v>12</v>
      </c>
      <c r="D29" s="3">
        <v>5</v>
      </c>
      <c r="E29" s="3">
        <v>224.045</v>
      </c>
      <c r="F29" s="4" t="str">
        <f>HYPERLINK("http://141.218.60.56/~jnz1568/getInfo.php?workbook=15_05.xlsx&amp;sheet=A0&amp;row=29&amp;col=6&amp;number=604000&amp;sourceID=14","604000")</f>
        <v>604000</v>
      </c>
      <c r="G29" s="4" t="str">
        <f>HYPERLINK("http://141.218.60.56/~jnz1568/getInfo.php?workbook=15_05.xlsx&amp;sheet=A0&amp;row=29&amp;col=7&amp;number=0&amp;sourceID=14","0")</f>
        <v>0</v>
      </c>
    </row>
    <row r="30" spans="1:7">
      <c r="A30" s="3">
        <v>15</v>
      </c>
      <c r="B30" s="3">
        <v>5</v>
      </c>
      <c r="C30" s="3">
        <v>13</v>
      </c>
      <c r="D30" s="3">
        <v>5</v>
      </c>
      <c r="E30" s="3">
        <v>223.943</v>
      </c>
      <c r="F30" s="4" t="str">
        <f>HYPERLINK("http://141.218.60.56/~jnz1568/getInfo.php?workbook=15_05.xlsx&amp;sheet=A0&amp;row=30&amp;col=6&amp;number=17740000&amp;sourceID=14","17740000")</f>
        <v>17740000</v>
      </c>
      <c r="G30" s="4" t="str">
        <f>HYPERLINK("http://141.218.60.56/~jnz1568/getInfo.php?workbook=15_05.xlsx&amp;sheet=A0&amp;row=30&amp;col=7&amp;number=0&amp;sourceID=14","0")</f>
        <v>0</v>
      </c>
    </row>
    <row r="31" spans="1:7">
      <c r="A31" s="3">
        <v>15</v>
      </c>
      <c r="B31" s="3">
        <v>5</v>
      </c>
      <c r="C31" s="3">
        <v>15</v>
      </c>
      <c r="D31" s="3">
        <v>5</v>
      </c>
      <c r="E31" s="3">
        <v>190.452</v>
      </c>
      <c r="F31" s="4" t="str">
        <f>HYPERLINK("http://141.218.60.56/~jnz1568/getInfo.php?workbook=15_05.xlsx&amp;sheet=A0&amp;row=31&amp;col=6&amp;number=3025000&amp;sourceID=14","3025000")</f>
        <v>3025000</v>
      </c>
      <c r="G31" s="4" t="str">
        <f>HYPERLINK("http://141.218.60.56/~jnz1568/getInfo.php?workbook=15_05.xlsx&amp;sheet=A0&amp;row=31&amp;col=7&amp;number=0&amp;sourceID=14","0")</f>
        <v>0</v>
      </c>
    </row>
    <row r="32" spans="1:7">
      <c r="A32" s="3">
        <v>15</v>
      </c>
      <c r="B32" s="3">
        <v>5</v>
      </c>
      <c r="C32" s="3">
        <v>11</v>
      </c>
      <c r="D32" s="3">
        <v>6</v>
      </c>
      <c r="E32" s="3">
        <v>412.946</v>
      </c>
      <c r="F32" s="4" t="str">
        <f>HYPERLINK("http://141.218.60.56/~jnz1568/getInfo.php?workbook=15_05.xlsx&amp;sheet=A0&amp;row=32&amp;col=6&amp;number=25560&amp;sourceID=14","25560")</f>
        <v>25560</v>
      </c>
      <c r="G32" s="4" t="str">
        <f>HYPERLINK("http://141.218.60.56/~jnz1568/getInfo.php?workbook=15_05.xlsx&amp;sheet=A0&amp;row=32&amp;col=7&amp;number=0&amp;sourceID=14","0")</f>
        <v>0</v>
      </c>
    </row>
    <row r="33" spans="1:7">
      <c r="A33" s="3">
        <v>15</v>
      </c>
      <c r="B33" s="3">
        <v>5</v>
      </c>
      <c r="C33" s="3">
        <v>12</v>
      </c>
      <c r="D33" s="3">
        <v>6</v>
      </c>
      <c r="E33" s="3">
        <v>317.278</v>
      </c>
      <c r="F33" s="4" t="str">
        <f>HYPERLINK("http://141.218.60.56/~jnz1568/getInfo.php?workbook=15_05.xlsx&amp;sheet=A0&amp;row=33&amp;col=6&amp;number=4533000000&amp;sourceID=14","4533000000")</f>
        <v>4533000000</v>
      </c>
      <c r="G33" s="4" t="str">
        <f>HYPERLINK("http://141.218.60.56/~jnz1568/getInfo.php?workbook=15_05.xlsx&amp;sheet=A0&amp;row=33&amp;col=7&amp;number=0&amp;sourceID=14","0")</f>
        <v>0</v>
      </c>
    </row>
    <row r="34" spans="1:7">
      <c r="A34" s="3">
        <v>15</v>
      </c>
      <c r="B34" s="3">
        <v>5</v>
      </c>
      <c r="C34" s="3">
        <v>13</v>
      </c>
      <c r="D34" s="3">
        <v>6</v>
      </c>
      <c r="E34" s="3">
        <v>317.073</v>
      </c>
      <c r="F34" s="4" t="str">
        <f>HYPERLINK("http://141.218.60.56/~jnz1568/getInfo.php?workbook=15_05.xlsx&amp;sheet=A0&amp;row=34&amp;col=6&amp;number=478000000&amp;sourceID=14","478000000")</f>
        <v>478000000</v>
      </c>
      <c r="G34" s="4" t="str">
        <f>HYPERLINK("http://141.218.60.56/~jnz1568/getInfo.php?workbook=15_05.xlsx&amp;sheet=A0&amp;row=34&amp;col=7&amp;number=0&amp;sourceID=14","0")</f>
        <v>0</v>
      </c>
    </row>
    <row r="35" spans="1:7">
      <c r="A35" s="3">
        <v>15</v>
      </c>
      <c r="B35" s="3">
        <v>5</v>
      </c>
      <c r="C35" s="3">
        <v>14</v>
      </c>
      <c r="D35" s="3">
        <v>6</v>
      </c>
      <c r="E35" s="3">
        <v>254.565</v>
      </c>
      <c r="F35" s="4" t="str">
        <f>HYPERLINK("http://141.218.60.56/~jnz1568/getInfo.php?workbook=15_05.xlsx&amp;sheet=A0&amp;row=35&amp;col=6&amp;number=9556000000&amp;sourceID=14","9556000000")</f>
        <v>9556000000</v>
      </c>
      <c r="G35" s="4" t="str">
        <f>HYPERLINK("http://141.218.60.56/~jnz1568/getInfo.php?workbook=15_05.xlsx&amp;sheet=A0&amp;row=35&amp;col=7&amp;number=0&amp;sourceID=14","0")</f>
        <v>0</v>
      </c>
    </row>
    <row r="36" spans="1:7">
      <c r="A36" s="3">
        <v>15</v>
      </c>
      <c r="B36" s="3">
        <v>5</v>
      </c>
      <c r="C36" s="3">
        <v>15</v>
      </c>
      <c r="D36" s="3">
        <v>6</v>
      </c>
      <c r="E36" s="3">
        <v>253.865</v>
      </c>
      <c r="F36" s="4" t="str">
        <f>HYPERLINK("http://141.218.60.56/~jnz1568/getInfo.php?workbook=15_05.xlsx&amp;sheet=A0&amp;row=36&amp;col=6&amp;number=1191000000&amp;sourceID=14","1191000000")</f>
        <v>1191000000</v>
      </c>
      <c r="G36" s="4" t="str">
        <f>HYPERLINK("http://141.218.60.56/~jnz1568/getInfo.php?workbook=15_05.xlsx&amp;sheet=A0&amp;row=36&amp;col=7&amp;number=0&amp;sourceID=14","0")</f>
        <v>0</v>
      </c>
    </row>
    <row r="37" spans="1:7">
      <c r="A37" s="3">
        <v>15</v>
      </c>
      <c r="B37" s="3">
        <v>5</v>
      </c>
      <c r="C37" s="3">
        <v>11</v>
      </c>
      <c r="D37" s="3">
        <v>7</v>
      </c>
      <c r="E37" s="3">
        <v>413.128</v>
      </c>
      <c r="F37" s="4" t="str">
        <f>HYPERLINK("http://141.218.60.56/~jnz1568/getInfo.php?workbook=15_05.xlsx&amp;sheet=A0&amp;row=37&amp;col=6&amp;number=20780&amp;sourceID=14","20780")</f>
        <v>20780</v>
      </c>
      <c r="G37" s="4" t="str">
        <f>HYPERLINK("http://141.218.60.56/~jnz1568/getInfo.php?workbook=15_05.xlsx&amp;sheet=A0&amp;row=37&amp;col=7&amp;number=0&amp;sourceID=14","0")</f>
        <v>0</v>
      </c>
    </row>
    <row r="38" spans="1:7">
      <c r="A38" s="3">
        <v>15</v>
      </c>
      <c r="B38" s="3">
        <v>5</v>
      </c>
      <c r="C38" s="3">
        <v>12</v>
      </c>
      <c r="D38" s="3">
        <v>7</v>
      </c>
      <c r="E38" s="3">
        <v>317.385</v>
      </c>
      <c r="F38" s="4" t="str">
        <f>HYPERLINK("http://141.218.60.56/~jnz1568/getInfo.php?workbook=15_05.xlsx&amp;sheet=A0&amp;row=38&amp;col=6&amp;number=835900000&amp;sourceID=14","835900000")</f>
        <v>835900000</v>
      </c>
      <c r="G38" s="4" t="str">
        <f>HYPERLINK("http://141.218.60.56/~jnz1568/getInfo.php?workbook=15_05.xlsx&amp;sheet=A0&amp;row=38&amp;col=7&amp;number=0&amp;sourceID=14","0")</f>
        <v>0</v>
      </c>
    </row>
    <row r="39" spans="1:7">
      <c r="A39" s="3">
        <v>15</v>
      </c>
      <c r="B39" s="3">
        <v>5</v>
      </c>
      <c r="C39" s="3">
        <v>13</v>
      </c>
      <c r="D39" s="3">
        <v>7</v>
      </c>
      <c r="E39" s="3">
        <v>317.181</v>
      </c>
      <c r="F39" s="4" t="str">
        <f>HYPERLINK("http://141.218.60.56/~jnz1568/getInfo.php?workbook=15_05.xlsx&amp;sheet=A0&amp;row=39&amp;col=6&amp;number=5131000000&amp;sourceID=14","5131000000")</f>
        <v>5131000000</v>
      </c>
      <c r="G39" s="4" t="str">
        <f>HYPERLINK("http://141.218.60.56/~jnz1568/getInfo.php?workbook=15_05.xlsx&amp;sheet=A0&amp;row=39&amp;col=7&amp;number=0&amp;sourceID=14","0")</f>
        <v>0</v>
      </c>
    </row>
    <row r="40" spans="1:7">
      <c r="A40" s="3">
        <v>15</v>
      </c>
      <c r="B40" s="3">
        <v>5</v>
      </c>
      <c r="C40" s="3">
        <v>15</v>
      </c>
      <c r="D40" s="3">
        <v>7</v>
      </c>
      <c r="E40" s="3">
        <v>253.934</v>
      </c>
      <c r="F40" s="4" t="str">
        <f>HYPERLINK("http://141.218.60.56/~jnz1568/getInfo.php?workbook=15_05.xlsx&amp;sheet=A0&amp;row=40&amp;col=6&amp;number=7665000000&amp;sourceID=14","7665000000")</f>
        <v>7665000000</v>
      </c>
      <c r="G40" s="4" t="str">
        <f>HYPERLINK("http://141.218.60.56/~jnz1568/getInfo.php?workbook=15_05.xlsx&amp;sheet=A0&amp;row=40&amp;col=7&amp;number=0&amp;sourceID=14","0")</f>
        <v>0</v>
      </c>
    </row>
    <row r="41" spans="1:7">
      <c r="A41" s="3">
        <v>15</v>
      </c>
      <c r="B41" s="3">
        <v>5</v>
      </c>
      <c r="C41" s="3">
        <v>11</v>
      </c>
      <c r="D41" s="3">
        <v>8</v>
      </c>
      <c r="E41" s="3">
        <v>642.225</v>
      </c>
      <c r="F41" s="4" t="str">
        <f>HYPERLINK("http://141.218.60.56/~jnz1568/getInfo.php?workbook=15_05.xlsx&amp;sheet=A0&amp;row=41&amp;col=6&amp;number=17210&amp;sourceID=14","17210")</f>
        <v>17210</v>
      </c>
      <c r="G41" s="4" t="str">
        <f>HYPERLINK("http://141.218.60.56/~jnz1568/getInfo.php?workbook=15_05.xlsx&amp;sheet=A0&amp;row=41&amp;col=7&amp;number=0&amp;sourceID=14","0")</f>
        <v>0</v>
      </c>
    </row>
    <row r="42" spans="1:7">
      <c r="A42" s="3">
        <v>15</v>
      </c>
      <c r="B42" s="3">
        <v>5</v>
      </c>
      <c r="C42" s="3">
        <v>12</v>
      </c>
      <c r="D42" s="3">
        <v>8</v>
      </c>
      <c r="E42" s="3">
        <v>437.201</v>
      </c>
      <c r="F42" s="4" t="str">
        <f>HYPERLINK("http://141.218.60.56/~jnz1568/getInfo.php?workbook=15_05.xlsx&amp;sheet=A0&amp;row=42&amp;col=6&amp;number=92580000&amp;sourceID=14","92580000")</f>
        <v>92580000</v>
      </c>
      <c r="G42" s="4" t="str">
        <f>HYPERLINK("http://141.218.60.56/~jnz1568/getInfo.php?workbook=15_05.xlsx&amp;sheet=A0&amp;row=42&amp;col=7&amp;number=0&amp;sourceID=14","0")</f>
        <v>0</v>
      </c>
    </row>
    <row r="43" spans="1:7">
      <c r="A43" s="3">
        <v>15</v>
      </c>
      <c r="B43" s="3">
        <v>5</v>
      </c>
      <c r="C43" s="3">
        <v>14</v>
      </c>
      <c r="D43" s="3">
        <v>8</v>
      </c>
      <c r="E43" s="3">
        <v>326.399</v>
      </c>
      <c r="F43" s="4" t="str">
        <f>HYPERLINK("http://141.218.60.56/~jnz1568/getInfo.php?workbook=15_05.xlsx&amp;sheet=A0&amp;row=43&amp;col=6&amp;number=787500000&amp;sourceID=14","787500000")</f>
        <v>787500000</v>
      </c>
      <c r="G43" s="4" t="str">
        <f>HYPERLINK("http://141.218.60.56/~jnz1568/getInfo.php?workbook=15_05.xlsx&amp;sheet=A0&amp;row=43&amp;col=7&amp;number=0&amp;sourceID=14","0")</f>
        <v>0</v>
      </c>
    </row>
    <row r="44" spans="1:7">
      <c r="A44" s="3">
        <v>15</v>
      </c>
      <c r="B44" s="3">
        <v>5</v>
      </c>
      <c r="C44" s="3">
        <v>15</v>
      </c>
      <c r="D44" s="3">
        <v>8</v>
      </c>
      <c r="E44" s="3">
        <v>325.249</v>
      </c>
      <c r="F44" s="4" t="str">
        <f>HYPERLINK("http://141.218.60.56/~jnz1568/getInfo.php?workbook=15_05.xlsx&amp;sheet=A0&amp;row=44&amp;col=6&amp;number=2074000000&amp;sourceID=14","2074000000")</f>
        <v>2074000000</v>
      </c>
      <c r="G44" s="4" t="str">
        <f>HYPERLINK("http://141.218.60.56/~jnz1568/getInfo.php?workbook=15_05.xlsx&amp;sheet=A0&amp;row=44&amp;col=7&amp;number=0&amp;sourceID=14","0")</f>
        <v>0</v>
      </c>
    </row>
    <row r="45" spans="1:7">
      <c r="A45" s="3">
        <v>15</v>
      </c>
      <c r="B45" s="3">
        <v>5</v>
      </c>
      <c r="C45" s="3">
        <v>11</v>
      </c>
      <c r="D45" s="3">
        <v>9</v>
      </c>
      <c r="E45" s="3">
        <v>757.239</v>
      </c>
      <c r="F45" s="4" t="str">
        <f>HYPERLINK("http://141.218.60.56/~jnz1568/getInfo.php?workbook=15_05.xlsx&amp;sheet=A0&amp;row=45&amp;col=6&amp;number=122400&amp;sourceID=14","122400")</f>
        <v>122400</v>
      </c>
      <c r="G45" s="4" t="str">
        <f>HYPERLINK("http://141.218.60.56/~jnz1568/getInfo.php?workbook=15_05.xlsx&amp;sheet=A0&amp;row=45&amp;col=7&amp;number=0&amp;sourceID=14","0")</f>
        <v>0</v>
      </c>
    </row>
    <row r="46" spans="1:7">
      <c r="A46" s="3">
        <v>15</v>
      </c>
      <c r="B46" s="3">
        <v>5</v>
      </c>
      <c r="C46" s="3">
        <v>12</v>
      </c>
      <c r="D46" s="3">
        <v>9</v>
      </c>
      <c r="E46" s="3">
        <v>487.62</v>
      </c>
      <c r="F46" s="4" t="str">
        <f>HYPERLINK("http://141.218.60.56/~jnz1568/getInfo.php?workbook=15_05.xlsx&amp;sheet=A0&amp;row=46&amp;col=6&amp;number=1281000000&amp;sourceID=14","1281000000")</f>
        <v>1281000000</v>
      </c>
      <c r="G46" s="4" t="str">
        <f>HYPERLINK("http://141.218.60.56/~jnz1568/getInfo.php?workbook=15_05.xlsx&amp;sheet=A0&amp;row=46&amp;col=7&amp;number=0&amp;sourceID=14","0")</f>
        <v>0</v>
      </c>
    </row>
    <row r="47" spans="1:7">
      <c r="A47" s="3">
        <v>15</v>
      </c>
      <c r="B47" s="3">
        <v>5</v>
      </c>
      <c r="C47" s="3">
        <v>14</v>
      </c>
      <c r="D47" s="3">
        <v>9</v>
      </c>
      <c r="E47" s="3">
        <v>353.702</v>
      </c>
      <c r="F47" s="4" t="str">
        <f>HYPERLINK("http://141.218.60.56/~jnz1568/getInfo.php?workbook=15_05.xlsx&amp;sheet=A0&amp;row=47&amp;col=6&amp;number=4654000000&amp;sourceID=14","4654000000")</f>
        <v>4654000000</v>
      </c>
      <c r="G47" s="4" t="str">
        <f>HYPERLINK("http://141.218.60.56/~jnz1568/getInfo.php?workbook=15_05.xlsx&amp;sheet=A0&amp;row=47&amp;col=7&amp;number=0&amp;sourceID=14","0")</f>
        <v>0</v>
      </c>
    </row>
    <row r="48" spans="1:7">
      <c r="A48" s="3">
        <v>15</v>
      </c>
      <c r="B48" s="3">
        <v>5</v>
      </c>
      <c r="C48" s="3">
        <v>15</v>
      </c>
      <c r="D48" s="3">
        <v>9</v>
      </c>
      <c r="E48" s="3">
        <v>352.353</v>
      </c>
      <c r="F48" s="4" t="str">
        <f>HYPERLINK("http://141.218.60.56/~jnz1568/getInfo.php?workbook=15_05.xlsx&amp;sheet=A0&amp;row=48&amp;col=6&amp;number=407900000&amp;sourceID=14","407900000")</f>
        <v>407900000</v>
      </c>
      <c r="G48" s="4" t="str">
        <f>HYPERLINK("http://141.218.60.56/~jnz1568/getInfo.php?workbook=15_05.xlsx&amp;sheet=A0&amp;row=48&amp;col=7&amp;number=0&amp;sourceID=14","0")</f>
        <v>0</v>
      </c>
    </row>
    <row r="49" spans="1:7">
      <c r="A49" s="3">
        <v>15</v>
      </c>
      <c r="B49" s="3">
        <v>5</v>
      </c>
      <c r="C49" s="3">
        <v>11</v>
      </c>
      <c r="D49" s="3">
        <v>10</v>
      </c>
      <c r="E49" s="3">
        <v>788.409</v>
      </c>
      <c r="F49" s="4" t="str">
        <f>HYPERLINK("http://141.218.60.56/~jnz1568/getInfo.php?workbook=15_05.xlsx&amp;sheet=A0&amp;row=49&amp;col=6&amp;number=376800&amp;sourceID=14","376800")</f>
        <v>376800</v>
      </c>
      <c r="G49" s="4" t="str">
        <f>HYPERLINK("http://141.218.60.56/~jnz1568/getInfo.php?workbook=15_05.xlsx&amp;sheet=A0&amp;row=49&amp;col=7&amp;number=0&amp;sourceID=14","0")</f>
        <v>0</v>
      </c>
    </row>
    <row r="50" spans="1:7">
      <c r="A50" s="3">
        <v>15</v>
      </c>
      <c r="B50" s="3">
        <v>5</v>
      </c>
      <c r="C50" s="3">
        <v>12</v>
      </c>
      <c r="D50" s="3">
        <v>10</v>
      </c>
      <c r="E50" s="3">
        <v>500.359</v>
      </c>
      <c r="F50" s="4" t="str">
        <f>HYPERLINK("http://141.218.60.56/~jnz1568/getInfo.php?workbook=15_05.xlsx&amp;sheet=A0&amp;row=50&amp;col=6&amp;number=157500000&amp;sourceID=14","157500000")</f>
        <v>157500000</v>
      </c>
      <c r="G50" s="4" t="str">
        <f>HYPERLINK("http://141.218.60.56/~jnz1568/getInfo.php?workbook=15_05.xlsx&amp;sheet=A0&amp;row=50&amp;col=7&amp;number=0&amp;sourceID=14","0")</f>
        <v>0</v>
      </c>
    </row>
    <row r="51" spans="1:7">
      <c r="A51" s="3">
        <v>15</v>
      </c>
      <c r="B51" s="3">
        <v>5</v>
      </c>
      <c r="C51" s="3">
        <v>13</v>
      </c>
      <c r="D51" s="3">
        <v>10</v>
      </c>
      <c r="E51" s="3">
        <v>499.851</v>
      </c>
      <c r="F51" s="4" t="str">
        <f>HYPERLINK("http://141.218.60.56/~jnz1568/getInfo.php?workbook=15_05.xlsx&amp;sheet=A0&amp;row=51&amp;col=6&amp;number=1337000000&amp;sourceID=14","1337000000")</f>
        <v>1337000000</v>
      </c>
      <c r="G51" s="4" t="str">
        <f>HYPERLINK("http://141.218.60.56/~jnz1568/getInfo.php?workbook=15_05.xlsx&amp;sheet=A0&amp;row=51&amp;col=7&amp;number=0&amp;sourceID=14","0")</f>
        <v>0</v>
      </c>
    </row>
    <row r="52" spans="1:7">
      <c r="A52" s="3">
        <v>15</v>
      </c>
      <c r="B52" s="3">
        <v>5</v>
      </c>
      <c r="C52" s="3">
        <v>14</v>
      </c>
      <c r="D52" s="3">
        <v>10</v>
      </c>
      <c r="E52" s="3">
        <v>360.357</v>
      </c>
      <c r="F52" s="4" t="str">
        <f>HYPERLINK("http://141.218.60.56/~jnz1568/getInfo.php?workbook=15_05.xlsx&amp;sheet=A0&amp;row=52&amp;col=6&amp;number=1712000000&amp;sourceID=14","1712000000")</f>
        <v>1712000000</v>
      </c>
      <c r="G52" s="4" t="str">
        <f>HYPERLINK("http://141.218.60.56/~jnz1568/getInfo.php?workbook=15_05.xlsx&amp;sheet=A0&amp;row=52&amp;col=7&amp;number=0&amp;sourceID=14","0")</f>
        <v>0</v>
      </c>
    </row>
    <row r="53" spans="1:7">
      <c r="A53" s="3">
        <v>15</v>
      </c>
      <c r="B53" s="3">
        <v>5</v>
      </c>
      <c r="C53" s="3">
        <v>15</v>
      </c>
      <c r="D53" s="3">
        <v>10</v>
      </c>
      <c r="E53" s="3">
        <v>358.956</v>
      </c>
      <c r="F53" s="4" t="str">
        <f>HYPERLINK("http://141.218.60.56/~jnz1568/getInfo.php?workbook=15_05.xlsx&amp;sheet=A0&amp;row=53&amp;col=6&amp;number=5137000000&amp;sourceID=14","5137000000")</f>
        <v>5137000000</v>
      </c>
      <c r="G53" s="4" t="str">
        <f>HYPERLINK("http://141.218.60.56/~jnz1568/getInfo.php?workbook=15_05.xlsx&amp;sheet=A0&amp;row=53&amp;col=7&amp;number=0&amp;sourceID=14","0")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15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HYPERLINK("http://141.218.60.56/~jnz1568/getInfo.php?workbook=15_05.xlsx&amp;sheet=U0&amp;row=4&amp;col=6&amp;number=3&amp;sourceID=14","3")</f>
        <v>3</v>
      </c>
      <c r="G4" s="4" t="str">
        <f>HYPERLINK("http://141.218.60.56/~jnz1568/getInfo.php?workbook=15_05.xlsx&amp;sheet=U0&amp;row=4&amp;col=7&amp;number=0.138&amp;sourceID=14","0.138")</f>
        <v>0.138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HYPERLINK("http://141.218.60.56/~jnz1568/getInfo.php?workbook=15_05.xlsx&amp;sheet=U0&amp;row=5&amp;col=6&amp;number=3.1&amp;sourceID=14","3.1")</f>
        <v>3.1</v>
      </c>
      <c r="G5" s="4" t="str">
        <f>HYPERLINK("http://141.218.60.56/~jnz1568/getInfo.php?workbook=15_05.xlsx&amp;sheet=U0&amp;row=5&amp;col=7&amp;number=0.138&amp;sourceID=14","0.138")</f>
        <v>0.138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HYPERLINK("http://141.218.60.56/~jnz1568/getInfo.php?workbook=15_05.xlsx&amp;sheet=U0&amp;row=6&amp;col=6&amp;number=3.2&amp;sourceID=14","3.2")</f>
        <v>3.2</v>
      </c>
      <c r="G6" s="4" t="str">
        <f>HYPERLINK("http://141.218.60.56/~jnz1568/getInfo.php?workbook=15_05.xlsx&amp;sheet=U0&amp;row=6&amp;col=7&amp;number=0.138&amp;sourceID=14","0.138")</f>
        <v>0.138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HYPERLINK("http://141.218.60.56/~jnz1568/getInfo.php?workbook=15_05.xlsx&amp;sheet=U0&amp;row=7&amp;col=6&amp;number=3.3&amp;sourceID=14","3.3")</f>
        <v>3.3</v>
      </c>
      <c r="G7" s="4" t="str">
        <f>HYPERLINK("http://141.218.60.56/~jnz1568/getInfo.php?workbook=15_05.xlsx&amp;sheet=U0&amp;row=7&amp;col=7&amp;number=0.138&amp;sourceID=14","0.138")</f>
        <v>0.138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HYPERLINK("http://141.218.60.56/~jnz1568/getInfo.php?workbook=15_05.xlsx&amp;sheet=U0&amp;row=8&amp;col=6&amp;number=3.4&amp;sourceID=14","3.4")</f>
        <v>3.4</v>
      </c>
      <c r="G8" s="4" t="str">
        <f>HYPERLINK("http://141.218.60.56/~jnz1568/getInfo.php?workbook=15_05.xlsx&amp;sheet=U0&amp;row=8&amp;col=7&amp;number=0.138&amp;sourceID=14","0.138")</f>
        <v>0.138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HYPERLINK("http://141.218.60.56/~jnz1568/getInfo.php?workbook=15_05.xlsx&amp;sheet=U0&amp;row=9&amp;col=6&amp;number=3.5&amp;sourceID=14","3.5")</f>
        <v>3.5</v>
      </c>
      <c r="G9" s="4" t="str">
        <f>HYPERLINK("http://141.218.60.56/~jnz1568/getInfo.php?workbook=15_05.xlsx&amp;sheet=U0&amp;row=9&amp;col=7&amp;number=0.138&amp;sourceID=14","0.138")</f>
        <v>0.138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HYPERLINK("http://141.218.60.56/~jnz1568/getInfo.php?workbook=15_05.xlsx&amp;sheet=U0&amp;row=10&amp;col=6&amp;number=3.6&amp;sourceID=14","3.6")</f>
        <v>3.6</v>
      </c>
      <c r="G10" s="4" t="str">
        <f>HYPERLINK("http://141.218.60.56/~jnz1568/getInfo.php?workbook=15_05.xlsx&amp;sheet=U0&amp;row=10&amp;col=7&amp;number=0.138&amp;sourceID=14","0.138")</f>
        <v>0.138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HYPERLINK("http://141.218.60.56/~jnz1568/getInfo.php?workbook=15_05.xlsx&amp;sheet=U0&amp;row=11&amp;col=6&amp;number=3.7&amp;sourceID=14","3.7")</f>
        <v>3.7</v>
      </c>
      <c r="G11" s="4" t="str">
        <f>HYPERLINK("http://141.218.60.56/~jnz1568/getInfo.php?workbook=15_05.xlsx&amp;sheet=U0&amp;row=11&amp;col=7&amp;number=0.138&amp;sourceID=14","0.138")</f>
        <v>0.138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HYPERLINK("http://141.218.60.56/~jnz1568/getInfo.php?workbook=15_05.xlsx&amp;sheet=U0&amp;row=12&amp;col=6&amp;number=3.8&amp;sourceID=14","3.8")</f>
        <v>3.8</v>
      </c>
      <c r="G12" s="4" t="str">
        <f>HYPERLINK("http://141.218.60.56/~jnz1568/getInfo.php?workbook=15_05.xlsx&amp;sheet=U0&amp;row=12&amp;col=7&amp;number=0.138&amp;sourceID=14","0.138")</f>
        <v>0.138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HYPERLINK("http://141.218.60.56/~jnz1568/getInfo.php?workbook=15_05.xlsx&amp;sheet=U0&amp;row=13&amp;col=6&amp;number=3.9&amp;sourceID=14","3.9")</f>
        <v>3.9</v>
      </c>
      <c r="G13" s="4" t="str">
        <f>HYPERLINK("http://141.218.60.56/~jnz1568/getInfo.php?workbook=15_05.xlsx&amp;sheet=U0&amp;row=13&amp;col=7&amp;number=0.138&amp;sourceID=14","0.138")</f>
        <v>0.138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HYPERLINK("http://141.218.60.56/~jnz1568/getInfo.php?workbook=15_05.xlsx&amp;sheet=U0&amp;row=14&amp;col=6&amp;number=4&amp;sourceID=14","4")</f>
        <v>4</v>
      </c>
      <c r="G14" s="4" t="str">
        <f>HYPERLINK("http://141.218.60.56/~jnz1568/getInfo.php?workbook=15_05.xlsx&amp;sheet=U0&amp;row=14&amp;col=7&amp;number=0.138&amp;sourceID=14","0.138")</f>
        <v>0.138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HYPERLINK("http://141.218.60.56/~jnz1568/getInfo.php?workbook=15_05.xlsx&amp;sheet=U0&amp;row=15&amp;col=6&amp;number=4.1&amp;sourceID=14","4.1")</f>
        <v>4.1</v>
      </c>
      <c r="G15" s="4" t="str">
        <f>HYPERLINK("http://141.218.60.56/~jnz1568/getInfo.php?workbook=15_05.xlsx&amp;sheet=U0&amp;row=15&amp;col=7&amp;number=0.137&amp;sourceID=14","0.137")</f>
        <v>0.137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HYPERLINK("http://141.218.60.56/~jnz1568/getInfo.php?workbook=15_05.xlsx&amp;sheet=U0&amp;row=16&amp;col=6&amp;number=4.2&amp;sourceID=14","4.2")</f>
        <v>4.2</v>
      </c>
      <c r="G16" s="4" t="str">
        <f>HYPERLINK("http://141.218.60.56/~jnz1568/getInfo.php?workbook=15_05.xlsx&amp;sheet=U0&amp;row=16&amp;col=7&amp;number=0.137&amp;sourceID=14","0.137")</f>
        <v>0.137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HYPERLINK("http://141.218.60.56/~jnz1568/getInfo.php?workbook=15_05.xlsx&amp;sheet=U0&amp;row=17&amp;col=6&amp;number=4.3&amp;sourceID=14","4.3")</f>
        <v>4.3</v>
      </c>
      <c r="G17" s="4" t="str">
        <f>HYPERLINK("http://141.218.60.56/~jnz1568/getInfo.php?workbook=15_05.xlsx&amp;sheet=U0&amp;row=17&amp;col=7&amp;number=0.137&amp;sourceID=14","0.137")</f>
        <v>0.137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HYPERLINK("http://141.218.60.56/~jnz1568/getInfo.php?workbook=15_05.xlsx&amp;sheet=U0&amp;row=18&amp;col=6&amp;number=4.4&amp;sourceID=14","4.4")</f>
        <v>4.4</v>
      </c>
      <c r="G18" s="4" t="str">
        <f>HYPERLINK("http://141.218.60.56/~jnz1568/getInfo.php?workbook=15_05.xlsx&amp;sheet=U0&amp;row=18&amp;col=7&amp;number=0.137&amp;sourceID=14","0.137")</f>
        <v>0.137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HYPERLINK("http://141.218.60.56/~jnz1568/getInfo.php?workbook=15_05.xlsx&amp;sheet=U0&amp;row=19&amp;col=6&amp;number=4.5&amp;sourceID=14","4.5")</f>
        <v>4.5</v>
      </c>
      <c r="G19" s="4" t="str">
        <f>HYPERLINK("http://141.218.60.56/~jnz1568/getInfo.php?workbook=15_05.xlsx&amp;sheet=U0&amp;row=19&amp;col=7&amp;number=0.137&amp;sourceID=14","0.137")</f>
        <v>0.137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HYPERLINK("http://141.218.60.56/~jnz1568/getInfo.php?workbook=15_05.xlsx&amp;sheet=U0&amp;row=20&amp;col=6&amp;number=4.6&amp;sourceID=14","4.6")</f>
        <v>4.6</v>
      </c>
      <c r="G20" s="4" t="str">
        <f>HYPERLINK("http://141.218.60.56/~jnz1568/getInfo.php?workbook=15_05.xlsx&amp;sheet=U0&amp;row=20&amp;col=7&amp;number=0.137&amp;sourceID=14","0.137")</f>
        <v>0.137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HYPERLINK("http://141.218.60.56/~jnz1568/getInfo.php?workbook=15_05.xlsx&amp;sheet=U0&amp;row=21&amp;col=6&amp;number=4.7&amp;sourceID=14","4.7")</f>
        <v>4.7</v>
      </c>
      <c r="G21" s="4" t="str">
        <f>HYPERLINK("http://141.218.60.56/~jnz1568/getInfo.php?workbook=15_05.xlsx&amp;sheet=U0&amp;row=21&amp;col=7&amp;number=0.136&amp;sourceID=14","0.136")</f>
        <v>0.136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HYPERLINK("http://141.218.60.56/~jnz1568/getInfo.php?workbook=15_05.xlsx&amp;sheet=U0&amp;row=22&amp;col=6&amp;number=4.8&amp;sourceID=14","4.8")</f>
        <v>4.8</v>
      </c>
      <c r="G22" s="4" t="str">
        <f>HYPERLINK("http://141.218.60.56/~jnz1568/getInfo.php?workbook=15_05.xlsx&amp;sheet=U0&amp;row=22&amp;col=7&amp;number=0.136&amp;sourceID=14","0.136")</f>
        <v>0.136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HYPERLINK("http://141.218.60.56/~jnz1568/getInfo.php?workbook=15_05.xlsx&amp;sheet=U0&amp;row=23&amp;col=6&amp;number=4.9&amp;sourceID=14","4.9")</f>
        <v>4.9</v>
      </c>
      <c r="G23" s="4" t="str">
        <f>HYPERLINK("http://141.218.60.56/~jnz1568/getInfo.php?workbook=15_05.xlsx&amp;sheet=U0&amp;row=23&amp;col=7&amp;number=0.136&amp;sourceID=14","0.136")</f>
        <v>0.136</v>
      </c>
    </row>
    <row r="24" spans="1:7">
      <c r="A24" s="3">
        <v>15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HYPERLINK("http://141.218.60.56/~jnz1568/getInfo.php?workbook=15_05.xlsx&amp;sheet=U0&amp;row=24&amp;col=6&amp;number=3&amp;sourceID=14","3")</f>
        <v>3</v>
      </c>
      <c r="G24" s="4" t="str">
        <f>HYPERLINK("http://141.218.60.56/~jnz1568/getInfo.php?workbook=15_05.xlsx&amp;sheet=U0&amp;row=24&amp;col=7&amp;number=0.0153&amp;sourceID=14","0.0153")</f>
        <v>0.0153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HYPERLINK("http://141.218.60.56/~jnz1568/getInfo.php?workbook=15_05.xlsx&amp;sheet=U0&amp;row=25&amp;col=6&amp;number=3.1&amp;sourceID=14","3.1")</f>
        <v>3.1</v>
      </c>
      <c r="G25" s="4" t="str">
        <f>HYPERLINK("http://141.218.60.56/~jnz1568/getInfo.php?workbook=15_05.xlsx&amp;sheet=U0&amp;row=25&amp;col=7&amp;number=0.0153&amp;sourceID=14","0.0153")</f>
        <v>0.0153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HYPERLINK("http://141.218.60.56/~jnz1568/getInfo.php?workbook=15_05.xlsx&amp;sheet=U0&amp;row=26&amp;col=6&amp;number=3.2&amp;sourceID=14","3.2")</f>
        <v>3.2</v>
      </c>
      <c r="G26" s="4" t="str">
        <f>HYPERLINK("http://141.218.60.56/~jnz1568/getInfo.php?workbook=15_05.xlsx&amp;sheet=U0&amp;row=26&amp;col=7&amp;number=0.0153&amp;sourceID=14","0.0153")</f>
        <v>0.0153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HYPERLINK("http://141.218.60.56/~jnz1568/getInfo.php?workbook=15_05.xlsx&amp;sheet=U0&amp;row=27&amp;col=6&amp;number=3.3&amp;sourceID=14","3.3")</f>
        <v>3.3</v>
      </c>
      <c r="G27" s="4" t="str">
        <f>HYPERLINK("http://141.218.60.56/~jnz1568/getInfo.php?workbook=15_05.xlsx&amp;sheet=U0&amp;row=27&amp;col=7&amp;number=0.0153&amp;sourceID=14","0.0153")</f>
        <v>0.0153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HYPERLINK("http://141.218.60.56/~jnz1568/getInfo.php?workbook=15_05.xlsx&amp;sheet=U0&amp;row=28&amp;col=6&amp;number=3.4&amp;sourceID=14","3.4")</f>
        <v>3.4</v>
      </c>
      <c r="G28" s="4" t="str">
        <f>HYPERLINK("http://141.218.60.56/~jnz1568/getInfo.php?workbook=15_05.xlsx&amp;sheet=U0&amp;row=28&amp;col=7&amp;number=0.0153&amp;sourceID=14","0.0153")</f>
        <v>0.0153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HYPERLINK("http://141.218.60.56/~jnz1568/getInfo.php?workbook=15_05.xlsx&amp;sheet=U0&amp;row=29&amp;col=6&amp;number=3.5&amp;sourceID=14","3.5")</f>
        <v>3.5</v>
      </c>
      <c r="G29" s="4" t="str">
        <f>HYPERLINK("http://141.218.60.56/~jnz1568/getInfo.php?workbook=15_05.xlsx&amp;sheet=U0&amp;row=29&amp;col=7&amp;number=0.0153&amp;sourceID=14","0.0153")</f>
        <v>0.0153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HYPERLINK("http://141.218.60.56/~jnz1568/getInfo.php?workbook=15_05.xlsx&amp;sheet=U0&amp;row=30&amp;col=6&amp;number=3.6&amp;sourceID=14","3.6")</f>
        <v>3.6</v>
      </c>
      <c r="G30" s="4" t="str">
        <f>HYPERLINK("http://141.218.60.56/~jnz1568/getInfo.php?workbook=15_05.xlsx&amp;sheet=U0&amp;row=30&amp;col=7&amp;number=0.0153&amp;sourceID=14","0.0153")</f>
        <v>0.0153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HYPERLINK("http://141.218.60.56/~jnz1568/getInfo.php?workbook=15_05.xlsx&amp;sheet=U0&amp;row=31&amp;col=6&amp;number=3.7&amp;sourceID=14","3.7")</f>
        <v>3.7</v>
      </c>
      <c r="G31" s="4" t="str">
        <f>HYPERLINK("http://141.218.60.56/~jnz1568/getInfo.php?workbook=15_05.xlsx&amp;sheet=U0&amp;row=31&amp;col=7&amp;number=0.0153&amp;sourceID=14","0.0153")</f>
        <v>0.0153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HYPERLINK("http://141.218.60.56/~jnz1568/getInfo.php?workbook=15_05.xlsx&amp;sheet=U0&amp;row=32&amp;col=6&amp;number=3.8&amp;sourceID=14","3.8")</f>
        <v>3.8</v>
      </c>
      <c r="G32" s="4" t="str">
        <f>HYPERLINK("http://141.218.60.56/~jnz1568/getInfo.php?workbook=15_05.xlsx&amp;sheet=U0&amp;row=32&amp;col=7&amp;number=0.0153&amp;sourceID=14","0.0153")</f>
        <v>0.0153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HYPERLINK("http://141.218.60.56/~jnz1568/getInfo.php?workbook=15_05.xlsx&amp;sheet=U0&amp;row=33&amp;col=6&amp;number=3.9&amp;sourceID=14","3.9")</f>
        <v>3.9</v>
      </c>
      <c r="G33" s="4" t="str">
        <f>HYPERLINK("http://141.218.60.56/~jnz1568/getInfo.php?workbook=15_05.xlsx&amp;sheet=U0&amp;row=33&amp;col=7&amp;number=0.0152&amp;sourceID=14","0.0152")</f>
        <v>0.0152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HYPERLINK("http://141.218.60.56/~jnz1568/getInfo.php?workbook=15_05.xlsx&amp;sheet=U0&amp;row=34&amp;col=6&amp;number=4&amp;sourceID=14","4")</f>
        <v>4</v>
      </c>
      <c r="G34" s="4" t="str">
        <f>HYPERLINK("http://141.218.60.56/~jnz1568/getInfo.php?workbook=15_05.xlsx&amp;sheet=U0&amp;row=34&amp;col=7&amp;number=0.0152&amp;sourceID=14","0.0152")</f>
        <v>0.0152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HYPERLINK("http://141.218.60.56/~jnz1568/getInfo.php?workbook=15_05.xlsx&amp;sheet=U0&amp;row=35&amp;col=6&amp;number=4.1&amp;sourceID=14","4.1")</f>
        <v>4.1</v>
      </c>
      <c r="G35" s="4" t="str">
        <f>HYPERLINK("http://141.218.60.56/~jnz1568/getInfo.php?workbook=15_05.xlsx&amp;sheet=U0&amp;row=35&amp;col=7&amp;number=0.0152&amp;sourceID=14","0.0152")</f>
        <v>0.0152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HYPERLINK("http://141.218.60.56/~jnz1568/getInfo.php?workbook=15_05.xlsx&amp;sheet=U0&amp;row=36&amp;col=6&amp;number=4.2&amp;sourceID=14","4.2")</f>
        <v>4.2</v>
      </c>
      <c r="G36" s="4" t="str">
        <f>HYPERLINK("http://141.218.60.56/~jnz1568/getInfo.php?workbook=15_05.xlsx&amp;sheet=U0&amp;row=36&amp;col=7&amp;number=0.0152&amp;sourceID=14","0.0152")</f>
        <v>0.0152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HYPERLINK("http://141.218.60.56/~jnz1568/getInfo.php?workbook=15_05.xlsx&amp;sheet=U0&amp;row=37&amp;col=6&amp;number=4.3&amp;sourceID=14","4.3")</f>
        <v>4.3</v>
      </c>
      <c r="G37" s="4" t="str">
        <f>HYPERLINK("http://141.218.60.56/~jnz1568/getInfo.php?workbook=15_05.xlsx&amp;sheet=U0&amp;row=37&amp;col=7&amp;number=0.0152&amp;sourceID=14","0.0152")</f>
        <v>0.0152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HYPERLINK("http://141.218.60.56/~jnz1568/getInfo.php?workbook=15_05.xlsx&amp;sheet=U0&amp;row=38&amp;col=6&amp;number=4.4&amp;sourceID=14","4.4")</f>
        <v>4.4</v>
      </c>
      <c r="G38" s="4" t="str">
        <f>HYPERLINK("http://141.218.60.56/~jnz1568/getInfo.php?workbook=15_05.xlsx&amp;sheet=U0&amp;row=38&amp;col=7&amp;number=0.0152&amp;sourceID=14","0.0152")</f>
        <v>0.0152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HYPERLINK("http://141.218.60.56/~jnz1568/getInfo.php?workbook=15_05.xlsx&amp;sheet=U0&amp;row=39&amp;col=6&amp;number=4.5&amp;sourceID=14","4.5")</f>
        <v>4.5</v>
      </c>
      <c r="G39" s="4" t="str">
        <f>HYPERLINK("http://141.218.60.56/~jnz1568/getInfo.php?workbook=15_05.xlsx&amp;sheet=U0&amp;row=39&amp;col=7&amp;number=0.0152&amp;sourceID=14","0.0152")</f>
        <v>0.0152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HYPERLINK("http://141.218.60.56/~jnz1568/getInfo.php?workbook=15_05.xlsx&amp;sheet=U0&amp;row=40&amp;col=6&amp;number=4.6&amp;sourceID=14","4.6")</f>
        <v>4.6</v>
      </c>
      <c r="G40" s="4" t="str">
        <f>HYPERLINK("http://141.218.60.56/~jnz1568/getInfo.php?workbook=15_05.xlsx&amp;sheet=U0&amp;row=40&amp;col=7&amp;number=0.0152&amp;sourceID=14","0.0152")</f>
        <v>0.0152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HYPERLINK("http://141.218.60.56/~jnz1568/getInfo.php?workbook=15_05.xlsx&amp;sheet=U0&amp;row=41&amp;col=6&amp;number=4.7&amp;sourceID=14","4.7")</f>
        <v>4.7</v>
      </c>
      <c r="G41" s="4" t="str">
        <f>HYPERLINK("http://141.218.60.56/~jnz1568/getInfo.php?workbook=15_05.xlsx&amp;sheet=U0&amp;row=41&amp;col=7&amp;number=0.0151&amp;sourceID=14","0.0151")</f>
        <v>0.0151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HYPERLINK("http://141.218.60.56/~jnz1568/getInfo.php?workbook=15_05.xlsx&amp;sheet=U0&amp;row=42&amp;col=6&amp;number=4.8&amp;sourceID=14","4.8")</f>
        <v>4.8</v>
      </c>
      <c r="G42" s="4" t="str">
        <f>HYPERLINK("http://141.218.60.56/~jnz1568/getInfo.php?workbook=15_05.xlsx&amp;sheet=U0&amp;row=42&amp;col=7&amp;number=0.0151&amp;sourceID=14","0.0151")</f>
        <v>0.0151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HYPERLINK("http://141.218.60.56/~jnz1568/getInfo.php?workbook=15_05.xlsx&amp;sheet=U0&amp;row=43&amp;col=6&amp;number=4.9&amp;sourceID=14","4.9")</f>
        <v>4.9</v>
      </c>
      <c r="G43" s="4" t="str">
        <f>HYPERLINK("http://141.218.60.56/~jnz1568/getInfo.php?workbook=15_05.xlsx&amp;sheet=U0&amp;row=43&amp;col=7&amp;number=0.0151&amp;sourceID=14","0.0151")</f>
        <v>0.0151</v>
      </c>
    </row>
    <row r="44" spans="1:7">
      <c r="A44" s="3">
        <v>15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HYPERLINK("http://141.218.60.56/~jnz1568/getInfo.php?workbook=15_05.xlsx&amp;sheet=U0&amp;row=44&amp;col=6&amp;number=3&amp;sourceID=14","3")</f>
        <v>3</v>
      </c>
      <c r="G44" s="4" t="str">
        <f>HYPERLINK("http://141.218.60.56/~jnz1568/getInfo.php?workbook=15_05.xlsx&amp;sheet=U0&amp;row=44&amp;col=7&amp;number=0.0212&amp;sourceID=14","0.0212")</f>
        <v>0.0212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HYPERLINK("http://141.218.60.56/~jnz1568/getInfo.php?workbook=15_05.xlsx&amp;sheet=U0&amp;row=45&amp;col=6&amp;number=3.1&amp;sourceID=14","3.1")</f>
        <v>3.1</v>
      </c>
      <c r="G45" s="4" t="str">
        <f>HYPERLINK("http://141.218.60.56/~jnz1568/getInfo.php?workbook=15_05.xlsx&amp;sheet=U0&amp;row=45&amp;col=7&amp;number=0.0212&amp;sourceID=14","0.0212")</f>
        <v>0.0212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HYPERLINK("http://141.218.60.56/~jnz1568/getInfo.php?workbook=15_05.xlsx&amp;sheet=U0&amp;row=46&amp;col=6&amp;number=3.2&amp;sourceID=14","3.2")</f>
        <v>3.2</v>
      </c>
      <c r="G46" s="4" t="str">
        <f>HYPERLINK("http://141.218.60.56/~jnz1568/getInfo.php?workbook=15_05.xlsx&amp;sheet=U0&amp;row=46&amp;col=7&amp;number=0.0212&amp;sourceID=14","0.0212")</f>
        <v>0.0212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HYPERLINK("http://141.218.60.56/~jnz1568/getInfo.php?workbook=15_05.xlsx&amp;sheet=U0&amp;row=47&amp;col=6&amp;number=3.3&amp;sourceID=14","3.3")</f>
        <v>3.3</v>
      </c>
      <c r="G47" s="4" t="str">
        <f>HYPERLINK("http://141.218.60.56/~jnz1568/getInfo.php?workbook=15_05.xlsx&amp;sheet=U0&amp;row=47&amp;col=7&amp;number=0.0212&amp;sourceID=14","0.0212")</f>
        <v>0.0212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HYPERLINK("http://141.218.60.56/~jnz1568/getInfo.php?workbook=15_05.xlsx&amp;sheet=U0&amp;row=48&amp;col=6&amp;number=3.4&amp;sourceID=14","3.4")</f>
        <v>3.4</v>
      </c>
      <c r="G48" s="4" t="str">
        <f>HYPERLINK("http://141.218.60.56/~jnz1568/getInfo.php?workbook=15_05.xlsx&amp;sheet=U0&amp;row=48&amp;col=7&amp;number=0.0212&amp;sourceID=14","0.0212")</f>
        <v>0.0212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HYPERLINK("http://141.218.60.56/~jnz1568/getInfo.php?workbook=15_05.xlsx&amp;sheet=U0&amp;row=49&amp;col=6&amp;number=3.5&amp;sourceID=14","3.5")</f>
        <v>3.5</v>
      </c>
      <c r="G49" s="4" t="str">
        <f>HYPERLINK("http://141.218.60.56/~jnz1568/getInfo.php?workbook=15_05.xlsx&amp;sheet=U0&amp;row=49&amp;col=7&amp;number=0.0212&amp;sourceID=14","0.0212")</f>
        <v>0.0212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HYPERLINK("http://141.218.60.56/~jnz1568/getInfo.php?workbook=15_05.xlsx&amp;sheet=U0&amp;row=50&amp;col=6&amp;number=3.6&amp;sourceID=14","3.6")</f>
        <v>3.6</v>
      </c>
      <c r="G50" s="4" t="str">
        <f>HYPERLINK("http://141.218.60.56/~jnz1568/getInfo.php?workbook=15_05.xlsx&amp;sheet=U0&amp;row=50&amp;col=7&amp;number=0.0212&amp;sourceID=14","0.0212")</f>
        <v>0.0212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HYPERLINK("http://141.218.60.56/~jnz1568/getInfo.php?workbook=15_05.xlsx&amp;sheet=U0&amp;row=51&amp;col=6&amp;number=3.7&amp;sourceID=14","3.7")</f>
        <v>3.7</v>
      </c>
      <c r="G51" s="4" t="str">
        <f>HYPERLINK("http://141.218.60.56/~jnz1568/getInfo.php?workbook=15_05.xlsx&amp;sheet=U0&amp;row=51&amp;col=7&amp;number=0.0212&amp;sourceID=14","0.0212")</f>
        <v>0.0212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HYPERLINK("http://141.218.60.56/~jnz1568/getInfo.php?workbook=15_05.xlsx&amp;sheet=U0&amp;row=52&amp;col=6&amp;number=3.8&amp;sourceID=14","3.8")</f>
        <v>3.8</v>
      </c>
      <c r="G52" s="4" t="str">
        <f>HYPERLINK("http://141.218.60.56/~jnz1568/getInfo.php?workbook=15_05.xlsx&amp;sheet=U0&amp;row=52&amp;col=7&amp;number=0.0212&amp;sourceID=14","0.0212")</f>
        <v>0.0212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HYPERLINK("http://141.218.60.56/~jnz1568/getInfo.php?workbook=15_05.xlsx&amp;sheet=U0&amp;row=53&amp;col=6&amp;number=3.9&amp;sourceID=14","3.9")</f>
        <v>3.9</v>
      </c>
      <c r="G53" s="4" t="str">
        <f>HYPERLINK("http://141.218.60.56/~jnz1568/getInfo.php?workbook=15_05.xlsx&amp;sheet=U0&amp;row=53&amp;col=7&amp;number=0.0212&amp;sourceID=14","0.0212")</f>
        <v>0.0212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HYPERLINK("http://141.218.60.56/~jnz1568/getInfo.php?workbook=15_05.xlsx&amp;sheet=U0&amp;row=54&amp;col=6&amp;number=4&amp;sourceID=14","4")</f>
        <v>4</v>
      </c>
      <c r="G54" s="4" t="str">
        <f>HYPERLINK("http://141.218.60.56/~jnz1568/getInfo.php?workbook=15_05.xlsx&amp;sheet=U0&amp;row=54&amp;col=7&amp;number=0.0212&amp;sourceID=14","0.0212")</f>
        <v>0.0212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HYPERLINK("http://141.218.60.56/~jnz1568/getInfo.php?workbook=15_05.xlsx&amp;sheet=U0&amp;row=55&amp;col=6&amp;number=4.1&amp;sourceID=14","4.1")</f>
        <v>4.1</v>
      </c>
      <c r="G55" s="4" t="str">
        <f>HYPERLINK("http://141.218.60.56/~jnz1568/getInfo.php?workbook=15_05.xlsx&amp;sheet=U0&amp;row=55&amp;col=7&amp;number=0.0211&amp;sourceID=14","0.0211")</f>
        <v>0.0211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HYPERLINK("http://141.218.60.56/~jnz1568/getInfo.php?workbook=15_05.xlsx&amp;sheet=U0&amp;row=56&amp;col=6&amp;number=4.2&amp;sourceID=14","4.2")</f>
        <v>4.2</v>
      </c>
      <c r="G56" s="4" t="str">
        <f>HYPERLINK("http://141.218.60.56/~jnz1568/getInfo.php?workbook=15_05.xlsx&amp;sheet=U0&amp;row=56&amp;col=7&amp;number=0.0211&amp;sourceID=14","0.0211")</f>
        <v>0.0211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HYPERLINK("http://141.218.60.56/~jnz1568/getInfo.php?workbook=15_05.xlsx&amp;sheet=U0&amp;row=57&amp;col=6&amp;number=4.3&amp;sourceID=14","4.3")</f>
        <v>4.3</v>
      </c>
      <c r="G57" s="4" t="str">
        <f>HYPERLINK("http://141.218.60.56/~jnz1568/getInfo.php?workbook=15_05.xlsx&amp;sheet=U0&amp;row=57&amp;col=7&amp;number=0.0211&amp;sourceID=14","0.0211")</f>
        <v>0.0211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HYPERLINK("http://141.218.60.56/~jnz1568/getInfo.php?workbook=15_05.xlsx&amp;sheet=U0&amp;row=58&amp;col=6&amp;number=4.4&amp;sourceID=14","4.4")</f>
        <v>4.4</v>
      </c>
      <c r="G58" s="4" t="str">
        <f>HYPERLINK("http://141.218.60.56/~jnz1568/getInfo.php?workbook=15_05.xlsx&amp;sheet=U0&amp;row=58&amp;col=7&amp;number=0.0211&amp;sourceID=14","0.0211")</f>
        <v>0.0211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HYPERLINK("http://141.218.60.56/~jnz1568/getInfo.php?workbook=15_05.xlsx&amp;sheet=U0&amp;row=59&amp;col=6&amp;number=4.5&amp;sourceID=14","4.5")</f>
        <v>4.5</v>
      </c>
      <c r="G59" s="4" t="str">
        <f>HYPERLINK("http://141.218.60.56/~jnz1568/getInfo.php?workbook=15_05.xlsx&amp;sheet=U0&amp;row=59&amp;col=7&amp;number=0.0211&amp;sourceID=14","0.0211")</f>
        <v>0.0211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HYPERLINK("http://141.218.60.56/~jnz1568/getInfo.php?workbook=15_05.xlsx&amp;sheet=U0&amp;row=60&amp;col=6&amp;number=4.6&amp;sourceID=14","4.6")</f>
        <v>4.6</v>
      </c>
      <c r="G60" s="4" t="str">
        <f>HYPERLINK("http://141.218.60.56/~jnz1568/getInfo.php?workbook=15_05.xlsx&amp;sheet=U0&amp;row=60&amp;col=7&amp;number=0.021&amp;sourceID=14","0.021")</f>
        <v>0.021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HYPERLINK("http://141.218.60.56/~jnz1568/getInfo.php?workbook=15_05.xlsx&amp;sheet=U0&amp;row=61&amp;col=6&amp;number=4.7&amp;sourceID=14","4.7")</f>
        <v>4.7</v>
      </c>
      <c r="G61" s="4" t="str">
        <f>HYPERLINK("http://141.218.60.56/~jnz1568/getInfo.php?workbook=15_05.xlsx&amp;sheet=U0&amp;row=61&amp;col=7&amp;number=0.021&amp;sourceID=14","0.021")</f>
        <v>0.021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HYPERLINK("http://141.218.60.56/~jnz1568/getInfo.php?workbook=15_05.xlsx&amp;sheet=U0&amp;row=62&amp;col=6&amp;number=4.8&amp;sourceID=14","4.8")</f>
        <v>4.8</v>
      </c>
      <c r="G62" s="4" t="str">
        <f>HYPERLINK("http://141.218.60.56/~jnz1568/getInfo.php?workbook=15_05.xlsx&amp;sheet=U0&amp;row=62&amp;col=7&amp;number=0.0209&amp;sourceID=14","0.0209")</f>
        <v>0.0209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HYPERLINK("http://141.218.60.56/~jnz1568/getInfo.php?workbook=15_05.xlsx&amp;sheet=U0&amp;row=63&amp;col=6&amp;number=4.9&amp;sourceID=14","4.9")</f>
        <v>4.9</v>
      </c>
      <c r="G63" s="4" t="str">
        <f>HYPERLINK("http://141.218.60.56/~jnz1568/getInfo.php?workbook=15_05.xlsx&amp;sheet=U0&amp;row=63&amp;col=7&amp;number=0.0209&amp;sourceID=14","0.0209")</f>
        <v>0.0209</v>
      </c>
    </row>
    <row r="64" spans="1:7">
      <c r="A64" s="3">
        <v>15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HYPERLINK("http://141.218.60.56/~jnz1568/getInfo.php?workbook=15_05.xlsx&amp;sheet=U0&amp;row=64&amp;col=6&amp;number=3&amp;sourceID=14","3")</f>
        <v>3</v>
      </c>
      <c r="G64" s="4" t="str">
        <f>HYPERLINK("http://141.218.60.56/~jnz1568/getInfo.php?workbook=15_05.xlsx&amp;sheet=U0&amp;row=64&amp;col=7&amp;number=0.0129&amp;sourceID=14","0.0129")</f>
        <v>0.0129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HYPERLINK("http://141.218.60.56/~jnz1568/getInfo.php?workbook=15_05.xlsx&amp;sheet=U0&amp;row=65&amp;col=6&amp;number=3.1&amp;sourceID=14","3.1")</f>
        <v>3.1</v>
      </c>
      <c r="G65" s="4" t="str">
        <f>HYPERLINK("http://141.218.60.56/~jnz1568/getInfo.php?workbook=15_05.xlsx&amp;sheet=U0&amp;row=65&amp;col=7&amp;number=0.0129&amp;sourceID=14","0.0129")</f>
        <v>0.0129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HYPERLINK("http://141.218.60.56/~jnz1568/getInfo.php?workbook=15_05.xlsx&amp;sheet=U0&amp;row=66&amp;col=6&amp;number=3.2&amp;sourceID=14","3.2")</f>
        <v>3.2</v>
      </c>
      <c r="G66" s="4" t="str">
        <f>HYPERLINK("http://141.218.60.56/~jnz1568/getInfo.php?workbook=15_05.xlsx&amp;sheet=U0&amp;row=66&amp;col=7&amp;number=0.0129&amp;sourceID=14","0.0129")</f>
        <v>0.0129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HYPERLINK("http://141.218.60.56/~jnz1568/getInfo.php?workbook=15_05.xlsx&amp;sheet=U0&amp;row=67&amp;col=6&amp;number=3.3&amp;sourceID=14","3.3")</f>
        <v>3.3</v>
      </c>
      <c r="G67" s="4" t="str">
        <f>HYPERLINK("http://141.218.60.56/~jnz1568/getInfo.php?workbook=15_05.xlsx&amp;sheet=U0&amp;row=67&amp;col=7&amp;number=0.0129&amp;sourceID=14","0.0129")</f>
        <v>0.0129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HYPERLINK("http://141.218.60.56/~jnz1568/getInfo.php?workbook=15_05.xlsx&amp;sheet=U0&amp;row=68&amp;col=6&amp;number=3.4&amp;sourceID=14","3.4")</f>
        <v>3.4</v>
      </c>
      <c r="G68" s="4" t="str">
        <f>HYPERLINK("http://141.218.60.56/~jnz1568/getInfo.php?workbook=15_05.xlsx&amp;sheet=U0&amp;row=68&amp;col=7&amp;number=0.0129&amp;sourceID=14","0.0129")</f>
        <v>0.0129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HYPERLINK("http://141.218.60.56/~jnz1568/getInfo.php?workbook=15_05.xlsx&amp;sheet=U0&amp;row=69&amp;col=6&amp;number=3.5&amp;sourceID=14","3.5")</f>
        <v>3.5</v>
      </c>
      <c r="G69" s="4" t="str">
        <f>HYPERLINK("http://141.218.60.56/~jnz1568/getInfo.php?workbook=15_05.xlsx&amp;sheet=U0&amp;row=69&amp;col=7&amp;number=0.0129&amp;sourceID=14","0.0129")</f>
        <v>0.0129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HYPERLINK("http://141.218.60.56/~jnz1568/getInfo.php?workbook=15_05.xlsx&amp;sheet=U0&amp;row=70&amp;col=6&amp;number=3.6&amp;sourceID=14","3.6")</f>
        <v>3.6</v>
      </c>
      <c r="G70" s="4" t="str">
        <f>HYPERLINK("http://141.218.60.56/~jnz1568/getInfo.php?workbook=15_05.xlsx&amp;sheet=U0&amp;row=70&amp;col=7&amp;number=0.0129&amp;sourceID=14","0.0129")</f>
        <v>0.0129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HYPERLINK("http://141.218.60.56/~jnz1568/getInfo.php?workbook=15_05.xlsx&amp;sheet=U0&amp;row=71&amp;col=6&amp;number=3.7&amp;sourceID=14","3.7")</f>
        <v>3.7</v>
      </c>
      <c r="G71" s="4" t="str">
        <f>HYPERLINK("http://141.218.60.56/~jnz1568/getInfo.php?workbook=15_05.xlsx&amp;sheet=U0&amp;row=71&amp;col=7&amp;number=0.0129&amp;sourceID=14","0.0129")</f>
        <v>0.0129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HYPERLINK("http://141.218.60.56/~jnz1568/getInfo.php?workbook=15_05.xlsx&amp;sheet=U0&amp;row=72&amp;col=6&amp;number=3.8&amp;sourceID=14","3.8")</f>
        <v>3.8</v>
      </c>
      <c r="G72" s="4" t="str">
        <f>HYPERLINK("http://141.218.60.56/~jnz1568/getInfo.php?workbook=15_05.xlsx&amp;sheet=U0&amp;row=72&amp;col=7&amp;number=0.0129&amp;sourceID=14","0.0129")</f>
        <v>0.0129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HYPERLINK("http://141.218.60.56/~jnz1568/getInfo.php?workbook=15_05.xlsx&amp;sheet=U0&amp;row=73&amp;col=6&amp;number=3.9&amp;sourceID=14","3.9")</f>
        <v>3.9</v>
      </c>
      <c r="G73" s="4" t="str">
        <f>HYPERLINK("http://141.218.60.56/~jnz1568/getInfo.php?workbook=15_05.xlsx&amp;sheet=U0&amp;row=73&amp;col=7&amp;number=0.0129&amp;sourceID=14","0.0129")</f>
        <v>0.0129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HYPERLINK("http://141.218.60.56/~jnz1568/getInfo.php?workbook=15_05.xlsx&amp;sheet=U0&amp;row=74&amp;col=6&amp;number=4&amp;sourceID=14","4")</f>
        <v>4</v>
      </c>
      <c r="G74" s="4" t="str">
        <f>HYPERLINK("http://141.218.60.56/~jnz1568/getInfo.php?workbook=15_05.xlsx&amp;sheet=U0&amp;row=74&amp;col=7&amp;number=0.0129&amp;sourceID=14","0.0129")</f>
        <v>0.0129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HYPERLINK("http://141.218.60.56/~jnz1568/getInfo.php?workbook=15_05.xlsx&amp;sheet=U0&amp;row=75&amp;col=6&amp;number=4.1&amp;sourceID=14","4.1")</f>
        <v>4.1</v>
      </c>
      <c r="G75" s="4" t="str">
        <f>HYPERLINK("http://141.218.60.56/~jnz1568/getInfo.php?workbook=15_05.xlsx&amp;sheet=U0&amp;row=75&amp;col=7&amp;number=0.0129&amp;sourceID=14","0.0129")</f>
        <v>0.0129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HYPERLINK("http://141.218.60.56/~jnz1568/getInfo.php?workbook=15_05.xlsx&amp;sheet=U0&amp;row=76&amp;col=6&amp;number=4.2&amp;sourceID=14","4.2")</f>
        <v>4.2</v>
      </c>
      <c r="G76" s="4" t="str">
        <f>HYPERLINK("http://141.218.60.56/~jnz1568/getInfo.php?workbook=15_05.xlsx&amp;sheet=U0&amp;row=76&amp;col=7&amp;number=0.0129&amp;sourceID=14","0.0129")</f>
        <v>0.0129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HYPERLINK("http://141.218.60.56/~jnz1568/getInfo.php?workbook=15_05.xlsx&amp;sheet=U0&amp;row=77&amp;col=6&amp;number=4.3&amp;sourceID=14","4.3")</f>
        <v>4.3</v>
      </c>
      <c r="G77" s="4" t="str">
        <f>HYPERLINK("http://141.218.60.56/~jnz1568/getInfo.php?workbook=15_05.xlsx&amp;sheet=U0&amp;row=77&amp;col=7&amp;number=0.0128&amp;sourceID=14","0.0128")</f>
        <v>0.0128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HYPERLINK("http://141.218.60.56/~jnz1568/getInfo.php?workbook=15_05.xlsx&amp;sheet=U0&amp;row=78&amp;col=6&amp;number=4.4&amp;sourceID=14","4.4")</f>
        <v>4.4</v>
      </c>
      <c r="G78" s="4" t="str">
        <f>HYPERLINK("http://141.218.60.56/~jnz1568/getInfo.php?workbook=15_05.xlsx&amp;sheet=U0&amp;row=78&amp;col=7&amp;number=0.0128&amp;sourceID=14","0.0128")</f>
        <v>0.0128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HYPERLINK("http://141.218.60.56/~jnz1568/getInfo.php?workbook=15_05.xlsx&amp;sheet=U0&amp;row=79&amp;col=6&amp;number=4.5&amp;sourceID=14","4.5")</f>
        <v>4.5</v>
      </c>
      <c r="G79" s="4" t="str">
        <f>HYPERLINK("http://141.218.60.56/~jnz1568/getInfo.php?workbook=15_05.xlsx&amp;sheet=U0&amp;row=79&amp;col=7&amp;number=0.0128&amp;sourceID=14","0.0128")</f>
        <v>0.0128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HYPERLINK("http://141.218.60.56/~jnz1568/getInfo.php?workbook=15_05.xlsx&amp;sheet=U0&amp;row=80&amp;col=6&amp;number=4.6&amp;sourceID=14","4.6")</f>
        <v>4.6</v>
      </c>
      <c r="G80" s="4" t="str">
        <f>HYPERLINK("http://141.218.60.56/~jnz1568/getInfo.php?workbook=15_05.xlsx&amp;sheet=U0&amp;row=80&amp;col=7&amp;number=0.0128&amp;sourceID=14","0.0128")</f>
        <v>0.0128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HYPERLINK("http://141.218.60.56/~jnz1568/getInfo.php?workbook=15_05.xlsx&amp;sheet=U0&amp;row=81&amp;col=6&amp;number=4.7&amp;sourceID=14","4.7")</f>
        <v>4.7</v>
      </c>
      <c r="G81" s="4" t="str">
        <f>HYPERLINK("http://141.218.60.56/~jnz1568/getInfo.php?workbook=15_05.xlsx&amp;sheet=U0&amp;row=81&amp;col=7&amp;number=0.0128&amp;sourceID=14","0.0128")</f>
        <v>0.0128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HYPERLINK("http://141.218.60.56/~jnz1568/getInfo.php?workbook=15_05.xlsx&amp;sheet=U0&amp;row=82&amp;col=6&amp;number=4.8&amp;sourceID=14","4.8")</f>
        <v>4.8</v>
      </c>
      <c r="G82" s="4" t="str">
        <f>HYPERLINK("http://141.218.60.56/~jnz1568/getInfo.php?workbook=15_05.xlsx&amp;sheet=U0&amp;row=82&amp;col=7&amp;number=0.0127&amp;sourceID=14","0.0127")</f>
        <v>0.0127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HYPERLINK("http://141.218.60.56/~jnz1568/getInfo.php?workbook=15_05.xlsx&amp;sheet=U0&amp;row=83&amp;col=6&amp;number=4.9&amp;sourceID=14","4.9")</f>
        <v>4.9</v>
      </c>
      <c r="G83" s="4" t="str">
        <f>HYPERLINK("http://141.218.60.56/~jnz1568/getInfo.php?workbook=15_05.xlsx&amp;sheet=U0&amp;row=83&amp;col=7&amp;number=0.0127&amp;sourceID=14","0.0127")</f>
        <v>0.0127</v>
      </c>
    </row>
    <row r="84" spans="1:7">
      <c r="A84" s="3">
        <v>15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HYPERLINK("http://141.218.60.56/~jnz1568/getInfo.php?workbook=15_05.xlsx&amp;sheet=U0&amp;row=84&amp;col=6&amp;number=3&amp;sourceID=14","3")</f>
        <v>3</v>
      </c>
      <c r="G84" s="4" t="str">
        <f>HYPERLINK("http://141.218.60.56/~jnz1568/getInfo.php?workbook=15_05.xlsx&amp;sheet=U0&amp;row=84&amp;col=7&amp;number=0.546&amp;sourceID=14","0.546")</f>
        <v>0.546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HYPERLINK("http://141.218.60.56/~jnz1568/getInfo.php?workbook=15_05.xlsx&amp;sheet=U0&amp;row=85&amp;col=6&amp;number=3.1&amp;sourceID=14","3.1")</f>
        <v>3.1</v>
      </c>
      <c r="G85" s="4" t="str">
        <f>HYPERLINK("http://141.218.60.56/~jnz1568/getInfo.php?workbook=15_05.xlsx&amp;sheet=U0&amp;row=85&amp;col=7&amp;number=0.546&amp;sourceID=14","0.546")</f>
        <v>0.546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HYPERLINK("http://141.218.60.56/~jnz1568/getInfo.php?workbook=15_05.xlsx&amp;sheet=U0&amp;row=86&amp;col=6&amp;number=3.2&amp;sourceID=14","3.2")</f>
        <v>3.2</v>
      </c>
      <c r="G86" s="4" t="str">
        <f>HYPERLINK("http://141.218.60.56/~jnz1568/getInfo.php?workbook=15_05.xlsx&amp;sheet=U0&amp;row=86&amp;col=7&amp;number=0.546&amp;sourceID=14","0.546")</f>
        <v>0.546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HYPERLINK("http://141.218.60.56/~jnz1568/getInfo.php?workbook=15_05.xlsx&amp;sheet=U0&amp;row=87&amp;col=6&amp;number=3.3&amp;sourceID=14","3.3")</f>
        <v>3.3</v>
      </c>
      <c r="G87" s="4" t="str">
        <f>HYPERLINK("http://141.218.60.56/~jnz1568/getInfo.php?workbook=15_05.xlsx&amp;sheet=U0&amp;row=87&amp;col=7&amp;number=0.546&amp;sourceID=14","0.546")</f>
        <v>0.546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HYPERLINK("http://141.218.60.56/~jnz1568/getInfo.php?workbook=15_05.xlsx&amp;sheet=U0&amp;row=88&amp;col=6&amp;number=3.4&amp;sourceID=14","3.4")</f>
        <v>3.4</v>
      </c>
      <c r="G88" s="4" t="str">
        <f>HYPERLINK("http://141.218.60.56/~jnz1568/getInfo.php?workbook=15_05.xlsx&amp;sheet=U0&amp;row=88&amp;col=7&amp;number=0.546&amp;sourceID=14","0.546")</f>
        <v>0.546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HYPERLINK("http://141.218.60.56/~jnz1568/getInfo.php?workbook=15_05.xlsx&amp;sheet=U0&amp;row=89&amp;col=6&amp;number=3.5&amp;sourceID=14","3.5")</f>
        <v>3.5</v>
      </c>
      <c r="G89" s="4" t="str">
        <f>HYPERLINK("http://141.218.60.56/~jnz1568/getInfo.php?workbook=15_05.xlsx&amp;sheet=U0&amp;row=89&amp;col=7&amp;number=0.546&amp;sourceID=14","0.546")</f>
        <v>0.546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HYPERLINK("http://141.218.60.56/~jnz1568/getInfo.php?workbook=15_05.xlsx&amp;sheet=U0&amp;row=90&amp;col=6&amp;number=3.6&amp;sourceID=14","3.6")</f>
        <v>3.6</v>
      </c>
      <c r="G90" s="4" t="str">
        <f>HYPERLINK("http://141.218.60.56/~jnz1568/getInfo.php?workbook=15_05.xlsx&amp;sheet=U0&amp;row=90&amp;col=7&amp;number=0.547&amp;sourceID=14","0.547")</f>
        <v>0.547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HYPERLINK("http://141.218.60.56/~jnz1568/getInfo.php?workbook=15_05.xlsx&amp;sheet=U0&amp;row=91&amp;col=6&amp;number=3.7&amp;sourceID=14","3.7")</f>
        <v>3.7</v>
      </c>
      <c r="G91" s="4" t="str">
        <f>HYPERLINK("http://141.218.60.56/~jnz1568/getInfo.php?workbook=15_05.xlsx&amp;sheet=U0&amp;row=91&amp;col=7&amp;number=0.547&amp;sourceID=14","0.547")</f>
        <v>0.547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HYPERLINK("http://141.218.60.56/~jnz1568/getInfo.php?workbook=15_05.xlsx&amp;sheet=U0&amp;row=92&amp;col=6&amp;number=3.8&amp;sourceID=14","3.8")</f>
        <v>3.8</v>
      </c>
      <c r="G92" s="4" t="str">
        <f>HYPERLINK("http://141.218.60.56/~jnz1568/getInfo.php?workbook=15_05.xlsx&amp;sheet=U0&amp;row=92&amp;col=7&amp;number=0.547&amp;sourceID=14","0.547")</f>
        <v>0.547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HYPERLINK("http://141.218.60.56/~jnz1568/getInfo.php?workbook=15_05.xlsx&amp;sheet=U0&amp;row=93&amp;col=6&amp;number=3.9&amp;sourceID=14","3.9")</f>
        <v>3.9</v>
      </c>
      <c r="G93" s="4" t="str">
        <f>HYPERLINK("http://141.218.60.56/~jnz1568/getInfo.php?workbook=15_05.xlsx&amp;sheet=U0&amp;row=93&amp;col=7&amp;number=0.548&amp;sourceID=14","0.548")</f>
        <v>0.548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HYPERLINK("http://141.218.60.56/~jnz1568/getInfo.php?workbook=15_05.xlsx&amp;sheet=U0&amp;row=94&amp;col=6&amp;number=4&amp;sourceID=14","4")</f>
        <v>4</v>
      </c>
      <c r="G94" s="4" t="str">
        <f>HYPERLINK("http://141.218.60.56/~jnz1568/getInfo.php?workbook=15_05.xlsx&amp;sheet=U0&amp;row=94&amp;col=7&amp;number=0.548&amp;sourceID=14","0.548")</f>
        <v>0.548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HYPERLINK("http://141.218.60.56/~jnz1568/getInfo.php?workbook=15_05.xlsx&amp;sheet=U0&amp;row=95&amp;col=6&amp;number=4.1&amp;sourceID=14","4.1")</f>
        <v>4.1</v>
      </c>
      <c r="G95" s="4" t="str">
        <f>HYPERLINK("http://141.218.60.56/~jnz1568/getInfo.php?workbook=15_05.xlsx&amp;sheet=U0&amp;row=95&amp;col=7&amp;number=0.549&amp;sourceID=14","0.549")</f>
        <v>0.549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HYPERLINK("http://141.218.60.56/~jnz1568/getInfo.php?workbook=15_05.xlsx&amp;sheet=U0&amp;row=96&amp;col=6&amp;number=4.2&amp;sourceID=14","4.2")</f>
        <v>4.2</v>
      </c>
      <c r="G96" s="4" t="str">
        <f>HYPERLINK("http://141.218.60.56/~jnz1568/getInfo.php?workbook=15_05.xlsx&amp;sheet=U0&amp;row=96&amp;col=7&amp;number=0.549&amp;sourceID=14","0.549")</f>
        <v>0.549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HYPERLINK("http://141.218.60.56/~jnz1568/getInfo.php?workbook=15_05.xlsx&amp;sheet=U0&amp;row=97&amp;col=6&amp;number=4.3&amp;sourceID=14","4.3")</f>
        <v>4.3</v>
      </c>
      <c r="G97" s="4" t="str">
        <f>HYPERLINK("http://141.218.60.56/~jnz1568/getInfo.php?workbook=15_05.xlsx&amp;sheet=U0&amp;row=97&amp;col=7&amp;number=0.55&amp;sourceID=14","0.55")</f>
        <v>0.55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HYPERLINK("http://141.218.60.56/~jnz1568/getInfo.php?workbook=15_05.xlsx&amp;sheet=U0&amp;row=98&amp;col=6&amp;number=4.4&amp;sourceID=14","4.4")</f>
        <v>4.4</v>
      </c>
      <c r="G98" s="4" t="str">
        <f>HYPERLINK("http://141.218.60.56/~jnz1568/getInfo.php?workbook=15_05.xlsx&amp;sheet=U0&amp;row=98&amp;col=7&amp;number=0.551&amp;sourceID=14","0.551")</f>
        <v>0.551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HYPERLINK("http://141.218.60.56/~jnz1568/getInfo.php?workbook=15_05.xlsx&amp;sheet=U0&amp;row=99&amp;col=6&amp;number=4.5&amp;sourceID=14","4.5")</f>
        <v>4.5</v>
      </c>
      <c r="G99" s="4" t="str">
        <f>HYPERLINK("http://141.218.60.56/~jnz1568/getInfo.php?workbook=15_05.xlsx&amp;sheet=U0&amp;row=99&amp;col=7&amp;number=0.553&amp;sourceID=14","0.553")</f>
        <v>0.553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HYPERLINK("http://141.218.60.56/~jnz1568/getInfo.php?workbook=15_05.xlsx&amp;sheet=U0&amp;row=100&amp;col=6&amp;number=4.6&amp;sourceID=14","4.6")</f>
        <v>4.6</v>
      </c>
      <c r="G100" s="4" t="str">
        <f>HYPERLINK("http://141.218.60.56/~jnz1568/getInfo.php?workbook=15_05.xlsx&amp;sheet=U0&amp;row=100&amp;col=7&amp;number=0.554&amp;sourceID=14","0.554")</f>
        <v>0.554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HYPERLINK("http://141.218.60.56/~jnz1568/getInfo.php?workbook=15_05.xlsx&amp;sheet=U0&amp;row=101&amp;col=6&amp;number=4.7&amp;sourceID=14","4.7")</f>
        <v>4.7</v>
      </c>
      <c r="G101" s="4" t="str">
        <f>HYPERLINK("http://141.218.60.56/~jnz1568/getInfo.php?workbook=15_05.xlsx&amp;sheet=U0&amp;row=101&amp;col=7&amp;number=0.556&amp;sourceID=14","0.556")</f>
        <v>0.556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HYPERLINK("http://141.218.60.56/~jnz1568/getInfo.php?workbook=15_05.xlsx&amp;sheet=U0&amp;row=102&amp;col=6&amp;number=4.8&amp;sourceID=14","4.8")</f>
        <v>4.8</v>
      </c>
      <c r="G102" s="4" t="str">
        <f>HYPERLINK("http://141.218.60.56/~jnz1568/getInfo.php?workbook=15_05.xlsx&amp;sheet=U0&amp;row=102&amp;col=7&amp;number=0.559&amp;sourceID=14","0.559")</f>
        <v>0.559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HYPERLINK("http://141.218.60.56/~jnz1568/getInfo.php?workbook=15_05.xlsx&amp;sheet=U0&amp;row=103&amp;col=6&amp;number=4.9&amp;sourceID=14","4.9")</f>
        <v>4.9</v>
      </c>
      <c r="G103" s="4" t="str">
        <f>HYPERLINK("http://141.218.60.56/~jnz1568/getInfo.php?workbook=15_05.xlsx&amp;sheet=U0&amp;row=103&amp;col=7&amp;number=0.562&amp;sourceID=14","0.562")</f>
        <v>0.562</v>
      </c>
    </row>
    <row r="104" spans="1:7">
      <c r="A104" s="3">
        <v>15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HYPERLINK("http://141.218.60.56/~jnz1568/getInfo.php?workbook=15_05.xlsx&amp;sheet=U0&amp;row=104&amp;col=6&amp;number=3&amp;sourceID=14","3")</f>
        <v>3</v>
      </c>
      <c r="G104" s="4" t="str">
        <f>HYPERLINK("http://141.218.60.56/~jnz1568/getInfo.php?workbook=15_05.xlsx&amp;sheet=U0&amp;row=104&amp;col=7&amp;number=0.0221&amp;sourceID=14","0.0221")</f>
        <v>0.0221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HYPERLINK("http://141.218.60.56/~jnz1568/getInfo.php?workbook=15_05.xlsx&amp;sheet=U0&amp;row=105&amp;col=6&amp;number=3.1&amp;sourceID=14","3.1")</f>
        <v>3.1</v>
      </c>
      <c r="G105" s="4" t="str">
        <f>HYPERLINK("http://141.218.60.56/~jnz1568/getInfo.php?workbook=15_05.xlsx&amp;sheet=U0&amp;row=105&amp;col=7&amp;number=0.0221&amp;sourceID=14","0.0221")</f>
        <v>0.0221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HYPERLINK("http://141.218.60.56/~jnz1568/getInfo.php?workbook=15_05.xlsx&amp;sheet=U0&amp;row=106&amp;col=6&amp;number=3.2&amp;sourceID=14","3.2")</f>
        <v>3.2</v>
      </c>
      <c r="G106" s="4" t="str">
        <f>HYPERLINK("http://141.218.60.56/~jnz1568/getInfo.php?workbook=15_05.xlsx&amp;sheet=U0&amp;row=106&amp;col=7&amp;number=0.0221&amp;sourceID=14","0.0221")</f>
        <v>0.0221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HYPERLINK("http://141.218.60.56/~jnz1568/getInfo.php?workbook=15_05.xlsx&amp;sheet=U0&amp;row=107&amp;col=6&amp;number=3.3&amp;sourceID=14","3.3")</f>
        <v>3.3</v>
      </c>
      <c r="G107" s="4" t="str">
        <f>HYPERLINK("http://141.218.60.56/~jnz1568/getInfo.php?workbook=15_05.xlsx&amp;sheet=U0&amp;row=107&amp;col=7&amp;number=0.0221&amp;sourceID=14","0.0221")</f>
        <v>0.0221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HYPERLINK("http://141.218.60.56/~jnz1568/getInfo.php?workbook=15_05.xlsx&amp;sheet=U0&amp;row=108&amp;col=6&amp;number=3.4&amp;sourceID=14","3.4")</f>
        <v>3.4</v>
      </c>
      <c r="G108" s="4" t="str">
        <f>HYPERLINK("http://141.218.60.56/~jnz1568/getInfo.php?workbook=15_05.xlsx&amp;sheet=U0&amp;row=108&amp;col=7&amp;number=0.0221&amp;sourceID=14","0.0221")</f>
        <v>0.0221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HYPERLINK("http://141.218.60.56/~jnz1568/getInfo.php?workbook=15_05.xlsx&amp;sheet=U0&amp;row=109&amp;col=6&amp;number=3.5&amp;sourceID=14","3.5")</f>
        <v>3.5</v>
      </c>
      <c r="G109" s="4" t="str">
        <f>HYPERLINK("http://141.218.60.56/~jnz1568/getInfo.php?workbook=15_05.xlsx&amp;sheet=U0&amp;row=109&amp;col=7&amp;number=0.0221&amp;sourceID=14","0.0221")</f>
        <v>0.0221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HYPERLINK("http://141.218.60.56/~jnz1568/getInfo.php?workbook=15_05.xlsx&amp;sheet=U0&amp;row=110&amp;col=6&amp;number=3.6&amp;sourceID=14","3.6")</f>
        <v>3.6</v>
      </c>
      <c r="G110" s="4" t="str">
        <f>HYPERLINK("http://141.218.60.56/~jnz1568/getInfo.php?workbook=15_05.xlsx&amp;sheet=U0&amp;row=110&amp;col=7&amp;number=0.0221&amp;sourceID=14","0.0221")</f>
        <v>0.0221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HYPERLINK("http://141.218.60.56/~jnz1568/getInfo.php?workbook=15_05.xlsx&amp;sheet=U0&amp;row=111&amp;col=6&amp;number=3.7&amp;sourceID=14","3.7")</f>
        <v>3.7</v>
      </c>
      <c r="G111" s="4" t="str">
        <f>HYPERLINK("http://141.218.60.56/~jnz1568/getInfo.php?workbook=15_05.xlsx&amp;sheet=U0&amp;row=111&amp;col=7&amp;number=0.0221&amp;sourceID=14","0.0221")</f>
        <v>0.0221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HYPERLINK("http://141.218.60.56/~jnz1568/getInfo.php?workbook=15_05.xlsx&amp;sheet=U0&amp;row=112&amp;col=6&amp;number=3.8&amp;sourceID=14","3.8")</f>
        <v>3.8</v>
      </c>
      <c r="G112" s="4" t="str">
        <f>HYPERLINK("http://141.218.60.56/~jnz1568/getInfo.php?workbook=15_05.xlsx&amp;sheet=U0&amp;row=112&amp;col=7&amp;number=0.0221&amp;sourceID=14","0.0221")</f>
        <v>0.0221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HYPERLINK("http://141.218.60.56/~jnz1568/getInfo.php?workbook=15_05.xlsx&amp;sheet=U0&amp;row=113&amp;col=6&amp;number=3.9&amp;sourceID=14","3.9")</f>
        <v>3.9</v>
      </c>
      <c r="G113" s="4" t="str">
        <f>HYPERLINK("http://141.218.60.56/~jnz1568/getInfo.php?workbook=15_05.xlsx&amp;sheet=U0&amp;row=113&amp;col=7&amp;number=0.0221&amp;sourceID=14","0.0221")</f>
        <v>0.0221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HYPERLINK("http://141.218.60.56/~jnz1568/getInfo.php?workbook=15_05.xlsx&amp;sheet=U0&amp;row=114&amp;col=6&amp;number=4&amp;sourceID=14","4")</f>
        <v>4</v>
      </c>
      <c r="G114" s="4" t="str">
        <f>HYPERLINK("http://141.218.60.56/~jnz1568/getInfo.php?workbook=15_05.xlsx&amp;sheet=U0&amp;row=114&amp;col=7&amp;number=0.0221&amp;sourceID=14","0.0221")</f>
        <v>0.0221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HYPERLINK("http://141.218.60.56/~jnz1568/getInfo.php?workbook=15_05.xlsx&amp;sheet=U0&amp;row=115&amp;col=6&amp;number=4.1&amp;sourceID=14","4.1")</f>
        <v>4.1</v>
      </c>
      <c r="G115" s="4" t="str">
        <f>HYPERLINK("http://141.218.60.56/~jnz1568/getInfo.php?workbook=15_05.xlsx&amp;sheet=U0&amp;row=115&amp;col=7&amp;number=0.022&amp;sourceID=14","0.022")</f>
        <v>0.022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HYPERLINK("http://141.218.60.56/~jnz1568/getInfo.php?workbook=15_05.xlsx&amp;sheet=U0&amp;row=116&amp;col=6&amp;number=4.2&amp;sourceID=14","4.2")</f>
        <v>4.2</v>
      </c>
      <c r="G116" s="4" t="str">
        <f>HYPERLINK("http://141.218.60.56/~jnz1568/getInfo.php?workbook=15_05.xlsx&amp;sheet=U0&amp;row=116&amp;col=7&amp;number=0.022&amp;sourceID=14","0.022")</f>
        <v>0.022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HYPERLINK("http://141.218.60.56/~jnz1568/getInfo.php?workbook=15_05.xlsx&amp;sheet=U0&amp;row=117&amp;col=6&amp;number=4.3&amp;sourceID=14","4.3")</f>
        <v>4.3</v>
      </c>
      <c r="G117" s="4" t="str">
        <f>HYPERLINK("http://141.218.60.56/~jnz1568/getInfo.php?workbook=15_05.xlsx&amp;sheet=U0&amp;row=117&amp;col=7&amp;number=0.022&amp;sourceID=14","0.022")</f>
        <v>0.022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HYPERLINK("http://141.218.60.56/~jnz1568/getInfo.php?workbook=15_05.xlsx&amp;sheet=U0&amp;row=118&amp;col=6&amp;number=4.4&amp;sourceID=14","4.4")</f>
        <v>4.4</v>
      </c>
      <c r="G118" s="4" t="str">
        <f>HYPERLINK("http://141.218.60.56/~jnz1568/getInfo.php?workbook=15_05.xlsx&amp;sheet=U0&amp;row=118&amp;col=7&amp;number=0.022&amp;sourceID=14","0.022")</f>
        <v>0.022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HYPERLINK("http://141.218.60.56/~jnz1568/getInfo.php?workbook=15_05.xlsx&amp;sheet=U0&amp;row=119&amp;col=6&amp;number=4.5&amp;sourceID=14","4.5")</f>
        <v>4.5</v>
      </c>
      <c r="G119" s="4" t="str">
        <f>HYPERLINK("http://141.218.60.56/~jnz1568/getInfo.php?workbook=15_05.xlsx&amp;sheet=U0&amp;row=119&amp;col=7&amp;number=0.022&amp;sourceID=14","0.022")</f>
        <v>0.022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HYPERLINK("http://141.218.60.56/~jnz1568/getInfo.php?workbook=15_05.xlsx&amp;sheet=U0&amp;row=120&amp;col=6&amp;number=4.6&amp;sourceID=14","4.6")</f>
        <v>4.6</v>
      </c>
      <c r="G120" s="4" t="str">
        <f>HYPERLINK("http://141.218.60.56/~jnz1568/getInfo.php?workbook=15_05.xlsx&amp;sheet=U0&amp;row=120&amp;col=7&amp;number=0.0219&amp;sourceID=14","0.0219")</f>
        <v>0.0219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HYPERLINK("http://141.218.60.56/~jnz1568/getInfo.php?workbook=15_05.xlsx&amp;sheet=U0&amp;row=121&amp;col=6&amp;number=4.7&amp;sourceID=14","4.7")</f>
        <v>4.7</v>
      </c>
      <c r="G121" s="4" t="str">
        <f>HYPERLINK("http://141.218.60.56/~jnz1568/getInfo.php?workbook=15_05.xlsx&amp;sheet=U0&amp;row=121&amp;col=7&amp;number=0.0219&amp;sourceID=14","0.0219")</f>
        <v>0.0219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HYPERLINK("http://141.218.60.56/~jnz1568/getInfo.php?workbook=15_05.xlsx&amp;sheet=U0&amp;row=122&amp;col=6&amp;number=4.8&amp;sourceID=14","4.8")</f>
        <v>4.8</v>
      </c>
      <c r="G122" s="4" t="str">
        <f>HYPERLINK("http://141.218.60.56/~jnz1568/getInfo.php?workbook=15_05.xlsx&amp;sheet=U0&amp;row=122&amp;col=7&amp;number=0.0218&amp;sourceID=14","0.0218")</f>
        <v>0.0218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HYPERLINK("http://141.218.60.56/~jnz1568/getInfo.php?workbook=15_05.xlsx&amp;sheet=U0&amp;row=123&amp;col=6&amp;number=4.9&amp;sourceID=14","4.9")</f>
        <v>4.9</v>
      </c>
      <c r="G123" s="4" t="str">
        <f>HYPERLINK("http://141.218.60.56/~jnz1568/getInfo.php?workbook=15_05.xlsx&amp;sheet=U0&amp;row=123&amp;col=7&amp;number=0.0218&amp;sourceID=14","0.0218")</f>
        <v>0.0218</v>
      </c>
    </row>
    <row r="124" spans="1:7">
      <c r="A124" s="3">
        <v>15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HYPERLINK("http://141.218.60.56/~jnz1568/getInfo.php?workbook=15_05.xlsx&amp;sheet=U0&amp;row=124&amp;col=6&amp;number=3&amp;sourceID=14","3")</f>
        <v>3</v>
      </c>
      <c r="G124" s="4" t="str">
        <f>HYPERLINK("http://141.218.60.56/~jnz1568/getInfo.php?workbook=15_05.xlsx&amp;sheet=U0&amp;row=124&amp;col=7&amp;number=0.324&amp;sourceID=14","0.324")</f>
        <v>0.324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HYPERLINK("http://141.218.60.56/~jnz1568/getInfo.php?workbook=15_05.xlsx&amp;sheet=U0&amp;row=125&amp;col=6&amp;number=3.1&amp;sourceID=14","3.1")</f>
        <v>3.1</v>
      </c>
      <c r="G125" s="4" t="str">
        <f>HYPERLINK("http://141.218.60.56/~jnz1568/getInfo.php?workbook=15_05.xlsx&amp;sheet=U0&amp;row=125&amp;col=7&amp;number=0.324&amp;sourceID=14","0.324")</f>
        <v>0.324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HYPERLINK("http://141.218.60.56/~jnz1568/getInfo.php?workbook=15_05.xlsx&amp;sheet=U0&amp;row=126&amp;col=6&amp;number=3.2&amp;sourceID=14","3.2")</f>
        <v>3.2</v>
      </c>
      <c r="G126" s="4" t="str">
        <f>HYPERLINK("http://141.218.60.56/~jnz1568/getInfo.php?workbook=15_05.xlsx&amp;sheet=U0&amp;row=126&amp;col=7&amp;number=0.324&amp;sourceID=14","0.324")</f>
        <v>0.324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HYPERLINK("http://141.218.60.56/~jnz1568/getInfo.php?workbook=15_05.xlsx&amp;sheet=U0&amp;row=127&amp;col=6&amp;number=3.3&amp;sourceID=14","3.3")</f>
        <v>3.3</v>
      </c>
      <c r="G127" s="4" t="str">
        <f>HYPERLINK("http://141.218.60.56/~jnz1568/getInfo.php?workbook=15_05.xlsx&amp;sheet=U0&amp;row=127&amp;col=7&amp;number=0.324&amp;sourceID=14","0.324")</f>
        <v>0.324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HYPERLINK("http://141.218.60.56/~jnz1568/getInfo.php?workbook=15_05.xlsx&amp;sheet=U0&amp;row=128&amp;col=6&amp;number=3.4&amp;sourceID=14","3.4")</f>
        <v>3.4</v>
      </c>
      <c r="G128" s="4" t="str">
        <f>HYPERLINK("http://141.218.60.56/~jnz1568/getInfo.php?workbook=15_05.xlsx&amp;sheet=U0&amp;row=128&amp;col=7&amp;number=0.324&amp;sourceID=14","0.324")</f>
        <v>0.324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HYPERLINK("http://141.218.60.56/~jnz1568/getInfo.php?workbook=15_05.xlsx&amp;sheet=U0&amp;row=129&amp;col=6&amp;number=3.5&amp;sourceID=14","3.5")</f>
        <v>3.5</v>
      </c>
      <c r="G129" s="4" t="str">
        <f>HYPERLINK("http://141.218.60.56/~jnz1568/getInfo.php?workbook=15_05.xlsx&amp;sheet=U0&amp;row=129&amp;col=7&amp;number=0.324&amp;sourceID=14","0.324")</f>
        <v>0.324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HYPERLINK("http://141.218.60.56/~jnz1568/getInfo.php?workbook=15_05.xlsx&amp;sheet=U0&amp;row=130&amp;col=6&amp;number=3.6&amp;sourceID=14","3.6")</f>
        <v>3.6</v>
      </c>
      <c r="G130" s="4" t="str">
        <f>HYPERLINK("http://141.218.60.56/~jnz1568/getInfo.php?workbook=15_05.xlsx&amp;sheet=U0&amp;row=130&amp;col=7&amp;number=0.324&amp;sourceID=14","0.324")</f>
        <v>0.324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HYPERLINK("http://141.218.60.56/~jnz1568/getInfo.php?workbook=15_05.xlsx&amp;sheet=U0&amp;row=131&amp;col=6&amp;number=3.7&amp;sourceID=14","3.7")</f>
        <v>3.7</v>
      </c>
      <c r="G131" s="4" t="str">
        <f>HYPERLINK("http://141.218.60.56/~jnz1568/getInfo.php?workbook=15_05.xlsx&amp;sheet=U0&amp;row=131&amp;col=7&amp;number=0.324&amp;sourceID=14","0.324")</f>
        <v>0.324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HYPERLINK("http://141.218.60.56/~jnz1568/getInfo.php?workbook=15_05.xlsx&amp;sheet=U0&amp;row=132&amp;col=6&amp;number=3.8&amp;sourceID=14","3.8")</f>
        <v>3.8</v>
      </c>
      <c r="G132" s="4" t="str">
        <f>HYPERLINK("http://141.218.60.56/~jnz1568/getInfo.php?workbook=15_05.xlsx&amp;sheet=U0&amp;row=132&amp;col=7&amp;number=0.324&amp;sourceID=14","0.324")</f>
        <v>0.324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HYPERLINK("http://141.218.60.56/~jnz1568/getInfo.php?workbook=15_05.xlsx&amp;sheet=U0&amp;row=133&amp;col=6&amp;number=3.9&amp;sourceID=14","3.9")</f>
        <v>3.9</v>
      </c>
      <c r="G133" s="4" t="str">
        <f>HYPERLINK("http://141.218.60.56/~jnz1568/getInfo.php?workbook=15_05.xlsx&amp;sheet=U0&amp;row=133&amp;col=7&amp;number=0.324&amp;sourceID=14","0.324")</f>
        <v>0.324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HYPERLINK("http://141.218.60.56/~jnz1568/getInfo.php?workbook=15_05.xlsx&amp;sheet=U0&amp;row=134&amp;col=6&amp;number=4&amp;sourceID=14","4")</f>
        <v>4</v>
      </c>
      <c r="G134" s="4" t="str">
        <f>HYPERLINK("http://141.218.60.56/~jnz1568/getInfo.php?workbook=15_05.xlsx&amp;sheet=U0&amp;row=134&amp;col=7&amp;number=0.325&amp;sourceID=14","0.325")</f>
        <v>0.325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HYPERLINK("http://141.218.60.56/~jnz1568/getInfo.php?workbook=15_05.xlsx&amp;sheet=U0&amp;row=135&amp;col=6&amp;number=4.1&amp;sourceID=14","4.1")</f>
        <v>4.1</v>
      </c>
      <c r="G135" s="4" t="str">
        <f>HYPERLINK("http://141.218.60.56/~jnz1568/getInfo.php?workbook=15_05.xlsx&amp;sheet=U0&amp;row=135&amp;col=7&amp;number=0.325&amp;sourceID=14","0.325")</f>
        <v>0.325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HYPERLINK("http://141.218.60.56/~jnz1568/getInfo.php?workbook=15_05.xlsx&amp;sheet=U0&amp;row=136&amp;col=6&amp;number=4.2&amp;sourceID=14","4.2")</f>
        <v>4.2</v>
      </c>
      <c r="G136" s="4" t="str">
        <f>HYPERLINK("http://141.218.60.56/~jnz1568/getInfo.php?workbook=15_05.xlsx&amp;sheet=U0&amp;row=136&amp;col=7&amp;number=0.325&amp;sourceID=14","0.325")</f>
        <v>0.325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HYPERLINK("http://141.218.60.56/~jnz1568/getInfo.php?workbook=15_05.xlsx&amp;sheet=U0&amp;row=137&amp;col=6&amp;number=4.3&amp;sourceID=14","4.3")</f>
        <v>4.3</v>
      </c>
      <c r="G137" s="4" t="str">
        <f>HYPERLINK("http://141.218.60.56/~jnz1568/getInfo.php?workbook=15_05.xlsx&amp;sheet=U0&amp;row=137&amp;col=7&amp;number=0.326&amp;sourceID=14","0.326")</f>
        <v>0.326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HYPERLINK("http://141.218.60.56/~jnz1568/getInfo.php?workbook=15_05.xlsx&amp;sheet=U0&amp;row=138&amp;col=6&amp;number=4.4&amp;sourceID=14","4.4")</f>
        <v>4.4</v>
      </c>
      <c r="G138" s="4" t="str">
        <f>HYPERLINK("http://141.218.60.56/~jnz1568/getInfo.php?workbook=15_05.xlsx&amp;sheet=U0&amp;row=138&amp;col=7&amp;number=0.326&amp;sourceID=14","0.326")</f>
        <v>0.326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HYPERLINK("http://141.218.60.56/~jnz1568/getInfo.php?workbook=15_05.xlsx&amp;sheet=U0&amp;row=139&amp;col=6&amp;number=4.5&amp;sourceID=14","4.5")</f>
        <v>4.5</v>
      </c>
      <c r="G139" s="4" t="str">
        <f>HYPERLINK("http://141.218.60.56/~jnz1568/getInfo.php?workbook=15_05.xlsx&amp;sheet=U0&amp;row=139&amp;col=7&amp;number=0.327&amp;sourceID=14","0.327")</f>
        <v>0.327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HYPERLINK("http://141.218.60.56/~jnz1568/getInfo.php?workbook=15_05.xlsx&amp;sheet=U0&amp;row=140&amp;col=6&amp;number=4.6&amp;sourceID=14","4.6")</f>
        <v>4.6</v>
      </c>
      <c r="G140" s="4" t="str">
        <f>HYPERLINK("http://141.218.60.56/~jnz1568/getInfo.php?workbook=15_05.xlsx&amp;sheet=U0&amp;row=140&amp;col=7&amp;number=0.328&amp;sourceID=14","0.328")</f>
        <v>0.328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HYPERLINK("http://141.218.60.56/~jnz1568/getInfo.php?workbook=15_05.xlsx&amp;sheet=U0&amp;row=141&amp;col=6&amp;number=4.7&amp;sourceID=14","4.7")</f>
        <v>4.7</v>
      </c>
      <c r="G141" s="4" t="str">
        <f>HYPERLINK("http://141.218.60.56/~jnz1568/getInfo.php?workbook=15_05.xlsx&amp;sheet=U0&amp;row=141&amp;col=7&amp;number=0.329&amp;sourceID=14","0.329")</f>
        <v>0.329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HYPERLINK("http://141.218.60.56/~jnz1568/getInfo.php?workbook=15_05.xlsx&amp;sheet=U0&amp;row=142&amp;col=6&amp;number=4.8&amp;sourceID=14","4.8")</f>
        <v>4.8</v>
      </c>
      <c r="G142" s="4" t="str">
        <f>HYPERLINK("http://141.218.60.56/~jnz1568/getInfo.php?workbook=15_05.xlsx&amp;sheet=U0&amp;row=142&amp;col=7&amp;number=0.33&amp;sourceID=14","0.33")</f>
        <v>0.33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HYPERLINK("http://141.218.60.56/~jnz1568/getInfo.php?workbook=15_05.xlsx&amp;sheet=U0&amp;row=143&amp;col=6&amp;number=4.9&amp;sourceID=14","4.9")</f>
        <v>4.9</v>
      </c>
      <c r="G143" s="4" t="str">
        <f>HYPERLINK("http://141.218.60.56/~jnz1568/getInfo.php?workbook=15_05.xlsx&amp;sheet=U0&amp;row=143&amp;col=7&amp;number=0.332&amp;sourceID=14","0.332")</f>
        <v>0.332</v>
      </c>
    </row>
    <row r="144" spans="1:7">
      <c r="A144" s="3">
        <v>15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HYPERLINK("http://141.218.60.56/~jnz1568/getInfo.php?workbook=15_05.xlsx&amp;sheet=U0&amp;row=144&amp;col=6&amp;number=3&amp;sourceID=14","3")</f>
        <v>3</v>
      </c>
      <c r="G144" s="4" t="str">
        <f>HYPERLINK("http://141.218.60.56/~jnz1568/getInfo.php?workbook=15_05.xlsx&amp;sheet=U0&amp;row=144&amp;col=7&amp;number=0.458&amp;sourceID=14","0.458")</f>
        <v>0.458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HYPERLINK("http://141.218.60.56/~jnz1568/getInfo.php?workbook=15_05.xlsx&amp;sheet=U0&amp;row=145&amp;col=6&amp;number=3.1&amp;sourceID=14","3.1")</f>
        <v>3.1</v>
      </c>
      <c r="G145" s="4" t="str">
        <f>HYPERLINK("http://141.218.60.56/~jnz1568/getInfo.php?workbook=15_05.xlsx&amp;sheet=U0&amp;row=145&amp;col=7&amp;number=0.458&amp;sourceID=14","0.458")</f>
        <v>0.458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HYPERLINK("http://141.218.60.56/~jnz1568/getInfo.php?workbook=15_05.xlsx&amp;sheet=U0&amp;row=146&amp;col=6&amp;number=3.2&amp;sourceID=14","3.2")</f>
        <v>3.2</v>
      </c>
      <c r="G146" s="4" t="str">
        <f>HYPERLINK("http://141.218.60.56/~jnz1568/getInfo.php?workbook=15_05.xlsx&amp;sheet=U0&amp;row=146&amp;col=7&amp;number=0.458&amp;sourceID=14","0.458")</f>
        <v>0.458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HYPERLINK("http://141.218.60.56/~jnz1568/getInfo.php?workbook=15_05.xlsx&amp;sheet=U0&amp;row=147&amp;col=6&amp;number=3.3&amp;sourceID=14","3.3")</f>
        <v>3.3</v>
      </c>
      <c r="G147" s="4" t="str">
        <f>HYPERLINK("http://141.218.60.56/~jnz1568/getInfo.php?workbook=15_05.xlsx&amp;sheet=U0&amp;row=147&amp;col=7&amp;number=0.458&amp;sourceID=14","0.458")</f>
        <v>0.458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HYPERLINK("http://141.218.60.56/~jnz1568/getInfo.php?workbook=15_05.xlsx&amp;sheet=U0&amp;row=148&amp;col=6&amp;number=3.4&amp;sourceID=14","3.4")</f>
        <v>3.4</v>
      </c>
      <c r="G148" s="4" t="str">
        <f>HYPERLINK("http://141.218.60.56/~jnz1568/getInfo.php?workbook=15_05.xlsx&amp;sheet=U0&amp;row=148&amp;col=7&amp;number=0.458&amp;sourceID=14","0.458")</f>
        <v>0.458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HYPERLINK("http://141.218.60.56/~jnz1568/getInfo.php?workbook=15_05.xlsx&amp;sheet=U0&amp;row=149&amp;col=6&amp;number=3.5&amp;sourceID=14","3.5")</f>
        <v>3.5</v>
      </c>
      <c r="G149" s="4" t="str">
        <f>HYPERLINK("http://141.218.60.56/~jnz1568/getInfo.php?workbook=15_05.xlsx&amp;sheet=U0&amp;row=149&amp;col=7&amp;number=0.458&amp;sourceID=14","0.458")</f>
        <v>0.458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HYPERLINK("http://141.218.60.56/~jnz1568/getInfo.php?workbook=15_05.xlsx&amp;sheet=U0&amp;row=150&amp;col=6&amp;number=3.6&amp;sourceID=14","3.6")</f>
        <v>3.6</v>
      </c>
      <c r="G150" s="4" t="str">
        <f>HYPERLINK("http://141.218.60.56/~jnz1568/getInfo.php?workbook=15_05.xlsx&amp;sheet=U0&amp;row=150&amp;col=7&amp;number=0.458&amp;sourceID=14","0.458")</f>
        <v>0.458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HYPERLINK("http://141.218.60.56/~jnz1568/getInfo.php?workbook=15_05.xlsx&amp;sheet=U0&amp;row=151&amp;col=6&amp;number=3.7&amp;sourceID=14","3.7")</f>
        <v>3.7</v>
      </c>
      <c r="G151" s="4" t="str">
        <f>HYPERLINK("http://141.218.60.56/~jnz1568/getInfo.php?workbook=15_05.xlsx&amp;sheet=U0&amp;row=151&amp;col=7&amp;number=0.458&amp;sourceID=14","0.458")</f>
        <v>0.458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HYPERLINK("http://141.218.60.56/~jnz1568/getInfo.php?workbook=15_05.xlsx&amp;sheet=U0&amp;row=152&amp;col=6&amp;number=3.8&amp;sourceID=14","3.8")</f>
        <v>3.8</v>
      </c>
      <c r="G152" s="4" t="str">
        <f>HYPERLINK("http://141.218.60.56/~jnz1568/getInfo.php?workbook=15_05.xlsx&amp;sheet=U0&amp;row=152&amp;col=7&amp;number=0.458&amp;sourceID=14","0.458")</f>
        <v>0.458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HYPERLINK("http://141.218.60.56/~jnz1568/getInfo.php?workbook=15_05.xlsx&amp;sheet=U0&amp;row=153&amp;col=6&amp;number=3.9&amp;sourceID=14","3.9")</f>
        <v>3.9</v>
      </c>
      <c r="G153" s="4" t="str">
        <f>HYPERLINK("http://141.218.60.56/~jnz1568/getInfo.php?workbook=15_05.xlsx&amp;sheet=U0&amp;row=153&amp;col=7&amp;number=0.458&amp;sourceID=14","0.458")</f>
        <v>0.458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HYPERLINK("http://141.218.60.56/~jnz1568/getInfo.php?workbook=15_05.xlsx&amp;sheet=U0&amp;row=154&amp;col=6&amp;number=4&amp;sourceID=14","4")</f>
        <v>4</v>
      </c>
      <c r="G154" s="4" t="str">
        <f>HYPERLINK("http://141.218.60.56/~jnz1568/getInfo.php?workbook=15_05.xlsx&amp;sheet=U0&amp;row=154&amp;col=7&amp;number=0.459&amp;sourceID=14","0.459")</f>
        <v>0.459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HYPERLINK("http://141.218.60.56/~jnz1568/getInfo.php?workbook=15_05.xlsx&amp;sheet=U0&amp;row=155&amp;col=6&amp;number=4.1&amp;sourceID=14","4.1")</f>
        <v>4.1</v>
      </c>
      <c r="G155" s="4" t="str">
        <f>HYPERLINK("http://141.218.60.56/~jnz1568/getInfo.php?workbook=15_05.xlsx&amp;sheet=U0&amp;row=155&amp;col=7&amp;number=0.459&amp;sourceID=14","0.459")</f>
        <v>0.459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HYPERLINK("http://141.218.60.56/~jnz1568/getInfo.php?workbook=15_05.xlsx&amp;sheet=U0&amp;row=156&amp;col=6&amp;number=4.2&amp;sourceID=14","4.2")</f>
        <v>4.2</v>
      </c>
      <c r="G156" s="4" t="str">
        <f>HYPERLINK("http://141.218.60.56/~jnz1568/getInfo.php?workbook=15_05.xlsx&amp;sheet=U0&amp;row=156&amp;col=7&amp;number=0.459&amp;sourceID=14","0.459")</f>
        <v>0.459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HYPERLINK("http://141.218.60.56/~jnz1568/getInfo.php?workbook=15_05.xlsx&amp;sheet=U0&amp;row=157&amp;col=6&amp;number=4.3&amp;sourceID=14","4.3")</f>
        <v>4.3</v>
      </c>
      <c r="G157" s="4" t="str">
        <f>HYPERLINK("http://141.218.60.56/~jnz1568/getInfo.php?workbook=15_05.xlsx&amp;sheet=U0&amp;row=157&amp;col=7&amp;number=0.46&amp;sourceID=14","0.46")</f>
        <v>0.46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HYPERLINK("http://141.218.60.56/~jnz1568/getInfo.php?workbook=15_05.xlsx&amp;sheet=U0&amp;row=158&amp;col=6&amp;number=4.4&amp;sourceID=14","4.4")</f>
        <v>4.4</v>
      </c>
      <c r="G158" s="4" t="str">
        <f>HYPERLINK("http://141.218.60.56/~jnz1568/getInfo.php?workbook=15_05.xlsx&amp;sheet=U0&amp;row=158&amp;col=7&amp;number=0.46&amp;sourceID=14","0.46")</f>
        <v>0.46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HYPERLINK("http://141.218.60.56/~jnz1568/getInfo.php?workbook=15_05.xlsx&amp;sheet=U0&amp;row=159&amp;col=6&amp;number=4.5&amp;sourceID=14","4.5")</f>
        <v>4.5</v>
      </c>
      <c r="G159" s="4" t="str">
        <f>HYPERLINK("http://141.218.60.56/~jnz1568/getInfo.php?workbook=15_05.xlsx&amp;sheet=U0&amp;row=159&amp;col=7&amp;number=0.461&amp;sourceID=14","0.461")</f>
        <v>0.461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HYPERLINK("http://141.218.60.56/~jnz1568/getInfo.php?workbook=15_05.xlsx&amp;sheet=U0&amp;row=160&amp;col=6&amp;number=4.6&amp;sourceID=14","4.6")</f>
        <v>4.6</v>
      </c>
      <c r="G160" s="4" t="str">
        <f>HYPERLINK("http://141.218.60.56/~jnz1568/getInfo.php?workbook=15_05.xlsx&amp;sheet=U0&amp;row=160&amp;col=7&amp;number=0.462&amp;sourceID=14","0.462")</f>
        <v>0.462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HYPERLINK("http://141.218.60.56/~jnz1568/getInfo.php?workbook=15_05.xlsx&amp;sheet=U0&amp;row=161&amp;col=6&amp;number=4.7&amp;sourceID=14","4.7")</f>
        <v>4.7</v>
      </c>
      <c r="G161" s="4" t="str">
        <f>HYPERLINK("http://141.218.60.56/~jnz1568/getInfo.php?workbook=15_05.xlsx&amp;sheet=U0&amp;row=161&amp;col=7&amp;number=0.463&amp;sourceID=14","0.463")</f>
        <v>0.463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HYPERLINK("http://141.218.60.56/~jnz1568/getInfo.php?workbook=15_05.xlsx&amp;sheet=U0&amp;row=162&amp;col=6&amp;number=4.8&amp;sourceID=14","4.8")</f>
        <v>4.8</v>
      </c>
      <c r="G162" s="4" t="str">
        <f>HYPERLINK("http://141.218.60.56/~jnz1568/getInfo.php?workbook=15_05.xlsx&amp;sheet=U0&amp;row=162&amp;col=7&amp;number=0.464&amp;sourceID=14","0.464")</f>
        <v>0.464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HYPERLINK("http://141.218.60.56/~jnz1568/getInfo.php?workbook=15_05.xlsx&amp;sheet=U0&amp;row=163&amp;col=6&amp;number=4.9&amp;sourceID=14","4.9")</f>
        <v>4.9</v>
      </c>
      <c r="G163" s="4" t="str">
        <f>HYPERLINK("http://141.218.60.56/~jnz1568/getInfo.php?workbook=15_05.xlsx&amp;sheet=U0&amp;row=163&amp;col=7&amp;number=0.466&amp;sourceID=14","0.466")</f>
        <v>0.466</v>
      </c>
    </row>
    <row r="164" spans="1:7">
      <c r="A164" s="3">
        <v>15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HYPERLINK("http://141.218.60.56/~jnz1568/getInfo.php?workbook=15_05.xlsx&amp;sheet=U0&amp;row=164&amp;col=6&amp;number=3&amp;sourceID=14","3")</f>
        <v>3</v>
      </c>
      <c r="G164" s="4" t="str">
        <f>HYPERLINK("http://141.218.60.56/~jnz1568/getInfo.php?workbook=15_05.xlsx&amp;sheet=U0&amp;row=164&amp;col=7&amp;number=0.268&amp;sourceID=14","0.268")</f>
        <v>0.268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HYPERLINK("http://141.218.60.56/~jnz1568/getInfo.php?workbook=15_05.xlsx&amp;sheet=U0&amp;row=165&amp;col=6&amp;number=3.1&amp;sourceID=14","3.1")</f>
        <v>3.1</v>
      </c>
      <c r="G165" s="4" t="str">
        <f>HYPERLINK("http://141.218.60.56/~jnz1568/getInfo.php?workbook=15_05.xlsx&amp;sheet=U0&amp;row=165&amp;col=7&amp;number=0.268&amp;sourceID=14","0.268")</f>
        <v>0.268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HYPERLINK("http://141.218.60.56/~jnz1568/getInfo.php?workbook=15_05.xlsx&amp;sheet=U0&amp;row=166&amp;col=6&amp;number=3.2&amp;sourceID=14","3.2")</f>
        <v>3.2</v>
      </c>
      <c r="G166" s="4" t="str">
        <f>HYPERLINK("http://141.218.60.56/~jnz1568/getInfo.php?workbook=15_05.xlsx&amp;sheet=U0&amp;row=166&amp;col=7&amp;number=0.268&amp;sourceID=14","0.268")</f>
        <v>0.268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HYPERLINK("http://141.218.60.56/~jnz1568/getInfo.php?workbook=15_05.xlsx&amp;sheet=U0&amp;row=167&amp;col=6&amp;number=3.3&amp;sourceID=14","3.3")</f>
        <v>3.3</v>
      </c>
      <c r="G167" s="4" t="str">
        <f>HYPERLINK("http://141.218.60.56/~jnz1568/getInfo.php?workbook=15_05.xlsx&amp;sheet=U0&amp;row=167&amp;col=7&amp;number=0.268&amp;sourceID=14","0.268")</f>
        <v>0.268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HYPERLINK("http://141.218.60.56/~jnz1568/getInfo.php?workbook=15_05.xlsx&amp;sheet=U0&amp;row=168&amp;col=6&amp;number=3.4&amp;sourceID=14","3.4")</f>
        <v>3.4</v>
      </c>
      <c r="G168" s="4" t="str">
        <f>HYPERLINK("http://141.218.60.56/~jnz1568/getInfo.php?workbook=15_05.xlsx&amp;sheet=U0&amp;row=168&amp;col=7&amp;number=0.268&amp;sourceID=14","0.268")</f>
        <v>0.268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HYPERLINK("http://141.218.60.56/~jnz1568/getInfo.php?workbook=15_05.xlsx&amp;sheet=U0&amp;row=169&amp;col=6&amp;number=3.5&amp;sourceID=14","3.5")</f>
        <v>3.5</v>
      </c>
      <c r="G169" s="4" t="str">
        <f>HYPERLINK("http://141.218.60.56/~jnz1568/getInfo.php?workbook=15_05.xlsx&amp;sheet=U0&amp;row=169&amp;col=7&amp;number=0.268&amp;sourceID=14","0.268")</f>
        <v>0.268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HYPERLINK("http://141.218.60.56/~jnz1568/getInfo.php?workbook=15_05.xlsx&amp;sheet=U0&amp;row=170&amp;col=6&amp;number=3.6&amp;sourceID=14","3.6")</f>
        <v>3.6</v>
      </c>
      <c r="G170" s="4" t="str">
        <f>HYPERLINK("http://141.218.60.56/~jnz1568/getInfo.php?workbook=15_05.xlsx&amp;sheet=U0&amp;row=170&amp;col=7&amp;number=0.268&amp;sourceID=14","0.268")</f>
        <v>0.268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HYPERLINK("http://141.218.60.56/~jnz1568/getInfo.php?workbook=15_05.xlsx&amp;sheet=U0&amp;row=171&amp;col=6&amp;number=3.7&amp;sourceID=14","3.7")</f>
        <v>3.7</v>
      </c>
      <c r="G171" s="4" t="str">
        <f>HYPERLINK("http://141.218.60.56/~jnz1568/getInfo.php?workbook=15_05.xlsx&amp;sheet=U0&amp;row=171&amp;col=7&amp;number=0.268&amp;sourceID=14","0.268")</f>
        <v>0.268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HYPERLINK("http://141.218.60.56/~jnz1568/getInfo.php?workbook=15_05.xlsx&amp;sheet=U0&amp;row=172&amp;col=6&amp;number=3.8&amp;sourceID=14","3.8")</f>
        <v>3.8</v>
      </c>
      <c r="G172" s="4" t="str">
        <f>HYPERLINK("http://141.218.60.56/~jnz1568/getInfo.php?workbook=15_05.xlsx&amp;sheet=U0&amp;row=172&amp;col=7&amp;number=0.268&amp;sourceID=14","0.268")</f>
        <v>0.268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HYPERLINK("http://141.218.60.56/~jnz1568/getInfo.php?workbook=15_05.xlsx&amp;sheet=U0&amp;row=173&amp;col=6&amp;number=3.9&amp;sourceID=14","3.9")</f>
        <v>3.9</v>
      </c>
      <c r="G173" s="4" t="str">
        <f>HYPERLINK("http://141.218.60.56/~jnz1568/getInfo.php?workbook=15_05.xlsx&amp;sheet=U0&amp;row=173&amp;col=7&amp;number=0.268&amp;sourceID=14","0.268")</f>
        <v>0.268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HYPERLINK("http://141.218.60.56/~jnz1568/getInfo.php?workbook=15_05.xlsx&amp;sheet=U0&amp;row=174&amp;col=6&amp;number=4&amp;sourceID=14","4")</f>
        <v>4</v>
      </c>
      <c r="G174" s="4" t="str">
        <f>HYPERLINK("http://141.218.60.56/~jnz1568/getInfo.php?workbook=15_05.xlsx&amp;sheet=U0&amp;row=174&amp;col=7&amp;number=0.268&amp;sourceID=14","0.268")</f>
        <v>0.268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HYPERLINK("http://141.218.60.56/~jnz1568/getInfo.php?workbook=15_05.xlsx&amp;sheet=U0&amp;row=175&amp;col=6&amp;number=4.1&amp;sourceID=14","4.1")</f>
        <v>4.1</v>
      </c>
      <c r="G175" s="4" t="str">
        <f>HYPERLINK("http://141.218.60.56/~jnz1568/getInfo.php?workbook=15_05.xlsx&amp;sheet=U0&amp;row=175&amp;col=7&amp;number=0.269&amp;sourceID=14","0.269")</f>
        <v>0.269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HYPERLINK("http://141.218.60.56/~jnz1568/getInfo.php?workbook=15_05.xlsx&amp;sheet=U0&amp;row=176&amp;col=6&amp;number=4.2&amp;sourceID=14","4.2")</f>
        <v>4.2</v>
      </c>
      <c r="G176" s="4" t="str">
        <f>HYPERLINK("http://141.218.60.56/~jnz1568/getInfo.php?workbook=15_05.xlsx&amp;sheet=U0&amp;row=176&amp;col=7&amp;number=0.269&amp;sourceID=14","0.269")</f>
        <v>0.269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HYPERLINK("http://141.218.60.56/~jnz1568/getInfo.php?workbook=15_05.xlsx&amp;sheet=U0&amp;row=177&amp;col=6&amp;number=4.3&amp;sourceID=14","4.3")</f>
        <v>4.3</v>
      </c>
      <c r="G177" s="4" t="str">
        <f>HYPERLINK("http://141.218.60.56/~jnz1568/getInfo.php?workbook=15_05.xlsx&amp;sheet=U0&amp;row=177&amp;col=7&amp;number=0.269&amp;sourceID=14","0.269")</f>
        <v>0.269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HYPERLINK("http://141.218.60.56/~jnz1568/getInfo.php?workbook=15_05.xlsx&amp;sheet=U0&amp;row=178&amp;col=6&amp;number=4.4&amp;sourceID=14","4.4")</f>
        <v>4.4</v>
      </c>
      <c r="G178" s="4" t="str">
        <f>HYPERLINK("http://141.218.60.56/~jnz1568/getInfo.php?workbook=15_05.xlsx&amp;sheet=U0&amp;row=178&amp;col=7&amp;number=0.269&amp;sourceID=14","0.269")</f>
        <v>0.269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HYPERLINK("http://141.218.60.56/~jnz1568/getInfo.php?workbook=15_05.xlsx&amp;sheet=U0&amp;row=179&amp;col=6&amp;number=4.5&amp;sourceID=14","4.5")</f>
        <v>4.5</v>
      </c>
      <c r="G179" s="4" t="str">
        <f>HYPERLINK("http://141.218.60.56/~jnz1568/getInfo.php?workbook=15_05.xlsx&amp;sheet=U0&amp;row=179&amp;col=7&amp;number=0.27&amp;sourceID=14","0.27")</f>
        <v>0.27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HYPERLINK("http://141.218.60.56/~jnz1568/getInfo.php?workbook=15_05.xlsx&amp;sheet=U0&amp;row=180&amp;col=6&amp;number=4.6&amp;sourceID=14","4.6")</f>
        <v>4.6</v>
      </c>
      <c r="G180" s="4" t="str">
        <f>HYPERLINK("http://141.218.60.56/~jnz1568/getInfo.php?workbook=15_05.xlsx&amp;sheet=U0&amp;row=180&amp;col=7&amp;number=0.27&amp;sourceID=14","0.27")</f>
        <v>0.27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HYPERLINK("http://141.218.60.56/~jnz1568/getInfo.php?workbook=15_05.xlsx&amp;sheet=U0&amp;row=181&amp;col=6&amp;number=4.7&amp;sourceID=14","4.7")</f>
        <v>4.7</v>
      </c>
      <c r="G181" s="4" t="str">
        <f>HYPERLINK("http://141.218.60.56/~jnz1568/getInfo.php?workbook=15_05.xlsx&amp;sheet=U0&amp;row=181&amp;col=7&amp;number=0.271&amp;sourceID=14","0.271")</f>
        <v>0.271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HYPERLINK("http://141.218.60.56/~jnz1568/getInfo.php?workbook=15_05.xlsx&amp;sheet=U0&amp;row=182&amp;col=6&amp;number=4.8&amp;sourceID=14","4.8")</f>
        <v>4.8</v>
      </c>
      <c r="G182" s="4" t="str">
        <f>HYPERLINK("http://141.218.60.56/~jnz1568/getInfo.php?workbook=15_05.xlsx&amp;sheet=U0&amp;row=182&amp;col=7&amp;number=0.272&amp;sourceID=14","0.272")</f>
        <v>0.272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HYPERLINK("http://141.218.60.56/~jnz1568/getInfo.php?workbook=15_05.xlsx&amp;sheet=U0&amp;row=183&amp;col=6&amp;number=4.9&amp;sourceID=14","4.9")</f>
        <v>4.9</v>
      </c>
      <c r="G183" s="4" t="str">
        <f>HYPERLINK("http://141.218.60.56/~jnz1568/getInfo.php?workbook=15_05.xlsx&amp;sheet=U0&amp;row=183&amp;col=7&amp;number=0.273&amp;sourceID=14","0.273")</f>
        <v>0.273</v>
      </c>
    </row>
    <row r="184" spans="1:7">
      <c r="A184" s="3">
        <v>15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HYPERLINK("http://141.218.60.56/~jnz1568/getInfo.php?workbook=15_05.xlsx&amp;sheet=U0&amp;row=184&amp;col=6&amp;number=3&amp;sourceID=14","3")</f>
        <v>3</v>
      </c>
      <c r="G184" s="4" t="str">
        <f>HYPERLINK("http://141.218.60.56/~jnz1568/getInfo.php?workbook=15_05.xlsx&amp;sheet=U0&amp;row=184&amp;col=7&amp;number=0.00108&amp;sourceID=14","0.00108")</f>
        <v>0.00108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HYPERLINK("http://141.218.60.56/~jnz1568/getInfo.php?workbook=15_05.xlsx&amp;sheet=U0&amp;row=185&amp;col=6&amp;number=3.1&amp;sourceID=14","3.1")</f>
        <v>3.1</v>
      </c>
      <c r="G185" s="4" t="str">
        <f>HYPERLINK("http://141.218.60.56/~jnz1568/getInfo.php?workbook=15_05.xlsx&amp;sheet=U0&amp;row=185&amp;col=7&amp;number=0.00108&amp;sourceID=14","0.00108")</f>
        <v>0.00108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HYPERLINK("http://141.218.60.56/~jnz1568/getInfo.php?workbook=15_05.xlsx&amp;sheet=U0&amp;row=186&amp;col=6&amp;number=3.2&amp;sourceID=14","3.2")</f>
        <v>3.2</v>
      </c>
      <c r="G186" s="4" t="str">
        <f>HYPERLINK("http://141.218.60.56/~jnz1568/getInfo.php?workbook=15_05.xlsx&amp;sheet=U0&amp;row=186&amp;col=7&amp;number=0.00108&amp;sourceID=14","0.00108")</f>
        <v>0.00108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HYPERLINK("http://141.218.60.56/~jnz1568/getInfo.php?workbook=15_05.xlsx&amp;sheet=U0&amp;row=187&amp;col=6&amp;number=3.3&amp;sourceID=14","3.3")</f>
        <v>3.3</v>
      </c>
      <c r="G187" s="4" t="str">
        <f>HYPERLINK("http://141.218.60.56/~jnz1568/getInfo.php?workbook=15_05.xlsx&amp;sheet=U0&amp;row=187&amp;col=7&amp;number=0.00108&amp;sourceID=14","0.00108")</f>
        <v>0.00108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HYPERLINK("http://141.218.60.56/~jnz1568/getInfo.php?workbook=15_05.xlsx&amp;sheet=U0&amp;row=188&amp;col=6&amp;number=3.4&amp;sourceID=14","3.4")</f>
        <v>3.4</v>
      </c>
      <c r="G188" s="4" t="str">
        <f>HYPERLINK("http://141.218.60.56/~jnz1568/getInfo.php?workbook=15_05.xlsx&amp;sheet=U0&amp;row=188&amp;col=7&amp;number=0.00108&amp;sourceID=14","0.00108")</f>
        <v>0.00108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HYPERLINK("http://141.218.60.56/~jnz1568/getInfo.php?workbook=15_05.xlsx&amp;sheet=U0&amp;row=189&amp;col=6&amp;number=3.5&amp;sourceID=14","3.5")</f>
        <v>3.5</v>
      </c>
      <c r="G189" s="4" t="str">
        <f>HYPERLINK("http://141.218.60.56/~jnz1568/getInfo.php?workbook=15_05.xlsx&amp;sheet=U0&amp;row=189&amp;col=7&amp;number=0.00108&amp;sourceID=14","0.00108")</f>
        <v>0.00108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HYPERLINK("http://141.218.60.56/~jnz1568/getInfo.php?workbook=15_05.xlsx&amp;sheet=U0&amp;row=190&amp;col=6&amp;number=3.6&amp;sourceID=14","3.6")</f>
        <v>3.6</v>
      </c>
      <c r="G190" s="4" t="str">
        <f>HYPERLINK("http://141.218.60.56/~jnz1568/getInfo.php?workbook=15_05.xlsx&amp;sheet=U0&amp;row=190&amp;col=7&amp;number=0.00108&amp;sourceID=14","0.00108")</f>
        <v>0.00108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HYPERLINK("http://141.218.60.56/~jnz1568/getInfo.php?workbook=15_05.xlsx&amp;sheet=U0&amp;row=191&amp;col=6&amp;number=3.7&amp;sourceID=14","3.7")</f>
        <v>3.7</v>
      </c>
      <c r="G191" s="4" t="str">
        <f>HYPERLINK("http://141.218.60.56/~jnz1568/getInfo.php?workbook=15_05.xlsx&amp;sheet=U0&amp;row=191&amp;col=7&amp;number=0.00108&amp;sourceID=14","0.00108")</f>
        <v>0.00108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HYPERLINK("http://141.218.60.56/~jnz1568/getInfo.php?workbook=15_05.xlsx&amp;sheet=U0&amp;row=192&amp;col=6&amp;number=3.8&amp;sourceID=14","3.8")</f>
        <v>3.8</v>
      </c>
      <c r="G192" s="4" t="str">
        <f>HYPERLINK("http://141.218.60.56/~jnz1568/getInfo.php?workbook=15_05.xlsx&amp;sheet=U0&amp;row=192&amp;col=7&amp;number=0.00108&amp;sourceID=14","0.00108")</f>
        <v>0.00108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HYPERLINK("http://141.218.60.56/~jnz1568/getInfo.php?workbook=15_05.xlsx&amp;sheet=U0&amp;row=193&amp;col=6&amp;number=3.9&amp;sourceID=14","3.9")</f>
        <v>3.9</v>
      </c>
      <c r="G193" s="4" t="str">
        <f>HYPERLINK("http://141.218.60.56/~jnz1568/getInfo.php?workbook=15_05.xlsx&amp;sheet=U0&amp;row=193&amp;col=7&amp;number=0.00108&amp;sourceID=14","0.00108")</f>
        <v>0.00108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HYPERLINK("http://141.218.60.56/~jnz1568/getInfo.php?workbook=15_05.xlsx&amp;sheet=U0&amp;row=194&amp;col=6&amp;number=4&amp;sourceID=14","4")</f>
        <v>4</v>
      </c>
      <c r="G194" s="4" t="str">
        <f>HYPERLINK("http://141.218.60.56/~jnz1568/getInfo.php?workbook=15_05.xlsx&amp;sheet=U0&amp;row=194&amp;col=7&amp;number=0.00107&amp;sourceID=14","0.00107")</f>
        <v>0.00107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HYPERLINK("http://141.218.60.56/~jnz1568/getInfo.php?workbook=15_05.xlsx&amp;sheet=U0&amp;row=195&amp;col=6&amp;number=4.1&amp;sourceID=14","4.1")</f>
        <v>4.1</v>
      </c>
      <c r="G195" s="4" t="str">
        <f>HYPERLINK("http://141.218.60.56/~jnz1568/getInfo.php?workbook=15_05.xlsx&amp;sheet=U0&amp;row=195&amp;col=7&amp;number=0.00107&amp;sourceID=14","0.00107")</f>
        <v>0.00107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HYPERLINK("http://141.218.60.56/~jnz1568/getInfo.php?workbook=15_05.xlsx&amp;sheet=U0&amp;row=196&amp;col=6&amp;number=4.2&amp;sourceID=14","4.2")</f>
        <v>4.2</v>
      </c>
      <c r="G196" s="4" t="str">
        <f>HYPERLINK("http://141.218.60.56/~jnz1568/getInfo.php?workbook=15_05.xlsx&amp;sheet=U0&amp;row=196&amp;col=7&amp;number=0.00107&amp;sourceID=14","0.00107")</f>
        <v>0.00107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HYPERLINK("http://141.218.60.56/~jnz1568/getInfo.php?workbook=15_05.xlsx&amp;sheet=U0&amp;row=197&amp;col=6&amp;number=4.3&amp;sourceID=14","4.3")</f>
        <v>4.3</v>
      </c>
      <c r="G197" s="4" t="str">
        <f>HYPERLINK("http://141.218.60.56/~jnz1568/getInfo.php?workbook=15_05.xlsx&amp;sheet=U0&amp;row=197&amp;col=7&amp;number=0.00107&amp;sourceID=14","0.00107")</f>
        <v>0.00107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HYPERLINK("http://141.218.60.56/~jnz1568/getInfo.php?workbook=15_05.xlsx&amp;sheet=U0&amp;row=198&amp;col=6&amp;number=4.4&amp;sourceID=14","4.4")</f>
        <v>4.4</v>
      </c>
      <c r="G198" s="4" t="str">
        <f>HYPERLINK("http://141.218.60.56/~jnz1568/getInfo.php?workbook=15_05.xlsx&amp;sheet=U0&amp;row=198&amp;col=7&amp;number=0.00107&amp;sourceID=14","0.00107")</f>
        <v>0.00107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HYPERLINK("http://141.218.60.56/~jnz1568/getInfo.php?workbook=15_05.xlsx&amp;sheet=U0&amp;row=199&amp;col=6&amp;number=4.5&amp;sourceID=14","4.5")</f>
        <v>4.5</v>
      </c>
      <c r="G199" s="4" t="str">
        <f>HYPERLINK("http://141.218.60.56/~jnz1568/getInfo.php?workbook=15_05.xlsx&amp;sheet=U0&amp;row=199&amp;col=7&amp;number=0.00107&amp;sourceID=14","0.00107")</f>
        <v>0.00107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HYPERLINK("http://141.218.60.56/~jnz1568/getInfo.php?workbook=15_05.xlsx&amp;sheet=U0&amp;row=200&amp;col=6&amp;number=4.6&amp;sourceID=14","4.6")</f>
        <v>4.6</v>
      </c>
      <c r="G200" s="4" t="str">
        <f>HYPERLINK("http://141.218.60.56/~jnz1568/getInfo.php?workbook=15_05.xlsx&amp;sheet=U0&amp;row=200&amp;col=7&amp;number=0.00107&amp;sourceID=14","0.00107")</f>
        <v>0.00107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HYPERLINK("http://141.218.60.56/~jnz1568/getInfo.php?workbook=15_05.xlsx&amp;sheet=U0&amp;row=201&amp;col=6&amp;number=4.7&amp;sourceID=14","4.7")</f>
        <v>4.7</v>
      </c>
      <c r="G201" s="4" t="str">
        <f>HYPERLINK("http://141.218.60.56/~jnz1568/getInfo.php?workbook=15_05.xlsx&amp;sheet=U0&amp;row=201&amp;col=7&amp;number=0.00106&amp;sourceID=14","0.00106")</f>
        <v>0.00106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HYPERLINK("http://141.218.60.56/~jnz1568/getInfo.php?workbook=15_05.xlsx&amp;sheet=U0&amp;row=202&amp;col=6&amp;number=4.8&amp;sourceID=14","4.8")</f>
        <v>4.8</v>
      </c>
      <c r="G202" s="4" t="str">
        <f>HYPERLINK("http://141.218.60.56/~jnz1568/getInfo.php?workbook=15_05.xlsx&amp;sheet=U0&amp;row=202&amp;col=7&amp;number=0.00106&amp;sourceID=14","0.00106")</f>
        <v>0.00106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HYPERLINK("http://141.218.60.56/~jnz1568/getInfo.php?workbook=15_05.xlsx&amp;sheet=U0&amp;row=203&amp;col=6&amp;number=4.9&amp;sourceID=14","4.9")</f>
        <v>4.9</v>
      </c>
      <c r="G203" s="4" t="str">
        <f>HYPERLINK("http://141.218.60.56/~jnz1568/getInfo.php?workbook=15_05.xlsx&amp;sheet=U0&amp;row=203&amp;col=7&amp;number=0.00105&amp;sourceID=14","0.00105")</f>
        <v>0.00105</v>
      </c>
    </row>
    <row r="204" spans="1:7">
      <c r="A204" s="3">
        <v>15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HYPERLINK("http://141.218.60.56/~jnz1568/getInfo.php?workbook=15_05.xlsx&amp;sheet=U0&amp;row=204&amp;col=6&amp;number=3&amp;sourceID=14","3")</f>
        <v>3</v>
      </c>
      <c r="G204" s="4" t="str">
        <f>HYPERLINK("http://141.218.60.56/~jnz1568/getInfo.php?workbook=15_05.xlsx&amp;sheet=U0&amp;row=204&amp;col=7&amp;number=0.00209&amp;sourceID=14","0.00209")</f>
        <v>0.00209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HYPERLINK("http://141.218.60.56/~jnz1568/getInfo.php?workbook=15_05.xlsx&amp;sheet=U0&amp;row=205&amp;col=6&amp;number=3.1&amp;sourceID=14","3.1")</f>
        <v>3.1</v>
      </c>
      <c r="G205" s="4" t="str">
        <f>HYPERLINK("http://141.218.60.56/~jnz1568/getInfo.php?workbook=15_05.xlsx&amp;sheet=U0&amp;row=205&amp;col=7&amp;number=0.00209&amp;sourceID=14","0.00209")</f>
        <v>0.00209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HYPERLINK("http://141.218.60.56/~jnz1568/getInfo.php?workbook=15_05.xlsx&amp;sheet=U0&amp;row=206&amp;col=6&amp;number=3.2&amp;sourceID=14","3.2")</f>
        <v>3.2</v>
      </c>
      <c r="G206" s="4" t="str">
        <f>HYPERLINK("http://141.218.60.56/~jnz1568/getInfo.php?workbook=15_05.xlsx&amp;sheet=U0&amp;row=206&amp;col=7&amp;number=0.00209&amp;sourceID=14","0.00209")</f>
        <v>0.00209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HYPERLINK("http://141.218.60.56/~jnz1568/getInfo.php?workbook=15_05.xlsx&amp;sheet=U0&amp;row=207&amp;col=6&amp;number=3.3&amp;sourceID=14","3.3")</f>
        <v>3.3</v>
      </c>
      <c r="G207" s="4" t="str">
        <f>HYPERLINK("http://141.218.60.56/~jnz1568/getInfo.php?workbook=15_05.xlsx&amp;sheet=U0&amp;row=207&amp;col=7&amp;number=0.00209&amp;sourceID=14","0.00209")</f>
        <v>0.00209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HYPERLINK("http://141.218.60.56/~jnz1568/getInfo.php?workbook=15_05.xlsx&amp;sheet=U0&amp;row=208&amp;col=6&amp;number=3.4&amp;sourceID=14","3.4")</f>
        <v>3.4</v>
      </c>
      <c r="G208" s="4" t="str">
        <f>HYPERLINK("http://141.218.60.56/~jnz1568/getInfo.php?workbook=15_05.xlsx&amp;sheet=U0&amp;row=208&amp;col=7&amp;number=0.00209&amp;sourceID=14","0.00209")</f>
        <v>0.00209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HYPERLINK("http://141.218.60.56/~jnz1568/getInfo.php?workbook=15_05.xlsx&amp;sheet=U0&amp;row=209&amp;col=6&amp;number=3.5&amp;sourceID=14","3.5")</f>
        <v>3.5</v>
      </c>
      <c r="G209" s="4" t="str">
        <f>HYPERLINK("http://141.218.60.56/~jnz1568/getInfo.php?workbook=15_05.xlsx&amp;sheet=U0&amp;row=209&amp;col=7&amp;number=0.00209&amp;sourceID=14","0.00209")</f>
        <v>0.00209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HYPERLINK("http://141.218.60.56/~jnz1568/getInfo.php?workbook=15_05.xlsx&amp;sheet=U0&amp;row=210&amp;col=6&amp;number=3.6&amp;sourceID=14","3.6")</f>
        <v>3.6</v>
      </c>
      <c r="G210" s="4" t="str">
        <f>HYPERLINK("http://141.218.60.56/~jnz1568/getInfo.php?workbook=15_05.xlsx&amp;sheet=U0&amp;row=210&amp;col=7&amp;number=0.00209&amp;sourceID=14","0.00209")</f>
        <v>0.00209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HYPERLINK("http://141.218.60.56/~jnz1568/getInfo.php?workbook=15_05.xlsx&amp;sheet=U0&amp;row=211&amp;col=6&amp;number=3.7&amp;sourceID=14","3.7")</f>
        <v>3.7</v>
      </c>
      <c r="G211" s="4" t="str">
        <f>HYPERLINK("http://141.218.60.56/~jnz1568/getInfo.php?workbook=15_05.xlsx&amp;sheet=U0&amp;row=211&amp;col=7&amp;number=0.00209&amp;sourceID=14","0.00209")</f>
        <v>0.00209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HYPERLINK("http://141.218.60.56/~jnz1568/getInfo.php?workbook=15_05.xlsx&amp;sheet=U0&amp;row=212&amp;col=6&amp;number=3.8&amp;sourceID=14","3.8")</f>
        <v>3.8</v>
      </c>
      <c r="G212" s="4" t="str">
        <f>HYPERLINK("http://141.218.60.56/~jnz1568/getInfo.php?workbook=15_05.xlsx&amp;sheet=U0&amp;row=212&amp;col=7&amp;number=0.00209&amp;sourceID=14","0.00209")</f>
        <v>0.00209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HYPERLINK("http://141.218.60.56/~jnz1568/getInfo.php?workbook=15_05.xlsx&amp;sheet=U0&amp;row=213&amp;col=6&amp;number=3.9&amp;sourceID=14","3.9")</f>
        <v>3.9</v>
      </c>
      <c r="G213" s="4" t="str">
        <f>HYPERLINK("http://141.218.60.56/~jnz1568/getInfo.php?workbook=15_05.xlsx&amp;sheet=U0&amp;row=213&amp;col=7&amp;number=0.00209&amp;sourceID=14","0.00209")</f>
        <v>0.00209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HYPERLINK("http://141.218.60.56/~jnz1568/getInfo.php?workbook=15_05.xlsx&amp;sheet=U0&amp;row=214&amp;col=6&amp;number=4&amp;sourceID=14","4")</f>
        <v>4</v>
      </c>
      <c r="G214" s="4" t="str">
        <f>HYPERLINK("http://141.218.60.56/~jnz1568/getInfo.php?workbook=15_05.xlsx&amp;sheet=U0&amp;row=214&amp;col=7&amp;number=0.00209&amp;sourceID=14","0.00209")</f>
        <v>0.00209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HYPERLINK("http://141.218.60.56/~jnz1568/getInfo.php?workbook=15_05.xlsx&amp;sheet=U0&amp;row=215&amp;col=6&amp;number=4.1&amp;sourceID=14","4.1")</f>
        <v>4.1</v>
      </c>
      <c r="G215" s="4" t="str">
        <f>HYPERLINK("http://141.218.60.56/~jnz1568/getInfo.php?workbook=15_05.xlsx&amp;sheet=U0&amp;row=215&amp;col=7&amp;number=0.00209&amp;sourceID=14","0.00209")</f>
        <v>0.00209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HYPERLINK("http://141.218.60.56/~jnz1568/getInfo.php?workbook=15_05.xlsx&amp;sheet=U0&amp;row=216&amp;col=6&amp;number=4.2&amp;sourceID=14","4.2")</f>
        <v>4.2</v>
      </c>
      <c r="G216" s="4" t="str">
        <f>HYPERLINK("http://141.218.60.56/~jnz1568/getInfo.php?workbook=15_05.xlsx&amp;sheet=U0&amp;row=216&amp;col=7&amp;number=0.00209&amp;sourceID=14","0.00209")</f>
        <v>0.00209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HYPERLINK("http://141.218.60.56/~jnz1568/getInfo.php?workbook=15_05.xlsx&amp;sheet=U0&amp;row=217&amp;col=6&amp;number=4.3&amp;sourceID=14","4.3")</f>
        <v>4.3</v>
      </c>
      <c r="G217" s="4" t="str">
        <f>HYPERLINK("http://141.218.60.56/~jnz1568/getInfo.php?workbook=15_05.xlsx&amp;sheet=U0&amp;row=217&amp;col=7&amp;number=0.0021&amp;sourceID=14","0.0021")</f>
        <v>0.0021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HYPERLINK("http://141.218.60.56/~jnz1568/getInfo.php?workbook=15_05.xlsx&amp;sheet=U0&amp;row=218&amp;col=6&amp;number=4.4&amp;sourceID=14","4.4")</f>
        <v>4.4</v>
      </c>
      <c r="G218" s="4" t="str">
        <f>HYPERLINK("http://141.218.60.56/~jnz1568/getInfo.php?workbook=15_05.xlsx&amp;sheet=U0&amp;row=218&amp;col=7&amp;number=0.0021&amp;sourceID=14","0.0021")</f>
        <v>0.0021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HYPERLINK("http://141.218.60.56/~jnz1568/getInfo.php?workbook=15_05.xlsx&amp;sheet=U0&amp;row=219&amp;col=6&amp;number=4.5&amp;sourceID=14","4.5")</f>
        <v>4.5</v>
      </c>
      <c r="G219" s="4" t="str">
        <f>HYPERLINK("http://141.218.60.56/~jnz1568/getInfo.php?workbook=15_05.xlsx&amp;sheet=U0&amp;row=219&amp;col=7&amp;number=0.0021&amp;sourceID=14","0.0021")</f>
        <v>0.0021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HYPERLINK("http://141.218.60.56/~jnz1568/getInfo.php?workbook=15_05.xlsx&amp;sheet=U0&amp;row=220&amp;col=6&amp;number=4.6&amp;sourceID=14","4.6")</f>
        <v>4.6</v>
      </c>
      <c r="G220" s="4" t="str">
        <f>HYPERLINK("http://141.218.60.56/~jnz1568/getInfo.php?workbook=15_05.xlsx&amp;sheet=U0&amp;row=220&amp;col=7&amp;number=0.0021&amp;sourceID=14","0.0021")</f>
        <v>0.0021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HYPERLINK("http://141.218.60.56/~jnz1568/getInfo.php?workbook=15_05.xlsx&amp;sheet=U0&amp;row=221&amp;col=6&amp;number=4.7&amp;sourceID=14","4.7")</f>
        <v>4.7</v>
      </c>
      <c r="G221" s="4" t="str">
        <f>HYPERLINK("http://141.218.60.56/~jnz1568/getInfo.php?workbook=15_05.xlsx&amp;sheet=U0&amp;row=221&amp;col=7&amp;number=0.0021&amp;sourceID=14","0.0021")</f>
        <v>0.0021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HYPERLINK("http://141.218.60.56/~jnz1568/getInfo.php?workbook=15_05.xlsx&amp;sheet=U0&amp;row=222&amp;col=6&amp;number=4.8&amp;sourceID=14","4.8")</f>
        <v>4.8</v>
      </c>
      <c r="G222" s="4" t="str">
        <f>HYPERLINK("http://141.218.60.56/~jnz1568/getInfo.php?workbook=15_05.xlsx&amp;sheet=U0&amp;row=222&amp;col=7&amp;number=0.0021&amp;sourceID=14","0.0021")</f>
        <v>0.0021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HYPERLINK("http://141.218.60.56/~jnz1568/getInfo.php?workbook=15_05.xlsx&amp;sheet=U0&amp;row=223&amp;col=6&amp;number=4.9&amp;sourceID=14","4.9")</f>
        <v>4.9</v>
      </c>
      <c r="G223" s="4" t="str">
        <f>HYPERLINK("http://141.218.60.56/~jnz1568/getInfo.php?workbook=15_05.xlsx&amp;sheet=U0&amp;row=223&amp;col=7&amp;number=0.00211&amp;sourceID=14","0.00211")</f>
        <v>0.00211</v>
      </c>
    </row>
    <row r="224" spans="1:7">
      <c r="A224" s="3">
        <v>15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HYPERLINK("http://141.218.60.56/~jnz1568/getInfo.php?workbook=15_05.xlsx&amp;sheet=U0&amp;row=224&amp;col=6&amp;number=3&amp;sourceID=14","3")</f>
        <v>3</v>
      </c>
      <c r="G224" s="4" t="str">
        <f>HYPERLINK("http://141.218.60.56/~jnz1568/getInfo.php?workbook=15_05.xlsx&amp;sheet=U0&amp;row=224&amp;col=7&amp;number=0.00203&amp;sourceID=14","0.00203")</f>
        <v>0.00203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HYPERLINK("http://141.218.60.56/~jnz1568/getInfo.php?workbook=15_05.xlsx&amp;sheet=U0&amp;row=225&amp;col=6&amp;number=3.1&amp;sourceID=14","3.1")</f>
        <v>3.1</v>
      </c>
      <c r="G225" s="4" t="str">
        <f>HYPERLINK("http://141.218.60.56/~jnz1568/getInfo.php?workbook=15_05.xlsx&amp;sheet=U0&amp;row=225&amp;col=7&amp;number=0.00203&amp;sourceID=14","0.00203")</f>
        <v>0.00203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HYPERLINK("http://141.218.60.56/~jnz1568/getInfo.php?workbook=15_05.xlsx&amp;sheet=U0&amp;row=226&amp;col=6&amp;number=3.2&amp;sourceID=14","3.2")</f>
        <v>3.2</v>
      </c>
      <c r="G226" s="4" t="str">
        <f>HYPERLINK("http://141.218.60.56/~jnz1568/getInfo.php?workbook=15_05.xlsx&amp;sheet=U0&amp;row=226&amp;col=7&amp;number=0.00203&amp;sourceID=14","0.00203")</f>
        <v>0.00203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HYPERLINK("http://141.218.60.56/~jnz1568/getInfo.php?workbook=15_05.xlsx&amp;sheet=U0&amp;row=227&amp;col=6&amp;number=3.3&amp;sourceID=14","3.3")</f>
        <v>3.3</v>
      </c>
      <c r="G227" s="4" t="str">
        <f>HYPERLINK("http://141.218.60.56/~jnz1568/getInfo.php?workbook=15_05.xlsx&amp;sheet=U0&amp;row=227&amp;col=7&amp;number=0.00203&amp;sourceID=14","0.00203")</f>
        <v>0.00203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HYPERLINK("http://141.218.60.56/~jnz1568/getInfo.php?workbook=15_05.xlsx&amp;sheet=U0&amp;row=228&amp;col=6&amp;number=3.4&amp;sourceID=14","3.4")</f>
        <v>3.4</v>
      </c>
      <c r="G228" s="4" t="str">
        <f>HYPERLINK("http://141.218.60.56/~jnz1568/getInfo.php?workbook=15_05.xlsx&amp;sheet=U0&amp;row=228&amp;col=7&amp;number=0.00203&amp;sourceID=14","0.00203")</f>
        <v>0.00203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HYPERLINK("http://141.218.60.56/~jnz1568/getInfo.php?workbook=15_05.xlsx&amp;sheet=U0&amp;row=229&amp;col=6&amp;number=3.5&amp;sourceID=14","3.5")</f>
        <v>3.5</v>
      </c>
      <c r="G229" s="4" t="str">
        <f>HYPERLINK("http://141.218.60.56/~jnz1568/getInfo.php?workbook=15_05.xlsx&amp;sheet=U0&amp;row=229&amp;col=7&amp;number=0.00203&amp;sourceID=14","0.00203")</f>
        <v>0.00203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HYPERLINK("http://141.218.60.56/~jnz1568/getInfo.php?workbook=15_05.xlsx&amp;sheet=U0&amp;row=230&amp;col=6&amp;number=3.6&amp;sourceID=14","3.6")</f>
        <v>3.6</v>
      </c>
      <c r="G230" s="4" t="str">
        <f>HYPERLINK("http://141.218.60.56/~jnz1568/getInfo.php?workbook=15_05.xlsx&amp;sheet=U0&amp;row=230&amp;col=7&amp;number=0.00203&amp;sourceID=14","0.00203")</f>
        <v>0.00203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HYPERLINK("http://141.218.60.56/~jnz1568/getInfo.php?workbook=15_05.xlsx&amp;sheet=U0&amp;row=231&amp;col=6&amp;number=3.7&amp;sourceID=14","3.7")</f>
        <v>3.7</v>
      </c>
      <c r="G231" s="4" t="str">
        <f>HYPERLINK("http://141.218.60.56/~jnz1568/getInfo.php?workbook=15_05.xlsx&amp;sheet=U0&amp;row=231&amp;col=7&amp;number=0.00203&amp;sourceID=14","0.00203")</f>
        <v>0.00203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HYPERLINK("http://141.218.60.56/~jnz1568/getInfo.php?workbook=15_05.xlsx&amp;sheet=U0&amp;row=232&amp;col=6&amp;number=3.8&amp;sourceID=14","3.8")</f>
        <v>3.8</v>
      </c>
      <c r="G232" s="4" t="str">
        <f>HYPERLINK("http://141.218.60.56/~jnz1568/getInfo.php?workbook=15_05.xlsx&amp;sheet=U0&amp;row=232&amp;col=7&amp;number=0.00203&amp;sourceID=14","0.00203")</f>
        <v>0.00203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HYPERLINK("http://141.218.60.56/~jnz1568/getInfo.php?workbook=15_05.xlsx&amp;sheet=U0&amp;row=233&amp;col=6&amp;number=3.9&amp;sourceID=14","3.9")</f>
        <v>3.9</v>
      </c>
      <c r="G233" s="4" t="str">
        <f>HYPERLINK("http://141.218.60.56/~jnz1568/getInfo.php?workbook=15_05.xlsx&amp;sheet=U0&amp;row=233&amp;col=7&amp;number=0.00203&amp;sourceID=14","0.00203")</f>
        <v>0.00203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HYPERLINK("http://141.218.60.56/~jnz1568/getInfo.php?workbook=15_05.xlsx&amp;sheet=U0&amp;row=234&amp;col=6&amp;number=4&amp;sourceID=14","4")</f>
        <v>4</v>
      </c>
      <c r="G234" s="4" t="str">
        <f>HYPERLINK("http://141.218.60.56/~jnz1568/getInfo.php?workbook=15_05.xlsx&amp;sheet=U0&amp;row=234&amp;col=7&amp;number=0.00203&amp;sourceID=14","0.00203")</f>
        <v>0.00203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HYPERLINK("http://141.218.60.56/~jnz1568/getInfo.php?workbook=15_05.xlsx&amp;sheet=U0&amp;row=235&amp;col=6&amp;number=4.1&amp;sourceID=14","4.1")</f>
        <v>4.1</v>
      </c>
      <c r="G235" s="4" t="str">
        <f>HYPERLINK("http://141.218.60.56/~jnz1568/getInfo.php?workbook=15_05.xlsx&amp;sheet=U0&amp;row=235&amp;col=7&amp;number=0.00203&amp;sourceID=14","0.00203")</f>
        <v>0.00203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HYPERLINK("http://141.218.60.56/~jnz1568/getInfo.php?workbook=15_05.xlsx&amp;sheet=U0&amp;row=236&amp;col=6&amp;number=4.2&amp;sourceID=14","4.2")</f>
        <v>4.2</v>
      </c>
      <c r="G236" s="4" t="str">
        <f>HYPERLINK("http://141.218.60.56/~jnz1568/getInfo.php?workbook=15_05.xlsx&amp;sheet=U0&amp;row=236&amp;col=7&amp;number=0.00203&amp;sourceID=14","0.00203")</f>
        <v>0.00203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HYPERLINK("http://141.218.60.56/~jnz1568/getInfo.php?workbook=15_05.xlsx&amp;sheet=U0&amp;row=237&amp;col=6&amp;number=4.3&amp;sourceID=14","4.3")</f>
        <v>4.3</v>
      </c>
      <c r="G237" s="4" t="str">
        <f>HYPERLINK("http://141.218.60.56/~jnz1568/getInfo.php?workbook=15_05.xlsx&amp;sheet=U0&amp;row=237&amp;col=7&amp;number=0.00203&amp;sourceID=14","0.00203")</f>
        <v>0.00203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HYPERLINK("http://141.218.60.56/~jnz1568/getInfo.php?workbook=15_05.xlsx&amp;sheet=U0&amp;row=238&amp;col=6&amp;number=4.4&amp;sourceID=14","4.4")</f>
        <v>4.4</v>
      </c>
      <c r="G238" s="4" t="str">
        <f>HYPERLINK("http://141.218.60.56/~jnz1568/getInfo.php?workbook=15_05.xlsx&amp;sheet=U0&amp;row=238&amp;col=7&amp;number=0.00203&amp;sourceID=14","0.00203")</f>
        <v>0.00203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HYPERLINK("http://141.218.60.56/~jnz1568/getInfo.php?workbook=15_05.xlsx&amp;sheet=U0&amp;row=239&amp;col=6&amp;number=4.5&amp;sourceID=14","4.5")</f>
        <v>4.5</v>
      </c>
      <c r="G239" s="4" t="str">
        <f>HYPERLINK("http://141.218.60.56/~jnz1568/getInfo.php?workbook=15_05.xlsx&amp;sheet=U0&amp;row=239&amp;col=7&amp;number=0.00202&amp;sourceID=14","0.00202")</f>
        <v>0.00202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HYPERLINK("http://141.218.60.56/~jnz1568/getInfo.php?workbook=15_05.xlsx&amp;sheet=U0&amp;row=240&amp;col=6&amp;number=4.6&amp;sourceID=14","4.6")</f>
        <v>4.6</v>
      </c>
      <c r="G240" s="4" t="str">
        <f>HYPERLINK("http://141.218.60.56/~jnz1568/getInfo.php?workbook=15_05.xlsx&amp;sheet=U0&amp;row=240&amp;col=7&amp;number=0.00202&amp;sourceID=14","0.00202")</f>
        <v>0.00202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HYPERLINK("http://141.218.60.56/~jnz1568/getInfo.php?workbook=15_05.xlsx&amp;sheet=U0&amp;row=241&amp;col=6&amp;number=4.7&amp;sourceID=14","4.7")</f>
        <v>4.7</v>
      </c>
      <c r="G241" s="4" t="str">
        <f>HYPERLINK("http://141.218.60.56/~jnz1568/getInfo.php?workbook=15_05.xlsx&amp;sheet=U0&amp;row=241&amp;col=7&amp;number=0.00202&amp;sourceID=14","0.00202")</f>
        <v>0.00202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HYPERLINK("http://141.218.60.56/~jnz1568/getInfo.php?workbook=15_05.xlsx&amp;sheet=U0&amp;row=242&amp;col=6&amp;number=4.8&amp;sourceID=14","4.8")</f>
        <v>4.8</v>
      </c>
      <c r="G242" s="4" t="str">
        <f>HYPERLINK("http://141.218.60.56/~jnz1568/getInfo.php?workbook=15_05.xlsx&amp;sheet=U0&amp;row=242&amp;col=7&amp;number=0.00202&amp;sourceID=14","0.00202")</f>
        <v>0.00202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HYPERLINK("http://141.218.60.56/~jnz1568/getInfo.php?workbook=15_05.xlsx&amp;sheet=U0&amp;row=243&amp;col=6&amp;number=4.9&amp;sourceID=14","4.9")</f>
        <v>4.9</v>
      </c>
      <c r="G243" s="4" t="str">
        <f>HYPERLINK("http://141.218.60.56/~jnz1568/getInfo.php?workbook=15_05.xlsx&amp;sheet=U0&amp;row=243&amp;col=7&amp;number=0.00202&amp;sourceID=14","0.00202")</f>
        <v>0.00202</v>
      </c>
    </row>
    <row r="244" spans="1:7">
      <c r="A244" s="3">
        <v>15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HYPERLINK("http://141.218.60.56/~jnz1568/getInfo.php?workbook=15_05.xlsx&amp;sheet=U0&amp;row=244&amp;col=6&amp;number=3&amp;sourceID=14","3")</f>
        <v>3</v>
      </c>
      <c r="G244" s="4" t="str">
        <f>HYPERLINK("http://141.218.60.56/~jnz1568/getInfo.php?workbook=15_05.xlsx&amp;sheet=U0&amp;row=244&amp;col=7&amp;number=0.00158&amp;sourceID=14","0.00158")</f>
        <v>0.00158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HYPERLINK("http://141.218.60.56/~jnz1568/getInfo.php?workbook=15_05.xlsx&amp;sheet=U0&amp;row=245&amp;col=6&amp;number=3.1&amp;sourceID=14","3.1")</f>
        <v>3.1</v>
      </c>
      <c r="G245" s="4" t="str">
        <f>HYPERLINK("http://141.218.60.56/~jnz1568/getInfo.php?workbook=15_05.xlsx&amp;sheet=U0&amp;row=245&amp;col=7&amp;number=0.00158&amp;sourceID=14","0.00158")</f>
        <v>0.00158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HYPERLINK("http://141.218.60.56/~jnz1568/getInfo.php?workbook=15_05.xlsx&amp;sheet=U0&amp;row=246&amp;col=6&amp;number=3.2&amp;sourceID=14","3.2")</f>
        <v>3.2</v>
      </c>
      <c r="G246" s="4" t="str">
        <f>HYPERLINK("http://141.218.60.56/~jnz1568/getInfo.php?workbook=15_05.xlsx&amp;sheet=U0&amp;row=246&amp;col=7&amp;number=0.00158&amp;sourceID=14","0.00158")</f>
        <v>0.00158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HYPERLINK("http://141.218.60.56/~jnz1568/getInfo.php?workbook=15_05.xlsx&amp;sheet=U0&amp;row=247&amp;col=6&amp;number=3.3&amp;sourceID=14","3.3")</f>
        <v>3.3</v>
      </c>
      <c r="G247" s="4" t="str">
        <f>HYPERLINK("http://141.218.60.56/~jnz1568/getInfo.php?workbook=15_05.xlsx&amp;sheet=U0&amp;row=247&amp;col=7&amp;number=0.00158&amp;sourceID=14","0.00158")</f>
        <v>0.00158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HYPERLINK("http://141.218.60.56/~jnz1568/getInfo.php?workbook=15_05.xlsx&amp;sheet=U0&amp;row=248&amp;col=6&amp;number=3.4&amp;sourceID=14","3.4")</f>
        <v>3.4</v>
      </c>
      <c r="G248" s="4" t="str">
        <f>HYPERLINK("http://141.218.60.56/~jnz1568/getInfo.php?workbook=15_05.xlsx&amp;sheet=U0&amp;row=248&amp;col=7&amp;number=0.00158&amp;sourceID=14","0.00158")</f>
        <v>0.00158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HYPERLINK("http://141.218.60.56/~jnz1568/getInfo.php?workbook=15_05.xlsx&amp;sheet=U0&amp;row=249&amp;col=6&amp;number=3.5&amp;sourceID=14","3.5")</f>
        <v>3.5</v>
      </c>
      <c r="G249" s="4" t="str">
        <f>HYPERLINK("http://141.218.60.56/~jnz1568/getInfo.php?workbook=15_05.xlsx&amp;sheet=U0&amp;row=249&amp;col=7&amp;number=0.00158&amp;sourceID=14","0.00158")</f>
        <v>0.00158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HYPERLINK("http://141.218.60.56/~jnz1568/getInfo.php?workbook=15_05.xlsx&amp;sheet=U0&amp;row=250&amp;col=6&amp;number=3.6&amp;sourceID=14","3.6")</f>
        <v>3.6</v>
      </c>
      <c r="G250" s="4" t="str">
        <f>HYPERLINK("http://141.218.60.56/~jnz1568/getInfo.php?workbook=15_05.xlsx&amp;sheet=U0&amp;row=250&amp;col=7&amp;number=0.00158&amp;sourceID=14","0.00158")</f>
        <v>0.00158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HYPERLINK("http://141.218.60.56/~jnz1568/getInfo.php?workbook=15_05.xlsx&amp;sheet=U0&amp;row=251&amp;col=6&amp;number=3.7&amp;sourceID=14","3.7")</f>
        <v>3.7</v>
      </c>
      <c r="G251" s="4" t="str">
        <f>HYPERLINK("http://141.218.60.56/~jnz1568/getInfo.php?workbook=15_05.xlsx&amp;sheet=U0&amp;row=251&amp;col=7&amp;number=0.00158&amp;sourceID=14","0.00158")</f>
        <v>0.00158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HYPERLINK("http://141.218.60.56/~jnz1568/getInfo.php?workbook=15_05.xlsx&amp;sheet=U0&amp;row=252&amp;col=6&amp;number=3.8&amp;sourceID=14","3.8")</f>
        <v>3.8</v>
      </c>
      <c r="G252" s="4" t="str">
        <f>HYPERLINK("http://141.218.60.56/~jnz1568/getInfo.php?workbook=15_05.xlsx&amp;sheet=U0&amp;row=252&amp;col=7&amp;number=0.00158&amp;sourceID=14","0.00158")</f>
        <v>0.00158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HYPERLINK("http://141.218.60.56/~jnz1568/getInfo.php?workbook=15_05.xlsx&amp;sheet=U0&amp;row=253&amp;col=6&amp;number=3.9&amp;sourceID=14","3.9")</f>
        <v>3.9</v>
      </c>
      <c r="G253" s="4" t="str">
        <f>HYPERLINK("http://141.218.60.56/~jnz1568/getInfo.php?workbook=15_05.xlsx&amp;sheet=U0&amp;row=253&amp;col=7&amp;number=0.00158&amp;sourceID=14","0.00158")</f>
        <v>0.00158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HYPERLINK("http://141.218.60.56/~jnz1568/getInfo.php?workbook=15_05.xlsx&amp;sheet=U0&amp;row=254&amp;col=6&amp;number=4&amp;sourceID=14","4")</f>
        <v>4</v>
      </c>
      <c r="G254" s="4" t="str">
        <f>HYPERLINK("http://141.218.60.56/~jnz1568/getInfo.php?workbook=15_05.xlsx&amp;sheet=U0&amp;row=254&amp;col=7&amp;number=0.00158&amp;sourceID=14","0.00158")</f>
        <v>0.00158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HYPERLINK("http://141.218.60.56/~jnz1568/getInfo.php?workbook=15_05.xlsx&amp;sheet=U0&amp;row=255&amp;col=6&amp;number=4.1&amp;sourceID=14","4.1")</f>
        <v>4.1</v>
      </c>
      <c r="G255" s="4" t="str">
        <f>HYPERLINK("http://141.218.60.56/~jnz1568/getInfo.php?workbook=15_05.xlsx&amp;sheet=U0&amp;row=255&amp;col=7&amp;number=0.00158&amp;sourceID=14","0.00158")</f>
        <v>0.00158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HYPERLINK("http://141.218.60.56/~jnz1568/getInfo.php?workbook=15_05.xlsx&amp;sheet=U0&amp;row=256&amp;col=6&amp;number=4.2&amp;sourceID=14","4.2")</f>
        <v>4.2</v>
      </c>
      <c r="G256" s="4" t="str">
        <f>HYPERLINK("http://141.218.60.56/~jnz1568/getInfo.php?workbook=15_05.xlsx&amp;sheet=U0&amp;row=256&amp;col=7&amp;number=0.00158&amp;sourceID=14","0.00158")</f>
        <v>0.00158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HYPERLINK("http://141.218.60.56/~jnz1568/getInfo.php?workbook=15_05.xlsx&amp;sheet=U0&amp;row=257&amp;col=6&amp;number=4.3&amp;sourceID=14","4.3")</f>
        <v>4.3</v>
      </c>
      <c r="G257" s="4" t="str">
        <f>HYPERLINK("http://141.218.60.56/~jnz1568/getInfo.php?workbook=15_05.xlsx&amp;sheet=U0&amp;row=257&amp;col=7&amp;number=0.00158&amp;sourceID=14","0.00158")</f>
        <v>0.00158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HYPERLINK("http://141.218.60.56/~jnz1568/getInfo.php?workbook=15_05.xlsx&amp;sheet=U0&amp;row=258&amp;col=6&amp;number=4.4&amp;sourceID=14","4.4")</f>
        <v>4.4</v>
      </c>
      <c r="G258" s="4" t="str">
        <f>HYPERLINK("http://141.218.60.56/~jnz1568/getInfo.php?workbook=15_05.xlsx&amp;sheet=U0&amp;row=258&amp;col=7&amp;number=0.00158&amp;sourceID=14","0.00158")</f>
        <v>0.00158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HYPERLINK("http://141.218.60.56/~jnz1568/getInfo.php?workbook=15_05.xlsx&amp;sheet=U0&amp;row=259&amp;col=6&amp;number=4.5&amp;sourceID=14","4.5")</f>
        <v>4.5</v>
      </c>
      <c r="G259" s="4" t="str">
        <f>HYPERLINK("http://141.218.60.56/~jnz1568/getInfo.php?workbook=15_05.xlsx&amp;sheet=U0&amp;row=259&amp;col=7&amp;number=0.00158&amp;sourceID=14","0.00158")</f>
        <v>0.00158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HYPERLINK("http://141.218.60.56/~jnz1568/getInfo.php?workbook=15_05.xlsx&amp;sheet=U0&amp;row=260&amp;col=6&amp;number=4.6&amp;sourceID=14","4.6")</f>
        <v>4.6</v>
      </c>
      <c r="G260" s="4" t="str">
        <f>HYPERLINK("http://141.218.60.56/~jnz1568/getInfo.php?workbook=15_05.xlsx&amp;sheet=U0&amp;row=260&amp;col=7&amp;number=0.00158&amp;sourceID=14","0.00158")</f>
        <v>0.00158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HYPERLINK("http://141.218.60.56/~jnz1568/getInfo.php?workbook=15_05.xlsx&amp;sheet=U0&amp;row=261&amp;col=6&amp;number=4.7&amp;sourceID=14","4.7")</f>
        <v>4.7</v>
      </c>
      <c r="G261" s="4" t="str">
        <f>HYPERLINK("http://141.218.60.56/~jnz1568/getInfo.php?workbook=15_05.xlsx&amp;sheet=U0&amp;row=261&amp;col=7&amp;number=0.00157&amp;sourceID=14","0.00157")</f>
        <v>0.00157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HYPERLINK("http://141.218.60.56/~jnz1568/getInfo.php?workbook=15_05.xlsx&amp;sheet=U0&amp;row=262&amp;col=6&amp;number=4.8&amp;sourceID=14","4.8")</f>
        <v>4.8</v>
      </c>
      <c r="G262" s="4" t="str">
        <f>HYPERLINK("http://141.218.60.56/~jnz1568/getInfo.php?workbook=15_05.xlsx&amp;sheet=U0&amp;row=262&amp;col=7&amp;number=0.00157&amp;sourceID=14","0.00157")</f>
        <v>0.00157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HYPERLINK("http://141.218.60.56/~jnz1568/getInfo.php?workbook=15_05.xlsx&amp;sheet=U0&amp;row=263&amp;col=6&amp;number=4.9&amp;sourceID=14","4.9")</f>
        <v>4.9</v>
      </c>
      <c r="G263" s="4" t="str">
        <f>HYPERLINK("http://141.218.60.56/~jnz1568/getInfo.php?workbook=15_05.xlsx&amp;sheet=U0&amp;row=263&amp;col=7&amp;number=0.00157&amp;sourceID=14","0.00157")</f>
        <v>0.00157</v>
      </c>
    </row>
    <row r="264" spans="1:7">
      <c r="A264" s="3">
        <v>15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HYPERLINK("http://141.218.60.56/~jnz1568/getInfo.php?workbook=15_05.xlsx&amp;sheet=U0&amp;row=264&amp;col=6&amp;number=3&amp;sourceID=14","3")</f>
        <v>3</v>
      </c>
      <c r="G264" s="4" t="str">
        <f>HYPERLINK("http://141.218.60.56/~jnz1568/getInfo.php?workbook=15_05.xlsx&amp;sheet=U0&amp;row=264&amp;col=7&amp;number=0.00113&amp;sourceID=14","0.00113")</f>
        <v>0.00113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HYPERLINK("http://141.218.60.56/~jnz1568/getInfo.php?workbook=15_05.xlsx&amp;sheet=U0&amp;row=265&amp;col=6&amp;number=3.1&amp;sourceID=14","3.1")</f>
        <v>3.1</v>
      </c>
      <c r="G265" s="4" t="str">
        <f>HYPERLINK("http://141.218.60.56/~jnz1568/getInfo.php?workbook=15_05.xlsx&amp;sheet=U0&amp;row=265&amp;col=7&amp;number=0.00113&amp;sourceID=14","0.00113")</f>
        <v>0.00113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HYPERLINK("http://141.218.60.56/~jnz1568/getInfo.php?workbook=15_05.xlsx&amp;sheet=U0&amp;row=266&amp;col=6&amp;number=3.2&amp;sourceID=14","3.2")</f>
        <v>3.2</v>
      </c>
      <c r="G266" s="4" t="str">
        <f>HYPERLINK("http://141.218.60.56/~jnz1568/getInfo.php?workbook=15_05.xlsx&amp;sheet=U0&amp;row=266&amp;col=7&amp;number=0.00113&amp;sourceID=14","0.00113")</f>
        <v>0.00113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HYPERLINK("http://141.218.60.56/~jnz1568/getInfo.php?workbook=15_05.xlsx&amp;sheet=U0&amp;row=267&amp;col=6&amp;number=3.3&amp;sourceID=14","3.3")</f>
        <v>3.3</v>
      </c>
      <c r="G267" s="4" t="str">
        <f>HYPERLINK("http://141.218.60.56/~jnz1568/getInfo.php?workbook=15_05.xlsx&amp;sheet=U0&amp;row=267&amp;col=7&amp;number=0.00113&amp;sourceID=14","0.00113")</f>
        <v>0.00113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HYPERLINK("http://141.218.60.56/~jnz1568/getInfo.php?workbook=15_05.xlsx&amp;sheet=U0&amp;row=268&amp;col=6&amp;number=3.4&amp;sourceID=14","3.4")</f>
        <v>3.4</v>
      </c>
      <c r="G268" s="4" t="str">
        <f>HYPERLINK("http://141.218.60.56/~jnz1568/getInfo.php?workbook=15_05.xlsx&amp;sheet=U0&amp;row=268&amp;col=7&amp;number=0.00113&amp;sourceID=14","0.00113")</f>
        <v>0.00113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HYPERLINK("http://141.218.60.56/~jnz1568/getInfo.php?workbook=15_05.xlsx&amp;sheet=U0&amp;row=269&amp;col=6&amp;number=3.5&amp;sourceID=14","3.5")</f>
        <v>3.5</v>
      </c>
      <c r="G269" s="4" t="str">
        <f>HYPERLINK("http://141.218.60.56/~jnz1568/getInfo.php?workbook=15_05.xlsx&amp;sheet=U0&amp;row=269&amp;col=7&amp;number=0.00113&amp;sourceID=14","0.00113")</f>
        <v>0.00113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HYPERLINK("http://141.218.60.56/~jnz1568/getInfo.php?workbook=15_05.xlsx&amp;sheet=U0&amp;row=270&amp;col=6&amp;number=3.6&amp;sourceID=14","3.6")</f>
        <v>3.6</v>
      </c>
      <c r="G270" s="4" t="str">
        <f>HYPERLINK("http://141.218.60.56/~jnz1568/getInfo.php?workbook=15_05.xlsx&amp;sheet=U0&amp;row=270&amp;col=7&amp;number=0.00113&amp;sourceID=14","0.00113")</f>
        <v>0.00113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HYPERLINK("http://141.218.60.56/~jnz1568/getInfo.php?workbook=15_05.xlsx&amp;sheet=U0&amp;row=271&amp;col=6&amp;number=3.7&amp;sourceID=14","3.7")</f>
        <v>3.7</v>
      </c>
      <c r="G271" s="4" t="str">
        <f>HYPERLINK("http://141.218.60.56/~jnz1568/getInfo.php?workbook=15_05.xlsx&amp;sheet=U0&amp;row=271&amp;col=7&amp;number=0.00113&amp;sourceID=14","0.00113")</f>
        <v>0.00113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HYPERLINK("http://141.218.60.56/~jnz1568/getInfo.php?workbook=15_05.xlsx&amp;sheet=U0&amp;row=272&amp;col=6&amp;number=3.8&amp;sourceID=14","3.8")</f>
        <v>3.8</v>
      </c>
      <c r="G272" s="4" t="str">
        <f>HYPERLINK("http://141.218.60.56/~jnz1568/getInfo.php?workbook=15_05.xlsx&amp;sheet=U0&amp;row=272&amp;col=7&amp;number=0.00113&amp;sourceID=14","0.00113")</f>
        <v>0.00113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HYPERLINK("http://141.218.60.56/~jnz1568/getInfo.php?workbook=15_05.xlsx&amp;sheet=U0&amp;row=273&amp;col=6&amp;number=3.9&amp;sourceID=14","3.9")</f>
        <v>3.9</v>
      </c>
      <c r="G273" s="4" t="str">
        <f>HYPERLINK("http://141.218.60.56/~jnz1568/getInfo.php?workbook=15_05.xlsx&amp;sheet=U0&amp;row=273&amp;col=7&amp;number=0.00113&amp;sourceID=14","0.00113")</f>
        <v>0.00113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HYPERLINK("http://141.218.60.56/~jnz1568/getInfo.php?workbook=15_05.xlsx&amp;sheet=U0&amp;row=274&amp;col=6&amp;number=4&amp;sourceID=14","4")</f>
        <v>4</v>
      </c>
      <c r="G274" s="4" t="str">
        <f>HYPERLINK("http://141.218.60.56/~jnz1568/getInfo.php?workbook=15_05.xlsx&amp;sheet=U0&amp;row=274&amp;col=7&amp;number=0.00113&amp;sourceID=14","0.00113")</f>
        <v>0.00113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HYPERLINK("http://141.218.60.56/~jnz1568/getInfo.php?workbook=15_05.xlsx&amp;sheet=U0&amp;row=275&amp;col=6&amp;number=4.1&amp;sourceID=14","4.1")</f>
        <v>4.1</v>
      </c>
      <c r="G275" s="4" t="str">
        <f>HYPERLINK("http://141.218.60.56/~jnz1568/getInfo.php?workbook=15_05.xlsx&amp;sheet=U0&amp;row=275&amp;col=7&amp;number=0.00113&amp;sourceID=14","0.00113")</f>
        <v>0.00113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HYPERLINK("http://141.218.60.56/~jnz1568/getInfo.php?workbook=15_05.xlsx&amp;sheet=U0&amp;row=276&amp;col=6&amp;number=4.2&amp;sourceID=14","4.2")</f>
        <v>4.2</v>
      </c>
      <c r="G276" s="4" t="str">
        <f>HYPERLINK("http://141.218.60.56/~jnz1568/getInfo.php?workbook=15_05.xlsx&amp;sheet=U0&amp;row=276&amp;col=7&amp;number=0.00113&amp;sourceID=14","0.00113")</f>
        <v>0.00113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HYPERLINK("http://141.218.60.56/~jnz1568/getInfo.php?workbook=15_05.xlsx&amp;sheet=U0&amp;row=277&amp;col=6&amp;number=4.3&amp;sourceID=14","4.3")</f>
        <v>4.3</v>
      </c>
      <c r="G277" s="4" t="str">
        <f>HYPERLINK("http://141.218.60.56/~jnz1568/getInfo.php?workbook=15_05.xlsx&amp;sheet=U0&amp;row=277&amp;col=7&amp;number=0.00113&amp;sourceID=14","0.00113")</f>
        <v>0.00113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HYPERLINK("http://141.218.60.56/~jnz1568/getInfo.php?workbook=15_05.xlsx&amp;sheet=U0&amp;row=278&amp;col=6&amp;number=4.4&amp;sourceID=14","4.4")</f>
        <v>4.4</v>
      </c>
      <c r="G278" s="4" t="str">
        <f>HYPERLINK("http://141.218.60.56/~jnz1568/getInfo.php?workbook=15_05.xlsx&amp;sheet=U0&amp;row=278&amp;col=7&amp;number=0.00113&amp;sourceID=14","0.00113")</f>
        <v>0.00113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HYPERLINK("http://141.218.60.56/~jnz1568/getInfo.php?workbook=15_05.xlsx&amp;sheet=U0&amp;row=279&amp;col=6&amp;number=4.5&amp;sourceID=14","4.5")</f>
        <v>4.5</v>
      </c>
      <c r="G279" s="4" t="str">
        <f>HYPERLINK("http://141.218.60.56/~jnz1568/getInfo.php?workbook=15_05.xlsx&amp;sheet=U0&amp;row=279&amp;col=7&amp;number=0.00113&amp;sourceID=14","0.00113")</f>
        <v>0.00113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HYPERLINK("http://141.218.60.56/~jnz1568/getInfo.php?workbook=15_05.xlsx&amp;sheet=U0&amp;row=280&amp;col=6&amp;number=4.6&amp;sourceID=14","4.6")</f>
        <v>4.6</v>
      </c>
      <c r="G280" s="4" t="str">
        <f>HYPERLINK("http://141.218.60.56/~jnz1568/getInfo.php?workbook=15_05.xlsx&amp;sheet=U0&amp;row=280&amp;col=7&amp;number=0.00113&amp;sourceID=14","0.00113")</f>
        <v>0.00113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HYPERLINK("http://141.218.60.56/~jnz1568/getInfo.php?workbook=15_05.xlsx&amp;sheet=U0&amp;row=281&amp;col=6&amp;number=4.7&amp;sourceID=14","4.7")</f>
        <v>4.7</v>
      </c>
      <c r="G281" s="4" t="str">
        <f>HYPERLINK("http://141.218.60.56/~jnz1568/getInfo.php?workbook=15_05.xlsx&amp;sheet=U0&amp;row=281&amp;col=7&amp;number=0.00113&amp;sourceID=14","0.00113")</f>
        <v>0.00113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HYPERLINK("http://141.218.60.56/~jnz1568/getInfo.php?workbook=15_05.xlsx&amp;sheet=U0&amp;row=282&amp;col=6&amp;number=4.8&amp;sourceID=14","4.8")</f>
        <v>4.8</v>
      </c>
      <c r="G282" s="4" t="str">
        <f>HYPERLINK("http://141.218.60.56/~jnz1568/getInfo.php?workbook=15_05.xlsx&amp;sheet=U0&amp;row=282&amp;col=7&amp;number=0.00113&amp;sourceID=14","0.00113")</f>
        <v>0.00113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HYPERLINK("http://141.218.60.56/~jnz1568/getInfo.php?workbook=15_05.xlsx&amp;sheet=U0&amp;row=283&amp;col=6&amp;number=4.9&amp;sourceID=14","4.9")</f>
        <v>4.9</v>
      </c>
      <c r="G283" s="4" t="str">
        <f>HYPERLINK("http://141.218.60.56/~jnz1568/getInfo.php?workbook=15_05.xlsx&amp;sheet=U0&amp;row=283&amp;col=7&amp;number=0.00113&amp;sourceID=14","0.00113")</f>
        <v>0.00113</v>
      </c>
    </row>
    <row r="284" spans="1:7">
      <c r="A284" s="3">
        <v>15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HYPERLINK("http://141.218.60.56/~jnz1568/getInfo.php?workbook=15_05.xlsx&amp;sheet=U0&amp;row=284&amp;col=6&amp;number=3&amp;sourceID=14","3")</f>
        <v>3</v>
      </c>
      <c r="G284" s="4" t="str">
        <f>HYPERLINK("http://141.218.60.56/~jnz1568/getInfo.php?workbook=15_05.xlsx&amp;sheet=U0&amp;row=284&amp;col=7&amp;number=0.00915&amp;sourceID=14","0.00915")</f>
        <v>0.00915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HYPERLINK("http://141.218.60.56/~jnz1568/getInfo.php?workbook=15_05.xlsx&amp;sheet=U0&amp;row=285&amp;col=6&amp;number=3.1&amp;sourceID=14","3.1")</f>
        <v>3.1</v>
      </c>
      <c r="G285" s="4" t="str">
        <f>HYPERLINK("http://141.218.60.56/~jnz1568/getInfo.php?workbook=15_05.xlsx&amp;sheet=U0&amp;row=285&amp;col=7&amp;number=0.00915&amp;sourceID=14","0.00915")</f>
        <v>0.00915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HYPERLINK("http://141.218.60.56/~jnz1568/getInfo.php?workbook=15_05.xlsx&amp;sheet=U0&amp;row=286&amp;col=6&amp;number=3.2&amp;sourceID=14","3.2")</f>
        <v>3.2</v>
      </c>
      <c r="G286" s="4" t="str">
        <f>HYPERLINK("http://141.218.60.56/~jnz1568/getInfo.php?workbook=15_05.xlsx&amp;sheet=U0&amp;row=286&amp;col=7&amp;number=0.00915&amp;sourceID=14","0.00915")</f>
        <v>0.00915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HYPERLINK("http://141.218.60.56/~jnz1568/getInfo.php?workbook=15_05.xlsx&amp;sheet=U0&amp;row=287&amp;col=6&amp;number=3.3&amp;sourceID=14","3.3")</f>
        <v>3.3</v>
      </c>
      <c r="G287" s="4" t="str">
        <f>HYPERLINK("http://141.218.60.56/~jnz1568/getInfo.php?workbook=15_05.xlsx&amp;sheet=U0&amp;row=287&amp;col=7&amp;number=0.00915&amp;sourceID=14","0.00915")</f>
        <v>0.00915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HYPERLINK("http://141.218.60.56/~jnz1568/getInfo.php?workbook=15_05.xlsx&amp;sheet=U0&amp;row=288&amp;col=6&amp;number=3.4&amp;sourceID=14","3.4")</f>
        <v>3.4</v>
      </c>
      <c r="G288" s="4" t="str">
        <f>HYPERLINK("http://141.218.60.56/~jnz1568/getInfo.php?workbook=15_05.xlsx&amp;sheet=U0&amp;row=288&amp;col=7&amp;number=0.00915&amp;sourceID=14","0.00915")</f>
        <v>0.00915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HYPERLINK("http://141.218.60.56/~jnz1568/getInfo.php?workbook=15_05.xlsx&amp;sheet=U0&amp;row=289&amp;col=6&amp;number=3.5&amp;sourceID=14","3.5")</f>
        <v>3.5</v>
      </c>
      <c r="G289" s="4" t="str">
        <f>HYPERLINK("http://141.218.60.56/~jnz1568/getInfo.php?workbook=15_05.xlsx&amp;sheet=U0&amp;row=289&amp;col=7&amp;number=0.00915&amp;sourceID=14","0.00915")</f>
        <v>0.00915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HYPERLINK("http://141.218.60.56/~jnz1568/getInfo.php?workbook=15_05.xlsx&amp;sheet=U0&amp;row=290&amp;col=6&amp;number=3.6&amp;sourceID=14","3.6")</f>
        <v>3.6</v>
      </c>
      <c r="G290" s="4" t="str">
        <f>HYPERLINK("http://141.218.60.56/~jnz1568/getInfo.php?workbook=15_05.xlsx&amp;sheet=U0&amp;row=290&amp;col=7&amp;number=0.00914&amp;sourceID=14","0.00914")</f>
        <v>0.00914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HYPERLINK("http://141.218.60.56/~jnz1568/getInfo.php?workbook=15_05.xlsx&amp;sheet=U0&amp;row=291&amp;col=6&amp;number=3.7&amp;sourceID=14","3.7")</f>
        <v>3.7</v>
      </c>
      <c r="G291" s="4" t="str">
        <f>HYPERLINK("http://141.218.60.56/~jnz1568/getInfo.php?workbook=15_05.xlsx&amp;sheet=U0&amp;row=291&amp;col=7&amp;number=0.00914&amp;sourceID=14","0.00914")</f>
        <v>0.00914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HYPERLINK("http://141.218.60.56/~jnz1568/getInfo.php?workbook=15_05.xlsx&amp;sheet=U0&amp;row=292&amp;col=6&amp;number=3.8&amp;sourceID=14","3.8")</f>
        <v>3.8</v>
      </c>
      <c r="G292" s="4" t="str">
        <f>HYPERLINK("http://141.218.60.56/~jnz1568/getInfo.php?workbook=15_05.xlsx&amp;sheet=U0&amp;row=292&amp;col=7&amp;number=0.00914&amp;sourceID=14","0.00914")</f>
        <v>0.00914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HYPERLINK("http://141.218.60.56/~jnz1568/getInfo.php?workbook=15_05.xlsx&amp;sheet=U0&amp;row=293&amp;col=6&amp;number=3.9&amp;sourceID=14","3.9")</f>
        <v>3.9</v>
      </c>
      <c r="G293" s="4" t="str">
        <f>HYPERLINK("http://141.218.60.56/~jnz1568/getInfo.php?workbook=15_05.xlsx&amp;sheet=U0&amp;row=293&amp;col=7&amp;number=0.00914&amp;sourceID=14","0.00914")</f>
        <v>0.00914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HYPERLINK("http://141.218.60.56/~jnz1568/getInfo.php?workbook=15_05.xlsx&amp;sheet=U0&amp;row=294&amp;col=6&amp;number=4&amp;sourceID=14","4")</f>
        <v>4</v>
      </c>
      <c r="G294" s="4" t="str">
        <f>HYPERLINK("http://141.218.60.56/~jnz1568/getInfo.php?workbook=15_05.xlsx&amp;sheet=U0&amp;row=294&amp;col=7&amp;number=0.00914&amp;sourceID=14","0.00914")</f>
        <v>0.00914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HYPERLINK("http://141.218.60.56/~jnz1568/getInfo.php?workbook=15_05.xlsx&amp;sheet=U0&amp;row=295&amp;col=6&amp;number=4.1&amp;sourceID=14","4.1")</f>
        <v>4.1</v>
      </c>
      <c r="G295" s="4" t="str">
        <f>HYPERLINK("http://141.218.60.56/~jnz1568/getInfo.php?workbook=15_05.xlsx&amp;sheet=U0&amp;row=295&amp;col=7&amp;number=0.00913&amp;sourceID=14","0.00913")</f>
        <v>0.00913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HYPERLINK("http://141.218.60.56/~jnz1568/getInfo.php?workbook=15_05.xlsx&amp;sheet=U0&amp;row=296&amp;col=6&amp;number=4.2&amp;sourceID=14","4.2")</f>
        <v>4.2</v>
      </c>
      <c r="G296" s="4" t="str">
        <f>HYPERLINK("http://141.218.60.56/~jnz1568/getInfo.php?workbook=15_05.xlsx&amp;sheet=U0&amp;row=296&amp;col=7&amp;number=0.00913&amp;sourceID=14","0.00913")</f>
        <v>0.00913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HYPERLINK("http://141.218.60.56/~jnz1568/getInfo.php?workbook=15_05.xlsx&amp;sheet=U0&amp;row=297&amp;col=6&amp;number=4.3&amp;sourceID=14","4.3")</f>
        <v>4.3</v>
      </c>
      <c r="G297" s="4" t="str">
        <f>HYPERLINK("http://141.218.60.56/~jnz1568/getInfo.php?workbook=15_05.xlsx&amp;sheet=U0&amp;row=297&amp;col=7&amp;number=0.00912&amp;sourceID=14","0.00912")</f>
        <v>0.00912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HYPERLINK("http://141.218.60.56/~jnz1568/getInfo.php?workbook=15_05.xlsx&amp;sheet=U0&amp;row=298&amp;col=6&amp;number=4.4&amp;sourceID=14","4.4")</f>
        <v>4.4</v>
      </c>
      <c r="G298" s="4" t="str">
        <f>HYPERLINK("http://141.218.60.56/~jnz1568/getInfo.php?workbook=15_05.xlsx&amp;sheet=U0&amp;row=298&amp;col=7&amp;number=0.00911&amp;sourceID=14","0.00911")</f>
        <v>0.00911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HYPERLINK("http://141.218.60.56/~jnz1568/getInfo.php?workbook=15_05.xlsx&amp;sheet=U0&amp;row=299&amp;col=6&amp;number=4.5&amp;sourceID=14","4.5")</f>
        <v>4.5</v>
      </c>
      <c r="G299" s="4" t="str">
        <f>HYPERLINK("http://141.218.60.56/~jnz1568/getInfo.php?workbook=15_05.xlsx&amp;sheet=U0&amp;row=299&amp;col=7&amp;number=0.0091&amp;sourceID=14","0.0091")</f>
        <v>0.0091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HYPERLINK("http://141.218.60.56/~jnz1568/getInfo.php?workbook=15_05.xlsx&amp;sheet=U0&amp;row=300&amp;col=6&amp;number=4.6&amp;sourceID=14","4.6")</f>
        <v>4.6</v>
      </c>
      <c r="G300" s="4" t="str">
        <f>HYPERLINK("http://141.218.60.56/~jnz1568/getInfo.php?workbook=15_05.xlsx&amp;sheet=U0&amp;row=300&amp;col=7&amp;number=0.00909&amp;sourceID=14","0.00909")</f>
        <v>0.00909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HYPERLINK("http://141.218.60.56/~jnz1568/getInfo.php?workbook=15_05.xlsx&amp;sheet=U0&amp;row=301&amp;col=6&amp;number=4.7&amp;sourceID=14","4.7")</f>
        <v>4.7</v>
      </c>
      <c r="G301" s="4" t="str">
        <f>HYPERLINK("http://141.218.60.56/~jnz1568/getInfo.php?workbook=15_05.xlsx&amp;sheet=U0&amp;row=301&amp;col=7&amp;number=0.00908&amp;sourceID=14","0.00908")</f>
        <v>0.00908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HYPERLINK("http://141.218.60.56/~jnz1568/getInfo.php?workbook=15_05.xlsx&amp;sheet=U0&amp;row=302&amp;col=6&amp;number=4.8&amp;sourceID=14","4.8")</f>
        <v>4.8</v>
      </c>
      <c r="G302" s="4" t="str">
        <f>HYPERLINK("http://141.218.60.56/~jnz1568/getInfo.php?workbook=15_05.xlsx&amp;sheet=U0&amp;row=302&amp;col=7&amp;number=0.00906&amp;sourceID=14","0.00906")</f>
        <v>0.00906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HYPERLINK("http://141.218.60.56/~jnz1568/getInfo.php?workbook=15_05.xlsx&amp;sheet=U0&amp;row=303&amp;col=6&amp;number=4.9&amp;sourceID=14","4.9")</f>
        <v>4.9</v>
      </c>
      <c r="G303" s="4" t="str">
        <f>HYPERLINK("http://141.218.60.56/~jnz1568/getInfo.php?workbook=15_05.xlsx&amp;sheet=U0&amp;row=303&amp;col=7&amp;number=0.00904&amp;sourceID=14","0.00904")</f>
        <v>0.00904</v>
      </c>
    </row>
    <row r="304" spans="1:7">
      <c r="A304" s="3">
        <v>15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HYPERLINK("http://141.218.60.56/~jnz1568/getInfo.php?workbook=15_05.xlsx&amp;sheet=U0&amp;row=304&amp;col=6&amp;number=3&amp;sourceID=14","3")</f>
        <v>3</v>
      </c>
      <c r="G304" s="4" t="str">
        <f>HYPERLINK("http://141.218.60.56/~jnz1568/getInfo.php?workbook=15_05.xlsx&amp;sheet=U0&amp;row=304&amp;col=7&amp;number=0.0261&amp;sourceID=14","0.0261")</f>
        <v>0.0261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HYPERLINK("http://141.218.60.56/~jnz1568/getInfo.php?workbook=15_05.xlsx&amp;sheet=U0&amp;row=305&amp;col=6&amp;number=3.1&amp;sourceID=14","3.1")</f>
        <v>3.1</v>
      </c>
      <c r="G305" s="4" t="str">
        <f>HYPERLINK("http://141.218.60.56/~jnz1568/getInfo.php?workbook=15_05.xlsx&amp;sheet=U0&amp;row=305&amp;col=7&amp;number=0.0261&amp;sourceID=14","0.0261")</f>
        <v>0.0261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HYPERLINK("http://141.218.60.56/~jnz1568/getInfo.php?workbook=15_05.xlsx&amp;sheet=U0&amp;row=306&amp;col=6&amp;number=3.2&amp;sourceID=14","3.2")</f>
        <v>3.2</v>
      </c>
      <c r="G306" s="4" t="str">
        <f>HYPERLINK("http://141.218.60.56/~jnz1568/getInfo.php?workbook=15_05.xlsx&amp;sheet=U0&amp;row=306&amp;col=7&amp;number=0.0261&amp;sourceID=14","0.0261")</f>
        <v>0.0261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HYPERLINK("http://141.218.60.56/~jnz1568/getInfo.php?workbook=15_05.xlsx&amp;sheet=U0&amp;row=307&amp;col=6&amp;number=3.3&amp;sourceID=14","3.3")</f>
        <v>3.3</v>
      </c>
      <c r="G307" s="4" t="str">
        <f>HYPERLINK("http://141.218.60.56/~jnz1568/getInfo.php?workbook=15_05.xlsx&amp;sheet=U0&amp;row=307&amp;col=7&amp;number=0.0261&amp;sourceID=14","0.0261")</f>
        <v>0.0261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HYPERLINK("http://141.218.60.56/~jnz1568/getInfo.php?workbook=15_05.xlsx&amp;sheet=U0&amp;row=308&amp;col=6&amp;number=3.4&amp;sourceID=14","3.4")</f>
        <v>3.4</v>
      </c>
      <c r="G308" s="4" t="str">
        <f>HYPERLINK("http://141.218.60.56/~jnz1568/getInfo.php?workbook=15_05.xlsx&amp;sheet=U0&amp;row=308&amp;col=7&amp;number=0.0261&amp;sourceID=14","0.0261")</f>
        <v>0.0261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HYPERLINK("http://141.218.60.56/~jnz1568/getInfo.php?workbook=15_05.xlsx&amp;sheet=U0&amp;row=309&amp;col=6&amp;number=3.5&amp;sourceID=14","3.5")</f>
        <v>3.5</v>
      </c>
      <c r="G309" s="4" t="str">
        <f>HYPERLINK("http://141.218.60.56/~jnz1568/getInfo.php?workbook=15_05.xlsx&amp;sheet=U0&amp;row=309&amp;col=7&amp;number=0.0261&amp;sourceID=14","0.0261")</f>
        <v>0.0261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HYPERLINK("http://141.218.60.56/~jnz1568/getInfo.php?workbook=15_05.xlsx&amp;sheet=U0&amp;row=310&amp;col=6&amp;number=3.6&amp;sourceID=14","3.6")</f>
        <v>3.6</v>
      </c>
      <c r="G310" s="4" t="str">
        <f>HYPERLINK("http://141.218.60.56/~jnz1568/getInfo.php?workbook=15_05.xlsx&amp;sheet=U0&amp;row=310&amp;col=7&amp;number=0.0261&amp;sourceID=14","0.0261")</f>
        <v>0.0261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HYPERLINK("http://141.218.60.56/~jnz1568/getInfo.php?workbook=15_05.xlsx&amp;sheet=U0&amp;row=311&amp;col=6&amp;number=3.7&amp;sourceID=14","3.7")</f>
        <v>3.7</v>
      </c>
      <c r="G311" s="4" t="str">
        <f>HYPERLINK("http://141.218.60.56/~jnz1568/getInfo.php?workbook=15_05.xlsx&amp;sheet=U0&amp;row=311&amp;col=7&amp;number=0.0261&amp;sourceID=14","0.0261")</f>
        <v>0.0261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HYPERLINK("http://141.218.60.56/~jnz1568/getInfo.php?workbook=15_05.xlsx&amp;sheet=U0&amp;row=312&amp;col=6&amp;number=3.8&amp;sourceID=14","3.8")</f>
        <v>3.8</v>
      </c>
      <c r="G312" s="4" t="str">
        <f>HYPERLINK("http://141.218.60.56/~jnz1568/getInfo.php?workbook=15_05.xlsx&amp;sheet=U0&amp;row=312&amp;col=7&amp;number=0.0261&amp;sourceID=14","0.0261")</f>
        <v>0.0261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HYPERLINK("http://141.218.60.56/~jnz1568/getInfo.php?workbook=15_05.xlsx&amp;sheet=U0&amp;row=313&amp;col=6&amp;number=3.9&amp;sourceID=14","3.9")</f>
        <v>3.9</v>
      </c>
      <c r="G313" s="4" t="str">
        <f>HYPERLINK("http://141.218.60.56/~jnz1568/getInfo.php?workbook=15_05.xlsx&amp;sheet=U0&amp;row=313&amp;col=7&amp;number=0.0261&amp;sourceID=14","0.0261")</f>
        <v>0.0261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HYPERLINK("http://141.218.60.56/~jnz1568/getInfo.php?workbook=15_05.xlsx&amp;sheet=U0&amp;row=314&amp;col=6&amp;number=4&amp;sourceID=14","4")</f>
        <v>4</v>
      </c>
      <c r="G314" s="4" t="str">
        <f>HYPERLINK("http://141.218.60.56/~jnz1568/getInfo.php?workbook=15_05.xlsx&amp;sheet=U0&amp;row=314&amp;col=7&amp;number=0.0261&amp;sourceID=14","0.0261")</f>
        <v>0.0261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HYPERLINK("http://141.218.60.56/~jnz1568/getInfo.php?workbook=15_05.xlsx&amp;sheet=U0&amp;row=315&amp;col=6&amp;number=4.1&amp;sourceID=14","4.1")</f>
        <v>4.1</v>
      </c>
      <c r="G315" s="4" t="str">
        <f>HYPERLINK("http://141.218.60.56/~jnz1568/getInfo.php?workbook=15_05.xlsx&amp;sheet=U0&amp;row=315&amp;col=7&amp;number=0.026&amp;sourceID=14","0.026")</f>
        <v>0.026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HYPERLINK("http://141.218.60.56/~jnz1568/getInfo.php?workbook=15_05.xlsx&amp;sheet=U0&amp;row=316&amp;col=6&amp;number=4.2&amp;sourceID=14","4.2")</f>
        <v>4.2</v>
      </c>
      <c r="G316" s="4" t="str">
        <f>HYPERLINK("http://141.218.60.56/~jnz1568/getInfo.php?workbook=15_05.xlsx&amp;sheet=U0&amp;row=316&amp;col=7&amp;number=0.026&amp;sourceID=14","0.026")</f>
        <v>0.026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HYPERLINK("http://141.218.60.56/~jnz1568/getInfo.php?workbook=15_05.xlsx&amp;sheet=U0&amp;row=317&amp;col=6&amp;number=4.3&amp;sourceID=14","4.3")</f>
        <v>4.3</v>
      </c>
      <c r="G317" s="4" t="str">
        <f>HYPERLINK("http://141.218.60.56/~jnz1568/getInfo.php?workbook=15_05.xlsx&amp;sheet=U0&amp;row=317&amp;col=7&amp;number=0.026&amp;sourceID=14","0.026")</f>
        <v>0.026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HYPERLINK("http://141.218.60.56/~jnz1568/getInfo.php?workbook=15_05.xlsx&amp;sheet=U0&amp;row=318&amp;col=6&amp;number=4.4&amp;sourceID=14","4.4")</f>
        <v>4.4</v>
      </c>
      <c r="G318" s="4" t="str">
        <f>HYPERLINK("http://141.218.60.56/~jnz1568/getInfo.php?workbook=15_05.xlsx&amp;sheet=U0&amp;row=318&amp;col=7&amp;number=0.026&amp;sourceID=14","0.026")</f>
        <v>0.026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HYPERLINK("http://141.218.60.56/~jnz1568/getInfo.php?workbook=15_05.xlsx&amp;sheet=U0&amp;row=319&amp;col=6&amp;number=4.5&amp;sourceID=14","4.5")</f>
        <v>4.5</v>
      </c>
      <c r="G319" s="4" t="str">
        <f>HYPERLINK("http://141.218.60.56/~jnz1568/getInfo.php?workbook=15_05.xlsx&amp;sheet=U0&amp;row=319&amp;col=7&amp;number=0.026&amp;sourceID=14","0.026")</f>
        <v>0.026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HYPERLINK("http://141.218.60.56/~jnz1568/getInfo.php?workbook=15_05.xlsx&amp;sheet=U0&amp;row=320&amp;col=6&amp;number=4.6&amp;sourceID=14","4.6")</f>
        <v>4.6</v>
      </c>
      <c r="G320" s="4" t="str">
        <f>HYPERLINK("http://141.218.60.56/~jnz1568/getInfo.php?workbook=15_05.xlsx&amp;sheet=U0&amp;row=320&amp;col=7&amp;number=0.0259&amp;sourceID=14","0.0259")</f>
        <v>0.0259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HYPERLINK("http://141.218.60.56/~jnz1568/getInfo.php?workbook=15_05.xlsx&amp;sheet=U0&amp;row=321&amp;col=6&amp;number=4.7&amp;sourceID=14","4.7")</f>
        <v>4.7</v>
      </c>
      <c r="G321" s="4" t="str">
        <f>HYPERLINK("http://141.218.60.56/~jnz1568/getInfo.php?workbook=15_05.xlsx&amp;sheet=U0&amp;row=321&amp;col=7&amp;number=0.0259&amp;sourceID=14","0.0259")</f>
        <v>0.0259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HYPERLINK("http://141.218.60.56/~jnz1568/getInfo.php?workbook=15_05.xlsx&amp;sheet=U0&amp;row=322&amp;col=6&amp;number=4.8&amp;sourceID=14","4.8")</f>
        <v>4.8</v>
      </c>
      <c r="G322" s="4" t="str">
        <f>HYPERLINK("http://141.218.60.56/~jnz1568/getInfo.php?workbook=15_05.xlsx&amp;sheet=U0&amp;row=322&amp;col=7&amp;number=0.0258&amp;sourceID=14","0.0258")</f>
        <v>0.0258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HYPERLINK("http://141.218.60.56/~jnz1568/getInfo.php?workbook=15_05.xlsx&amp;sheet=U0&amp;row=323&amp;col=6&amp;number=4.9&amp;sourceID=14","4.9")</f>
        <v>4.9</v>
      </c>
      <c r="G323" s="4" t="str">
        <f>HYPERLINK("http://141.218.60.56/~jnz1568/getInfo.php?workbook=15_05.xlsx&amp;sheet=U0&amp;row=323&amp;col=7&amp;number=0.0257&amp;sourceID=14","0.0257")</f>
        <v>0.0257</v>
      </c>
    </row>
    <row r="324" spans="1:7">
      <c r="A324" s="3">
        <v>15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HYPERLINK("http://141.218.60.56/~jnz1568/getInfo.php?workbook=15_05.xlsx&amp;sheet=U0&amp;row=324&amp;col=6&amp;number=3&amp;sourceID=14","3")</f>
        <v>3</v>
      </c>
      <c r="G324" s="4" t="str">
        <f>HYPERLINK("http://141.218.60.56/~jnz1568/getInfo.php?workbook=15_05.xlsx&amp;sheet=U0&amp;row=324&amp;col=7&amp;number=0.0587&amp;sourceID=14","0.0587")</f>
        <v>0.0587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HYPERLINK("http://141.218.60.56/~jnz1568/getInfo.php?workbook=15_05.xlsx&amp;sheet=U0&amp;row=325&amp;col=6&amp;number=3.1&amp;sourceID=14","3.1")</f>
        <v>3.1</v>
      </c>
      <c r="G325" s="4" t="str">
        <f>HYPERLINK("http://141.218.60.56/~jnz1568/getInfo.php?workbook=15_05.xlsx&amp;sheet=U0&amp;row=325&amp;col=7&amp;number=0.0587&amp;sourceID=14","0.0587")</f>
        <v>0.0587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HYPERLINK("http://141.218.60.56/~jnz1568/getInfo.php?workbook=15_05.xlsx&amp;sheet=U0&amp;row=326&amp;col=6&amp;number=3.2&amp;sourceID=14","3.2")</f>
        <v>3.2</v>
      </c>
      <c r="G326" s="4" t="str">
        <f>HYPERLINK("http://141.218.60.56/~jnz1568/getInfo.php?workbook=15_05.xlsx&amp;sheet=U0&amp;row=326&amp;col=7&amp;number=0.0587&amp;sourceID=14","0.0587")</f>
        <v>0.0587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HYPERLINK("http://141.218.60.56/~jnz1568/getInfo.php?workbook=15_05.xlsx&amp;sheet=U0&amp;row=327&amp;col=6&amp;number=3.3&amp;sourceID=14","3.3")</f>
        <v>3.3</v>
      </c>
      <c r="G327" s="4" t="str">
        <f>HYPERLINK("http://141.218.60.56/~jnz1568/getInfo.php?workbook=15_05.xlsx&amp;sheet=U0&amp;row=327&amp;col=7&amp;number=0.0587&amp;sourceID=14","0.0587")</f>
        <v>0.0587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HYPERLINK("http://141.218.60.56/~jnz1568/getInfo.php?workbook=15_05.xlsx&amp;sheet=U0&amp;row=328&amp;col=6&amp;number=3.4&amp;sourceID=14","3.4")</f>
        <v>3.4</v>
      </c>
      <c r="G328" s="4" t="str">
        <f>HYPERLINK("http://141.218.60.56/~jnz1568/getInfo.php?workbook=15_05.xlsx&amp;sheet=U0&amp;row=328&amp;col=7&amp;number=0.0587&amp;sourceID=14","0.0587")</f>
        <v>0.0587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HYPERLINK("http://141.218.60.56/~jnz1568/getInfo.php?workbook=15_05.xlsx&amp;sheet=U0&amp;row=329&amp;col=6&amp;number=3.5&amp;sourceID=14","3.5")</f>
        <v>3.5</v>
      </c>
      <c r="G329" s="4" t="str">
        <f>HYPERLINK("http://141.218.60.56/~jnz1568/getInfo.php?workbook=15_05.xlsx&amp;sheet=U0&amp;row=329&amp;col=7&amp;number=0.0587&amp;sourceID=14","0.0587")</f>
        <v>0.0587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HYPERLINK("http://141.218.60.56/~jnz1568/getInfo.php?workbook=15_05.xlsx&amp;sheet=U0&amp;row=330&amp;col=6&amp;number=3.6&amp;sourceID=14","3.6")</f>
        <v>3.6</v>
      </c>
      <c r="G330" s="4" t="str">
        <f>HYPERLINK("http://141.218.60.56/~jnz1568/getInfo.php?workbook=15_05.xlsx&amp;sheet=U0&amp;row=330&amp;col=7&amp;number=0.0587&amp;sourceID=14","0.0587")</f>
        <v>0.0587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HYPERLINK("http://141.218.60.56/~jnz1568/getInfo.php?workbook=15_05.xlsx&amp;sheet=U0&amp;row=331&amp;col=6&amp;number=3.7&amp;sourceID=14","3.7")</f>
        <v>3.7</v>
      </c>
      <c r="G331" s="4" t="str">
        <f>HYPERLINK("http://141.218.60.56/~jnz1568/getInfo.php?workbook=15_05.xlsx&amp;sheet=U0&amp;row=331&amp;col=7&amp;number=0.0587&amp;sourceID=14","0.0587")</f>
        <v>0.0587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HYPERLINK("http://141.218.60.56/~jnz1568/getInfo.php?workbook=15_05.xlsx&amp;sheet=U0&amp;row=332&amp;col=6&amp;number=3.8&amp;sourceID=14","3.8")</f>
        <v>3.8</v>
      </c>
      <c r="G332" s="4" t="str">
        <f>HYPERLINK("http://141.218.60.56/~jnz1568/getInfo.php?workbook=15_05.xlsx&amp;sheet=U0&amp;row=332&amp;col=7&amp;number=0.0587&amp;sourceID=14","0.0587")</f>
        <v>0.0587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HYPERLINK("http://141.218.60.56/~jnz1568/getInfo.php?workbook=15_05.xlsx&amp;sheet=U0&amp;row=333&amp;col=6&amp;number=3.9&amp;sourceID=14","3.9")</f>
        <v>3.9</v>
      </c>
      <c r="G333" s="4" t="str">
        <f>HYPERLINK("http://141.218.60.56/~jnz1568/getInfo.php?workbook=15_05.xlsx&amp;sheet=U0&amp;row=333&amp;col=7&amp;number=0.0587&amp;sourceID=14","0.0587")</f>
        <v>0.0587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HYPERLINK("http://141.218.60.56/~jnz1568/getInfo.php?workbook=15_05.xlsx&amp;sheet=U0&amp;row=334&amp;col=6&amp;number=4&amp;sourceID=14","4")</f>
        <v>4</v>
      </c>
      <c r="G334" s="4" t="str">
        <f>HYPERLINK("http://141.218.60.56/~jnz1568/getInfo.php?workbook=15_05.xlsx&amp;sheet=U0&amp;row=334&amp;col=7&amp;number=0.0586&amp;sourceID=14","0.0586")</f>
        <v>0.0586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HYPERLINK("http://141.218.60.56/~jnz1568/getInfo.php?workbook=15_05.xlsx&amp;sheet=U0&amp;row=335&amp;col=6&amp;number=4.1&amp;sourceID=14","4.1")</f>
        <v>4.1</v>
      </c>
      <c r="G335" s="4" t="str">
        <f>HYPERLINK("http://141.218.60.56/~jnz1568/getInfo.php?workbook=15_05.xlsx&amp;sheet=U0&amp;row=335&amp;col=7&amp;number=0.0586&amp;sourceID=14","0.0586")</f>
        <v>0.0586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HYPERLINK("http://141.218.60.56/~jnz1568/getInfo.php?workbook=15_05.xlsx&amp;sheet=U0&amp;row=336&amp;col=6&amp;number=4.2&amp;sourceID=14","4.2")</f>
        <v>4.2</v>
      </c>
      <c r="G336" s="4" t="str">
        <f>HYPERLINK("http://141.218.60.56/~jnz1568/getInfo.php?workbook=15_05.xlsx&amp;sheet=U0&amp;row=336&amp;col=7&amp;number=0.0586&amp;sourceID=14","0.0586")</f>
        <v>0.0586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HYPERLINK("http://141.218.60.56/~jnz1568/getInfo.php?workbook=15_05.xlsx&amp;sheet=U0&amp;row=337&amp;col=6&amp;number=4.3&amp;sourceID=14","4.3")</f>
        <v>4.3</v>
      </c>
      <c r="G337" s="4" t="str">
        <f>HYPERLINK("http://141.218.60.56/~jnz1568/getInfo.php?workbook=15_05.xlsx&amp;sheet=U0&amp;row=337&amp;col=7&amp;number=0.0585&amp;sourceID=14","0.0585")</f>
        <v>0.0585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HYPERLINK("http://141.218.60.56/~jnz1568/getInfo.php?workbook=15_05.xlsx&amp;sheet=U0&amp;row=338&amp;col=6&amp;number=4.4&amp;sourceID=14","4.4")</f>
        <v>4.4</v>
      </c>
      <c r="G338" s="4" t="str">
        <f>HYPERLINK("http://141.218.60.56/~jnz1568/getInfo.php?workbook=15_05.xlsx&amp;sheet=U0&amp;row=338&amp;col=7&amp;number=0.0585&amp;sourceID=14","0.0585")</f>
        <v>0.0585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HYPERLINK("http://141.218.60.56/~jnz1568/getInfo.php?workbook=15_05.xlsx&amp;sheet=U0&amp;row=339&amp;col=6&amp;number=4.5&amp;sourceID=14","4.5")</f>
        <v>4.5</v>
      </c>
      <c r="G339" s="4" t="str">
        <f>HYPERLINK("http://141.218.60.56/~jnz1568/getInfo.php?workbook=15_05.xlsx&amp;sheet=U0&amp;row=339&amp;col=7&amp;number=0.0584&amp;sourceID=14","0.0584")</f>
        <v>0.0584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HYPERLINK("http://141.218.60.56/~jnz1568/getInfo.php?workbook=15_05.xlsx&amp;sheet=U0&amp;row=340&amp;col=6&amp;number=4.6&amp;sourceID=14","4.6")</f>
        <v>4.6</v>
      </c>
      <c r="G340" s="4" t="str">
        <f>HYPERLINK("http://141.218.60.56/~jnz1568/getInfo.php?workbook=15_05.xlsx&amp;sheet=U0&amp;row=340&amp;col=7&amp;number=0.0583&amp;sourceID=14","0.0583")</f>
        <v>0.0583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HYPERLINK("http://141.218.60.56/~jnz1568/getInfo.php?workbook=15_05.xlsx&amp;sheet=U0&amp;row=341&amp;col=6&amp;number=4.7&amp;sourceID=14","4.7")</f>
        <v>4.7</v>
      </c>
      <c r="G341" s="4" t="str">
        <f>HYPERLINK("http://141.218.60.56/~jnz1568/getInfo.php?workbook=15_05.xlsx&amp;sheet=U0&amp;row=341&amp;col=7&amp;number=0.0582&amp;sourceID=14","0.0582")</f>
        <v>0.0582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HYPERLINK("http://141.218.60.56/~jnz1568/getInfo.php?workbook=15_05.xlsx&amp;sheet=U0&amp;row=342&amp;col=6&amp;number=4.8&amp;sourceID=14","4.8")</f>
        <v>4.8</v>
      </c>
      <c r="G342" s="4" t="str">
        <f>HYPERLINK("http://141.218.60.56/~jnz1568/getInfo.php?workbook=15_05.xlsx&amp;sheet=U0&amp;row=342&amp;col=7&amp;number=0.0581&amp;sourceID=14","0.0581")</f>
        <v>0.0581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HYPERLINK("http://141.218.60.56/~jnz1568/getInfo.php?workbook=15_05.xlsx&amp;sheet=U0&amp;row=343&amp;col=6&amp;number=4.9&amp;sourceID=14","4.9")</f>
        <v>4.9</v>
      </c>
      <c r="G343" s="4" t="str">
        <f>HYPERLINK("http://141.218.60.56/~jnz1568/getInfo.php?workbook=15_05.xlsx&amp;sheet=U0&amp;row=343&amp;col=7&amp;number=0.0579&amp;sourceID=14","0.0579")</f>
        <v>0.0579</v>
      </c>
    </row>
    <row r="344" spans="1:7">
      <c r="A344" s="3">
        <v>15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HYPERLINK("http://141.218.60.56/~jnz1568/getInfo.php?workbook=15_05.xlsx&amp;sheet=U0&amp;row=344&amp;col=6&amp;number=3&amp;sourceID=14","3")</f>
        <v>3</v>
      </c>
      <c r="G344" s="4" t="str">
        <f>HYPERLINK("http://141.218.60.56/~jnz1568/getInfo.php?workbook=15_05.xlsx&amp;sheet=U0&amp;row=344&amp;col=7&amp;number=0.102&amp;sourceID=14","0.102")</f>
        <v>0.102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HYPERLINK("http://141.218.60.56/~jnz1568/getInfo.php?workbook=15_05.xlsx&amp;sheet=U0&amp;row=345&amp;col=6&amp;number=3.1&amp;sourceID=14","3.1")</f>
        <v>3.1</v>
      </c>
      <c r="G345" s="4" t="str">
        <f>HYPERLINK("http://141.218.60.56/~jnz1568/getInfo.php?workbook=15_05.xlsx&amp;sheet=U0&amp;row=345&amp;col=7&amp;number=0.102&amp;sourceID=14","0.102")</f>
        <v>0.102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HYPERLINK("http://141.218.60.56/~jnz1568/getInfo.php?workbook=15_05.xlsx&amp;sheet=U0&amp;row=346&amp;col=6&amp;number=3.2&amp;sourceID=14","3.2")</f>
        <v>3.2</v>
      </c>
      <c r="G346" s="4" t="str">
        <f>HYPERLINK("http://141.218.60.56/~jnz1568/getInfo.php?workbook=15_05.xlsx&amp;sheet=U0&amp;row=346&amp;col=7&amp;number=0.102&amp;sourceID=14","0.102")</f>
        <v>0.102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HYPERLINK("http://141.218.60.56/~jnz1568/getInfo.php?workbook=15_05.xlsx&amp;sheet=U0&amp;row=347&amp;col=6&amp;number=3.3&amp;sourceID=14","3.3")</f>
        <v>3.3</v>
      </c>
      <c r="G347" s="4" t="str">
        <f>HYPERLINK("http://141.218.60.56/~jnz1568/getInfo.php?workbook=15_05.xlsx&amp;sheet=U0&amp;row=347&amp;col=7&amp;number=0.102&amp;sourceID=14","0.102")</f>
        <v>0.102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HYPERLINK("http://141.218.60.56/~jnz1568/getInfo.php?workbook=15_05.xlsx&amp;sheet=U0&amp;row=348&amp;col=6&amp;number=3.4&amp;sourceID=14","3.4")</f>
        <v>3.4</v>
      </c>
      <c r="G348" s="4" t="str">
        <f>HYPERLINK("http://141.218.60.56/~jnz1568/getInfo.php?workbook=15_05.xlsx&amp;sheet=U0&amp;row=348&amp;col=7&amp;number=0.102&amp;sourceID=14","0.102")</f>
        <v>0.102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HYPERLINK("http://141.218.60.56/~jnz1568/getInfo.php?workbook=15_05.xlsx&amp;sheet=U0&amp;row=349&amp;col=6&amp;number=3.5&amp;sourceID=14","3.5")</f>
        <v>3.5</v>
      </c>
      <c r="G349" s="4" t="str">
        <f>HYPERLINK("http://141.218.60.56/~jnz1568/getInfo.php?workbook=15_05.xlsx&amp;sheet=U0&amp;row=349&amp;col=7&amp;number=0.102&amp;sourceID=14","0.102")</f>
        <v>0.102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HYPERLINK("http://141.218.60.56/~jnz1568/getInfo.php?workbook=15_05.xlsx&amp;sheet=U0&amp;row=350&amp;col=6&amp;number=3.6&amp;sourceID=14","3.6")</f>
        <v>3.6</v>
      </c>
      <c r="G350" s="4" t="str">
        <f>HYPERLINK("http://141.218.60.56/~jnz1568/getInfo.php?workbook=15_05.xlsx&amp;sheet=U0&amp;row=350&amp;col=7&amp;number=0.102&amp;sourceID=14","0.102")</f>
        <v>0.102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HYPERLINK("http://141.218.60.56/~jnz1568/getInfo.php?workbook=15_05.xlsx&amp;sheet=U0&amp;row=351&amp;col=6&amp;number=3.7&amp;sourceID=14","3.7")</f>
        <v>3.7</v>
      </c>
      <c r="G351" s="4" t="str">
        <f>HYPERLINK("http://141.218.60.56/~jnz1568/getInfo.php?workbook=15_05.xlsx&amp;sheet=U0&amp;row=351&amp;col=7&amp;number=0.102&amp;sourceID=14","0.102")</f>
        <v>0.102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HYPERLINK("http://141.218.60.56/~jnz1568/getInfo.php?workbook=15_05.xlsx&amp;sheet=U0&amp;row=352&amp;col=6&amp;number=3.8&amp;sourceID=14","3.8")</f>
        <v>3.8</v>
      </c>
      <c r="G352" s="4" t="str">
        <f>HYPERLINK("http://141.218.60.56/~jnz1568/getInfo.php?workbook=15_05.xlsx&amp;sheet=U0&amp;row=352&amp;col=7&amp;number=0.102&amp;sourceID=14","0.102")</f>
        <v>0.102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HYPERLINK("http://141.218.60.56/~jnz1568/getInfo.php?workbook=15_05.xlsx&amp;sheet=U0&amp;row=353&amp;col=6&amp;number=3.9&amp;sourceID=14","3.9")</f>
        <v>3.9</v>
      </c>
      <c r="G353" s="4" t="str">
        <f>HYPERLINK("http://141.218.60.56/~jnz1568/getInfo.php?workbook=15_05.xlsx&amp;sheet=U0&amp;row=353&amp;col=7&amp;number=0.102&amp;sourceID=14","0.102")</f>
        <v>0.102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HYPERLINK("http://141.218.60.56/~jnz1568/getInfo.php?workbook=15_05.xlsx&amp;sheet=U0&amp;row=354&amp;col=6&amp;number=4&amp;sourceID=14","4")</f>
        <v>4</v>
      </c>
      <c r="G354" s="4" t="str">
        <f>HYPERLINK("http://141.218.60.56/~jnz1568/getInfo.php?workbook=15_05.xlsx&amp;sheet=U0&amp;row=354&amp;col=7&amp;number=0.102&amp;sourceID=14","0.102")</f>
        <v>0.102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HYPERLINK("http://141.218.60.56/~jnz1568/getInfo.php?workbook=15_05.xlsx&amp;sheet=U0&amp;row=355&amp;col=6&amp;number=4.1&amp;sourceID=14","4.1")</f>
        <v>4.1</v>
      </c>
      <c r="G355" s="4" t="str">
        <f>HYPERLINK("http://141.218.60.56/~jnz1568/getInfo.php?workbook=15_05.xlsx&amp;sheet=U0&amp;row=355&amp;col=7&amp;number=0.102&amp;sourceID=14","0.102")</f>
        <v>0.102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HYPERLINK("http://141.218.60.56/~jnz1568/getInfo.php?workbook=15_05.xlsx&amp;sheet=U0&amp;row=356&amp;col=6&amp;number=4.2&amp;sourceID=14","4.2")</f>
        <v>4.2</v>
      </c>
      <c r="G356" s="4" t="str">
        <f>HYPERLINK("http://141.218.60.56/~jnz1568/getInfo.php?workbook=15_05.xlsx&amp;sheet=U0&amp;row=356&amp;col=7&amp;number=0.102&amp;sourceID=14","0.102")</f>
        <v>0.102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HYPERLINK("http://141.218.60.56/~jnz1568/getInfo.php?workbook=15_05.xlsx&amp;sheet=U0&amp;row=357&amp;col=6&amp;number=4.3&amp;sourceID=14","4.3")</f>
        <v>4.3</v>
      </c>
      <c r="G357" s="4" t="str">
        <f>HYPERLINK("http://141.218.60.56/~jnz1568/getInfo.php?workbook=15_05.xlsx&amp;sheet=U0&amp;row=357&amp;col=7&amp;number=0.102&amp;sourceID=14","0.102")</f>
        <v>0.102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HYPERLINK("http://141.218.60.56/~jnz1568/getInfo.php?workbook=15_05.xlsx&amp;sheet=U0&amp;row=358&amp;col=6&amp;number=4.4&amp;sourceID=14","4.4")</f>
        <v>4.4</v>
      </c>
      <c r="G358" s="4" t="str">
        <f>HYPERLINK("http://141.218.60.56/~jnz1568/getInfo.php?workbook=15_05.xlsx&amp;sheet=U0&amp;row=358&amp;col=7&amp;number=0.103&amp;sourceID=14","0.103")</f>
        <v>0.103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HYPERLINK("http://141.218.60.56/~jnz1568/getInfo.php?workbook=15_05.xlsx&amp;sheet=U0&amp;row=359&amp;col=6&amp;number=4.5&amp;sourceID=14","4.5")</f>
        <v>4.5</v>
      </c>
      <c r="G359" s="4" t="str">
        <f>HYPERLINK("http://141.218.60.56/~jnz1568/getInfo.php?workbook=15_05.xlsx&amp;sheet=U0&amp;row=359&amp;col=7&amp;number=0.103&amp;sourceID=14","0.103")</f>
        <v>0.103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HYPERLINK("http://141.218.60.56/~jnz1568/getInfo.php?workbook=15_05.xlsx&amp;sheet=U0&amp;row=360&amp;col=6&amp;number=4.6&amp;sourceID=14","4.6")</f>
        <v>4.6</v>
      </c>
      <c r="G360" s="4" t="str">
        <f>HYPERLINK("http://141.218.60.56/~jnz1568/getInfo.php?workbook=15_05.xlsx&amp;sheet=U0&amp;row=360&amp;col=7&amp;number=0.103&amp;sourceID=14","0.103")</f>
        <v>0.103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HYPERLINK("http://141.218.60.56/~jnz1568/getInfo.php?workbook=15_05.xlsx&amp;sheet=U0&amp;row=361&amp;col=6&amp;number=4.7&amp;sourceID=14","4.7")</f>
        <v>4.7</v>
      </c>
      <c r="G361" s="4" t="str">
        <f>HYPERLINK("http://141.218.60.56/~jnz1568/getInfo.php?workbook=15_05.xlsx&amp;sheet=U0&amp;row=361&amp;col=7&amp;number=0.103&amp;sourceID=14","0.103")</f>
        <v>0.103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HYPERLINK("http://141.218.60.56/~jnz1568/getInfo.php?workbook=15_05.xlsx&amp;sheet=U0&amp;row=362&amp;col=6&amp;number=4.8&amp;sourceID=14","4.8")</f>
        <v>4.8</v>
      </c>
      <c r="G362" s="4" t="str">
        <f>HYPERLINK("http://141.218.60.56/~jnz1568/getInfo.php?workbook=15_05.xlsx&amp;sheet=U0&amp;row=362&amp;col=7&amp;number=0.104&amp;sourceID=14","0.104")</f>
        <v>0.104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HYPERLINK("http://141.218.60.56/~jnz1568/getInfo.php?workbook=15_05.xlsx&amp;sheet=U0&amp;row=363&amp;col=6&amp;number=4.9&amp;sourceID=14","4.9")</f>
        <v>4.9</v>
      </c>
      <c r="G363" s="4" t="str">
        <f>HYPERLINK("http://141.218.60.56/~jnz1568/getInfo.php?workbook=15_05.xlsx&amp;sheet=U0&amp;row=363&amp;col=7&amp;number=0.104&amp;sourceID=14","0.104")</f>
        <v>0.104</v>
      </c>
    </row>
    <row r="364" spans="1:7">
      <c r="A364" s="3">
        <v>15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HYPERLINK("http://141.218.60.56/~jnz1568/getInfo.php?workbook=15_05.xlsx&amp;sheet=U0&amp;row=364&amp;col=6&amp;number=3&amp;sourceID=14","3")</f>
        <v>3</v>
      </c>
      <c r="G364" s="4" t="str">
        <f>HYPERLINK("http://141.218.60.56/~jnz1568/getInfo.php?workbook=15_05.xlsx&amp;sheet=U0&amp;row=364&amp;col=7&amp;number=0.926&amp;sourceID=14","0.926")</f>
        <v>0.926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HYPERLINK("http://141.218.60.56/~jnz1568/getInfo.php?workbook=15_05.xlsx&amp;sheet=U0&amp;row=365&amp;col=6&amp;number=3.1&amp;sourceID=14","3.1")</f>
        <v>3.1</v>
      </c>
      <c r="G365" s="4" t="str">
        <f>HYPERLINK("http://141.218.60.56/~jnz1568/getInfo.php?workbook=15_05.xlsx&amp;sheet=U0&amp;row=365&amp;col=7&amp;number=0.926&amp;sourceID=14","0.926")</f>
        <v>0.926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HYPERLINK("http://141.218.60.56/~jnz1568/getInfo.php?workbook=15_05.xlsx&amp;sheet=U0&amp;row=366&amp;col=6&amp;number=3.2&amp;sourceID=14","3.2")</f>
        <v>3.2</v>
      </c>
      <c r="G366" s="4" t="str">
        <f>HYPERLINK("http://141.218.60.56/~jnz1568/getInfo.php?workbook=15_05.xlsx&amp;sheet=U0&amp;row=366&amp;col=7&amp;number=0.926&amp;sourceID=14","0.926")</f>
        <v>0.926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HYPERLINK("http://141.218.60.56/~jnz1568/getInfo.php?workbook=15_05.xlsx&amp;sheet=U0&amp;row=367&amp;col=6&amp;number=3.3&amp;sourceID=14","3.3")</f>
        <v>3.3</v>
      </c>
      <c r="G367" s="4" t="str">
        <f>HYPERLINK("http://141.218.60.56/~jnz1568/getInfo.php?workbook=15_05.xlsx&amp;sheet=U0&amp;row=367&amp;col=7&amp;number=0.926&amp;sourceID=14","0.926")</f>
        <v>0.926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HYPERLINK("http://141.218.60.56/~jnz1568/getInfo.php?workbook=15_05.xlsx&amp;sheet=U0&amp;row=368&amp;col=6&amp;number=3.4&amp;sourceID=14","3.4")</f>
        <v>3.4</v>
      </c>
      <c r="G368" s="4" t="str">
        <f>HYPERLINK("http://141.218.60.56/~jnz1568/getInfo.php?workbook=15_05.xlsx&amp;sheet=U0&amp;row=368&amp;col=7&amp;number=0.927&amp;sourceID=14","0.927")</f>
        <v>0.927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HYPERLINK("http://141.218.60.56/~jnz1568/getInfo.php?workbook=15_05.xlsx&amp;sheet=U0&amp;row=369&amp;col=6&amp;number=3.5&amp;sourceID=14","3.5")</f>
        <v>3.5</v>
      </c>
      <c r="G369" s="4" t="str">
        <f>HYPERLINK("http://141.218.60.56/~jnz1568/getInfo.php?workbook=15_05.xlsx&amp;sheet=U0&amp;row=369&amp;col=7&amp;number=0.927&amp;sourceID=14","0.927")</f>
        <v>0.927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HYPERLINK("http://141.218.60.56/~jnz1568/getInfo.php?workbook=15_05.xlsx&amp;sheet=U0&amp;row=370&amp;col=6&amp;number=3.6&amp;sourceID=14","3.6")</f>
        <v>3.6</v>
      </c>
      <c r="G370" s="4" t="str">
        <f>HYPERLINK("http://141.218.60.56/~jnz1568/getInfo.php?workbook=15_05.xlsx&amp;sheet=U0&amp;row=370&amp;col=7&amp;number=0.927&amp;sourceID=14","0.927")</f>
        <v>0.927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HYPERLINK("http://141.218.60.56/~jnz1568/getInfo.php?workbook=15_05.xlsx&amp;sheet=U0&amp;row=371&amp;col=6&amp;number=3.7&amp;sourceID=14","3.7")</f>
        <v>3.7</v>
      </c>
      <c r="G371" s="4" t="str">
        <f>HYPERLINK("http://141.218.60.56/~jnz1568/getInfo.php?workbook=15_05.xlsx&amp;sheet=U0&amp;row=371&amp;col=7&amp;number=0.928&amp;sourceID=14","0.928")</f>
        <v>0.928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HYPERLINK("http://141.218.60.56/~jnz1568/getInfo.php?workbook=15_05.xlsx&amp;sheet=U0&amp;row=372&amp;col=6&amp;number=3.8&amp;sourceID=14","3.8")</f>
        <v>3.8</v>
      </c>
      <c r="G372" s="4" t="str">
        <f>HYPERLINK("http://141.218.60.56/~jnz1568/getInfo.php?workbook=15_05.xlsx&amp;sheet=U0&amp;row=372&amp;col=7&amp;number=0.928&amp;sourceID=14","0.928")</f>
        <v>0.928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HYPERLINK("http://141.218.60.56/~jnz1568/getInfo.php?workbook=15_05.xlsx&amp;sheet=U0&amp;row=373&amp;col=6&amp;number=3.9&amp;sourceID=14","3.9")</f>
        <v>3.9</v>
      </c>
      <c r="G373" s="4" t="str">
        <f>HYPERLINK("http://141.218.60.56/~jnz1568/getInfo.php?workbook=15_05.xlsx&amp;sheet=U0&amp;row=373&amp;col=7&amp;number=0.929&amp;sourceID=14","0.929")</f>
        <v>0.929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HYPERLINK("http://141.218.60.56/~jnz1568/getInfo.php?workbook=15_05.xlsx&amp;sheet=U0&amp;row=374&amp;col=6&amp;number=4&amp;sourceID=14","4")</f>
        <v>4</v>
      </c>
      <c r="G374" s="4" t="str">
        <f>HYPERLINK("http://141.218.60.56/~jnz1568/getInfo.php?workbook=15_05.xlsx&amp;sheet=U0&amp;row=374&amp;col=7&amp;number=0.93&amp;sourceID=14","0.93")</f>
        <v>0.93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HYPERLINK("http://141.218.60.56/~jnz1568/getInfo.php?workbook=15_05.xlsx&amp;sheet=U0&amp;row=375&amp;col=6&amp;number=4.1&amp;sourceID=14","4.1")</f>
        <v>4.1</v>
      </c>
      <c r="G375" s="4" t="str">
        <f>HYPERLINK("http://141.218.60.56/~jnz1568/getInfo.php?workbook=15_05.xlsx&amp;sheet=U0&amp;row=375&amp;col=7&amp;number=0.931&amp;sourceID=14","0.931")</f>
        <v>0.931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HYPERLINK("http://141.218.60.56/~jnz1568/getInfo.php?workbook=15_05.xlsx&amp;sheet=U0&amp;row=376&amp;col=6&amp;number=4.2&amp;sourceID=14","4.2")</f>
        <v>4.2</v>
      </c>
      <c r="G376" s="4" t="str">
        <f>HYPERLINK("http://141.218.60.56/~jnz1568/getInfo.php?workbook=15_05.xlsx&amp;sheet=U0&amp;row=376&amp;col=7&amp;number=0.932&amp;sourceID=14","0.932")</f>
        <v>0.932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HYPERLINK("http://141.218.60.56/~jnz1568/getInfo.php?workbook=15_05.xlsx&amp;sheet=U0&amp;row=377&amp;col=6&amp;number=4.3&amp;sourceID=14","4.3")</f>
        <v>4.3</v>
      </c>
      <c r="G377" s="4" t="str">
        <f>HYPERLINK("http://141.218.60.56/~jnz1568/getInfo.php?workbook=15_05.xlsx&amp;sheet=U0&amp;row=377&amp;col=7&amp;number=0.934&amp;sourceID=14","0.934")</f>
        <v>0.934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HYPERLINK("http://141.218.60.56/~jnz1568/getInfo.php?workbook=15_05.xlsx&amp;sheet=U0&amp;row=378&amp;col=6&amp;number=4.4&amp;sourceID=14","4.4")</f>
        <v>4.4</v>
      </c>
      <c r="G378" s="4" t="str">
        <f>HYPERLINK("http://141.218.60.56/~jnz1568/getInfo.php?workbook=15_05.xlsx&amp;sheet=U0&amp;row=378&amp;col=7&amp;number=0.936&amp;sourceID=14","0.936")</f>
        <v>0.936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HYPERLINK("http://141.218.60.56/~jnz1568/getInfo.php?workbook=15_05.xlsx&amp;sheet=U0&amp;row=379&amp;col=6&amp;number=4.5&amp;sourceID=14","4.5")</f>
        <v>4.5</v>
      </c>
      <c r="G379" s="4" t="str">
        <f>HYPERLINK("http://141.218.60.56/~jnz1568/getInfo.php?workbook=15_05.xlsx&amp;sheet=U0&amp;row=379&amp;col=7&amp;number=0.938&amp;sourceID=14","0.938")</f>
        <v>0.938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HYPERLINK("http://141.218.60.56/~jnz1568/getInfo.php?workbook=15_05.xlsx&amp;sheet=U0&amp;row=380&amp;col=6&amp;number=4.6&amp;sourceID=14","4.6")</f>
        <v>4.6</v>
      </c>
      <c r="G380" s="4" t="str">
        <f>HYPERLINK("http://141.218.60.56/~jnz1568/getInfo.php?workbook=15_05.xlsx&amp;sheet=U0&amp;row=380&amp;col=7&amp;number=0.941&amp;sourceID=14","0.941")</f>
        <v>0.941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HYPERLINK("http://141.218.60.56/~jnz1568/getInfo.php?workbook=15_05.xlsx&amp;sheet=U0&amp;row=381&amp;col=6&amp;number=4.7&amp;sourceID=14","4.7")</f>
        <v>4.7</v>
      </c>
      <c r="G381" s="4" t="str">
        <f>HYPERLINK("http://141.218.60.56/~jnz1568/getInfo.php?workbook=15_05.xlsx&amp;sheet=U0&amp;row=381&amp;col=7&amp;number=0.945&amp;sourceID=14","0.945")</f>
        <v>0.945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HYPERLINK("http://141.218.60.56/~jnz1568/getInfo.php?workbook=15_05.xlsx&amp;sheet=U0&amp;row=382&amp;col=6&amp;number=4.8&amp;sourceID=14","4.8")</f>
        <v>4.8</v>
      </c>
      <c r="G382" s="4" t="str">
        <f>HYPERLINK("http://141.218.60.56/~jnz1568/getInfo.php?workbook=15_05.xlsx&amp;sheet=U0&amp;row=382&amp;col=7&amp;number=0.95&amp;sourceID=14","0.95")</f>
        <v>0.95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HYPERLINK("http://141.218.60.56/~jnz1568/getInfo.php?workbook=15_05.xlsx&amp;sheet=U0&amp;row=383&amp;col=6&amp;number=4.9&amp;sourceID=14","4.9")</f>
        <v>4.9</v>
      </c>
      <c r="G383" s="4" t="str">
        <f>HYPERLINK("http://141.218.60.56/~jnz1568/getInfo.php?workbook=15_05.xlsx&amp;sheet=U0&amp;row=383&amp;col=7&amp;number=0.956&amp;sourceID=14","0.956")</f>
        <v>0.956</v>
      </c>
    </row>
    <row r="384" spans="1:7">
      <c r="A384" s="3">
        <v>15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HYPERLINK("http://141.218.60.56/~jnz1568/getInfo.php?workbook=15_05.xlsx&amp;sheet=U0&amp;row=384&amp;col=6&amp;number=3&amp;sourceID=14","3")</f>
        <v>3</v>
      </c>
      <c r="G384" s="4" t="str">
        <f>HYPERLINK("http://141.218.60.56/~jnz1568/getInfo.php?workbook=15_05.xlsx&amp;sheet=U0&amp;row=384&amp;col=7&amp;number=0.296&amp;sourceID=14","0.296")</f>
        <v>0.296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HYPERLINK("http://141.218.60.56/~jnz1568/getInfo.php?workbook=15_05.xlsx&amp;sheet=U0&amp;row=385&amp;col=6&amp;number=3.1&amp;sourceID=14","3.1")</f>
        <v>3.1</v>
      </c>
      <c r="G385" s="4" t="str">
        <f>HYPERLINK("http://141.218.60.56/~jnz1568/getInfo.php?workbook=15_05.xlsx&amp;sheet=U0&amp;row=385&amp;col=7&amp;number=0.296&amp;sourceID=14","0.296")</f>
        <v>0.296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HYPERLINK("http://141.218.60.56/~jnz1568/getInfo.php?workbook=15_05.xlsx&amp;sheet=U0&amp;row=386&amp;col=6&amp;number=3.2&amp;sourceID=14","3.2")</f>
        <v>3.2</v>
      </c>
      <c r="G386" s="4" t="str">
        <f>HYPERLINK("http://141.218.60.56/~jnz1568/getInfo.php?workbook=15_05.xlsx&amp;sheet=U0&amp;row=386&amp;col=7&amp;number=0.296&amp;sourceID=14","0.296")</f>
        <v>0.296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HYPERLINK("http://141.218.60.56/~jnz1568/getInfo.php?workbook=15_05.xlsx&amp;sheet=U0&amp;row=387&amp;col=6&amp;number=3.3&amp;sourceID=14","3.3")</f>
        <v>3.3</v>
      </c>
      <c r="G387" s="4" t="str">
        <f>HYPERLINK("http://141.218.60.56/~jnz1568/getInfo.php?workbook=15_05.xlsx&amp;sheet=U0&amp;row=387&amp;col=7&amp;number=0.296&amp;sourceID=14","0.296")</f>
        <v>0.296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HYPERLINK("http://141.218.60.56/~jnz1568/getInfo.php?workbook=15_05.xlsx&amp;sheet=U0&amp;row=388&amp;col=6&amp;number=3.4&amp;sourceID=14","3.4")</f>
        <v>3.4</v>
      </c>
      <c r="G388" s="4" t="str">
        <f>HYPERLINK("http://141.218.60.56/~jnz1568/getInfo.php?workbook=15_05.xlsx&amp;sheet=U0&amp;row=388&amp;col=7&amp;number=0.296&amp;sourceID=14","0.296")</f>
        <v>0.296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HYPERLINK("http://141.218.60.56/~jnz1568/getInfo.php?workbook=15_05.xlsx&amp;sheet=U0&amp;row=389&amp;col=6&amp;number=3.5&amp;sourceID=14","3.5")</f>
        <v>3.5</v>
      </c>
      <c r="G389" s="4" t="str">
        <f>HYPERLINK("http://141.218.60.56/~jnz1568/getInfo.php?workbook=15_05.xlsx&amp;sheet=U0&amp;row=389&amp;col=7&amp;number=0.296&amp;sourceID=14","0.296")</f>
        <v>0.296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HYPERLINK("http://141.218.60.56/~jnz1568/getInfo.php?workbook=15_05.xlsx&amp;sheet=U0&amp;row=390&amp;col=6&amp;number=3.6&amp;sourceID=14","3.6")</f>
        <v>3.6</v>
      </c>
      <c r="G390" s="4" t="str">
        <f>HYPERLINK("http://141.218.60.56/~jnz1568/getInfo.php?workbook=15_05.xlsx&amp;sheet=U0&amp;row=390&amp;col=7&amp;number=0.296&amp;sourceID=14","0.296")</f>
        <v>0.296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HYPERLINK("http://141.218.60.56/~jnz1568/getInfo.php?workbook=15_05.xlsx&amp;sheet=U0&amp;row=391&amp;col=6&amp;number=3.7&amp;sourceID=14","3.7")</f>
        <v>3.7</v>
      </c>
      <c r="G391" s="4" t="str">
        <f>HYPERLINK("http://141.218.60.56/~jnz1568/getInfo.php?workbook=15_05.xlsx&amp;sheet=U0&amp;row=391&amp;col=7&amp;number=0.296&amp;sourceID=14","0.296")</f>
        <v>0.296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HYPERLINK("http://141.218.60.56/~jnz1568/getInfo.php?workbook=15_05.xlsx&amp;sheet=U0&amp;row=392&amp;col=6&amp;number=3.8&amp;sourceID=14","3.8")</f>
        <v>3.8</v>
      </c>
      <c r="G392" s="4" t="str">
        <f>HYPERLINK("http://141.218.60.56/~jnz1568/getInfo.php?workbook=15_05.xlsx&amp;sheet=U0&amp;row=392&amp;col=7&amp;number=0.296&amp;sourceID=14","0.296")</f>
        <v>0.296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HYPERLINK("http://141.218.60.56/~jnz1568/getInfo.php?workbook=15_05.xlsx&amp;sheet=U0&amp;row=393&amp;col=6&amp;number=3.9&amp;sourceID=14","3.9")</f>
        <v>3.9</v>
      </c>
      <c r="G393" s="4" t="str">
        <f>HYPERLINK("http://141.218.60.56/~jnz1568/getInfo.php?workbook=15_05.xlsx&amp;sheet=U0&amp;row=393&amp;col=7&amp;number=0.296&amp;sourceID=14","0.296")</f>
        <v>0.296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HYPERLINK("http://141.218.60.56/~jnz1568/getInfo.php?workbook=15_05.xlsx&amp;sheet=U0&amp;row=394&amp;col=6&amp;number=4&amp;sourceID=14","4")</f>
        <v>4</v>
      </c>
      <c r="G394" s="4" t="str">
        <f>HYPERLINK("http://141.218.60.56/~jnz1568/getInfo.php?workbook=15_05.xlsx&amp;sheet=U0&amp;row=394&amp;col=7&amp;number=0.297&amp;sourceID=14","0.297")</f>
        <v>0.297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HYPERLINK("http://141.218.60.56/~jnz1568/getInfo.php?workbook=15_05.xlsx&amp;sheet=U0&amp;row=395&amp;col=6&amp;number=4.1&amp;sourceID=14","4.1")</f>
        <v>4.1</v>
      </c>
      <c r="G395" s="4" t="str">
        <f>HYPERLINK("http://141.218.60.56/~jnz1568/getInfo.php?workbook=15_05.xlsx&amp;sheet=U0&amp;row=395&amp;col=7&amp;number=0.297&amp;sourceID=14","0.297")</f>
        <v>0.297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HYPERLINK("http://141.218.60.56/~jnz1568/getInfo.php?workbook=15_05.xlsx&amp;sheet=U0&amp;row=396&amp;col=6&amp;number=4.2&amp;sourceID=14","4.2")</f>
        <v>4.2</v>
      </c>
      <c r="G396" s="4" t="str">
        <f>HYPERLINK("http://141.218.60.56/~jnz1568/getInfo.php?workbook=15_05.xlsx&amp;sheet=U0&amp;row=396&amp;col=7&amp;number=0.297&amp;sourceID=14","0.297")</f>
        <v>0.297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HYPERLINK("http://141.218.60.56/~jnz1568/getInfo.php?workbook=15_05.xlsx&amp;sheet=U0&amp;row=397&amp;col=6&amp;number=4.3&amp;sourceID=14","4.3")</f>
        <v>4.3</v>
      </c>
      <c r="G397" s="4" t="str">
        <f>HYPERLINK("http://141.218.60.56/~jnz1568/getInfo.php?workbook=15_05.xlsx&amp;sheet=U0&amp;row=397&amp;col=7&amp;number=0.297&amp;sourceID=14","0.297")</f>
        <v>0.297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HYPERLINK("http://141.218.60.56/~jnz1568/getInfo.php?workbook=15_05.xlsx&amp;sheet=U0&amp;row=398&amp;col=6&amp;number=4.4&amp;sourceID=14","4.4")</f>
        <v>4.4</v>
      </c>
      <c r="G398" s="4" t="str">
        <f>HYPERLINK("http://141.218.60.56/~jnz1568/getInfo.php?workbook=15_05.xlsx&amp;sheet=U0&amp;row=398&amp;col=7&amp;number=0.298&amp;sourceID=14","0.298")</f>
        <v>0.298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HYPERLINK("http://141.218.60.56/~jnz1568/getInfo.php?workbook=15_05.xlsx&amp;sheet=U0&amp;row=399&amp;col=6&amp;number=4.5&amp;sourceID=14","4.5")</f>
        <v>4.5</v>
      </c>
      <c r="G399" s="4" t="str">
        <f>HYPERLINK("http://141.218.60.56/~jnz1568/getInfo.php?workbook=15_05.xlsx&amp;sheet=U0&amp;row=399&amp;col=7&amp;number=0.298&amp;sourceID=14","0.298")</f>
        <v>0.298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HYPERLINK("http://141.218.60.56/~jnz1568/getInfo.php?workbook=15_05.xlsx&amp;sheet=U0&amp;row=400&amp;col=6&amp;number=4.6&amp;sourceID=14","4.6")</f>
        <v>4.6</v>
      </c>
      <c r="G400" s="4" t="str">
        <f>HYPERLINK("http://141.218.60.56/~jnz1568/getInfo.php?workbook=15_05.xlsx&amp;sheet=U0&amp;row=400&amp;col=7&amp;number=0.299&amp;sourceID=14","0.299")</f>
        <v>0.299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HYPERLINK("http://141.218.60.56/~jnz1568/getInfo.php?workbook=15_05.xlsx&amp;sheet=U0&amp;row=401&amp;col=6&amp;number=4.7&amp;sourceID=14","4.7")</f>
        <v>4.7</v>
      </c>
      <c r="G401" s="4" t="str">
        <f>HYPERLINK("http://141.218.60.56/~jnz1568/getInfo.php?workbook=15_05.xlsx&amp;sheet=U0&amp;row=401&amp;col=7&amp;number=0.3&amp;sourceID=14","0.3")</f>
        <v>0.3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HYPERLINK("http://141.218.60.56/~jnz1568/getInfo.php?workbook=15_05.xlsx&amp;sheet=U0&amp;row=402&amp;col=6&amp;number=4.8&amp;sourceID=14","4.8")</f>
        <v>4.8</v>
      </c>
      <c r="G402" s="4" t="str">
        <f>HYPERLINK("http://141.218.60.56/~jnz1568/getInfo.php?workbook=15_05.xlsx&amp;sheet=U0&amp;row=402&amp;col=7&amp;number=0.301&amp;sourceID=14","0.301")</f>
        <v>0.301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HYPERLINK("http://141.218.60.56/~jnz1568/getInfo.php?workbook=15_05.xlsx&amp;sheet=U0&amp;row=403&amp;col=6&amp;number=4.9&amp;sourceID=14","4.9")</f>
        <v>4.9</v>
      </c>
      <c r="G403" s="4" t="str">
        <f>HYPERLINK("http://141.218.60.56/~jnz1568/getInfo.php?workbook=15_05.xlsx&amp;sheet=U0&amp;row=403&amp;col=7&amp;number=0.302&amp;sourceID=14","0.302")</f>
        <v>0.302</v>
      </c>
    </row>
    <row r="404" spans="1:7">
      <c r="A404" s="3">
        <v>15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HYPERLINK("http://141.218.60.56/~jnz1568/getInfo.php?workbook=15_05.xlsx&amp;sheet=U0&amp;row=404&amp;col=6&amp;number=3&amp;sourceID=14","3")</f>
        <v>3</v>
      </c>
      <c r="G404" s="4" t="str">
        <f>HYPERLINK("http://141.218.60.56/~jnz1568/getInfo.php?workbook=15_05.xlsx&amp;sheet=U0&amp;row=404&amp;col=7&amp;number=0.411&amp;sourceID=14","0.411")</f>
        <v>0.411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HYPERLINK("http://141.218.60.56/~jnz1568/getInfo.php?workbook=15_05.xlsx&amp;sheet=U0&amp;row=405&amp;col=6&amp;number=3.1&amp;sourceID=14","3.1")</f>
        <v>3.1</v>
      </c>
      <c r="G405" s="4" t="str">
        <f>HYPERLINK("http://141.218.60.56/~jnz1568/getInfo.php?workbook=15_05.xlsx&amp;sheet=U0&amp;row=405&amp;col=7&amp;number=0.411&amp;sourceID=14","0.411")</f>
        <v>0.411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HYPERLINK("http://141.218.60.56/~jnz1568/getInfo.php?workbook=15_05.xlsx&amp;sheet=U0&amp;row=406&amp;col=6&amp;number=3.2&amp;sourceID=14","3.2")</f>
        <v>3.2</v>
      </c>
      <c r="G406" s="4" t="str">
        <f>HYPERLINK("http://141.218.60.56/~jnz1568/getInfo.php?workbook=15_05.xlsx&amp;sheet=U0&amp;row=406&amp;col=7&amp;number=0.411&amp;sourceID=14","0.411")</f>
        <v>0.411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HYPERLINK("http://141.218.60.56/~jnz1568/getInfo.php?workbook=15_05.xlsx&amp;sheet=U0&amp;row=407&amp;col=6&amp;number=3.3&amp;sourceID=14","3.3")</f>
        <v>3.3</v>
      </c>
      <c r="G407" s="4" t="str">
        <f>HYPERLINK("http://141.218.60.56/~jnz1568/getInfo.php?workbook=15_05.xlsx&amp;sheet=U0&amp;row=407&amp;col=7&amp;number=0.411&amp;sourceID=14","0.411")</f>
        <v>0.411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HYPERLINK("http://141.218.60.56/~jnz1568/getInfo.php?workbook=15_05.xlsx&amp;sheet=U0&amp;row=408&amp;col=6&amp;number=3.4&amp;sourceID=14","3.4")</f>
        <v>3.4</v>
      </c>
      <c r="G408" s="4" t="str">
        <f>HYPERLINK("http://141.218.60.56/~jnz1568/getInfo.php?workbook=15_05.xlsx&amp;sheet=U0&amp;row=408&amp;col=7&amp;number=0.411&amp;sourceID=14","0.411")</f>
        <v>0.411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HYPERLINK("http://141.218.60.56/~jnz1568/getInfo.php?workbook=15_05.xlsx&amp;sheet=U0&amp;row=409&amp;col=6&amp;number=3.5&amp;sourceID=14","3.5")</f>
        <v>3.5</v>
      </c>
      <c r="G409" s="4" t="str">
        <f>HYPERLINK("http://141.218.60.56/~jnz1568/getInfo.php?workbook=15_05.xlsx&amp;sheet=U0&amp;row=409&amp;col=7&amp;number=0.411&amp;sourceID=14","0.411")</f>
        <v>0.411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HYPERLINK("http://141.218.60.56/~jnz1568/getInfo.php?workbook=15_05.xlsx&amp;sheet=U0&amp;row=410&amp;col=6&amp;number=3.6&amp;sourceID=14","3.6")</f>
        <v>3.6</v>
      </c>
      <c r="G410" s="4" t="str">
        <f>HYPERLINK("http://141.218.60.56/~jnz1568/getInfo.php?workbook=15_05.xlsx&amp;sheet=U0&amp;row=410&amp;col=7&amp;number=0.411&amp;sourceID=14","0.411")</f>
        <v>0.411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HYPERLINK("http://141.218.60.56/~jnz1568/getInfo.php?workbook=15_05.xlsx&amp;sheet=U0&amp;row=411&amp;col=6&amp;number=3.7&amp;sourceID=14","3.7")</f>
        <v>3.7</v>
      </c>
      <c r="G411" s="4" t="str">
        <f>HYPERLINK("http://141.218.60.56/~jnz1568/getInfo.php?workbook=15_05.xlsx&amp;sheet=U0&amp;row=411&amp;col=7&amp;number=0.411&amp;sourceID=14","0.411")</f>
        <v>0.411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HYPERLINK("http://141.218.60.56/~jnz1568/getInfo.php?workbook=15_05.xlsx&amp;sheet=U0&amp;row=412&amp;col=6&amp;number=3.8&amp;sourceID=14","3.8")</f>
        <v>3.8</v>
      </c>
      <c r="G412" s="4" t="str">
        <f>HYPERLINK("http://141.218.60.56/~jnz1568/getInfo.php?workbook=15_05.xlsx&amp;sheet=U0&amp;row=412&amp;col=7&amp;number=0.411&amp;sourceID=14","0.411")</f>
        <v>0.411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HYPERLINK("http://141.218.60.56/~jnz1568/getInfo.php?workbook=15_05.xlsx&amp;sheet=U0&amp;row=413&amp;col=6&amp;number=3.9&amp;sourceID=14","3.9")</f>
        <v>3.9</v>
      </c>
      <c r="G413" s="4" t="str">
        <f>HYPERLINK("http://141.218.60.56/~jnz1568/getInfo.php?workbook=15_05.xlsx&amp;sheet=U0&amp;row=413&amp;col=7&amp;number=0.412&amp;sourceID=14","0.412")</f>
        <v>0.412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HYPERLINK("http://141.218.60.56/~jnz1568/getInfo.php?workbook=15_05.xlsx&amp;sheet=U0&amp;row=414&amp;col=6&amp;number=4&amp;sourceID=14","4")</f>
        <v>4</v>
      </c>
      <c r="G414" s="4" t="str">
        <f>HYPERLINK("http://141.218.60.56/~jnz1568/getInfo.php?workbook=15_05.xlsx&amp;sheet=U0&amp;row=414&amp;col=7&amp;number=0.412&amp;sourceID=14","0.412")</f>
        <v>0.412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HYPERLINK("http://141.218.60.56/~jnz1568/getInfo.php?workbook=15_05.xlsx&amp;sheet=U0&amp;row=415&amp;col=6&amp;number=4.1&amp;sourceID=14","4.1")</f>
        <v>4.1</v>
      </c>
      <c r="G415" s="4" t="str">
        <f>HYPERLINK("http://141.218.60.56/~jnz1568/getInfo.php?workbook=15_05.xlsx&amp;sheet=U0&amp;row=415&amp;col=7&amp;number=0.412&amp;sourceID=14","0.412")</f>
        <v>0.412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HYPERLINK("http://141.218.60.56/~jnz1568/getInfo.php?workbook=15_05.xlsx&amp;sheet=U0&amp;row=416&amp;col=6&amp;number=4.2&amp;sourceID=14","4.2")</f>
        <v>4.2</v>
      </c>
      <c r="G416" s="4" t="str">
        <f>HYPERLINK("http://141.218.60.56/~jnz1568/getInfo.php?workbook=15_05.xlsx&amp;sheet=U0&amp;row=416&amp;col=7&amp;number=0.412&amp;sourceID=14","0.412")</f>
        <v>0.412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HYPERLINK("http://141.218.60.56/~jnz1568/getInfo.php?workbook=15_05.xlsx&amp;sheet=U0&amp;row=417&amp;col=6&amp;number=4.3&amp;sourceID=14","4.3")</f>
        <v>4.3</v>
      </c>
      <c r="G417" s="4" t="str">
        <f>HYPERLINK("http://141.218.60.56/~jnz1568/getInfo.php?workbook=15_05.xlsx&amp;sheet=U0&amp;row=417&amp;col=7&amp;number=0.413&amp;sourceID=14","0.413")</f>
        <v>0.413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HYPERLINK("http://141.218.60.56/~jnz1568/getInfo.php?workbook=15_05.xlsx&amp;sheet=U0&amp;row=418&amp;col=6&amp;number=4.4&amp;sourceID=14","4.4")</f>
        <v>4.4</v>
      </c>
      <c r="G418" s="4" t="str">
        <f>HYPERLINK("http://141.218.60.56/~jnz1568/getInfo.php?workbook=15_05.xlsx&amp;sheet=U0&amp;row=418&amp;col=7&amp;number=0.413&amp;sourceID=14","0.413")</f>
        <v>0.413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HYPERLINK("http://141.218.60.56/~jnz1568/getInfo.php?workbook=15_05.xlsx&amp;sheet=U0&amp;row=419&amp;col=6&amp;number=4.5&amp;sourceID=14","4.5")</f>
        <v>4.5</v>
      </c>
      <c r="G419" s="4" t="str">
        <f>HYPERLINK("http://141.218.60.56/~jnz1568/getInfo.php?workbook=15_05.xlsx&amp;sheet=U0&amp;row=419&amp;col=7&amp;number=0.414&amp;sourceID=14","0.414")</f>
        <v>0.414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HYPERLINK("http://141.218.60.56/~jnz1568/getInfo.php?workbook=15_05.xlsx&amp;sheet=U0&amp;row=420&amp;col=6&amp;number=4.6&amp;sourceID=14","4.6")</f>
        <v>4.6</v>
      </c>
      <c r="G420" s="4" t="str">
        <f>HYPERLINK("http://141.218.60.56/~jnz1568/getInfo.php?workbook=15_05.xlsx&amp;sheet=U0&amp;row=420&amp;col=7&amp;number=0.415&amp;sourceID=14","0.415")</f>
        <v>0.415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HYPERLINK("http://141.218.60.56/~jnz1568/getInfo.php?workbook=15_05.xlsx&amp;sheet=U0&amp;row=421&amp;col=6&amp;number=4.7&amp;sourceID=14","4.7")</f>
        <v>4.7</v>
      </c>
      <c r="G421" s="4" t="str">
        <f>HYPERLINK("http://141.218.60.56/~jnz1568/getInfo.php?workbook=15_05.xlsx&amp;sheet=U0&amp;row=421&amp;col=7&amp;number=0.416&amp;sourceID=14","0.416")</f>
        <v>0.416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HYPERLINK("http://141.218.60.56/~jnz1568/getInfo.php?workbook=15_05.xlsx&amp;sheet=U0&amp;row=422&amp;col=6&amp;number=4.8&amp;sourceID=14","4.8")</f>
        <v>4.8</v>
      </c>
      <c r="G422" s="4" t="str">
        <f>HYPERLINK("http://141.218.60.56/~jnz1568/getInfo.php?workbook=15_05.xlsx&amp;sheet=U0&amp;row=422&amp;col=7&amp;number=0.417&amp;sourceID=14","0.417")</f>
        <v>0.417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HYPERLINK("http://141.218.60.56/~jnz1568/getInfo.php?workbook=15_05.xlsx&amp;sheet=U0&amp;row=423&amp;col=6&amp;number=4.9&amp;sourceID=14","4.9")</f>
        <v>4.9</v>
      </c>
      <c r="G423" s="4" t="str">
        <f>HYPERLINK("http://141.218.60.56/~jnz1568/getInfo.php?workbook=15_05.xlsx&amp;sheet=U0&amp;row=423&amp;col=7&amp;number=0.419&amp;sourceID=14","0.419")</f>
        <v>0.419</v>
      </c>
    </row>
    <row r="424" spans="1:7">
      <c r="A424" s="3">
        <v>15</v>
      </c>
      <c r="B424" s="3">
        <v>5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HYPERLINK("http://141.218.60.56/~jnz1568/getInfo.php?workbook=15_05.xlsx&amp;sheet=U0&amp;row=424&amp;col=6&amp;number=3&amp;sourceID=14","3")</f>
        <v>3</v>
      </c>
      <c r="G424" s="4" t="str">
        <f>HYPERLINK("http://141.218.60.56/~jnz1568/getInfo.php?workbook=15_05.xlsx&amp;sheet=U0&amp;row=424&amp;col=7&amp;number=1.48&amp;sourceID=14","1.48")</f>
        <v>1.48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HYPERLINK("http://141.218.60.56/~jnz1568/getInfo.php?workbook=15_05.xlsx&amp;sheet=U0&amp;row=425&amp;col=6&amp;number=3.1&amp;sourceID=14","3.1")</f>
        <v>3.1</v>
      </c>
      <c r="G425" s="4" t="str">
        <f>HYPERLINK("http://141.218.60.56/~jnz1568/getInfo.php?workbook=15_05.xlsx&amp;sheet=U0&amp;row=425&amp;col=7&amp;number=1.48&amp;sourceID=14","1.48")</f>
        <v>1.48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HYPERLINK("http://141.218.60.56/~jnz1568/getInfo.php?workbook=15_05.xlsx&amp;sheet=U0&amp;row=426&amp;col=6&amp;number=3.2&amp;sourceID=14","3.2")</f>
        <v>3.2</v>
      </c>
      <c r="G426" s="4" t="str">
        <f>HYPERLINK("http://141.218.60.56/~jnz1568/getInfo.php?workbook=15_05.xlsx&amp;sheet=U0&amp;row=426&amp;col=7&amp;number=1.48&amp;sourceID=14","1.48")</f>
        <v>1.48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HYPERLINK("http://141.218.60.56/~jnz1568/getInfo.php?workbook=15_05.xlsx&amp;sheet=U0&amp;row=427&amp;col=6&amp;number=3.3&amp;sourceID=14","3.3")</f>
        <v>3.3</v>
      </c>
      <c r="G427" s="4" t="str">
        <f>HYPERLINK("http://141.218.60.56/~jnz1568/getInfo.php?workbook=15_05.xlsx&amp;sheet=U0&amp;row=427&amp;col=7&amp;number=1.48&amp;sourceID=14","1.48")</f>
        <v>1.48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HYPERLINK("http://141.218.60.56/~jnz1568/getInfo.php?workbook=15_05.xlsx&amp;sheet=U0&amp;row=428&amp;col=6&amp;number=3.4&amp;sourceID=14","3.4")</f>
        <v>3.4</v>
      </c>
      <c r="G428" s="4" t="str">
        <f>HYPERLINK("http://141.218.60.56/~jnz1568/getInfo.php?workbook=15_05.xlsx&amp;sheet=U0&amp;row=428&amp;col=7&amp;number=1.48&amp;sourceID=14","1.48")</f>
        <v>1.48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HYPERLINK("http://141.218.60.56/~jnz1568/getInfo.php?workbook=15_05.xlsx&amp;sheet=U0&amp;row=429&amp;col=6&amp;number=3.5&amp;sourceID=14","3.5")</f>
        <v>3.5</v>
      </c>
      <c r="G429" s="4" t="str">
        <f>HYPERLINK("http://141.218.60.56/~jnz1568/getInfo.php?workbook=15_05.xlsx&amp;sheet=U0&amp;row=429&amp;col=7&amp;number=1.48&amp;sourceID=14","1.48")</f>
        <v>1.48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HYPERLINK("http://141.218.60.56/~jnz1568/getInfo.php?workbook=15_05.xlsx&amp;sheet=U0&amp;row=430&amp;col=6&amp;number=3.6&amp;sourceID=14","3.6")</f>
        <v>3.6</v>
      </c>
      <c r="G430" s="4" t="str">
        <f>HYPERLINK("http://141.218.60.56/~jnz1568/getInfo.php?workbook=15_05.xlsx&amp;sheet=U0&amp;row=430&amp;col=7&amp;number=1.48&amp;sourceID=14","1.48")</f>
        <v>1.48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HYPERLINK("http://141.218.60.56/~jnz1568/getInfo.php?workbook=15_05.xlsx&amp;sheet=U0&amp;row=431&amp;col=6&amp;number=3.7&amp;sourceID=14","3.7")</f>
        <v>3.7</v>
      </c>
      <c r="G431" s="4" t="str">
        <f>HYPERLINK("http://141.218.60.56/~jnz1568/getInfo.php?workbook=15_05.xlsx&amp;sheet=U0&amp;row=431&amp;col=7&amp;number=1.48&amp;sourceID=14","1.48")</f>
        <v>1.48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HYPERLINK("http://141.218.60.56/~jnz1568/getInfo.php?workbook=15_05.xlsx&amp;sheet=U0&amp;row=432&amp;col=6&amp;number=3.8&amp;sourceID=14","3.8")</f>
        <v>3.8</v>
      </c>
      <c r="G432" s="4" t="str">
        <f>HYPERLINK("http://141.218.60.56/~jnz1568/getInfo.php?workbook=15_05.xlsx&amp;sheet=U0&amp;row=432&amp;col=7&amp;number=1.49&amp;sourceID=14","1.49")</f>
        <v>1.49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HYPERLINK("http://141.218.60.56/~jnz1568/getInfo.php?workbook=15_05.xlsx&amp;sheet=U0&amp;row=433&amp;col=6&amp;number=3.9&amp;sourceID=14","3.9")</f>
        <v>3.9</v>
      </c>
      <c r="G433" s="4" t="str">
        <f>HYPERLINK("http://141.218.60.56/~jnz1568/getInfo.php?workbook=15_05.xlsx&amp;sheet=U0&amp;row=433&amp;col=7&amp;number=1.49&amp;sourceID=14","1.49")</f>
        <v>1.49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HYPERLINK("http://141.218.60.56/~jnz1568/getInfo.php?workbook=15_05.xlsx&amp;sheet=U0&amp;row=434&amp;col=6&amp;number=4&amp;sourceID=14","4")</f>
        <v>4</v>
      </c>
      <c r="G434" s="4" t="str">
        <f>HYPERLINK("http://141.218.60.56/~jnz1568/getInfo.php?workbook=15_05.xlsx&amp;sheet=U0&amp;row=434&amp;col=7&amp;number=1.49&amp;sourceID=14","1.49")</f>
        <v>1.49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HYPERLINK("http://141.218.60.56/~jnz1568/getInfo.php?workbook=15_05.xlsx&amp;sheet=U0&amp;row=435&amp;col=6&amp;number=4.1&amp;sourceID=14","4.1")</f>
        <v>4.1</v>
      </c>
      <c r="G435" s="4" t="str">
        <f>HYPERLINK("http://141.218.60.56/~jnz1568/getInfo.php?workbook=15_05.xlsx&amp;sheet=U0&amp;row=435&amp;col=7&amp;number=1.49&amp;sourceID=14","1.49")</f>
        <v>1.49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HYPERLINK("http://141.218.60.56/~jnz1568/getInfo.php?workbook=15_05.xlsx&amp;sheet=U0&amp;row=436&amp;col=6&amp;number=4.2&amp;sourceID=14","4.2")</f>
        <v>4.2</v>
      </c>
      <c r="G436" s="4" t="str">
        <f>HYPERLINK("http://141.218.60.56/~jnz1568/getInfo.php?workbook=15_05.xlsx&amp;sheet=U0&amp;row=436&amp;col=7&amp;number=1.49&amp;sourceID=14","1.49")</f>
        <v>1.49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HYPERLINK("http://141.218.60.56/~jnz1568/getInfo.php?workbook=15_05.xlsx&amp;sheet=U0&amp;row=437&amp;col=6&amp;number=4.3&amp;sourceID=14","4.3")</f>
        <v>4.3</v>
      </c>
      <c r="G437" s="4" t="str">
        <f>HYPERLINK("http://141.218.60.56/~jnz1568/getInfo.php?workbook=15_05.xlsx&amp;sheet=U0&amp;row=437&amp;col=7&amp;number=1.49&amp;sourceID=14","1.49")</f>
        <v>1.49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HYPERLINK("http://141.218.60.56/~jnz1568/getInfo.php?workbook=15_05.xlsx&amp;sheet=U0&amp;row=438&amp;col=6&amp;number=4.4&amp;sourceID=14","4.4")</f>
        <v>4.4</v>
      </c>
      <c r="G438" s="4" t="str">
        <f>HYPERLINK("http://141.218.60.56/~jnz1568/getInfo.php?workbook=15_05.xlsx&amp;sheet=U0&amp;row=438&amp;col=7&amp;number=1.49&amp;sourceID=14","1.49")</f>
        <v>1.49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HYPERLINK("http://141.218.60.56/~jnz1568/getInfo.php?workbook=15_05.xlsx&amp;sheet=U0&amp;row=439&amp;col=6&amp;number=4.5&amp;sourceID=14","4.5")</f>
        <v>4.5</v>
      </c>
      <c r="G439" s="4" t="str">
        <f>HYPERLINK("http://141.218.60.56/~jnz1568/getInfo.php?workbook=15_05.xlsx&amp;sheet=U0&amp;row=439&amp;col=7&amp;number=1.49&amp;sourceID=14","1.49")</f>
        <v>1.49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HYPERLINK("http://141.218.60.56/~jnz1568/getInfo.php?workbook=15_05.xlsx&amp;sheet=U0&amp;row=440&amp;col=6&amp;number=4.6&amp;sourceID=14","4.6")</f>
        <v>4.6</v>
      </c>
      <c r="G440" s="4" t="str">
        <f>HYPERLINK("http://141.218.60.56/~jnz1568/getInfo.php?workbook=15_05.xlsx&amp;sheet=U0&amp;row=440&amp;col=7&amp;number=1.5&amp;sourceID=14","1.5")</f>
        <v>1.5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HYPERLINK("http://141.218.60.56/~jnz1568/getInfo.php?workbook=15_05.xlsx&amp;sheet=U0&amp;row=441&amp;col=6&amp;number=4.7&amp;sourceID=14","4.7")</f>
        <v>4.7</v>
      </c>
      <c r="G441" s="4" t="str">
        <f>HYPERLINK("http://141.218.60.56/~jnz1568/getInfo.php?workbook=15_05.xlsx&amp;sheet=U0&amp;row=441&amp;col=7&amp;number=1.5&amp;sourceID=14","1.5")</f>
        <v>1.5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HYPERLINK("http://141.218.60.56/~jnz1568/getInfo.php?workbook=15_05.xlsx&amp;sheet=U0&amp;row=442&amp;col=6&amp;number=4.8&amp;sourceID=14","4.8")</f>
        <v>4.8</v>
      </c>
      <c r="G442" s="4" t="str">
        <f>HYPERLINK("http://141.218.60.56/~jnz1568/getInfo.php?workbook=15_05.xlsx&amp;sheet=U0&amp;row=442&amp;col=7&amp;number=1.51&amp;sourceID=14","1.51")</f>
        <v>1.51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HYPERLINK("http://141.218.60.56/~jnz1568/getInfo.php?workbook=15_05.xlsx&amp;sheet=U0&amp;row=443&amp;col=6&amp;number=4.9&amp;sourceID=14","4.9")</f>
        <v>4.9</v>
      </c>
      <c r="G443" s="4" t="str">
        <f>HYPERLINK("http://141.218.60.56/~jnz1568/getInfo.php?workbook=15_05.xlsx&amp;sheet=U0&amp;row=443&amp;col=7&amp;number=1.51&amp;sourceID=14","1.51")</f>
        <v>1.51</v>
      </c>
    </row>
    <row r="444" spans="1:7">
      <c r="A444" s="3">
        <v>15</v>
      </c>
      <c r="B444" s="3">
        <v>5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HYPERLINK("http://141.218.60.56/~jnz1568/getInfo.php?workbook=15_05.xlsx&amp;sheet=U0&amp;row=444&amp;col=6&amp;number=3&amp;sourceID=14","3")</f>
        <v>3</v>
      </c>
      <c r="G444" s="4" t="str">
        <f>HYPERLINK("http://141.218.60.56/~jnz1568/getInfo.php?workbook=15_05.xlsx&amp;sheet=U0&amp;row=444&amp;col=7&amp;number=0.00204&amp;sourceID=14","0.00204")</f>
        <v>0.00204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HYPERLINK("http://141.218.60.56/~jnz1568/getInfo.php?workbook=15_05.xlsx&amp;sheet=U0&amp;row=445&amp;col=6&amp;number=3.1&amp;sourceID=14","3.1")</f>
        <v>3.1</v>
      </c>
      <c r="G445" s="4" t="str">
        <f>HYPERLINK("http://141.218.60.56/~jnz1568/getInfo.php?workbook=15_05.xlsx&amp;sheet=U0&amp;row=445&amp;col=7&amp;number=0.00204&amp;sourceID=14","0.00204")</f>
        <v>0.00204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HYPERLINK("http://141.218.60.56/~jnz1568/getInfo.php?workbook=15_05.xlsx&amp;sheet=U0&amp;row=446&amp;col=6&amp;number=3.2&amp;sourceID=14","3.2")</f>
        <v>3.2</v>
      </c>
      <c r="G446" s="4" t="str">
        <f>HYPERLINK("http://141.218.60.56/~jnz1568/getInfo.php?workbook=15_05.xlsx&amp;sheet=U0&amp;row=446&amp;col=7&amp;number=0.00204&amp;sourceID=14","0.00204")</f>
        <v>0.00204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HYPERLINK("http://141.218.60.56/~jnz1568/getInfo.php?workbook=15_05.xlsx&amp;sheet=U0&amp;row=447&amp;col=6&amp;number=3.3&amp;sourceID=14","3.3")</f>
        <v>3.3</v>
      </c>
      <c r="G447" s="4" t="str">
        <f>HYPERLINK("http://141.218.60.56/~jnz1568/getInfo.php?workbook=15_05.xlsx&amp;sheet=U0&amp;row=447&amp;col=7&amp;number=0.00204&amp;sourceID=14","0.00204")</f>
        <v>0.00204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HYPERLINK("http://141.218.60.56/~jnz1568/getInfo.php?workbook=15_05.xlsx&amp;sheet=U0&amp;row=448&amp;col=6&amp;number=3.4&amp;sourceID=14","3.4")</f>
        <v>3.4</v>
      </c>
      <c r="G448" s="4" t="str">
        <f>HYPERLINK("http://141.218.60.56/~jnz1568/getInfo.php?workbook=15_05.xlsx&amp;sheet=U0&amp;row=448&amp;col=7&amp;number=0.00204&amp;sourceID=14","0.00204")</f>
        <v>0.00204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HYPERLINK("http://141.218.60.56/~jnz1568/getInfo.php?workbook=15_05.xlsx&amp;sheet=U0&amp;row=449&amp;col=6&amp;number=3.5&amp;sourceID=14","3.5")</f>
        <v>3.5</v>
      </c>
      <c r="G449" s="4" t="str">
        <f>HYPERLINK("http://141.218.60.56/~jnz1568/getInfo.php?workbook=15_05.xlsx&amp;sheet=U0&amp;row=449&amp;col=7&amp;number=0.00204&amp;sourceID=14","0.00204")</f>
        <v>0.00204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HYPERLINK("http://141.218.60.56/~jnz1568/getInfo.php?workbook=15_05.xlsx&amp;sheet=U0&amp;row=450&amp;col=6&amp;number=3.6&amp;sourceID=14","3.6")</f>
        <v>3.6</v>
      </c>
      <c r="G450" s="4" t="str">
        <f>HYPERLINK("http://141.218.60.56/~jnz1568/getInfo.php?workbook=15_05.xlsx&amp;sheet=U0&amp;row=450&amp;col=7&amp;number=0.00204&amp;sourceID=14","0.00204")</f>
        <v>0.00204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HYPERLINK("http://141.218.60.56/~jnz1568/getInfo.php?workbook=15_05.xlsx&amp;sheet=U0&amp;row=451&amp;col=6&amp;number=3.7&amp;sourceID=14","3.7")</f>
        <v>3.7</v>
      </c>
      <c r="G451" s="4" t="str">
        <f>HYPERLINK("http://141.218.60.56/~jnz1568/getInfo.php?workbook=15_05.xlsx&amp;sheet=U0&amp;row=451&amp;col=7&amp;number=0.00204&amp;sourceID=14","0.00204")</f>
        <v>0.00204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HYPERLINK("http://141.218.60.56/~jnz1568/getInfo.php?workbook=15_05.xlsx&amp;sheet=U0&amp;row=452&amp;col=6&amp;number=3.8&amp;sourceID=14","3.8")</f>
        <v>3.8</v>
      </c>
      <c r="G452" s="4" t="str">
        <f>HYPERLINK("http://141.218.60.56/~jnz1568/getInfo.php?workbook=15_05.xlsx&amp;sheet=U0&amp;row=452&amp;col=7&amp;number=0.00204&amp;sourceID=14","0.00204")</f>
        <v>0.00204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HYPERLINK("http://141.218.60.56/~jnz1568/getInfo.php?workbook=15_05.xlsx&amp;sheet=U0&amp;row=453&amp;col=6&amp;number=3.9&amp;sourceID=14","3.9")</f>
        <v>3.9</v>
      </c>
      <c r="G453" s="4" t="str">
        <f>HYPERLINK("http://141.218.60.56/~jnz1568/getInfo.php?workbook=15_05.xlsx&amp;sheet=U0&amp;row=453&amp;col=7&amp;number=0.00204&amp;sourceID=14","0.00204")</f>
        <v>0.00204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HYPERLINK("http://141.218.60.56/~jnz1568/getInfo.php?workbook=15_05.xlsx&amp;sheet=U0&amp;row=454&amp;col=6&amp;number=4&amp;sourceID=14","4")</f>
        <v>4</v>
      </c>
      <c r="G454" s="4" t="str">
        <f>HYPERLINK("http://141.218.60.56/~jnz1568/getInfo.php?workbook=15_05.xlsx&amp;sheet=U0&amp;row=454&amp;col=7&amp;number=0.00203&amp;sourceID=14","0.00203")</f>
        <v>0.00203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HYPERLINK("http://141.218.60.56/~jnz1568/getInfo.php?workbook=15_05.xlsx&amp;sheet=U0&amp;row=455&amp;col=6&amp;number=4.1&amp;sourceID=14","4.1")</f>
        <v>4.1</v>
      </c>
      <c r="G455" s="4" t="str">
        <f>HYPERLINK("http://141.218.60.56/~jnz1568/getInfo.php?workbook=15_05.xlsx&amp;sheet=U0&amp;row=455&amp;col=7&amp;number=0.00203&amp;sourceID=14","0.00203")</f>
        <v>0.00203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HYPERLINK("http://141.218.60.56/~jnz1568/getInfo.php?workbook=15_05.xlsx&amp;sheet=U0&amp;row=456&amp;col=6&amp;number=4.2&amp;sourceID=14","4.2")</f>
        <v>4.2</v>
      </c>
      <c r="G456" s="4" t="str">
        <f>HYPERLINK("http://141.218.60.56/~jnz1568/getInfo.php?workbook=15_05.xlsx&amp;sheet=U0&amp;row=456&amp;col=7&amp;number=0.00203&amp;sourceID=14","0.00203")</f>
        <v>0.00203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HYPERLINK("http://141.218.60.56/~jnz1568/getInfo.php?workbook=15_05.xlsx&amp;sheet=U0&amp;row=457&amp;col=6&amp;number=4.3&amp;sourceID=14","4.3")</f>
        <v>4.3</v>
      </c>
      <c r="G457" s="4" t="str">
        <f>HYPERLINK("http://141.218.60.56/~jnz1568/getInfo.php?workbook=15_05.xlsx&amp;sheet=U0&amp;row=457&amp;col=7&amp;number=0.00203&amp;sourceID=14","0.00203")</f>
        <v>0.00203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HYPERLINK("http://141.218.60.56/~jnz1568/getInfo.php?workbook=15_05.xlsx&amp;sheet=U0&amp;row=458&amp;col=6&amp;number=4.4&amp;sourceID=14","4.4")</f>
        <v>4.4</v>
      </c>
      <c r="G458" s="4" t="str">
        <f>HYPERLINK("http://141.218.60.56/~jnz1568/getInfo.php?workbook=15_05.xlsx&amp;sheet=U0&amp;row=458&amp;col=7&amp;number=0.00203&amp;sourceID=14","0.00203")</f>
        <v>0.00203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HYPERLINK("http://141.218.60.56/~jnz1568/getInfo.php?workbook=15_05.xlsx&amp;sheet=U0&amp;row=459&amp;col=6&amp;number=4.5&amp;sourceID=14","4.5")</f>
        <v>4.5</v>
      </c>
      <c r="G459" s="4" t="str">
        <f>HYPERLINK("http://141.218.60.56/~jnz1568/getInfo.php?workbook=15_05.xlsx&amp;sheet=U0&amp;row=459&amp;col=7&amp;number=0.00202&amp;sourceID=14","0.00202")</f>
        <v>0.00202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HYPERLINK("http://141.218.60.56/~jnz1568/getInfo.php?workbook=15_05.xlsx&amp;sheet=U0&amp;row=460&amp;col=6&amp;number=4.6&amp;sourceID=14","4.6")</f>
        <v>4.6</v>
      </c>
      <c r="G460" s="4" t="str">
        <f>HYPERLINK("http://141.218.60.56/~jnz1568/getInfo.php?workbook=15_05.xlsx&amp;sheet=U0&amp;row=460&amp;col=7&amp;number=0.00202&amp;sourceID=14","0.00202")</f>
        <v>0.00202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HYPERLINK("http://141.218.60.56/~jnz1568/getInfo.php?workbook=15_05.xlsx&amp;sheet=U0&amp;row=461&amp;col=6&amp;number=4.7&amp;sourceID=14","4.7")</f>
        <v>4.7</v>
      </c>
      <c r="G461" s="4" t="str">
        <f>HYPERLINK("http://141.218.60.56/~jnz1568/getInfo.php?workbook=15_05.xlsx&amp;sheet=U0&amp;row=461&amp;col=7&amp;number=0.00201&amp;sourceID=14","0.00201")</f>
        <v>0.00201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HYPERLINK("http://141.218.60.56/~jnz1568/getInfo.php?workbook=15_05.xlsx&amp;sheet=U0&amp;row=462&amp;col=6&amp;number=4.8&amp;sourceID=14","4.8")</f>
        <v>4.8</v>
      </c>
      <c r="G462" s="4" t="str">
        <f>HYPERLINK("http://141.218.60.56/~jnz1568/getInfo.php?workbook=15_05.xlsx&amp;sheet=U0&amp;row=462&amp;col=7&amp;number=0.002&amp;sourceID=14","0.002")</f>
        <v>0.002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HYPERLINK("http://141.218.60.56/~jnz1568/getInfo.php?workbook=15_05.xlsx&amp;sheet=U0&amp;row=463&amp;col=6&amp;number=4.9&amp;sourceID=14","4.9")</f>
        <v>4.9</v>
      </c>
      <c r="G463" s="4" t="str">
        <f>HYPERLINK("http://141.218.60.56/~jnz1568/getInfo.php?workbook=15_05.xlsx&amp;sheet=U0&amp;row=463&amp;col=7&amp;number=0.00199&amp;sourceID=14","0.00199")</f>
        <v>0.00199</v>
      </c>
    </row>
    <row r="464" spans="1:7">
      <c r="A464" s="3">
        <v>15</v>
      </c>
      <c r="B464" s="3">
        <v>5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HYPERLINK("http://141.218.60.56/~jnz1568/getInfo.php?workbook=15_05.xlsx&amp;sheet=U0&amp;row=464&amp;col=6&amp;number=3&amp;sourceID=14","3")</f>
        <v>3</v>
      </c>
      <c r="G464" s="4" t="str">
        <f>HYPERLINK("http://141.218.60.56/~jnz1568/getInfo.php?workbook=15_05.xlsx&amp;sheet=U0&amp;row=464&amp;col=7&amp;number=0.00265&amp;sourceID=14","0.00265")</f>
        <v>0.00265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HYPERLINK("http://141.218.60.56/~jnz1568/getInfo.php?workbook=15_05.xlsx&amp;sheet=U0&amp;row=465&amp;col=6&amp;number=3.1&amp;sourceID=14","3.1")</f>
        <v>3.1</v>
      </c>
      <c r="G465" s="4" t="str">
        <f>HYPERLINK("http://141.218.60.56/~jnz1568/getInfo.php?workbook=15_05.xlsx&amp;sheet=U0&amp;row=465&amp;col=7&amp;number=0.00265&amp;sourceID=14","0.00265")</f>
        <v>0.00265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HYPERLINK("http://141.218.60.56/~jnz1568/getInfo.php?workbook=15_05.xlsx&amp;sheet=U0&amp;row=466&amp;col=6&amp;number=3.2&amp;sourceID=14","3.2")</f>
        <v>3.2</v>
      </c>
      <c r="G466" s="4" t="str">
        <f>HYPERLINK("http://141.218.60.56/~jnz1568/getInfo.php?workbook=15_05.xlsx&amp;sheet=U0&amp;row=466&amp;col=7&amp;number=0.00265&amp;sourceID=14","0.00265")</f>
        <v>0.00265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HYPERLINK("http://141.218.60.56/~jnz1568/getInfo.php?workbook=15_05.xlsx&amp;sheet=U0&amp;row=467&amp;col=6&amp;number=3.3&amp;sourceID=14","3.3")</f>
        <v>3.3</v>
      </c>
      <c r="G467" s="4" t="str">
        <f>HYPERLINK("http://141.218.60.56/~jnz1568/getInfo.php?workbook=15_05.xlsx&amp;sheet=U0&amp;row=467&amp;col=7&amp;number=0.00265&amp;sourceID=14","0.00265")</f>
        <v>0.00265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HYPERLINK("http://141.218.60.56/~jnz1568/getInfo.php?workbook=15_05.xlsx&amp;sheet=U0&amp;row=468&amp;col=6&amp;number=3.4&amp;sourceID=14","3.4")</f>
        <v>3.4</v>
      </c>
      <c r="G468" s="4" t="str">
        <f>HYPERLINK("http://141.218.60.56/~jnz1568/getInfo.php?workbook=15_05.xlsx&amp;sheet=U0&amp;row=468&amp;col=7&amp;number=0.00265&amp;sourceID=14","0.00265")</f>
        <v>0.00265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HYPERLINK("http://141.218.60.56/~jnz1568/getInfo.php?workbook=15_05.xlsx&amp;sheet=U0&amp;row=469&amp;col=6&amp;number=3.5&amp;sourceID=14","3.5")</f>
        <v>3.5</v>
      </c>
      <c r="G469" s="4" t="str">
        <f>HYPERLINK("http://141.218.60.56/~jnz1568/getInfo.php?workbook=15_05.xlsx&amp;sheet=U0&amp;row=469&amp;col=7&amp;number=0.00265&amp;sourceID=14","0.00265")</f>
        <v>0.00265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HYPERLINK("http://141.218.60.56/~jnz1568/getInfo.php?workbook=15_05.xlsx&amp;sheet=U0&amp;row=470&amp;col=6&amp;number=3.6&amp;sourceID=14","3.6")</f>
        <v>3.6</v>
      </c>
      <c r="G470" s="4" t="str">
        <f>HYPERLINK("http://141.218.60.56/~jnz1568/getInfo.php?workbook=15_05.xlsx&amp;sheet=U0&amp;row=470&amp;col=7&amp;number=0.00265&amp;sourceID=14","0.00265")</f>
        <v>0.00265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HYPERLINK("http://141.218.60.56/~jnz1568/getInfo.php?workbook=15_05.xlsx&amp;sheet=U0&amp;row=471&amp;col=6&amp;number=3.7&amp;sourceID=14","3.7")</f>
        <v>3.7</v>
      </c>
      <c r="G471" s="4" t="str">
        <f>HYPERLINK("http://141.218.60.56/~jnz1568/getInfo.php?workbook=15_05.xlsx&amp;sheet=U0&amp;row=471&amp;col=7&amp;number=0.00265&amp;sourceID=14","0.00265")</f>
        <v>0.00265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HYPERLINK("http://141.218.60.56/~jnz1568/getInfo.php?workbook=15_05.xlsx&amp;sheet=U0&amp;row=472&amp;col=6&amp;number=3.8&amp;sourceID=14","3.8")</f>
        <v>3.8</v>
      </c>
      <c r="G472" s="4" t="str">
        <f>HYPERLINK("http://141.218.60.56/~jnz1568/getInfo.php?workbook=15_05.xlsx&amp;sheet=U0&amp;row=472&amp;col=7&amp;number=0.00265&amp;sourceID=14","0.00265")</f>
        <v>0.00265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HYPERLINK("http://141.218.60.56/~jnz1568/getInfo.php?workbook=15_05.xlsx&amp;sheet=U0&amp;row=473&amp;col=6&amp;number=3.9&amp;sourceID=14","3.9")</f>
        <v>3.9</v>
      </c>
      <c r="G473" s="4" t="str">
        <f>HYPERLINK("http://141.218.60.56/~jnz1568/getInfo.php?workbook=15_05.xlsx&amp;sheet=U0&amp;row=473&amp;col=7&amp;number=0.00265&amp;sourceID=14","0.00265")</f>
        <v>0.00265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HYPERLINK("http://141.218.60.56/~jnz1568/getInfo.php?workbook=15_05.xlsx&amp;sheet=U0&amp;row=474&amp;col=6&amp;number=4&amp;sourceID=14","4")</f>
        <v>4</v>
      </c>
      <c r="G474" s="4" t="str">
        <f>HYPERLINK("http://141.218.60.56/~jnz1568/getInfo.php?workbook=15_05.xlsx&amp;sheet=U0&amp;row=474&amp;col=7&amp;number=0.00265&amp;sourceID=14","0.00265")</f>
        <v>0.00265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HYPERLINK("http://141.218.60.56/~jnz1568/getInfo.php?workbook=15_05.xlsx&amp;sheet=U0&amp;row=475&amp;col=6&amp;number=4.1&amp;sourceID=14","4.1")</f>
        <v>4.1</v>
      </c>
      <c r="G475" s="4" t="str">
        <f>HYPERLINK("http://141.218.60.56/~jnz1568/getInfo.php?workbook=15_05.xlsx&amp;sheet=U0&amp;row=475&amp;col=7&amp;number=0.00265&amp;sourceID=14","0.00265")</f>
        <v>0.00265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HYPERLINK("http://141.218.60.56/~jnz1568/getInfo.php?workbook=15_05.xlsx&amp;sheet=U0&amp;row=476&amp;col=6&amp;number=4.2&amp;sourceID=14","4.2")</f>
        <v>4.2</v>
      </c>
      <c r="G476" s="4" t="str">
        <f>HYPERLINK("http://141.218.60.56/~jnz1568/getInfo.php?workbook=15_05.xlsx&amp;sheet=U0&amp;row=476&amp;col=7&amp;number=0.00265&amp;sourceID=14","0.00265")</f>
        <v>0.00265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HYPERLINK("http://141.218.60.56/~jnz1568/getInfo.php?workbook=15_05.xlsx&amp;sheet=U0&amp;row=477&amp;col=6&amp;number=4.3&amp;sourceID=14","4.3")</f>
        <v>4.3</v>
      </c>
      <c r="G477" s="4" t="str">
        <f>HYPERLINK("http://141.218.60.56/~jnz1568/getInfo.php?workbook=15_05.xlsx&amp;sheet=U0&amp;row=477&amp;col=7&amp;number=0.00265&amp;sourceID=14","0.00265")</f>
        <v>0.00265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HYPERLINK("http://141.218.60.56/~jnz1568/getInfo.php?workbook=15_05.xlsx&amp;sheet=U0&amp;row=478&amp;col=6&amp;number=4.4&amp;sourceID=14","4.4")</f>
        <v>4.4</v>
      </c>
      <c r="G478" s="4" t="str">
        <f>HYPERLINK("http://141.218.60.56/~jnz1568/getInfo.php?workbook=15_05.xlsx&amp;sheet=U0&amp;row=478&amp;col=7&amp;number=0.00265&amp;sourceID=14","0.00265")</f>
        <v>0.00265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HYPERLINK("http://141.218.60.56/~jnz1568/getInfo.php?workbook=15_05.xlsx&amp;sheet=U0&amp;row=479&amp;col=6&amp;number=4.5&amp;sourceID=14","4.5")</f>
        <v>4.5</v>
      </c>
      <c r="G479" s="4" t="str">
        <f>HYPERLINK("http://141.218.60.56/~jnz1568/getInfo.php?workbook=15_05.xlsx&amp;sheet=U0&amp;row=479&amp;col=7&amp;number=0.00265&amp;sourceID=14","0.00265")</f>
        <v>0.00265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HYPERLINK("http://141.218.60.56/~jnz1568/getInfo.php?workbook=15_05.xlsx&amp;sheet=U0&amp;row=480&amp;col=6&amp;number=4.6&amp;sourceID=14","4.6")</f>
        <v>4.6</v>
      </c>
      <c r="G480" s="4" t="str">
        <f>HYPERLINK("http://141.218.60.56/~jnz1568/getInfo.php?workbook=15_05.xlsx&amp;sheet=U0&amp;row=480&amp;col=7&amp;number=0.00265&amp;sourceID=14","0.00265")</f>
        <v>0.00265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HYPERLINK("http://141.218.60.56/~jnz1568/getInfo.php?workbook=15_05.xlsx&amp;sheet=U0&amp;row=481&amp;col=6&amp;number=4.7&amp;sourceID=14","4.7")</f>
        <v>4.7</v>
      </c>
      <c r="G481" s="4" t="str">
        <f>HYPERLINK("http://141.218.60.56/~jnz1568/getInfo.php?workbook=15_05.xlsx&amp;sheet=U0&amp;row=481&amp;col=7&amp;number=0.00265&amp;sourceID=14","0.00265")</f>
        <v>0.00265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HYPERLINK("http://141.218.60.56/~jnz1568/getInfo.php?workbook=15_05.xlsx&amp;sheet=U0&amp;row=482&amp;col=6&amp;number=4.8&amp;sourceID=14","4.8")</f>
        <v>4.8</v>
      </c>
      <c r="G482" s="4" t="str">
        <f>HYPERLINK("http://141.218.60.56/~jnz1568/getInfo.php?workbook=15_05.xlsx&amp;sheet=U0&amp;row=482&amp;col=7&amp;number=0.00265&amp;sourceID=14","0.00265")</f>
        <v>0.00265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HYPERLINK("http://141.218.60.56/~jnz1568/getInfo.php?workbook=15_05.xlsx&amp;sheet=U0&amp;row=483&amp;col=6&amp;number=4.9&amp;sourceID=14","4.9")</f>
        <v>4.9</v>
      </c>
      <c r="G483" s="4" t="str">
        <f>HYPERLINK("http://141.218.60.56/~jnz1568/getInfo.php?workbook=15_05.xlsx&amp;sheet=U0&amp;row=483&amp;col=7&amp;number=0.00265&amp;sourceID=14","0.00265")</f>
        <v>0.00265</v>
      </c>
    </row>
    <row r="484" spans="1:7">
      <c r="A484" s="3">
        <v>15</v>
      </c>
      <c r="B484" s="3">
        <v>5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HYPERLINK("http://141.218.60.56/~jnz1568/getInfo.php?workbook=15_05.xlsx&amp;sheet=U0&amp;row=484&amp;col=6&amp;number=3&amp;sourceID=14","3")</f>
        <v>3</v>
      </c>
      <c r="G484" s="4" t="str">
        <f>HYPERLINK("http://141.218.60.56/~jnz1568/getInfo.php?workbook=15_05.xlsx&amp;sheet=U0&amp;row=484&amp;col=7&amp;number=0.00505&amp;sourceID=14","0.00505")</f>
        <v>0.00505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HYPERLINK("http://141.218.60.56/~jnz1568/getInfo.php?workbook=15_05.xlsx&amp;sheet=U0&amp;row=485&amp;col=6&amp;number=3.1&amp;sourceID=14","3.1")</f>
        <v>3.1</v>
      </c>
      <c r="G485" s="4" t="str">
        <f>HYPERLINK("http://141.218.60.56/~jnz1568/getInfo.php?workbook=15_05.xlsx&amp;sheet=U0&amp;row=485&amp;col=7&amp;number=0.00505&amp;sourceID=14","0.00505")</f>
        <v>0.00505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HYPERLINK("http://141.218.60.56/~jnz1568/getInfo.php?workbook=15_05.xlsx&amp;sheet=U0&amp;row=486&amp;col=6&amp;number=3.2&amp;sourceID=14","3.2")</f>
        <v>3.2</v>
      </c>
      <c r="G486" s="4" t="str">
        <f>HYPERLINK("http://141.218.60.56/~jnz1568/getInfo.php?workbook=15_05.xlsx&amp;sheet=U0&amp;row=486&amp;col=7&amp;number=0.00505&amp;sourceID=14","0.00505")</f>
        <v>0.00505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HYPERLINK("http://141.218.60.56/~jnz1568/getInfo.php?workbook=15_05.xlsx&amp;sheet=U0&amp;row=487&amp;col=6&amp;number=3.3&amp;sourceID=14","3.3")</f>
        <v>3.3</v>
      </c>
      <c r="G487" s="4" t="str">
        <f>HYPERLINK("http://141.218.60.56/~jnz1568/getInfo.php?workbook=15_05.xlsx&amp;sheet=U0&amp;row=487&amp;col=7&amp;number=0.00505&amp;sourceID=14","0.00505")</f>
        <v>0.00505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HYPERLINK("http://141.218.60.56/~jnz1568/getInfo.php?workbook=15_05.xlsx&amp;sheet=U0&amp;row=488&amp;col=6&amp;number=3.4&amp;sourceID=14","3.4")</f>
        <v>3.4</v>
      </c>
      <c r="G488" s="4" t="str">
        <f>HYPERLINK("http://141.218.60.56/~jnz1568/getInfo.php?workbook=15_05.xlsx&amp;sheet=U0&amp;row=488&amp;col=7&amp;number=0.00505&amp;sourceID=14","0.00505")</f>
        <v>0.00505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HYPERLINK("http://141.218.60.56/~jnz1568/getInfo.php?workbook=15_05.xlsx&amp;sheet=U0&amp;row=489&amp;col=6&amp;number=3.5&amp;sourceID=14","3.5")</f>
        <v>3.5</v>
      </c>
      <c r="G489" s="4" t="str">
        <f>HYPERLINK("http://141.218.60.56/~jnz1568/getInfo.php?workbook=15_05.xlsx&amp;sheet=U0&amp;row=489&amp;col=7&amp;number=0.00505&amp;sourceID=14","0.00505")</f>
        <v>0.00505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HYPERLINK("http://141.218.60.56/~jnz1568/getInfo.php?workbook=15_05.xlsx&amp;sheet=U0&amp;row=490&amp;col=6&amp;number=3.6&amp;sourceID=14","3.6")</f>
        <v>3.6</v>
      </c>
      <c r="G490" s="4" t="str">
        <f>HYPERLINK("http://141.218.60.56/~jnz1568/getInfo.php?workbook=15_05.xlsx&amp;sheet=U0&amp;row=490&amp;col=7&amp;number=0.00505&amp;sourceID=14","0.00505")</f>
        <v>0.00505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HYPERLINK("http://141.218.60.56/~jnz1568/getInfo.php?workbook=15_05.xlsx&amp;sheet=U0&amp;row=491&amp;col=6&amp;number=3.7&amp;sourceID=14","3.7")</f>
        <v>3.7</v>
      </c>
      <c r="G491" s="4" t="str">
        <f>HYPERLINK("http://141.218.60.56/~jnz1568/getInfo.php?workbook=15_05.xlsx&amp;sheet=U0&amp;row=491&amp;col=7&amp;number=0.00505&amp;sourceID=14","0.00505")</f>
        <v>0.00505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HYPERLINK("http://141.218.60.56/~jnz1568/getInfo.php?workbook=15_05.xlsx&amp;sheet=U0&amp;row=492&amp;col=6&amp;number=3.8&amp;sourceID=14","3.8")</f>
        <v>3.8</v>
      </c>
      <c r="G492" s="4" t="str">
        <f>HYPERLINK("http://141.218.60.56/~jnz1568/getInfo.php?workbook=15_05.xlsx&amp;sheet=U0&amp;row=492&amp;col=7&amp;number=0.00505&amp;sourceID=14","0.00505")</f>
        <v>0.00505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HYPERLINK("http://141.218.60.56/~jnz1568/getInfo.php?workbook=15_05.xlsx&amp;sheet=U0&amp;row=493&amp;col=6&amp;number=3.9&amp;sourceID=14","3.9")</f>
        <v>3.9</v>
      </c>
      <c r="G493" s="4" t="str">
        <f>HYPERLINK("http://141.218.60.56/~jnz1568/getInfo.php?workbook=15_05.xlsx&amp;sheet=U0&amp;row=493&amp;col=7&amp;number=0.00505&amp;sourceID=14","0.00505")</f>
        <v>0.00505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HYPERLINK("http://141.218.60.56/~jnz1568/getInfo.php?workbook=15_05.xlsx&amp;sheet=U0&amp;row=494&amp;col=6&amp;number=4&amp;sourceID=14","4")</f>
        <v>4</v>
      </c>
      <c r="G494" s="4" t="str">
        <f>HYPERLINK("http://141.218.60.56/~jnz1568/getInfo.php?workbook=15_05.xlsx&amp;sheet=U0&amp;row=494&amp;col=7&amp;number=0.00505&amp;sourceID=14","0.00505")</f>
        <v>0.00505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HYPERLINK("http://141.218.60.56/~jnz1568/getInfo.php?workbook=15_05.xlsx&amp;sheet=U0&amp;row=495&amp;col=6&amp;number=4.1&amp;sourceID=14","4.1")</f>
        <v>4.1</v>
      </c>
      <c r="G495" s="4" t="str">
        <f>HYPERLINK("http://141.218.60.56/~jnz1568/getInfo.php?workbook=15_05.xlsx&amp;sheet=U0&amp;row=495&amp;col=7&amp;number=0.00505&amp;sourceID=14","0.00505")</f>
        <v>0.00505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HYPERLINK("http://141.218.60.56/~jnz1568/getInfo.php?workbook=15_05.xlsx&amp;sheet=U0&amp;row=496&amp;col=6&amp;number=4.2&amp;sourceID=14","4.2")</f>
        <v>4.2</v>
      </c>
      <c r="G496" s="4" t="str">
        <f>HYPERLINK("http://141.218.60.56/~jnz1568/getInfo.php?workbook=15_05.xlsx&amp;sheet=U0&amp;row=496&amp;col=7&amp;number=0.00506&amp;sourceID=14","0.00506")</f>
        <v>0.00506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HYPERLINK("http://141.218.60.56/~jnz1568/getInfo.php?workbook=15_05.xlsx&amp;sheet=U0&amp;row=497&amp;col=6&amp;number=4.3&amp;sourceID=14","4.3")</f>
        <v>4.3</v>
      </c>
      <c r="G497" s="4" t="str">
        <f>HYPERLINK("http://141.218.60.56/~jnz1568/getInfo.php?workbook=15_05.xlsx&amp;sheet=U0&amp;row=497&amp;col=7&amp;number=0.00506&amp;sourceID=14","0.00506")</f>
        <v>0.00506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HYPERLINK("http://141.218.60.56/~jnz1568/getInfo.php?workbook=15_05.xlsx&amp;sheet=U0&amp;row=498&amp;col=6&amp;number=4.4&amp;sourceID=14","4.4")</f>
        <v>4.4</v>
      </c>
      <c r="G498" s="4" t="str">
        <f>HYPERLINK("http://141.218.60.56/~jnz1568/getInfo.php?workbook=15_05.xlsx&amp;sheet=U0&amp;row=498&amp;col=7&amp;number=0.00506&amp;sourceID=14","0.00506")</f>
        <v>0.00506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HYPERLINK("http://141.218.60.56/~jnz1568/getInfo.php?workbook=15_05.xlsx&amp;sheet=U0&amp;row=499&amp;col=6&amp;number=4.5&amp;sourceID=14","4.5")</f>
        <v>4.5</v>
      </c>
      <c r="G499" s="4" t="str">
        <f>HYPERLINK("http://141.218.60.56/~jnz1568/getInfo.php?workbook=15_05.xlsx&amp;sheet=U0&amp;row=499&amp;col=7&amp;number=0.00506&amp;sourceID=14","0.00506")</f>
        <v>0.00506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HYPERLINK("http://141.218.60.56/~jnz1568/getInfo.php?workbook=15_05.xlsx&amp;sheet=U0&amp;row=500&amp;col=6&amp;number=4.6&amp;sourceID=14","4.6")</f>
        <v>4.6</v>
      </c>
      <c r="G500" s="4" t="str">
        <f>HYPERLINK("http://141.218.60.56/~jnz1568/getInfo.php?workbook=15_05.xlsx&amp;sheet=U0&amp;row=500&amp;col=7&amp;number=0.00506&amp;sourceID=14","0.00506")</f>
        <v>0.00506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HYPERLINK("http://141.218.60.56/~jnz1568/getInfo.php?workbook=15_05.xlsx&amp;sheet=U0&amp;row=501&amp;col=6&amp;number=4.7&amp;sourceID=14","4.7")</f>
        <v>4.7</v>
      </c>
      <c r="G501" s="4" t="str">
        <f>HYPERLINK("http://141.218.60.56/~jnz1568/getInfo.php?workbook=15_05.xlsx&amp;sheet=U0&amp;row=501&amp;col=7&amp;number=0.00506&amp;sourceID=14","0.00506")</f>
        <v>0.00506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HYPERLINK("http://141.218.60.56/~jnz1568/getInfo.php?workbook=15_05.xlsx&amp;sheet=U0&amp;row=502&amp;col=6&amp;number=4.8&amp;sourceID=14","4.8")</f>
        <v>4.8</v>
      </c>
      <c r="G502" s="4" t="str">
        <f>HYPERLINK("http://141.218.60.56/~jnz1568/getInfo.php?workbook=15_05.xlsx&amp;sheet=U0&amp;row=502&amp;col=7&amp;number=0.00507&amp;sourceID=14","0.00507")</f>
        <v>0.00507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HYPERLINK("http://141.218.60.56/~jnz1568/getInfo.php?workbook=15_05.xlsx&amp;sheet=U0&amp;row=503&amp;col=6&amp;number=4.9&amp;sourceID=14","4.9")</f>
        <v>4.9</v>
      </c>
      <c r="G503" s="4" t="str">
        <f>HYPERLINK("http://141.218.60.56/~jnz1568/getInfo.php?workbook=15_05.xlsx&amp;sheet=U0&amp;row=503&amp;col=7&amp;number=0.00507&amp;sourceID=14","0.00507")</f>
        <v>0.00507</v>
      </c>
    </row>
    <row r="504" spans="1:7">
      <c r="A504" s="3">
        <v>15</v>
      </c>
      <c r="B504" s="3">
        <v>5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HYPERLINK("http://141.218.60.56/~jnz1568/getInfo.php?workbook=15_05.xlsx&amp;sheet=U0&amp;row=504&amp;col=6&amp;number=3&amp;sourceID=14","3")</f>
        <v>3</v>
      </c>
      <c r="G504" s="4" t="str">
        <f>HYPERLINK("http://141.218.60.56/~jnz1568/getInfo.php?workbook=15_05.xlsx&amp;sheet=U0&amp;row=504&amp;col=7&amp;number=0.00141&amp;sourceID=14","0.00141")</f>
        <v>0.00141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HYPERLINK("http://141.218.60.56/~jnz1568/getInfo.php?workbook=15_05.xlsx&amp;sheet=U0&amp;row=505&amp;col=6&amp;number=3.1&amp;sourceID=14","3.1")</f>
        <v>3.1</v>
      </c>
      <c r="G505" s="4" t="str">
        <f>HYPERLINK("http://141.218.60.56/~jnz1568/getInfo.php?workbook=15_05.xlsx&amp;sheet=U0&amp;row=505&amp;col=7&amp;number=0.00141&amp;sourceID=14","0.00141")</f>
        <v>0.00141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HYPERLINK("http://141.218.60.56/~jnz1568/getInfo.php?workbook=15_05.xlsx&amp;sheet=U0&amp;row=506&amp;col=6&amp;number=3.2&amp;sourceID=14","3.2")</f>
        <v>3.2</v>
      </c>
      <c r="G506" s="4" t="str">
        <f>HYPERLINK("http://141.218.60.56/~jnz1568/getInfo.php?workbook=15_05.xlsx&amp;sheet=U0&amp;row=506&amp;col=7&amp;number=0.00141&amp;sourceID=14","0.00141")</f>
        <v>0.00141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HYPERLINK("http://141.218.60.56/~jnz1568/getInfo.php?workbook=15_05.xlsx&amp;sheet=U0&amp;row=507&amp;col=6&amp;number=3.3&amp;sourceID=14","3.3")</f>
        <v>3.3</v>
      </c>
      <c r="G507" s="4" t="str">
        <f>HYPERLINK("http://141.218.60.56/~jnz1568/getInfo.php?workbook=15_05.xlsx&amp;sheet=U0&amp;row=507&amp;col=7&amp;number=0.00141&amp;sourceID=14","0.00141")</f>
        <v>0.00141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HYPERLINK("http://141.218.60.56/~jnz1568/getInfo.php?workbook=15_05.xlsx&amp;sheet=U0&amp;row=508&amp;col=6&amp;number=3.4&amp;sourceID=14","3.4")</f>
        <v>3.4</v>
      </c>
      <c r="G508" s="4" t="str">
        <f>HYPERLINK("http://141.218.60.56/~jnz1568/getInfo.php?workbook=15_05.xlsx&amp;sheet=U0&amp;row=508&amp;col=7&amp;number=0.00141&amp;sourceID=14","0.00141")</f>
        <v>0.00141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HYPERLINK("http://141.218.60.56/~jnz1568/getInfo.php?workbook=15_05.xlsx&amp;sheet=U0&amp;row=509&amp;col=6&amp;number=3.5&amp;sourceID=14","3.5")</f>
        <v>3.5</v>
      </c>
      <c r="G509" s="4" t="str">
        <f>HYPERLINK("http://141.218.60.56/~jnz1568/getInfo.php?workbook=15_05.xlsx&amp;sheet=U0&amp;row=509&amp;col=7&amp;number=0.00141&amp;sourceID=14","0.00141")</f>
        <v>0.00141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HYPERLINK("http://141.218.60.56/~jnz1568/getInfo.php?workbook=15_05.xlsx&amp;sheet=U0&amp;row=510&amp;col=6&amp;number=3.6&amp;sourceID=14","3.6")</f>
        <v>3.6</v>
      </c>
      <c r="G510" s="4" t="str">
        <f>HYPERLINK("http://141.218.60.56/~jnz1568/getInfo.php?workbook=15_05.xlsx&amp;sheet=U0&amp;row=510&amp;col=7&amp;number=0.00141&amp;sourceID=14","0.00141")</f>
        <v>0.00141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HYPERLINK("http://141.218.60.56/~jnz1568/getInfo.php?workbook=15_05.xlsx&amp;sheet=U0&amp;row=511&amp;col=6&amp;number=3.7&amp;sourceID=14","3.7")</f>
        <v>3.7</v>
      </c>
      <c r="G511" s="4" t="str">
        <f>HYPERLINK("http://141.218.60.56/~jnz1568/getInfo.php?workbook=15_05.xlsx&amp;sheet=U0&amp;row=511&amp;col=7&amp;number=0.00141&amp;sourceID=14","0.00141")</f>
        <v>0.00141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HYPERLINK("http://141.218.60.56/~jnz1568/getInfo.php?workbook=15_05.xlsx&amp;sheet=U0&amp;row=512&amp;col=6&amp;number=3.8&amp;sourceID=14","3.8")</f>
        <v>3.8</v>
      </c>
      <c r="G512" s="4" t="str">
        <f>HYPERLINK("http://141.218.60.56/~jnz1568/getInfo.php?workbook=15_05.xlsx&amp;sheet=U0&amp;row=512&amp;col=7&amp;number=0.00141&amp;sourceID=14","0.00141")</f>
        <v>0.00141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HYPERLINK("http://141.218.60.56/~jnz1568/getInfo.php?workbook=15_05.xlsx&amp;sheet=U0&amp;row=513&amp;col=6&amp;number=3.9&amp;sourceID=14","3.9")</f>
        <v>3.9</v>
      </c>
      <c r="G513" s="4" t="str">
        <f>HYPERLINK("http://141.218.60.56/~jnz1568/getInfo.php?workbook=15_05.xlsx&amp;sheet=U0&amp;row=513&amp;col=7&amp;number=0.00141&amp;sourceID=14","0.00141")</f>
        <v>0.00141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HYPERLINK("http://141.218.60.56/~jnz1568/getInfo.php?workbook=15_05.xlsx&amp;sheet=U0&amp;row=514&amp;col=6&amp;number=4&amp;sourceID=14","4")</f>
        <v>4</v>
      </c>
      <c r="G514" s="4" t="str">
        <f>HYPERLINK("http://141.218.60.56/~jnz1568/getInfo.php?workbook=15_05.xlsx&amp;sheet=U0&amp;row=514&amp;col=7&amp;number=0.00141&amp;sourceID=14","0.00141")</f>
        <v>0.00141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HYPERLINK("http://141.218.60.56/~jnz1568/getInfo.php?workbook=15_05.xlsx&amp;sheet=U0&amp;row=515&amp;col=6&amp;number=4.1&amp;sourceID=14","4.1")</f>
        <v>4.1</v>
      </c>
      <c r="G515" s="4" t="str">
        <f>HYPERLINK("http://141.218.60.56/~jnz1568/getInfo.php?workbook=15_05.xlsx&amp;sheet=U0&amp;row=515&amp;col=7&amp;number=0.00141&amp;sourceID=14","0.00141")</f>
        <v>0.00141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HYPERLINK("http://141.218.60.56/~jnz1568/getInfo.php?workbook=15_05.xlsx&amp;sheet=U0&amp;row=516&amp;col=6&amp;number=4.2&amp;sourceID=14","4.2")</f>
        <v>4.2</v>
      </c>
      <c r="G516" s="4" t="str">
        <f>HYPERLINK("http://141.218.60.56/~jnz1568/getInfo.php?workbook=15_05.xlsx&amp;sheet=U0&amp;row=516&amp;col=7&amp;number=0.00141&amp;sourceID=14","0.00141")</f>
        <v>0.00141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HYPERLINK("http://141.218.60.56/~jnz1568/getInfo.php?workbook=15_05.xlsx&amp;sheet=U0&amp;row=517&amp;col=6&amp;number=4.3&amp;sourceID=14","4.3")</f>
        <v>4.3</v>
      </c>
      <c r="G517" s="4" t="str">
        <f>HYPERLINK("http://141.218.60.56/~jnz1568/getInfo.php?workbook=15_05.xlsx&amp;sheet=U0&amp;row=517&amp;col=7&amp;number=0.00141&amp;sourceID=14","0.00141")</f>
        <v>0.00141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HYPERLINK("http://141.218.60.56/~jnz1568/getInfo.php?workbook=15_05.xlsx&amp;sheet=U0&amp;row=518&amp;col=6&amp;number=4.4&amp;sourceID=14","4.4")</f>
        <v>4.4</v>
      </c>
      <c r="G518" s="4" t="str">
        <f>HYPERLINK("http://141.218.60.56/~jnz1568/getInfo.php?workbook=15_05.xlsx&amp;sheet=U0&amp;row=518&amp;col=7&amp;number=0.00141&amp;sourceID=14","0.00141")</f>
        <v>0.00141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HYPERLINK("http://141.218.60.56/~jnz1568/getInfo.php?workbook=15_05.xlsx&amp;sheet=U0&amp;row=519&amp;col=6&amp;number=4.5&amp;sourceID=14","4.5")</f>
        <v>4.5</v>
      </c>
      <c r="G519" s="4" t="str">
        <f>HYPERLINK("http://141.218.60.56/~jnz1568/getInfo.php?workbook=15_05.xlsx&amp;sheet=U0&amp;row=519&amp;col=7&amp;number=0.00141&amp;sourceID=14","0.00141")</f>
        <v>0.00141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HYPERLINK("http://141.218.60.56/~jnz1568/getInfo.php?workbook=15_05.xlsx&amp;sheet=U0&amp;row=520&amp;col=6&amp;number=4.6&amp;sourceID=14","4.6")</f>
        <v>4.6</v>
      </c>
      <c r="G520" s="4" t="str">
        <f>HYPERLINK("http://141.218.60.56/~jnz1568/getInfo.php?workbook=15_05.xlsx&amp;sheet=U0&amp;row=520&amp;col=7&amp;number=0.00141&amp;sourceID=14","0.00141")</f>
        <v>0.00141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HYPERLINK("http://141.218.60.56/~jnz1568/getInfo.php?workbook=15_05.xlsx&amp;sheet=U0&amp;row=521&amp;col=6&amp;number=4.7&amp;sourceID=14","4.7")</f>
        <v>4.7</v>
      </c>
      <c r="G521" s="4" t="str">
        <f>HYPERLINK("http://141.218.60.56/~jnz1568/getInfo.php?workbook=15_05.xlsx&amp;sheet=U0&amp;row=521&amp;col=7&amp;number=0.00141&amp;sourceID=14","0.00141")</f>
        <v>0.00141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HYPERLINK("http://141.218.60.56/~jnz1568/getInfo.php?workbook=15_05.xlsx&amp;sheet=U0&amp;row=522&amp;col=6&amp;number=4.8&amp;sourceID=14","4.8")</f>
        <v>4.8</v>
      </c>
      <c r="G522" s="4" t="str">
        <f>HYPERLINK("http://141.218.60.56/~jnz1568/getInfo.php?workbook=15_05.xlsx&amp;sheet=U0&amp;row=522&amp;col=7&amp;number=0.00141&amp;sourceID=14","0.00141")</f>
        <v>0.00141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HYPERLINK("http://141.218.60.56/~jnz1568/getInfo.php?workbook=15_05.xlsx&amp;sheet=U0&amp;row=523&amp;col=6&amp;number=4.9&amp;sourceID=14","4.9")</f>
        <v>4.9</v>
      </c>
      <c r="G523" s="4" t="str">
        <f>HYPERLINK("http://141.218.60.56/~jnz1568/getInfo.php?workbook=15_05.xlsx&amp;sheet=U0&amp;row=523&amp;col=7&amp;number=0.00141&amp;sourceID=14","0.00141")</f>
        <v>0.00141</v>
      </c>
    </row>
    <row r="524" spans="1:7">
      <c r="A524" s="3">
        <v>15</v>
      </c>
      <c r="B524" s="3">
        <v>5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HYPERLINK("http://141.218.60.56/~jnz1568/getInfo.php?workbook=15_05.xlsx&amp;sheet=U0&amp;row=524&amp;col=6&amp;number=3&amp;sourceID=14","3")</f>
        <v>3</v>
      </c>
      <c r="G524" s="4" t="str">
        <f>HYPERLINK("http://141.218.60.56/~jnz1568/getInfo.php?workbook=15_05.xlsx&amp;sheet=U0&amp;row=524&amp;col=7&amp;number=0.00494&amp;sourceID=14","0.00494")</f>
        <v>0.00494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HYPERLINK("http://141.218.60.56/~jnz1568/getInfo.php?workbook=15_05.xlsx&amp;sheet=U0&amp;row=525&amp;col=6&amp;number=3.1&amp;sourceID=14","3.1")</f>
        <v>3.1</v>
      </c>
      <c r="G525" s="4" t="str">
        <f>HYPERLINK("http://141.218.60.56/~jnz1568/getInfo.php?workbook=15_05.xlsx&amp;sheet=U0&amp;row=525&amp;col=7&amp;number=0.00494&amp;sourceID=14","0.00494")</f>
        <v>0.00494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HYPERLINK("http://141.218.60.56/~jnz1568/getInfo.php?workbook=15_05.xlsx&amp;sheet=U0&amp;row=526&amp;col=6&amp;number=3.2&amp;sourceID=14","3.2")</f>
        <v>3.2</v>
      </c>
      <c r="G526" s="4" t="str">
        <f>HYPERLINK("http://141.218.60.56/~jnz1568/getInfo.php?workbook=15_05.xlsx&amp;sheet=U0&amp;row=526&amp;col=7&amp;number=0.00494&amp;sourceID=14","0.00494")</f>
        <v>0.00494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HYPERLINK("http://141.218.60.56/~jnz1568/getInfo.php?workbook=15_05.xlsx&amp;sheet=U0&amp;row=527&amp;col=6&amp;number=3.3&amp;sourceID=14","3.3")</f>
        <v>3.3</v>
      </c>
      <c r="G527" s="4" t="str">
        <f>HYPERLINK("http://141.218.60.56/~jnz1568/getInfo.php?workbook=15_05.xlsx&amp;sheet=U0&amp;row=527&amp;col=7&amp;number=0.00494&amp;sourceID=14","0.00494")</f>
        <v>0.00494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HYPERLINK("http://141.218.60.56/~jnz1568/getInfo.php?workbook=15_05.xlsx&amp;sheet=U0&amp;row=528&amp;col=6&amp;number=3.4&amp;sourceID=14","3.4")</f>
        <v>3.4</v>
      </c>
      <c r="G528" s="4" t="str">
        <f>HYPERLINK("http://141.218.60.56/~jnz1568/getInfo.php?workbook=15_05.xlsx&amp;sheet=U0&amp;row=528&amp;col=7&amp;number=0.00494&amp;sourceID=14","0.00494")</f>
        <v>0.00494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HYPERLINK("http://141.218.60.56/~jnz1568/getInfo.php?workbook=15_05.xlsx&amp;sheet=U0&amp;row=529&amp;col=6&amp;number=3.5&amp;sourceID=14","3.5")</f>
        <v>3.5</v>
      </c>
      <c r="G529" s="4" t="str">
        <f>HYPERLINK("http://141.218.60.56/~jnz1568/getInfo.php?workbook=15_05.xlsx&amp;sheet=U0&amp;row=529&amp;col=7&amp;number=0.00494&amp;sourceID=14","0.00494")</f>
        <v>0.00494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HYPERLINK("http://141.218.60.56/~jnz1568/getInfo.php?workbook=15_05.xlsx&amp;sheet=U0&amp;row=530&amp;col=6&amp;number=3.6&amp;sourceID=14","3.6")</f>
        <v>3.6</v>
      </c>
      <c r="G530" s="4" t="str">
        <f>HYPERLINK("http://141.218.60.56/~jnz1568/getInfo.php?workbook=15_05.xlsx&amp;sheet=U0&amp;row=530&amp;col=7&amp;number=0.00494&amp;sourceID=14","0.00494")</f>
        <v>0.00494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HYPERLINK("http://141.218.60.56/~jnz1568/getInfo.php?workbook=15_05.xlsx&amp;sheet=U0&amp;row=531&amp;col=6&amp;number=3.7&amp;sourceID=14","3.7")</f>
        <v>3.7</v>
      </c>
      <c r="G531" s="4" t="str">
        <f>HYPERLINK("http://141.218.60.56/~jnz1568/getInfo.php?workbook=15_05.xlsx&amp;sheet=U0&amp;row=531&amp;col=7&amp;number=0.00494&amp;sourceID=14","0.00494")</f>
        <v>0.00494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HYPERLINK("http://141.218.60.56/~jnz1568/getInfo.php?workbook=15_05.xlsx&amp;sheet=U0&amp;row=532&amp;col=6&amp;number=3.8&amp;sourceID=14","3.8")</f>
        <v>3.8</v>
      </c>
      <c r="G532" s="4" t="str">
        <f>HYPERLINK("http://141.218.60.56/~jnz1568/getInfo.php?workbook=15_05.xlsx&amp;sheet=U0&amp;row=532&amp;col=7&amp;number=0.00494&amp;sourceID=14","0.00494")</f>
        <v>0.00494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HYPERLINK("http://141.218.60.56/~jnz1568/getInfo.php?workbook=15_05.xlsx&amp;sheet=U0&amp;row=533&amp;col=6&amp;number=3.9&amp;sourceID=14","3.9")</f>
        <v>3.9</v>
      </c>
      <c r="G533" s="4" t="str">
        <f>HYPERLINK("http://141.218.60.56/~jnz1568/getInfo.php?workbook=15_05.xlsx&amp;sheet=U0&amp;row=533&amp;col=7&amp;number=0.00494&amp;sourceID=14","0.00494")</f>
        <v>0.00494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HYPERLINK("http://141.218.60.56/~jnz1568/getInfo.php?workbook=15_05.xlsx&amp;sheet=U0&amp;row=534&amp;col=6&amp;number=4&amp;sourceID=14","4")</f>
        <v>4</v>
      </c>
      <c r="G534" s="4" t="str">
        <f>HYPERLINK("http://141.218.60.56/~jnz1568/getInfo.php?workbook=15_05.xlsx&amp;sheet=U0&amp;row=534&amp;col=7&amp;number=0.00494&amp;sourceID=14","0.00494")</f>
        <v>0.00494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HYPERLINK("http://141.218.60.56/~jnz1568/getInfo.php?workbook=15_05.xlsx&amp;sheet=U0&amp;row=535&amp;col=6&amp;number=4.1&amp;sourceID=14","4.1")</f>
        <v>4.1</v>
      </c>
      <c r="G535" s="4" t="str">
        <f>HYPERLINK("http://141.218.60.56/~jnz1568/getInfo.php?workbook=15_05.xlsx&amp;sheet=U0&amp;row=535&amp;col=7&amp;number=0.00494&amp;sourceID=14","0.00494")</f>
        <v>0.00494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HYPERLINK("http://141.218.60.56/~jnz1568/getInfo.php?workbook=15_05.xlsx&amp;sheet=U0&amp;row=536&amp;col=6&amp;number=4.2&amp;sourceID=14","4.2")</f>
        <v>4.2</v>
      </c>
      <c r="G536" s="4" t="str">
        <f>HYPERLINK("http://141.218.60.56/~jnz1568/getInfo.php?workbook=15_05.xlsx&amp;sheet=U0&amp;row=536&amp;col=7&amp;number=0.00494&amp;sourceID=14","0.00494")</f>
        <v>0.00494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HYPERLINK("http://141.218.60.56/~jnz1568/getInfo.php?workbook=15_05.xlsx&amp;sheet=U0&amp;row=537&amp;col=6&amp;number=4.3&amp;sourceID=14","4.3")</f>
        <v>4.3</v>
      </c>
      <c r="G537" s="4" t="str">
        <f>HYPERLINK("http://141.218.60.56/~jnz1568/getInfo.php?workbook=15_05.xlsx&amp;sheet=U0&amp;row=537&amp;col=7&amp;number=0.00494&amp;sourceID=14","0.00494")</f>
        <v>0.00494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HYPERLINK("http://141.218.60.56/~jnz1568/getInfo.php?workbook=15_05.xlsx&amp;sheet=U0&amp;row=538&amp;col=6&amp;number=4.4&amp;sourceID=14","4.4")</f>
        <v>4.4</v>
      </c>
      <c r="G538" s="4" t="str">
        <f>HYPERLINK("http://141.218.60.56/~jnz1568/getInfo.php?workbook=15_05.xlsx&amp;sheet=U0&amp;row=538&amp;col=7&amp;number=0.00494&amp;sourceID=14","0.00494")</f>
        <v>0.00494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HYPERLINK("http://141.218.60.56/~jnz1568/getInfo.php?workbook=15_05.xlsx&amp;sheet=U0&amp;row=539&amp;col=6&amp;number=4.5&amp;sourceID=14","4.5")</f>
        <v>4.5</v>
      </c>
      <c r="G539" s="4" t="str">
        <f>HYPERLINK("http://141.218.60.56/~jnz1568/getInfo.php?workbook=15_05.xlsx&amp;sheet=U0&amp;row=539&amp;col=7&amp;number=0.00494&amp;sourceID=14","0.00494")</f>
        <v>0.00494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HYPERLINK("http://141.218.60.56/~jnz1568/getInfo.php?workbook=15_05.xlsx&amp;sheet=U0&amp;row=540&amp;col=6&amp;number=4.6&amp;sourceID=14","4.6")</f>
        <v>4.6</v>
      </c>
      <c r="G540" s="4" t="str">
        <f>HYPERLINK("http://141.218.60.56/~jnz1568/getInfo.php?workbook=15_05.xlsx&amp;sheet=U0&amp;row=540&amp;col=7&amp;number=0.00494&amp;sourceID=14","0.00494")</f>
        <v>0.00494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HYPERLINK("http://141.218.60.56/~jnz1568/getInfo.php?workbook=15_05.xlsx&amp;sheet=U0&amp;row=541&amp;col=6&amp;number=4.7&amp;sourceID=14","4.7")</f>
        <v>4.7</v>
      </c>
      <c r="G541" s="4" t="str">
        <f>HYPERLINK("http://141.218.60.56/~jnz1568/getInfo.php?workbook=15_05.xlsx&amp;sheet=U0&amp;row=541&amp;col=7&amp;number=0.00494&amp;sourceID=14","0.00494")</f>
        <v>0.00494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HYPERLINK("http://141.218.60.56/~jnz1568/getInfo.php?workbook=15_05.xlsx&amp;sheet=U0&amp;row=542&amp;col=6&amp;number=4.8&amp;sourceID=14","4.8")</f>
        <v>4.8</v>
      </c>
      <c r="G542" s="4" t="str">
        <f>HYPERLINK("http://141.218.60.56/~jnz1568/getInfo.php?workbook=15_05.xlsx&amp;sheet=U0&amp;row=542&amp;col=7&amp;number=0.00494&amp;sourceID=14","0.00494")</f>
        <v>0.00494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HYPERLINK("http://141.218.60.56/~jnz1568/getInfo.php?workbook=15_05.xlsx&amp;sheet=U0&amp;row=543&amp;col=6&amp;number=4.9&amp;sourceID=14","4.9")</f>
        <v>4.9</v>
      </c>
      <c r="G543" s="4" t="str">
        <f>HYPERLINK("http://141.218.60.56/~jnz1568/getInfo.php?workbook=15_05.xlsx&amp;sheet=U0&amp;row=543&amp;col=7&amp;number=0.00493&amp;sourceID=14","0.00493")</f>
        <v>0.00493</v>
      </c>
    </row>
    <row r="544" spans="1:7">
      <c r="A544" s="3">
        <v>15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HYPERLINK("http://141.218.60.56/~jnz1568/getInfo.php?workbook=15_05.xlsx&amp;sheet=U0&amp;row=544&amp;col=6&amp;number=3&amp;sourceID=14","3")</f>
        <v>3</v>
      </c>
      <c r="G544" s="4" t="str">
        <f>HYPERLINK("http://141.218.60.56/~jnz1568/getInfo.php?workbook=15_05.xlsx&amp;sheet=U0&amp;row=544&amp;col=7&amp;number=0.126&amp;sourceID=14","0.126")</f>
        <v>0.126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HYPERLINK("http://141.218.60.56/~jnz1568/getInfo.php?workbook=15_05.xlsx&amp;sheet=U0&amp;row=545&amp;col=6&amp;number=3.1&amp;sourceID=14","3.1")</f>
        <v>3.1</v>
      </c>
      <c r="G545" s="4" t="str">
        <f>HYPERLINK("http://141.218.60.56/~jnz1568/getInfo.php?workbook=15_05.xlsx&amp;sheet=U0&amp;row=545&amp;col=7&amp;number=0.126&amp;sourceID=14","0.126")</f>
        <v>0.126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HYPERLINK("http://141.218.60.56/~jnz1568/getInfo.php?workbook=15_05.xlsx&amp;sheet=U0&amp;row=546&amp;col=6&amp;number=3.2&amp;sourceID=14","3.2")</f>
        <v>3.2</v>
      </c>
      <c r="G546" s="4" t="str">
        <f>HYPERLINK("http://141.218.60.56/~jnz1568/getInfo.php?workbook=15_05.xlsx&amp;sheet=U0&amp;row=546&amp;col=7&amp;number=0.126&amp;sourceID=14","0.126")</f>
        <v>0.126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HYPERLINK("http://141.218.60.56/~jnz1568/getInfo.php?workbook=15_05.xlsx&amp;sheet=U0&amp;row=547&amp;col=6&amp;number=3.3&amp;sourceID=14","3.3")</f>
        <v>3.3</v>
      </c>
      <c r="G547" s="4" t="str">
        <f>HYPERLINK("http://141.218.60.56/~jnz1568/getInfo.php?workbook=15_05.xlsx&amp;sheet=U0&amp;row=547&amp;col=7&amp;number=0.126&amp;sourceID=14","0.126")</f>
        <v>0.126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HYPERLINK("http://141.218.60.56/~jnz1568/getInfo.php?workbook=15_05.xlsx&amp;sheet=U0&amp;row=548&amp;col=6&amp;number=3.4&amp;sourceID=14","3.4")</f>
        <v>3.4</v>
      </c>
      <c r="G548" s="4" t="str">
        <f>HYPERLINK("http://141.218.60.56/~jnz1568/getInfo.php?workbook=15_05.xlsx&amp;sheet=U0&amp;row=548&amp;col=7&amp;number=0.126&amp;sourceID=14","0.126")</f>
        <v>0.126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HYPERLINK("http://141.218.60.56/~jnz1568/getInfo.php?workbook=15_05.xlsx&amp;sheet=U0&amp;row=549&amp;col=6&amp;number=3.5&amp;sourceID=14","3.5")</f>
        <v>3.5</v>
      </c>
      <c r="G549" s="4" t="str">
        <f>HYPERLINK("http://141.218.60.56/~jnz1568/getInfo.php?workbook=15_05.xlsx&amp;sheet=U0&amp;row=549&amp;col=7&amp;number=0.126&amp;sourceID=14","0.126")</f>
        <v>0.126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HYPERLINK("http://141.218.60.56/~jnz1568/getInfo.php?workbook=15_05.xlsx&amp;sheet=U0&amp;row=550&amp;col=6&amp;number=3.6&amp;sourceID=14","3.6")</f>
        <v>3.6</v>
      </c>
      <c r="G550" s="4" t="str">
        <f>HYPERLINK("http://141.218.60.56/~jnz1568/getInfo.php?workbook=15_05.xlsx&amp;sheet=U0&amp;row=550&amp;col=7&amp;number=0.126&amp;sourceID=14","0.126")</f>
        <v>0.126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HYPERLINK("http://141.218.60.56/~jnz1568/getInfo.php?workbook=15_05.xlsx&amp;sheet=U0&amp;row=551&amp;col=6&amp;number=3.7&amp;sourceID=14","3.7")</f>
        <v>3.7</v>
      </c>
      <c r="G551" s="4" t="str">
        <f>HYPERLINK("http://141.218.60.56/~jnz1568/getInfo.php?workbook=15_05.xlsx&amp;sheet=U0&amp;row=551&amp;col=7&amp;number=0.126&amp;sourceID=14","0.126")</f>
        <v>0.126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HYPERLINK("http://141.218.60.56/~jnz1568/getInfo.php?workbook=15_05.xlsx&amp;sheet=U0&amp;row=552&amp;col=6&amp;number=3.8&amp;sourceID=14","3.8")</f>
        <v>3.8</v>
      </c>
      <c r="G552" s="4" t="str">
        <f>HYPERLINK("http://141.218.60.56/~jnz1568/getInfo.php?workbook=15_05.xlsx&amp;sheet=U0&amp;row=552&amp;col=7&amp;number=0.126&amp;sourceID=14","0.126")</f>
        <v>0.126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HYPERLINK("http://141.218.60.56/~jnz1568/getInfo.php?workbook=15_05.xlsx&amp;sheet=U0&amp;row=553&amp;col=6&amp;number=3.9&amp;sourceID=14","3.9")</f>
        <v>3.9</v>
      </c>
      <c r="G553" s="4" t="str">
        <f>HYPERLINK("http://141.218.60.56/~jnz1568/getInfo.php?workbook=15_05.xlsx&amp;sheet=U0&amp;row=553&amp;col=7&amp;number=0.126&amp;sourceID=14","0.126")</f>
        <v>0.126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HYPERLINK("http://141.218.60.56/~jnz1568/getInfo.php?workbook=15_05.xlsx&amp;sheet=U0&amp;row=554&amp;col=6&amp;number=4&amp;sourceID=14","4")</f>
        <v>4</v>
      </c>
      <c r="G554" s="4" t="str">
        <f>HYPERLINK("http://141.218.60.56/~jnz1568/getInfo.php?workbook=15_05.xlsx&amp;sheet=U0&amp;row=554&amp;col=7&amp;number=0.126&amp;sourceID=14","0.126")</f>
        <v>0.126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HYPERLINK("http://141.218.60.56/~jnz1568/getInfo.php?workbook=15_05.xlsx&amp;sheet=U0&amp;row=555&amp;col=6&amp;number=4.1&amp;sourceID=14","4.1")</f>
        <v>4.1</v>
      </c>
      <c r="G555" s="4" t="str">
        <f>HYPERLINK("http://141.218.60.56/~jnz1568/getInfo.php?workbook=15_05.xlsx&amp;sheet=U0&amp;row=555&amp;col=7&amp;number=0.126&amp;sourceID=14","0.126")</f>
        <v>0.126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HYPERLINK("http://141.218.60.56/~jnz1568/getInfo.php?workbook=15_05.xlsx&amp;sheet=U0&amp;row=556&amp;col=6&amp;number=4.2&amp;sourceID=14","4.2")</f>
        <v>4.2</v>
      </c>
      <c r="G556" s="4" t="str">
        <f>HYPERLINK("http://141.218.60.56/~jnz1568/getInfo.php?workbook=15_05.xlsx&amp;sheet=U0&amp;row=556&amp;col=7&amp;number=0.126&amp;sourceID=14","0.126")</f>
        <v>0.126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HYPERLINK("http://141.218.60.56/~jnz1568/getInfo.php?workbook=15_05.xlsx&amp;sheet=U0&amp;row=557&amp;col=6&amp;number=4.3&amp;sourceID=14","4.3")</f>
        <v>4.3</v>
      </c>
      <c r="G557" s="4" t="str">
        <f>HYPERLINK("http://141.218.60.56/~jnz1568/getInfo.php?workbook=15_05.xlsx&amp;sheet=U0&amp;row=557&amp;col=7&amp;number=0.125&amp;sourceID=14","0.125")</f>
        <v>0.125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HYPERLINK("http://141.218.60.56/~jnz1568/getInfo.php?workbook=15_05.xlsx&amp;sheet=U0&amp;row=558&amp;col=6&amp;number=4.4&amp;sourceID=14","4.4")</f>
        <v>4.4</v>
      </c>
      <c r="G558" s="4" t="str">
        <f>HYPERLINK("http://141.218.60.56/~jnz1568/getInfo.php?workbook=15_05.xlsx&amp;sheet=U0&amp;row=558&amp;col=7&amp;number=0.125&amp;sourceID=14","0.125")</f>
        <v>0.125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HYPERLINK("http://141.218.60.56/~jnz1568/getInfo.php?workbook=15_05.xlsx&amp;sheet=U0&amp;row=559&amp;col=6&amp;number=4.5&amp;sourceID=14","4.5")</f>
        <v>4.5</v>
      </c>
      <c r="G559" s="4" t="str">
        <f>HYPERLINK("http://141.218.60.56/~jnz1568/getInfo.php?workbook=15_05.xlsx&amp;sheet=U0&amp;row=559&amp;col=7&amp;number=0.125&amp;sourceID=14","0.125")</f>
        <v>0.125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HYPERLINK("http://141.218.60.56/~jnz1568/getInfo.php?workbook=15_05.xlsx&amp;sheet=U0&amp;row=560&amp;col=6&amp;number=4.6&amp;sourceID=14","4.6")</f>
        <v>4.6</v>
      </c>
      <c r="G560" s="4" t="str">
        <f>HYPERLINK("http://141.218.60.56/~jnz1568/getInfo.php?workbook=15_05.xlsx&amp;sheet=U0&amp;row=560&amp;col=7&amp;number=0.125&amp;sourceID=14","0.125")</f>
        <v>0.125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HYPERLINK("http://141.218.60.56/~jnz1568/getInfo.php?workbook=15_05.xlsx&amp;sheet=U0&amp;row=561&amp;col=6&amp;number=4.7&amp;sourceID=14","4.7")</f>
        <v>4.7</v>
      </c>
      <c r="G561" s="4" t="str">
        <f>HYPERLINK("http://141.218.60.56/~jnz1568/getInfo.php?workbook=15_05.xlsx&amp;sheet=U0&amp;row=561&amp;col=7&amp;number=0.124&amp;sourceID=14","0.124")</f>
        <v>0.124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HYPERLINK("http://141.218.60.56/~jnz1568/getInfo.php?workbook=15_05.xlsx&amp;sheet=U0&amp;row=562&amp;col=6&amp;number=4.8&amp;sourceID=14","4.8")</f>
        <v>4.8</v>
      </c>
      <c r="G562" s="4" t="str">
        <f>HYPERLINK("http://141.218.60.56/~jnz1568/getInfo.php?workbook=15_05.xlsx&amp;sheet=U0&amp;row=562&amp;col=7&amp;number=0.124&amp;sourceID=14","0.124")</f>
        <v>0.124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HYPERLINK("http://141.218.60.56/~jnz1568/getInfo.php?workbook=15_05.xlsx&amp;sheet=U0&amp;row=563&amp;col=6&amp;number=4.9&amp;sourceID=14","4.9")</f>
        <v>4.9</v>
      </c>
      <c r="G563" s="4" t="str">
        <f>HYPERLINK("http://141.218.60.56/~jnz1568/getInfo.php?workbook=15_05.xlsx&amp;sheet=U0&amp;row=563&amp;col=7&amp;number=0.124&amp;sourceID=14","0.124")</f>
        <v>0.124</v>
      </c>
    </row>
    <row r="564" spans="1:7">
      <c r="A564" s="3">
        <v>15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HYPERLINK("http://141.218.60.56/~jnz1568/getInfo.php?workbook=15_05.xlsx&amp;sheet=U0&amp;row=564&amp;col=6&amp;number=3&amp;sourceID=14","3")</f>
        <v>3</v>
      </c>
      <c r="G564" s="4" t="str">
        <f>HYPERLINK("http://141.218.60.56/~jnz1568/getInfo.php?workbook=15_05.xlsx&amp;sheet=U0&amp;row=564&amp;col=7&amp;number=0.0668&amp;sourceID=14","0.0668")</f>
        <v>0.0668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HYPERLINK("http://141.218.60.56/~jnz1568/getInfo.php?workbook=15_05.xlsx&amp;sheet=U0&amp;row=565&amp;col=6&amp;number=3.1&amp;sourceID=14","3.1")</f>
        <v>3.1</v>
      </c>
      <c r="G565" s="4" t="str">
        <f>HYPERLINK("http://141.218.60.56/~jnz1568/getInfo.php?workbook=15_05.xlsx&amp;sheet=U0&amp;row=565&amp;col=7&amp;number=0.0668&amp;sourceID=14","0.0668")</f>
        <v>0.0668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HYPERLINK("http://141.218.60.56/~jnz1568/getInfo.php?workbook=15_05.xlsx&amp;sheet=U0&amp;row=566&amp;col=6&amp;number=3.2&amp;sourceID=14","3.2")</f>
        <v>3.2</v>
      </c>
      <c r="G566" s="4" t="str">
        <f>HYPERLINK("http://141.218.60.56/~jnz1568/getInfo.php?workbook=15_05.xlsx&amp;sheet=U0&amp;row=566&amp;col=7&amp;number=0.0668&amp;sourceID=14","0.0668")</f>
        <v>0.0668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HYPERLINK("http://141.218.60.56/~jnz1568/getInfo.php?workbook=15_05.xlsx&amp;sheet=U0&amp;row=567&amp;col=6&amp;number=3.3&amp;sourceID=14","3.3")</f>
        <v>3.3</v>
      </c>
      <c r="G567" s="4" t="str">
        <f>HYPERLINK("http://141.218.60.56/~jnz1568/getInfo.php?workbook=15_05.xlsx&amp;sheet=U0&amp;row=567&amp;col=7&amp;number=0.0668&amp;sourceID=14","0.0668")</f>
        <v>0.0668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HYPERLINK("http://141.218.60.56/~jnz1568/getInfo.php?workbook=15_05.xlsx&amp;sheet=U0&amp;row=568&amp;col=6&amp;number=3.4&amp;sourceID=14","3.4")</f>
        <v>3.4</v>
      </c>
      <c r="G568" s="4" t="str">
        <f>HYPERLINK("http://141.218.60.56/~jnz1568/getInfo.php?workbook=15_05.xlsx&amp;sheet=U0&amp;row=568&amp;col=7&amp;number=0.0668&amp;sourceID=14","0.0668")</f>
        <v>0.0668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HYPERLINK("http://141.218.60.56/~jnz1568/getInfo.php?workbook=15_05.xlsx&amp;sheet=U0&amp;row=569&amp;col=6&amp;number=3.5&amp;sourceID=14","3.5")</f>
        <v>3.5</v>
      </c>
      <c r="G569" s="4" t="str">
        <f>HYPERLINK("http://141.218.60.56/~jnz1568/getInfo.php?workbook=15_05.xlsx&amp;sheet=U0&amp;row=569&amp;col=7&amp;number=0.0668&amp;sourceID=14","0.0668")</f>
        <v>0.0668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HYPERLINK("http://141.218.60.56/~jnz1568/getInfo.php?workbook=15_05.xlsx&amp;sheet=U0&amp;row=570&amp;col=6&amp;number=3.6&amp;sourceID=14","3.6")</f>
        <v>3.6</v>
      </c>
      <c r="G570" s="4" t="str">
        <f>HYPERLINK("http://141.218.60.56/~jnz1568/getInfo.php?workbook=15_05.xlsx&amp;sheet=U0&amp;row=570&amp;col=7&amp;number=0.0668&amp;sourceID=14","0.0668")</f>
        <v>0.0668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HYPERLINK("http://141.218.60.56/~jnz1568/getInfo.php?workbook=15_05.xlsx&amp;sheet=U0&amp;row=571&amp;col=6&amp;number=3.7&amp;sourceID=14","3.7")</f>
        <v>3.7</v>
      </c>
      <c r="G571" s="4" t="str">
        <f>HYPERLINK("http://141.218.60.56/~jnz1568/getInfo.php?workbook=15_05.xlsx&amp;sheet=U0&amp;row=571&amp;col=7&amp;number=0.0668&amp;sourceID=14","0.0668")</f>
        <v>0.0668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HYPERLINK("http://141.218.60.56/~jnz1568/getInfo.php?workbook=15_05.xlsx&amp;sheet=U0&amp;row=572&amp;col=6&amp;number=3.8&amp;sourceID=14","3.8")</f>
        <v>3.8</v>
      </c>
      <c r="G572" s="4" t="str">
        <f>HYPERLINK("http://141.218.60.56/~jnz1568/getInfo.php?workbook=15_05.xlsx&amp;sheet=U0&amp;row=572&amp;col=7&amp;number=0.0667&amp;sourceID=14","0.0667")</f>
        <v>0.0667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HYPERLINK("http://141.218.60.56/~jnz1568/getInfo.php?workbook=15_05.xlsx&amp;sheet=U0&amp;row=573&amp;col=6&amp;number=3.9&amp;sourceID=14","3.9")</f>
        <v>3.9</v>
      </c>
      <c r="G573" s="4" t="str">
        <f>HYPERLINK("http://141.218.60.56/~jnz1568/getInfo.php?workbook=15_05.xlsx&amp;sheet=U0&amp;row=573&amp;col=7&amp;number=0.0667&amp;sourceID=14","0.0667")</f>
        <v>0.0667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HYPERLINK("http://141.218.60.56/~jnz1568/getInfo.php?workbook=15_05.xlsx&amp;sheet=U0&amp;row=574&amp;col=6&amp;number=4&amp;sourceID=14","4")</f>
        <v>4</v>
      </c>
      <c r="G574" s="4" t="str">
        <f>HYPERLINK("http://141.218.60.56/~jnz1568/getInfo.php?workbook=15_05.xlsx&amp;sheet=U0&amp;row=574&amp;col=7&amp;number=0.0667&amp;sourceID=14","0.0667")</f>
        <v>0.0667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HYPERLINK("http://141.218.60.56/~jnz1568/getInfo.php?workbook=15_05.xlsx&amp;sheet=U0&amp;row=575&amp;col=6&amp;number=4.1&amp;sourceID=14","4.1")</f>
        <v>4.1</v>
      </c>
      <c r="G575" s="4" t="str">
        <f>HYPERLINK("http://141.218.60.56/~jnz1568/getInfo.php?workbook=15_05.xlsx&amp;sheet=U0&amp;row=575&amp;col=7&amp;number=0.0667&amp;sourceID=14","0.0667")</f>
        <v>0.0667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HYPERLINK("http://141.218.60.56/~jnz1568/getInfo.php?workbook=15_05.xlsx&amp;sheet=U0&amp;row=576&amp;col=6&amp;number=4.2&amp;sourceID=14","4.2")</f>
        <v>4.2</v>
      </c>
      <c r="G576" s="4" t="str">
        <f>HYPERLINK("http://141.218.60.56/~jnz1568/getInfo.php?workbook=15_05.xlsx&amp;sheet=U0&amp;row=576&amp;col=7&amp;number=0.0667&amp;sourceID=14","0.0667")</f>
        <v>0.0667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HYPERLINK("http://141.218.60.56/~jnz1568/getInfo.php?workbook=15_05.xlsx&amp;sheet=U0&amp;row=577&amp;col=6&amp;number=4.3&amp;sourceID=14","4.3")</f>
        <v>4.3</v>
      </c>
      <c r="G577" s="4" t="str">
        <f>HYPERLINK("http://141.218.60.56/~jnz1568/getInfo.php?workbook=15_05.xlsx&amp;sheet=U0&amp;row=577&amp;col=7&amp;number=0.0667&amp;sourceID=14","0.0667")</f>
        <v>0.0667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HYPERLINK("http://141.218.60.56/~jnz1568/getInfo.php?workbook=15_05.xlsx&amp;sheet=U0&amp;row=578&amp;col=6&amp;number=4.4&amp;sourceID=14","4.4")</f>
        <v>4.4</v>
      </c>
      <c r="G578" s="4" t="str">
        <f>HYPERLINK("http://141.218.60.56/~jnz1568/getInfo.php?workbook=15_05.xlsx&amp;sheet=U0&amp;row=578&amp;col=7&amp;number=0.0666&amp;sourceID=14","0.0666")</f>
        <v>0.0666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HYPERLINK("http://141.218.60.56/~jnz1568/getInfo.php?workbook=15_05.xlsx&amp;sheet=U0&amp;row=579&amp;col=6&amp;number=4.5&amp;sourceID=14","4.5")</f>
        <v>4.5</v>
      </c>
      <c r="G579" s="4" t="str">
        <f>HYPERLINK("http://141.218.60.56/~jnz1568/getInfo.php?workbook=15_05.xlsx&amp;sheet=U0&amp;row=579&amp;col=7&amp;number=0.0666&amp;sourceID=14","0.0666")</f>
        <v>0.0666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HYPERLINK("http://141.218.60.56/~jnz1568/getInfo.php?workbook=15_05.xlsx&amp;sheet=U0&amp;row=580&amp;col=6&amp;number=4.6&amp;sourceID=14","4.6")</f>
        <v>4.6</v>
      </c>
      <c r="G580" s="4" t="str">
        <f>HYPERLINK("http://141.218.60.56/~jnz1568/getInfo.php?workbook=15_05.xlsx&amp;sheet=U0&amp;row=580&amp;col=7&amp;number=0.0665&amp;sourceID=14","0.0665")</f>
        <v>0.0665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HYPERLINK("http://141.218.60.56/~jnz1568/getInfo.php?workbook=15_05.xlsx&amp;sheet=U0&amp;row=581&amp;col=6&amp;number=4.7&amp;sourceID=14","4.7")</f>
        <v>4.7</v>
      </c>
      <c r="G581" s="4" t="str">
        <f>HYPERLINK("http://141.218.60.56/~jnz1568/getInfo.php?workbook=15_05.xlsx&amp;sheet=U0&amp;row=581&amp;col=7&amp;number=0.0665&amp;sourceID=14","0.0665")</f>
        <v>0.0665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HYPERLINK("http://141.218.60.56/~jnz1568/getInfo.php?workbook=15_05.xlsx&amp;sheet=U0&amp;row=582&amp;col=6&amp;number=4.8&amp;sourceID=14","4.8")</f>
        <v>4.8</v>
      </c>
      <c r="G582" s="4" t="str">
        <f>HYPERLINK("http://141.218.60.56/~jnz1568/getInfo.php?workbook=15_05.xlsx&amp;sheet=U0&amp;row=582&amp;col=7&amp;number=0.0664&amp;sourceID=14","0.0664")</f>
        <v>0.0664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HYPERLINK("http://141.218.60.56/~jnz1568/getInfo.php?workbook=15_05.xlsx&amp;sheet=U0&amp;row=583&amp;col=6&amp;number=4.9&amp;sourceID=14","4.9")</f>
        <v>4.9</v>
      </c>
      <c r="G583" s="4" t="str">
        <f>HYPERLINK("http://141.218.60.56/~jnz1568/getInfo.php?workbook=15_05.xlsx&amp;sheet=U0&amp;row=583&amp;col=7&amp;number=0.0663&amp;sourceID=14","0.0663")</f>
        <v>0.0663</v>
      </c>
    </row>
    <row r="584" spans="1:7">
      <c r="A584" s="3">
        <v>15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HYPERLINK("http://141.218.60.56/~jnz1568/getInfo.php?workbook=15_05.xlsx&amp;sheet=U0&amp;row=584&amp;col=6&amp;number=3&amp;sourceID=14","3")</f>
        <v>3</v>
      </c>
      <c r="G584" s="4" t="str">
        <f>HYPERLINK("http://141.218.60.56/~jnz1568/getInfo.php?workbook=15_05.xlsx&amp;sheet=U0&amp;row=584&amp;col=7&amp;number=0.0525&amp;sourceID=14","0.0525")</f>
        <v>0.0525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HYPERLINK("http://141.218.60.56/~jnz1568/getInfo.php?workbook=15_05.xlsx&amp;sheet=U0&amp;row=585&amp;col=6&amp;number=3.1&amp;sourceID=14","3.1")</f>
        <v>3.1</v>
      </c>
      <c r="G585" s="4" t="str">
        <f>HYPERLINK("http://141.218.60.56/~jnz1568/getInfo.php?workbook=15_05.xlsx&amp;sheet=U0&amp;row=585&amp;col=7&amp;number=0.0525&amp;sourceID=14","0.0525")</f>
        <v>0.0525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HYPERLINK("http://141.218.60.56/~jnz1568/getInfo.php?workbook=15_05.xlsx&amp;sheet=U0&amp;row=586&amp;col=6&amp;number=3.2&amp;sourceID=14","3.2")</f>
        <v>3.2</v>
      </c>
      <c r="G586" s="4" t="str">
        <f>HYPERLINK("http://141.218.60.56/~jnz1568/getInfo.php?workbook=15_05.xlsx&amp;sheet=U0&amp;row=586&amp;col=7&amp;number=0.0525&amp;sourceID=14","0.0525")</f>
        <v>0.0525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HYPERLINK("http://141.218.60.56/~jnz1568/getInfo.php?workbook=15_05.xlsx&amp;sheet=U0&amp;row=587&amp;col=6&amp;number=3.3&amp;sourceID=14","3.3")</f>
        <v>3.3</v>
      </c>
      <c r="G587" s="4" t="str">
        <f>HYPERLINK("http://141.218.60.56/~jnz1568/getInfo.php?workbook=15_05.xlsx&amp;sheet=U0&amp;row=587&amp;col=7&amp;number=0.0525&amp;sourceID=14","0.0525")</f>
        <v>0.0525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HYPERLINK("http://141.218.60.56/~jnz1568/getInfo.php?workbook=15_05.xlsx&amp;sheet=U0&amp;row=588&amp;col=6&amp;number=3.4&amp;sourceID=14","3.4")</f>
        <v>3.4</v>
      </c>
      <c r="G588" s="4" t="str">
        <f>HYPERLINK("http://141.218.60.56/~jnz1568/getInfo.php?workbook=15_05.xlsx&amp;sheet=U0&amp;row=588&amp;col=7&amp;number=0.0524&amp;sourceID=14","0.0524")</f>
        <v>0.0524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HYPERLINK("http://141.218.60.56/~jnz1568/getInfo.php?workbook=15_05.xlsx&amp;sheet=U0&amp;row=589&amp;col=6&amp;number=3.5&amp;sourceID=14","3.5")</f>
        <v>3.5</v>
      </c>
      <c r="G589" s="4" t="str">
        <f>HYPERLINK("http://141.218.60.56/~jnz1568/getInfo.php?workbook=15_05.xlsx&amp;sheet=U0&amp;row=589&amp;col=7&amp;number=0.0524&amp;sourceID=14","0.0524")</f>
        <v>0.0524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HYPERLINK("http://141.218.60.56/~jnz1568/getInfo.php?workbook=15_05.xlsx&amp;sheet=U0&amp;row=590&amp;col=6&amp;number=3.6&amp;sourceID=14","3.6")</f>
        <v>3.6</v>
      </c>
      <c r="G590" s="4" t="str">
        <f>HYPERLINK("http://141.218.60.56/~jnz1568/getInfo.php?workbook=15_05.xlsx&amp;sheet=U0&amp;row=590&amp;col=7&amp;number=0.0524&amp;sourceID=14","0.0524")</f>
        <v>0.0524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HYPERLINK("http://141.218.60.56/~jnz1568/getInfo.php?workbook=15_05.xlsx&amp;sheet=U0&amp;row=591&amp;col=6&amp;number=3.7&amp;sourceID=14","3.7")</f>
        <v>3.7</v>
      </c>
      <c r="G591" s="4" t="str">
        <f>HYPERLINK("http://141.218.60.56/~jnz1568/getInfo.php?workbook=15_05.xlsx&amp;sheet=U0&amp;row=591&amp;col=7&amp;number=0.0524&amp;sourceID=14","0.0524")</f>
        <v>0.0524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HYPERLINK("http://141.218.60.56/~jnz1568/getInfo.php?workbook=15_05.xlsx&amp;sheet=U0&amp;row=592&amp;col=6&amp;number=3.8&amp;sourceID=14","3.8")</f>
        <v>3.8</v>
      </c>
      <c r="G592" s="4" t="str">
        <f>HYPERLINK("http://141.218.60.56/~jnz1568/getInfo.php?workbook=15_05.xlsx&amp;sheet=U0&amp;row=592&amp;col=7&amp;number=0.0524&amp;sourceID=14","0.0524")</f>
        <v>0.0524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HYPERLINK("http://141.218.60.56/~jnz1568/getInfo.php?workbook=15_05.xlsx&amp;sheet=U0&amp;row=593&amp;col=6&amp;number=3.9&amp;sourceID=14","3.9")</f>
        <v>3.9</v>
      </c>
      <c r="G593" s="4" t="str">
        <f>HYPERLINK("http://141.218.60.56/~jnz1568/getInfo.php?workbook=15_05.xlsx&amp;sheet=U0&amp;row=593&amp;col=7&amp;number=0.0524&amp;sourceID=14","0.0524")</f>
        <v>0.0524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HYPERLINK("http://141.218.60.56/~jnz1568/getInfo.php?workbook=15_05.xlsx&amp;sheet=U0&amp;row=594&amp;col=6&amp;number=4&amp;sourceID=14","4")</f>
        <v>4</v>
      </c>
      <c r="G594" s="4" t="str">
        <f>HYPERLINK("http://141.218.60.56/~jnz1568/getInfo.php?workbook=15_05.xlsx&amp;sheet=U0&amp;row=594&amp;col=7&amp;number=0.0523&amp;sourceID=14","0.0523")</f>
        <v>0.0523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HYPERLINK("http://141.218.60.56/~jnz1568/getInfo.php?workbook=15_05.xlsx&amp;sheet=U0&amp;row=595&amp;col=6&amp;number=4.1&amp;sourceID=14","4.1")</f>
        <v>4.1</v>
      </c>
      <c r="G595" s="4" t="str">
        <f>HYPERLINK("http://141.218.60.56/~jnz1568/getInfo.php?workbook=15_05.xlsx&amp;sheet=U0&amp;row=595&amp;col=7&amp;number=0.0523&amp;sourceID=14","0.0523")</f>
        <v>0.0523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HYPERLINK("http://141.218.60.56/~jnz1568/getInfo.php?workbook=15_05.xlsx&amp;sheet=U0&amp;row=596&amp;col=6&amp;number=4.2&amp;sourceID=14","4.2")</f>
        <v>4.2</v>
      </c>
      <c r="G596" s="4" t="str">
        <f>HYPERLINK("http://141.218.60.56/~jnz1568/getInfo.php?workbook=15_05.xlsx&amp;sheet=U0&amp;row=596&amp;col=7&amp;number=0.0523&amp;sourceID=14","0.0523")</f>
        <v>0.0523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HYPERLINK("http://141.218.60.56/~jnz1568/getInfo.php?workbook=15_05.xlsx&amp;sheet=U0&amp;row=597&amp;col=6&amp;number=4.3&amp;sourceID=14","4.3")</f>
        <v>4.3</v>
      </c>
      <c r="G597" s="4" t="str">
        <f>HYPERLINK("http://141.218.60.56/~jnz1568/getInfo.php?workbook=15_05.xlsx&amp;sheet=U0&amp;row=597&amp;col=7&amp;number=0.0522&amp;sourceID=14","0.0522")</f>
        <v>0.0522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HYPERLINK("http://141.218.60.56/~jnz1568/getInfo.php?workbook=15_05.xlsx&amp;sheet=U0&amp;row=598&amp;col=6&amp;number=4.4&amp;sourceID=14","4.4")</f>
        <v>4.4</v>
      </c>
      <c r="G598" s="4" t="str">
        <f>HYPERLINK("http://141.218.60.56/~jnz1568/getInfo.php?workbook=15_05.xlsx&amp;sheet=U0&amp;row=598&amp;col=7&amp;number=0.0521&amp;sourceID=14","0.0521")</f>
        <v>0.0521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HYPERLINK("http://141.218.60.56/~jnz1568/getInfo.php?workbook=15_05.xlsx&amp;sheet=U0&amp;row=599&amp;col=6&amp;number=4.5&amp;sourceID=14","4.5")</f>
        <v>4.5</v>
      </c>
      <c r="G599" s="4" t="str">
        <f>HYPERLINK("http://141.218.60.56/~jnz1568/getInfo.php?workbook=15_05.xlsx&amp;sheet=U0&amp;row=599&amp;col=7&amp;number=0.052&amp;sourceID=14","0.052")</f>
        <v>0.052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HYPERLINK("http://141.218.60.56/~jnz1568/getInfo.php?workbook=15_05.xlsx&amp;sheet=U0&amp;row=600&amp;col=6&amp;number=4.6&amp;sourceID=14","4.6")</f>
        <v>4.6</v>
      </c>
      <c r="G600" s="4" t="str">
        <f>HYPERLINK("http://141.218.60.56/~jnz1568/getInfo.php?workbook=15_05.xlsx&amp;sheet=U0&amp;row=600&amp;col=7&amp;number=0.0519&amp;sourceID=14","0.0519")</f>
        <v>0.0519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HYPERLINK("http://141.218.60.56/~jnz1568/getInfo.php?workbook=15_05.xlsx&amp;sheet=U0&amp;row=601&amp;col=6&amp;number=4.7&amp;sourceID=14","4.7")</f>
        <v>4.7</v>
      </c>
      <c r="G601" s="4" t="str">
        <f>HYPERLINK("http://141.218.60.56/~jnz1568/getInfo.php?workbook=15_05.xlsx&amp;sheet=U0&amp;row=601&amp;col=7&amp;number=0.0518&amp;sourceID=14","0.0518")</f>
        <v>0.0518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HYPERLINK("http://141.218.60.56/~jnz1568/getInfo.php?workbook=15_05.xlsx&amp;sheet=U0&amp;row=602&amp;col=6&amp;number=4.8&amp;sourceID=14","4.8")</f>
        <v>4.8</v>
      </c>
      <c r="G602" s="4" t="str">
        <f>HYPERLINK("http://141.218.60.56/~jnz1568/getInfo.php?workbook=15_05.xlsx&amp;sheet=U0&amp;row=602&amp;col=7&amp;number=0.0516&amp;sourceID=14","0.0516")</f>
        <v>0.0516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HYPERLINK("http://141.218.60.56/~jnz1568/getInfo.php?workbook=15_05.xlsx&amp;sheet=U0&amp;row=603&amp;col=6&amp;number=4.9&amp;sourceID=14","4.9")</f>
        <v>4.9</v>
      </c>
      <c r="G603" s="4" t="str">
        <f>HYPERLINK("http://141.218.60.56/~jnz1568/getInfo.php?workbook=15_05.xlsx&amp;sheet=U0&amp;row=603&amp;col=7&amp;number=0.0514&amp;sourceID=14","0.0514")</f>
        <v>0.0514</v>
      </c>
    </row>
    <row r="604" spans="1:7">
      <c r="A604" s="3">
        <v>15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HYPERLINK("http://141.218.60.56/~jnz1568/getInfo.php?workbook=15_05.xlsx&amp;sheet=U0&amp;row=604&amp;col=6&amp;number=3&amp;sourceID=14","3")</f>
        <v>3</v>
      </c>
      <c r="G604" s="4" t="str">
        <f>HYPERLINK("http://141.218.60.56/~jnz1568/getInfo.php?workbook=15_05.xlsx&amp;sheet=U0&amp;row=604&amp;col=7&amp;number=0.0289&amp;sourceID=14","0.0289")</f>
        <v>0.0289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HYPERLINK("http://141.218.60.56/~jnz1568/getInfo.php?workbook=15_05.xlsx&amp;sheet=U0&amp;row=605&amp;col=6&amp;number=3.1&amp;sourceID=14","3.1")</f>
        <v>3.1</v>
      </c>
      <c r="G605" s="4" t="str">
        <f>HYPERLINK("http://141.218.60.56/~jnz1568/getInfo.php?workbook=15_05.xlsx&amp;sheet=U0&amp;row=605&amp;col=7&amp;number=0.0289&amp;sourceID=14","0.0289")</f>
        <v>0.0289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HYPERLINK("http://141.218.60.56/~jnz1568/getInfo.php?workbook=15_05.xlsx&amp;sheet=U0&amp;row=606&amp;col=6&amp;number=3.2&amp;sourceID=14","3.2")</f>
        <v>3.2</v>
      </c>
      <c r="G606" s="4" t="str">
        <f>HYPERLINK("http://141.218.60.56/~jnz1568/getInfo.php?workbook=15_05.xlsx&amp;sheet=U0&amp;row=606&amp;col=7&amp;number=0.0288&amp;sourceID=14","0.0288")</f>
        <v>0.0288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HYPERLINK("http://141.218.60.56/~jnz1568/getInfo.php?workbook=15_05.xlsx&amp;sheet=U0&amp;row=607&amp;col=6&amp;number=3.3&amp;sourceID=14","3.3")</f>
        <v>3.3</v>
      </c>
      <c r="G607" s="4" t="str">
        <f>HYPERLINK("http://141.218.60.56/~jnz1568/getInfo.php?workbook=15_05.xlsx&amp;sheet=U0&amp;row=607&amp;col=7&amp;number=0.0288&amp;sourceID=14","0.0288")</f>
        <v>0.0288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HYPERLINK("http://141.218.60.56/~jnz1568/getInfo.php?workbook=15_05.xlsx&amp;sheet=U0&amp;row=608&amp;col=6&amp;number=3.4&amp;sourceID=14","3.4")</f>
        <v>3.4</v>
      </c>
      <c r="G608" s="4" t="str">
        <f>HYPERLINK("http://141.218.60.56/~jnz1568/getInfo.php?workbook=15_05.xlsx&amp;sheet=U0&amp;row=608&amp;col=7&amp;number=0.0288&amp;sourceID=14","0.0288")</f>
        <v>0.0288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HYPERLINK("http://141.218.60.56/~jnz1568/getInfo.php?workbook=15_05.xlsx&amp;sheet=U0&amp;row=609&amp;col=6&amp;number=3.5&amp;sourceID=14","3.5")</f>
        <v>3.5</v>
      </c>
      <c r="G609" s="4" t="str">
        <f>HYPERLINK("http://141.218.60.56/~jnz1568/getInfo.php?workbook=15_05.xlsx&amp;sheet=U0&amp;row=609&amp;col=7&amp;number=0.0288&amp;sourceID=14","0.0288")</f>
        <v>0.0288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HYPERLINK("http://141.218.60.56/~jnz1568/getInfo.php?workbook=15_05.xlsx&amp;sheet=U0&amp;row=610&amp;col=6&amp;number=3.6&amp;sourceID=14","3.6")</f>
        <v>3.6</v>
      </c>
      <c r="G610" s="4" t="str">
        <f>HYPERLINK("http://141.218.60.56/~jnz1568/getInfo.php?workbook=15_05.xlsx&amp;sheet=U0&amp;row=610&amp;col=7&amp;number=0.0288&amp;sourceID=14","0.0288")</f>
        <v>0.0288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HYPERLINK("http://141.218.60.56/~jnz1568/getInfo.php?workbook=15_05.xlsx&amp;sheet=U0&amp;row=611&amp;col=6&amp;number=3.7&amp;sourceID=14","3.7")</f>
        <v>3.7</v>
      </c>
      <c r="G611" s="4" t="str">
        <f>HYPERLINK("http://141.218.60.56/~jnz1568/getInfo.php?workbook=15_05.xlsx&amp;sheet=U0&amp;row=611&amp;col=7&amp;number=0.0288&amp;sourceID=14","0.0288")</f>
        <v>0.0288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HYPERLINK("http://141.218.60.56/~jnz1568/getInfo.php?workbook=15_05.xlsx&amp;sheet=U0&amp;row=612&amp;col=6&amp;number=3.8&amp;sourceID=14","3.8")</f>
        <v>3.8</v>
      </c>
      <c r="G612" s="4" t="str">
        <f>HYPERLINK("http://141.218.60.56/~jnz1568/getInfo.php?workbook=15_05.xlsx&amp;sheet=U0&amp;row=612&amp;col=7&amp;number=0.0288&amp;sourceID=14","0.0288")</f>
        <v>0.0288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HYPERLINK("http://141.218.60.56/~jnz1568/getInfo.php?workbook=15_05.xlsx&amp;sheet=U0&amp;row=613&amp;col=6&amp;number=3.9&amp;sourceID=14","3.9")</f>
        <v>3.9</v>
      </c>
      <c r="G613" s="4" t="str">
        <f>HYPERLINK("http://141.218.60.56/~jnz1568/getInfo.php?workbook=15_05.xlsx&amp;sheet=U0&amp;row=613&amp;col=7&amp;number=0.0288&amp;sourceID=14","0.0288")</f>
        <v>0.0288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HYPERLINK("http://141.218.60.56/~jnz1568/getInfo.php?workbook=15_05.xlsx&amp;sheet=U0&amp;row=614&amp;col=6&amp;number=4&amp;sourceID=14","4")</f>
        <v>4</v>
      </c>
      <c r="G614" s="4" t="str">
        <f>HYPERLINK("http://141.218.60.56/~jnz1568/getInfo.php?workbook=15_05.xlsx&amp;sheet=U0&amp;row=614&amp;col=7&amp;number=0.0288&amp;sourceID=14","0.0288")</f>
        <v>0.0288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HYPERLINK("http://141.218.60.56/~jnz1568/getInfo.php?workbook=15_05.xlsx&amp;sheet=U0&amp;row=615&amp;col=6&amp;number=4.1&amp;sourceID=14","4.1")</f>
        <v>4.1</v>
      </c>
      <c r="G615" s="4" t="str">
        <f>HYPERLINK("http://141.218.60.56/~jnz1568/getInfo.php?workbook=15_05.xlsx&amp;sheet=U0&amp;row=615&amp;col=7&amp;number=0.0288&amp;sourceID=14","0.0288")</f>
        <v>0.0288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HYPERLINK("http://141.218.60.56/~jnz1568/getInfo.php?workbook=15_05.xlsx&amp;sheet=U0&amp;row=616&amp;col=6&amp;number=4.2&amp;sourceID=14","4.2")</f>
        <v>4.2</v>
      </c>
      <c r="G616" s="4" t="str">
        <f>HYPERLINK("http://141.218.60.56/~jnz1568/getInfo.php?workbook=15_05.xlsx&amp;sheet=U0&amp;row=616&amp;col=7&amp;number=0.0287&amp;sourceID=14","0.0287")</f>
        <v>0.0287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HYPERLINK("http://141.218.60.56/~jnz1568/getInfo.php?workbook=15_05.xlsx&amp;sheet=U0&amp;row=617&amp;col=6&amp;number=4.3&amp;sourceID=14","4.3")</f>
        <v>4.3</v>
      </c>
      <c r="G617" s="4" t="str">
        <f>HYPERLINK("http://141.218.60.56/~jnz1568/getInfo.php?workbook=15_05.xlsx&amp;sheet=U0&amp;row=617&amp;col=7&amp;number=0.0287&amp;sourceID=14","0.0287")</f>
        <v>0.0287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HYPERLINK("http://141.218.60.56/~jnz1568/getInfo.php?workbook=15_05.xlsx&amp;sheet=U0&amp;row=618&amp;col=6&amp;number=4.4&amp;sourceID=14","4.4")</f>
        <v>4.4</v>
      </c>
      <c r="G618" s="4" t="str">
        <f>HYPERLINK("http://141.218.60.56/~jnz1568/getInfo.php?workbook=15_05.xlsx&amp;sheet=U0&amp;row=618&amp;col=7&amp;number=0.0287&amp;sourceID=14","0.0287")</f>
        <v>0.0287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HYPERLINK("http://141.218.60.56/~jnz1568/getInfo.php?workbook=15_05.xlsx&amp;sheet=U0&amp;row=619&amp;col=6&amp;number=4.5&amp;sourceID=14","4.5")</f>
        <v>4.5</v>
      </c>
      <c r="G619" s="4" t="str">
        <f>HYPERLINK("http://141.218.60.56/~jnz1568/getInfo.php?workbook=15_05.xlsx&amp;sheet=U0&amp;row=619&amp;col=7&amp;number=0.0286&amp;sourceID=14","0.0286")</f>
        <v>0.0286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HYPERLINK("http://141.218.60.56/~jnz1568/getInfo.php?workbook=15_05.xlsx&amp;sheet=U0&amp;row=620&amp;col=6&amp;number=4.6&amp;sourceID=14","4.6")</f>
        <v>4.6</v>
      </c>
      <c r="G620" s="4" t="str">
        <f>HYPERLINK("http://141.218.60.56/~jnz1568/getInfo.php?workbook=15_05.xlsx&amp;sheet=U0&amp;row=620&amp;col=7&amp;number=0.0286&amp;sourceID=14","0.0286")</f>
        <v>0.0286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HYPERLINK("http://141.218.60.56/~jnz1568/getInfo.php?workbook=15_05.xlsx&amp;sheet=U0&amp;row=621&amp;col=6&amp;number=4.7&amp;sourceID=14","4.7")</f>
        <v>4.7</v>
      </c>
      <c r="G621" s="4" t="str">
        <f>HYPERLINK("http://141.218.60.56/~jnz1568/getInfo.php?workbook=15_05.xlsx&amp;sheet=U0&amp;row=621&amp;col=7&amp;number=0.0285&amp;sourceID=14","0.0285")</f>
        <v>0.0285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HYPERLINK("http://141.218.60.56/~jnz1568/getInfo.php?workbook=15_05.xlsx&amp;sheet=U0&amp;row=622&amp;col=6&amp;number=4.8&amp;sourceID=14","4.8")</f>
        <v>4.8</v>
      </c>
      <c r="G622" s="4" t="str">
        <f>HYPERLINK("http://141.218.60.56/~jnz1568/getInfo.php?workbook=15_05.xlsx&amp;sheet=U0&amp;row=622&amp;col=7&amp;number=0.0284&amp;sourceID=14","0.0284")</f>
        <v>0.0284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HYPERLINK("http://141.218.60.56/~jnz1568/getInfo.php?workbook=15_05.xlsx&amp;sheet=U0&amp;row=623&amp;col=6&amp;number=4.9&amp;sourceID=14","4.9")</f>
        <v>4.9</v>
      </c>
      <c r="G623" s="4" t="str">
        <f>HYPERLINK("http://141.218.60.56/~jnz1568/getInfo.php?workbook=15_05.xlsx&amp;sheet=U0&amp;row=623&amp;col=7&amp;number=0.0283&amp;sourceID=14","0.0283")</f>
        <v>0.0283</v>
      </c>
    </row>
    <row r="624" spans="1:7">
      <c r="A624" s="3">
        <v>15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HYPERLINK("http://141.218.60.56/~jnz1568/getInfo.php?workbook=15_05.xlsx&amp;sheet=U0&amp;row=624&amp;col=6&amp;number=3&amp;sourceID=14","3")</f>
        <v>3</v>
      </c>
      <c r="G624" s="4" t="str">
        <f>HYPERLINK("http://141.218.60.56/~jnz1568/getInfo.php?workbook=15_05.xlsx&amp;sheet=U0&amp;row=624&amp;col=7&amp;number=0.0126&amp;sourceID=14","0.0126")</f>
        <v>0.0126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HYPERLINK("http://141.218.60.56/~jnz1568/getInfo.php?workbook=15_05.xlsx&amp;sheet=U0&amp;row=625&amp;col=6&amp;number=3.1&amp;sourceID=14","3.1")</f>
        <v>3.1</v>
      </c>
      <c r="G625" s="4" t="str">
        <f>HYPERLINK("http://141.218.60.56/~jnz1568/getInfo.php?workbook=15_05.xlsx&amp;sheet=U0&amp;row=625&amp;col=7&amp;number=0.0126&amp;sourceID=14","0.0126")</f>
        <v>0.0126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HYPERLINK("http://141.218.60.56/~jnz1568/getInfo.php?workbook=15_05.xlsx&amp;sheet=U0&amp;row=626&amp;col=6&amp;number=3.2&amp;sourceID=14","3.2")</f>
        <v>3.2</v>
      </c>
      <c r="G626" s="4" t="str">
        <f>HYPERLINK("http://141.218.60.56/~jnz1568/getInfo.php?workbook=15_05.xlsx&amp;sheet=U0&amp;row=626&amp;col=7&amp;number=0.0126&amp;sourceID=14","0.0126")</f>
        <v>0.0126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HYPERLINK("http://141.218.60.56/~jnz1568/getInfo.php?workbook=15_05.xlsx&amp;sheet=U0&amp;row=627&amp;col=6&amp;number=3.3&amp;sourceID=14","3.3")</f>
        <v>3.3</v>
      </c>
      <c r="G627" s="4" t="str">
        <f>HYPERLINK("http://141.218.60.56/~jnz1568/getInfo.php?workbook=15_05.xlsx&amp;sheet=U0&amp;row=627&amp;col=7&amp;number=0.0126&amp;sourceID=14","0.0126")</f>
        <v>0.0126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HYPERLINK("http://141.218.60.56/~jnz1568/getInfo.php?workbook=15_05.xlsx&amp;sheet=U0&amp;row=628&amp;col=6&amp;number=3.4&amp;sourceID=14","3.4")</f>
        <v>3.4</v>
      </c>
      <c r="G628" s="4" t="str">
        <f>HYPERLINK("http://141.218.60.56/~jnz1568/getInfo.php?workbook=15_05.xlsx&amp;sheet=U0&amp;row=628&amp;col=7&amp;number=0.0126&amp;sourceID=14","0.0126")</f>
        <v>0.0126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HYPERLINK("http://141.218.60.56/~jnz1568/getInfo.php?workbook=15_05.xlsx&amp;sheet=U0&amp;row=629&amp;col=6&amp;number=3.5&amp;sourceID=14","3.5")</f>
        <v>3.5</v>
      </c>
      <c r="G629" s="4" t="str">
        <f>HYPERLINK("http://141.218.60.56/~jnz1568/getInfo.php?workbook=15_05.xlsx&amp;sheet=U0&amp;row=629&amp;col=7&amp;number=0.0126&amp;sourceID=14","0.0126")</f>
        <v>0.0126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HYPERLINK("http://141.218.60.56/~jnz1568/getInfo.php?workbook=15_05.xlsx&amp;sheet=U0&amp;row=630&amp;col=6&amp;number=3.6&amp;sourceID=14","3.6")</f>
        <v>3.6</v>
      </c>
      <c r="G630" s="4" t="str">
        <f>HYPERLINK("http://141.218.60.56/~jnz1568/getInfo.php?workbook=15_05.xlsx&amp;sheet=U0&amp;row=630&amp;col=7&amp;number=0.0126&amp;sourceID=14","0.0126")</f>
        <v>0.0126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HYPERLINK("http://141.218.60.56/~jnz1568/getInfo.php?workbook=15_05.xlsx&amp;sheet=U0&amp;row=631&amp;col=6&amp;number=3.7&amp;sourceID=14","3.7")</f>
        <v>3.7</v>
      </c>
      <c r="G631" s="4" t="str">
        <f>HYPERLINK("http://141.218.60.56/~jnz1568/getInfo.php?workbook=15_05.xlsx&amp;sheet=U0&amp;row=631&amp;col=7&amp;number=0.0126&amp;sourceID=14","0.0126")</f>
        <v>0.0126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HYPERLINK("http://141.218.60.56/~jnz1568/getInfo.php?workbook=15_05.xlsx&amp;sheet=U0&amp;row=632&amp;col=6&amp;number=3.8&amp;sourceID=14","3.8")</f>
        <v>3.8</v>
      </c>
      <c r="G632" s="4" t="str">
        <f>HYPERLINK("http://141.218.60.56/~jnz1568/getInfo.php?workbook=15_05.xlsx&amp;sheet=U0&amp;row=632&amp;col=7&amp;number=0.0126&amp;sourceID=14","0.0126")</f>
        <v>0.0126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HYPERLINK("http://141.218.60.56/~jnz1568/getInfo.php?workbook=15_05.xlsx&amp;sheet=U0&amp;row=633&amp;col=6&amp;number=3.9&amp;sourceID=14","3.9")</f>
        <v>3.9</v>
      </c>
      <c r="G633" s="4" t="str">
        <f>HYPERLINK("http://141.218.60.56/~jnz1568/getInfo.php?workbook=15_05.xlsx&amp;sheet=U0&amp;row=633&amp;col=7&amp;number=0.0126&amp;sourceID=14","0.0126")</f>
        <v>0.0126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HYPERLINK("http://141.218.60.56/~jnz1568/getInfo.php?workbook=15_05.xlsx&amp;sheet=U0&amp;row=634&amp;col=6&amp;number=4&amp;sourceID=14","4")</f>
        <v>4</v>
      </c>
      <c r="G634" s="4" t="str">
        <f>HYPERLINK("http://141.218.60.56/~jnz1568/getInfo.php?workbook=15_05.xlsx&amp;sheet=U0&amp;row=634&amp;col=7&amp;number=0.0125&amp;sourceID=14","0.0125")</f>
        <v>0.0125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HYPERLINK("http://141.218.60.56/~jnz1568/getInfo.php?workbook=15_05.xlsx&amp;sheet=U0&amp;row=635&amp;col=6&amp;number=4.1&amp;sourceID=14","4.1")</f>
        <v>4.1</v>
      </c>
      <c r="G635" s="4" t="str">
        <f>HYPERLINK("http://141.218.60.56/~jnz1568/getInfo.php?workbook=15_05.xlsx&amp;sheet=U0&amp;row=635&amp;col=7&amp;number=0.0125&amp;sourceID=14","0.0125")</f>
        <v>0.0125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HYPERLINK("http://141.218.60.56/~jnz1568/getInfo.php?workbook=15_05.xlsx&amp;sheet=U0&amp;row=636&amp;col=6&amp;number=4.2&amp;sourceID=14","4.2")</f>
        <v>4.2</v>
      </c>
      <c r="G636" s="4" t="str">
        <f>HYPERLINK("http://141.218.60.56/~jnz1568/getInfo.php?workbook=15_05.xlsx&amp;sheet=U0&amp;row=636&amp;col=7&amp;number=0.0125&amp;sourceID=14","0.0125")</f>
        <v>0.0125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HYPERLINK("http://141.218.60.56/~jnz1568/getInfo.php?workbook=15_05.xlsx&amp;sheet=U0&amp;row=637&amp;col=6&amp;number=4.3&amp;sourceID=14","4.3")</f>
        <v>4.3</v>
      </c>
      <c r="G637" s="4" t="str">
        <f>HYPERLINK("http://141.218.60.56/~jnz1568/getInfo.php?workbook=15_05.xlsx&amp;sheet=U0&amp;row=637&amp;col=7&amp;number=0.0125&amp;sourceID=14","0.0125")</f>
        <v>0.0125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HYPERLINK("http://141.218.60.56/~jnz1568/getInfo.php?workbook=15_05.xlsx&amp;sheet=U0&amp;row=638&amp;col=6&amp;number=4.4&amp;sourceID=14","4.4")</f>
        <v>4.4</v>
      </c>
      <c r="G638" s="4" t="str">
        <f>HYPERLINK("http://141.218.60.56/~jnz1568/getInfo.php?workbook=15_05.xlsx&amp;sheet=U0&amp;row=638&amp;col=7&amp;number=0.0125&amp;sourceID=14","0.0125")</f>
        <v>0.0125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HYPERLINK("http://141.218.60.56/~jnz1568/getInfo.php?workbook=15_05.xlsx&amp;sheet=U0&amp;row=639&amp;col=6&amp;number=4.5&amp;sourceID=14","4.5")</f>
        <v>4.5</v>
      </c>
      <c r="G639" s="4" t="str">
        <f>HYPERLINK("http://141.218.60.56/~jnz1568/getInfo.php?workbook=15_05.xlsx&amp;sheet=U0&amp;row=639&amp;col=7&amp;number=0.0125&amp;sourceID=14","0.0125")</f>
        <v>0.0125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HYPERLINK("http://141.218.60.56/~jnz1568/getInfo.php?workbook=15_05.xlsx&amp;sheet=U0&amp;row=640&amp;col=6&amp;number=4.6&amp;sourceID=14","4.6")</f>
        <v>4.6</v>
      </c>
      <c r="G640" s="4" t="str">
        <f>HYPERLINK("http://141.218.60.56/~jnz1568/getInfo.php?workbook=15_05.xlsx&amp;sheet=U0&amp;row=640&amp;col=7&amp;number=0.0124&amp;sourceID=14","0.0124")</f>
        <v>0.0124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HYPERLINK("http://141.218.60.56/~jnz1568/getInfo.php?workbook=15_05.xlsx&amp;sheet=U0&amp;row=641&amp;col=6&amp;number=4.7&amp;sourceID=14","4.7")</f>
        <v>4.7</v>
      </c>
      <c r="G641" s="4" t="str">
        <f>HYPERLINK("http://141.218.60.56/~jnz1568/getInfo.php?workbook=15_05.xlsx&amp;sheet=U0&amp;row=641&amp;col=7&amp;number=0.0124&amp;sourceID=14","0.0124")</f>
        <v>0.0124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HYPERLINK("http://141.218.60.56/~jnz1568/getInfo.php?workbook=15_05.xlsx&amp;sheet=U0&amp;row=642&amp;col=6&amp;number=4.8&amp;sourceID=14","4.8")</f>
        <v>4.8</v>
      </c>
      <c r="G642" s="4" t="str">
        <f>HYPERLINK("http://141.218.60.56/~jnz1568/getInfo.php?workbook=15_05.xlsx&amp;sheet=U0&amp;row=642&amp;col=7&amp;number=0.0124&amp;sourceID=14","0.0124")</f>
        <v>0.0124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HYPERLINK("http://141.218.60.56/~jnz1568/getInfo.php?workbook=15_05.xlsx&amp;sheet=U0&amp;row=643&amp;col=6&amp;number=4.9&amp;sourceID=14","4.9")</f>
        <v>4.9</v>
      </c>
      <c r="G643" s="4" t="str">
        <f>HYPERLINK("http://141.218.60.56/~jnz1568/getInfo.php?workbook=15_05.xlsx&amp;sheet=U0&amp;row=643&amp;col=7&amp;number=0.0123&amp;sourceID=14","0.0123")</f>
        <v>0.0123</v>
      </c>
    </row>
    <row r="644" spans="1:7">
      <c r="A644" s="3">
        <v>15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HYPERLINK("http://141.218.60.56/~jnz1568/getInfo.php?workbook=15_05.xlsx&amp;sheet=U0&amp;row=644&amp;col=6&amp;number=3&amp;sourceID=14","3")</f>
        <v>3</v>
      </c>
      <c r="G644" s="4" t="str">
        <f>HYPERLINK("http://141.218.60.56/~jnz1568/getInfo.php?workbook=15_05.xlsx&amp;sheet=U0&amp;row=644&amp;col=7&amp;number=0.00269&amp;sourceID=14","0.00269")</f>
        <v>0.00269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HYPERLINK("http://141.218.60.56/~jnz1568/getInfo.php?workbook=15_05.xlsx&amp;sheet=U0&amp;row=645&amp;col=6&amp;number=3.1&amp;sourceID=14","3.1")</f>
        <v>3.1</v>
      </c>
      <c r="G645" s="4" t="str">
        <f>HYPERLINK("http://141.218.60.56/~jnz1568/getInfo.php?workbook=15_05.xlsx&amp;sheet=U0&amp;row=645&amp;col=7&amp;number=0.00269&amp;sourceID=14","0.00269")</f>
        <v>0.00269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HYPERLINK("http://141.218.60.56/~jnz1568/getInfo.php?workbook=15_05.xlsx&amp;sheet=U0&amp;row=646&amp;col=6&amp;number=3.2&amp;sourceID=14","3.2")</f>
        <v>3.2</v>
      </c>
      <c r="G646" s="4" t="str">
        <f>HYPERLINK("http://141.218.60.56/~jnz1568/getInfo.php?workbook=15_05.xlsx&amp;sheet=U0&amp;row=646&amp;col=7&amp;number=0.00269&amp;sourceID=14","0.00269")</f>
        <v>0.00269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HYPERLINK("http://141.218.60.56/~jnz1568/getInfo.php?workbook=15_05.xlsx&amp;sheet=U0&amp;row=647&amp;col=6&amp;number=3.3&amp;sourceID=14","3.3")</f>
        <v>3.3</v>
      </c>
      <c r="G647" s="4" t="str">
        <f>HYPERLINK("http://141.218.60.56/~jnz1568/getInfo.php?workbook=15_05.xlsx&amp;sheet=U0&amp;row=647&amp;col=7&amp;number=0.00269&amp;sourceID=14","0.00269")</f>
        <v>0.00269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HYPERLINK("http://141.218.60.56/~jnz1568/getInfo.php?workbook=15_05.xlsx&amp;sheet=U0&amp;row=648&amp;col=6&amp;number=3.4&amp;sourceID=14","3.4")</f>
        <v>3.4</v>
      </c>
      <c r="G648" s="4" t="str">
        <f>HYPERLINK("http://141.218.60.56/~jnz1568/getInfo.php?workbook=15_05.xlsx&amp;sheet=U0&amp;row=648&amp;col=7&amp;number=0.00269&amp;sourceID=14","0.00269")</f>
        <v>0.00269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HYPERLINK("http://141.218.60.56/~jnz1568/getInfo.php?workbook=15_05.xlsx&amp;sheet=U0&amp;row=649&amp;col=6&amp;number=3.5&amp;sourceID=14","3.5")</f>
        <v>3.5</v>
      </c>
      <c r="G649" s="4" t="str">
        <f>HYPERLINK("http://141.218.60.56/~jnz1568/getInfo.php?workbook=15_05.xlsx&amp;sheet=U0&amp;row=649&amp;col=7&amp;number=0.00269&amp;sourceID=14","0.00269")</f>
        <v>0.00269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HYPERLINK("http://141.218.60.56/~jnz1568/getInfo.php?workbook=15_05.xlsx&amp;sheet=U0&amp;row=650&amp;col=6&amp;number=3.6&amp;sourceID=14","3.6")</f>
        <v>3.6</v>
      </c>
      <c r="G650" s="4" t="str">
        <f>HYPERLINK("http://141.218.60.56/~jnz1568/getInfo.php?workbook=15_05.xlsx&amp;sheet=U0&amp;row=650&amp;col=7&amp;number=0.00269&amp;sourceID=14","0.00269")</f>
        <v>0.00269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HYPERLINK("http://141.218.60.56/~jnz1568/getInfo.php?workbook=15_05.xlsx&amp;sheet=U0&amp;row=651&amp;col=6&amp;number=3.7&amp;sourceID=14","3.7")</f>
        <v>3.7</v>
      </c>
      <c r="G651" s="4" t="str">
        <f>HYPERLINK("http://141.218.60.56/~jnz1568/getInfo.php?workbook=15_05.xlsx&amp;sheet=U0&amp;row=651&amp;col=7&amp;number=0.00269&amp;sourceID=14","0.00269")</f>
        <v>0.00269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HYPERLINK("http://141.218.60.56/~jnz1568/getInfo.php?workbook=15_05.xlsx&amp;sheet=U0&amp;row=652&amp;col=6&amp;number=3.8&amp;sourceID=14","3.8")</f>
        <v>3.8</v>
      </c>
      <c r="G652" s="4" t="str">
        <f>HYPERLINK("http://141.218.60.56/~jnz1568/getInfo.php?workbook=15_05.xlsx&amp;sheet=U0&amp;row=652&amp;col=7&amp;number=0.00269&amp;sourceID=14","0.00269")</f>
        <v>0.00269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HYPERLINK("http://141.218.60.56/~jnz1568/getInfo.php?workbook=15_05.xlsx&amp;sheet=U0&amp;row=653&amp;col=6&amp;number=3.9&amp;sourceID=14","3.9")</f>
        <v>3.9</v>
      </c>
      <c r="G653" s="4" t="str">
        <f>HYPERLINK("http://141.218.60.56/~jnz1568/getInfo.php?workbook=15_05.xlsx&amp;sheet=U0&amp;row=653&amp;col=7&amp;number=0.00269&amp;sourceID=14","0.00269")</f>
        <v>0.00269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HYPERLINK("http://141.218.60.56/~jnz1568/getInfo.php?workbook=15_05.xlsx&amp;sheet=U0&amp;row=654&amp;col=6&amp;number=4&amp;sourceID=14","4")</f>
        <v>4</v>
      </c>
      <c r="G654" s="4" t="str">
        <f>HYPERLINK("http://141.218.60.56/~jnz1568/getInfo.php?workbook=15_05.xlsx&amp;sheet=U0&amp;row=654&amp;col=7&amp;number=0.00269&amp;sourceID=14","0.00269")</f>
        <v>0.00269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HYPERLINK("http://141.218.60.56/~jnz1568/getInfo.php?workbook=15_05.xlsx&amp;sheet=U0&amp;row=655&amp;col=6&amp;number=4.1&amp;sourceID=14","4.1")</f>
        <v>4.1</v>
      </c>
      <c r="G655" s="4" t="str">
        <f>HYPERLINK("http://141.218.60.56/~jnz1568/getInfo.php?workbook=15_05.xlsx&amp;sheet=U0&amp;row=655&amp;col=7&amp;number=0.00269&amp;sourceID=14","0.00269")</f>
        <v>0.00269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HYPERLINK("http://141.218.60.56/~jnz1568/getInfo.php?workbook=15_05.xlsx&amp;sheet=U0&amp;row=656&amp;col=6&amp;number=4.2&amp;sourceID=14","4.2")</f>
        <v>4.2</v>
      </c>
      <c r="G656" s="4" t="str">
        <f>HYPERLINK("http://141.218.60.56/~jnz1568/getInfo.php?workbook=15_05.xlsx&amp;sheet=U0&amp;row=656&amp;col=7&amp;number=0.00268&amp;sourceID=14","0.00268")</f>
        <v>0.00268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HYPERLINK("http://141.218.60.56/~jnz1568/getInfo.php?workbook=15_05.xlsx&amp;sheet=U0&amp;row=657&amp;col=6&amp;number=4.3&amp;sourceID=14","4.3")</f>
        <v>4.3</v>
      </c>
      <c r="G657" s="4" t="str">
        <f>HYPERLINK("http://141.218.60.56/~jnz1568/getInfo.php?workbook=15_05.xlsx&amp;sheet=U0&amp;row=657&amp;col=7&amp;number=0.00268&amp;sourceID=14","0.00268")</f>
        <v>0.00268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HYPERLINK("http://141.218.60.56/~jnz1568/getInfo.php?workbook=15_05.xlsx&amp;sheet=U0&amp;row=658&amp;col=6&amp;number=4.4&amp;sourceID=14","4.4")</f>
        <v>4.4</v>
      </c>
      <c r="G658" s="4" t="str">
        <f>HYPERLINK("http://141.218.60.56/~jnz1568/getInfo.php?workbook=15_05.xlsx&amp;sheet=U0&amp;row=658&amp;col=7&amp;number=0.00268&amp;sourceID=14","0.00268")</f>
        <v>0.00268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HYPERLINK("http://141.218.60.56/~jnz1568/getInfo.php?workbook=15_05.xlsx&amp;sheet=U0&amp;row=659&amp;col=6&amp;number=4.5&amp;sourceID=14","4.5")</f>
        <v>4.5</v>
      </c>
      <c r="G659" s="4" t="str">
        <f>HYPERLINK("http://141.218.60.56/~jnz1568/getInfo.php?workbook=15_05.xlsx&amp;sheet=U0&amp;row=659&amp;col=7&amp;number=0.00267&amp;sourceID=14","0.00267")</f>
        <v>0.00267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HYPERLINK("http://141.218.60.56/~jnz1568/getInfo.php?workbook=15_05.xlsx&amp;sheet=U0&amp;row=660&amp;col=6&amp;number=4.6&amp;sourceID=14","4.6")</f>
        <v>4.6</v>
      </c>
      <c r="G660" s="4" t="str">
        <f>HYPERLINK("http://141.218.60.56/~jnz1568/getInfo.php?workbook=15_05.xlsx&amp;sheet=U0&amp;row=660&amp;col=7&amp;number=0.00267&amp;sourceID=14","0.00267")</f>
        <v>0.00267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HYPERLINK("http://141.218.60.56/~jnz1568/getInfo.php?workbook=15_05.xlsx&amp;sheet=U0&amp;row=661&amp;col=6&amp;number=4.7&amp;sourceID=14","4.7")</f>
        <v>4.7</v>
      </c>
      <c r="G661" s="4" t="str">
        <f>HYPERLINK("http://141.218.60.56/~jnz1568/getInfo.php?workbook=15_05.xlsx&amp;sheet=U0&amp;row=661&amp;col=7&amp;number=0.00266&amp;sourceID=14","0.00266")</f>
        <v>0.00266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HYPERLINK("http://141.218.60.56/~jnz1568/getInfo.php?workbook=15_05.xlsx&amp;sheet=U0&amp;row=662&amp;col=6&amp;number=4.8&amp;sourceID=14","4.8")</f>
        <v>4.8</v>
      </c>
      <c r="G662" s="4" t="str">
        <f>HYPERLINK("http://141.218.60.56/~jnz1568/getInfo.php?workbook=15_05.xlsx&amp;sheet=U0&amp;row=662&amp;col=7&amp;number=0.00265&amp;sourceID=14","0.00265")</f>
        <v>0.00265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HYPERLINK("http://141.218.60.56/~jnz1568/getInfo.php?workbook=15_05.xlsx&amp;sheet=U0&amp;row=663&amp;col=6&amp;number=4.9&amp;sourceID=14","4.9")</f>
        <v>4.9</v>
      </c>
      <c r="G663" s="4" t="str">
        <f>HYPERLINK("http://141.218.60.56/~jnz1568/getInfo.php?workbook=15_05.xlsx&amp;sheet=U0&amp;row=663&amp;col=7&amp;number=0.00264&amp;sourceID=14","0.00264")</f>
        <v>0.00264</v>
      </c>
    </row>
    <row r="664" spans="1:7">
      <c r="A664" s="3">
        <v>15</v>
      </c>
      <c r="B664" s="3">
        <v>5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HYPERLINK("http://141.218.60.56/~jnz1568/getInfo.php?workbook=15_05.xlsx&amp;sheet=U0&amp;row=664&amp;col=6&amp;number=3&amp;sourceID=14","3")</f>
        <v>3</v>
      </c>
      <c r="G664" s="4" t="str">
        <f>HYPERLINK("http://141.218.60.56/~jnz1568/getInfo.php?workbook=15_05.xlsx&amp;sheet=U0&amp;row=664&amp;col=7&amp;number=0.0071&amp;sourceID=14","0.0071")</f>
        <v>0.0071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HYPERLINK("http://141.218.60.56/~jnz1568/getInfo.php?workbook=15_05.xlsx&amp;sheet=U0&amp;row=665&amp;col=6&amp;number=3.1&amp;sourceID=14","3.1")</f>
        <v>3.1</v>
      </c>
      <c r="G665" s="4" t="str">
        <f>HYPERLINK("http://141.218.60.56/~jnz1568/getInfo.php?workbook=15_05.xlsx&amp;sheet=U0&amp;row=665&amp;col=7&amp;number=0.0071&amp;sourceID=14","0.0071")</f>
        <v>0.0071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HYPERLINK("http://141.218.60.56/~jnz1568/getInfo.php?workbook=15_05.xlsx&amp;sheet=U0&amp;row=666&amp;col=6&amp;number=3.2&amp;sourceID=14","3.2")</f>
        <v>3.2</v>
      </c>
      <c r="G666" s="4" t="str">
        <f>HYPERLINK("http://141.218.60.56/~jnz1568/getInfo.php?workbook=15_05.xlsx&amp;sheet=U0&amp;row=666&amp;col=7&amp;number=0.0071&amp;sourceID=14","0.0071")</f>
        <v>0.0071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HYPERLINK("http://141.218.60.56/~jnz1568/getInfo.php?workbook=15_05.xlsx&amp;sheet=U0&amp;row=667&amp;col=6&amp;number=3.3&amp;sourceID=14","3.3")</f>
        <v>3.3</v>
      </c>
      <c r="G667" s="4" t="str">
        <f>HYPERLINK("http://141.218.60.56/~jnz1568/getInfo.php?workbook=15_05.xlsx&amp;sheet=U0&amp;row=667&amp;col=7&amp;number=0.0071&amp;sourceID=14","0.0071")</f>
        <v>0.0071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HYPERLINK("http://141.218.60.56/~jnz1568/getInfo.php?workbook=15_05.xlsx&amp;sheet=U0&amp;row=668&amp;col=6&amp;number=3.4&amp;sourceID=14","3.4")</f>
        <v>3.4</v>
      </c>
      <c r="G668" s="4" t="str">
        <f>HYPERLINK("http://141.218.60.56/~jnz1568/getInfo.php?workbook=15_05.xlsx&amp;sheet=U0&amp;row=668&amp;col=7&amp;number=0.0071&amp;sourceID=14","0.0071")</f>
        <v>0.0071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HYPERLINK("http://141.218.60.56/~jnz1568/getInfo.php?workbook=15_05.xlsx&amp;sheet=U0&amp;row=669&amp;col=6&amp;number=3.5&amp;sourceID=14","3.5")</f>
        <v>3.5</v>
      </c>
      <c r="G669" s="4" t="str">
        <f>HYPERLINK("http://141.218.60.56/~jnz1568/getInfo.php?workbook=15_05.xlsx&amp;sheet=U0&amp;row=669&amp;col=7&amp;number=0.0071&amp;sourceID=14","0.0071")</f>
        <v>0.0071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HYPERLINK("http://141.218.60.56/~jnz1568/getInfo.php?workbook=15_05.xlsx&amp;sheet=U0&amp;row=670&amp;col=6&amp;number=3.6&amp;sourceID=14","3.6")</f>
        <v>3.6</v>
      </c>
      <c r="G670" s="4" t="str">
        <f>HYPERLINK("http://141.218.60.56/~jnz1568/getInfo.php?workbook=15_05.xlsx&amp;sheet=U0&amp;row=670&amp;col=7&amp;number=0.0071&amp;sourceID=14","0.0071")</f>
        <v>0.0071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HYPERLINK("http://141.218.60.56/~jnz1568/getInfo.php?workbook=15_05.xlsx&amp;sheet=U0&amp;row=671&amp;col=6&amp;number=3.7&amp;sourceID=14","3.7")</f>
        <v>3.7</v>
      </c>
      <c r="G671" s="4" t="str">
        <f>HYPERLINK("http://141.218.60.56/~jnz1568/getInfo.php?workbook=15_05.xlsx&amp;sheet=U0&amp;row=671&amp;col=7&amp;number=0.00709&amp;sourceID=14","0.00709")</f>
        <v>0.00709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HYPERLINK("http://141.218.60.56/~jnz1568/getInfo.php?workbook=15_05.xlsx&amp;sheet=U0&amp;row=672&amp;col=6&amp;number=3.8&amp;sourceID=14","3.8")</f>
        <v>3.8</v>
      </c>
      <c r="G672" s="4" t="str">
        <f>HYPERLINK("http://141.218.60.56/~jnz1568/getInfo.php?workbook=15_05.xlsx&amp;sheet=U0&amp;row=672&amp;col=7&amp;number=0.00709&amp;sourceID=14","0.00709")</f>
        <v>0.00709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HYPERLINK("http://141.218.60.56/~jnz1568/getInfo.php?workbook=15_05.xlsx&amp;sheet=U0&amp;row=673&amp;col=6&amp;number=3.9&amp;sourceID=14","3.9")</f>
        <v>3.9</v>
      </c>
      <c r="G673" s="4" t="str">
        <f>HYPERLINK("http://141.218.60.56/~jnz1568/getInfo.php?workbook=15_05.xlsx&amp;sheet=U0&amp;row=673&amp;col=7&amp;number=0.00709&amp;sourceID=14","0.00709")</f>
        <v>0.00709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HYPERLINK("http://141.218.60.56/~jnz1568/getInfo.php?workbook=15_05.xlsx&amp;sheet=U0&amp;row=674&amp;col=6&amp;number=4&amp;sourceID=14","4")</f>
        <v>4</v>
      </c>
      <c r="G674" s="4" t="str">
        <f>HYPERLINK("http://141.218.60.56/~jnz1568/getInfo.php?workbook=15_05.xlsx&amp;sheet=U0&amp;row=674&amp;col=7&amp;number=0.00709&amp;sourceID=14","0.00709")</f>
        <v>0.00709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HYPERLINK("http://141.218.60.56/~jnz1568/getInfo.php?workbook=15_05.xlsx&amp;sheet=U0&amp;row=675&amp;col=6&amp;number=4.1&amp;sourceID=14","4.1")</f>
        <v>4.1</v>
      </c>
      <c r="G675" s="4" t="str">
        <f>HYPERLINK("http://141.218.60.56/~jnz1568/getInfo.php?workbook=15_05.xlsx&amp;sheet=U0&amp;row=675&amp;col=7&amp;number=0.00708&amp;sourceID=14","0.00708")</f>
        <v>0.00708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HYPERLINK("http://141.218.60.56/~jnz1568/getInfo.php?workbook=15_05.xlsx&amp;sheet=U0&amp;row=676&amp;col=6&amp;number=4.2&amp;sourceID=14","4.2")</f>
        <v>4.2</v>
      </c>
      <c r="G676" s="4" t="str">
        <f>HYPERLINK("http://141.218.60.56/~jnz1568/getInfo.php?workbook=15_05.xlsx&amp;sheet=U0&amp;row=676&amp;col=7&amp;number=0.00707&amp;sourceID=14","0.00707")</f>
        <v>0.00707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HYPERLINK("http://141.218.60.56/~jnz1568/getInfo.php?workbook=15_05.xlsx&amp;sheet=U0&amp;row=677&amp;col=6&amp;number=4.3&amp;sourceID=14","4.3")</f>
        <v>4.3</v>
      </c>
      <c r="G677" s="4" t="str">
        <f>HYPERLINK("http://141.218.60.56/~jnz1568/getInfo.php?workbook=15_05.xlsx&amp;sheet=U0&amp;row=677&amp;col=7&amp;number=0.00707&amp;sourceID=14","0.00707")</f>
        <v>0.00707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HYPERLINK("http://141.218.60.56/~jnz1568/getInfo.php?workbook=15_05.xlsx&amp;sheet=U0&amp;row=678&amp;col=6&amp;number=4.4&amp;sourceID=14","4.4")</f>
        <v>4.4</v>
      </c>
      <c r="G678" s="4" t="str">
        <f>HYPERLINK("http://141.218.60.56/~jnz1568/getInfo.php?workbook=15_05.xlsx&amp;sheet=U0&amp;row=678&amp;col=7&amp;number=0.00706&amp;sourceID=14","0.00706")</f>
        <v>0.00706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HYPERLINK("http://141.218.60.56/~jnz1568/getInfo.php?workbook=15_05.xlsx&amp;sheet=U0&amp;row=679&amp;col=6&amp;number=4.5&amp;sourceID=14","4.5")</f>
        <v>4.5</v>
      </c>
      <c r="G679" s="4" t="str">
        <f>HYPERLINK("http://141.218.60.56/~jnz1568/getInfo.php?workbook=15_05.xlsx&amp;sheet=U0&amp;row=679&amp;col=7&amp;number=0.00705&amp;sourceID=14","0.00705")</f>
        <v>0.00705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HYPERLINK("http://141.218.60.56/~jnz1568/getInfo.php?workbook=15_05.xlsx&amp;sheet=U0&amp;row=680&amp;col=6&amp;number=4.6&amp;sourceID=14","4.6")</f>
        <v>4.6</v>
      </c>
      <c r="G680" s="4" t="str">
        <f>HYPERLINK("http://141.218.60.56/~jnz1568/getInfo.php?workbook=15_05.xlsx&amp;sheet=U0&amp;row=680&amp;col=7&amp;number=0.00703&amp;sourceID=14","0.00703")</f>
        <v>0.00703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HYPERLINK("http://141.218.60.56/~jnz1568/getInfo.php?workbook=15_05.xlsx&amp;sheet=U0&amp;row=681&amp;col=6&amp;number=4.7&amp;sourceID=14","4.7")</f>
        <v>4.7</v>
      </c>
      <c r="G681" s="4" t="str">
        <f>HYPERLINK("http://141.218.60.56/~jnz1568/getInfo.php?workbook=15_05.xlsx&amp;sheet=U0&amp;row=681&amp;col=7&amp;number=0.00701&amp;sourceID=14","0.00701")</f>
        <v>0.00701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HYPERLINK("http://141.218.60.56/~jnz1568/getInfo.php?workbook=15_05.xlsx&amp;sheet=U0&amp;row=682&amp;col=6&amp;number=4.8&amp;sourceID=14","4.8")</f>
        <v>4.8</v>
      </c>
      <c r="G682" s="4" t="str">
        <f>HYPERLINK("http://141.218.60.56/~jnz1568/getInfo.php?workbook=15_05.xlsx&amp;sheet=U0&amp;row=682&amp;col=7&amp;number=0.00699&amp;sourceID=14","0.00699")</f>
        <v>0.00699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HYPERLINK("http://141.218.60.56/~jnz1568/getInfo.php?workbook=15_05.xlsx&amp;sheet=U0&amp;row=683&amp;col=6&amp;number=4.9&amp;sourceID=14","4.9")</f>
        <v>4.9</v>
      </c>
      <c r="G683" s="4" t="str">
        <f>HYPERLINK("http://141.218.60.56/~jnz1568/getInfo.php?workbook=15_05.xlsx&amp;sheet=U0&amp;row=683&amp;col=7&amp;number=0.00696&amp;sourceID=14","0.00696")</f>
        <v>0.00696</v>
      </c>
    </row>
    <row r="684" spans="1:7">
      <c r="A684" s="3">
        <v>15</v>
      </c>
      <c r="B684" s="3">
        <v>5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HYPERLINK("http://141.218.60.56/~jnz1568/getInfo.php?workbook=15_05.xlsx&amp;sheet=U0&amp;row=684&amp;col=6&amp;number=3&amp;sourceID=14","3")</f>
        <v>3</v>
      </c>
      <c r="G684" s="4" t="str">
        <f>HYPERLINK("http://141.218.60.56/~jnz1568/getInfo.php?workbook=15_05.xlsx&amp;sheet=U0&amp;row=684&amp;col=7&amp;number=0.411&amp;sourceID=14","0.411")</f>
        <v>0.411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HYPERLINK("http://141.218.60.56/~jnz1568/getInfo.php?workbook=15_05.xlsx&amp;sheet=U0&amp;row=685&amp;col=6&amp;number=3.1&amp;sourceID=14","3.1")</f>
        <v>3.1</v>
      </c>
      <c r="G685" s="4" t="str">
        <f>HYPERLINK("http://141.218.60.56/~jnz1568/getInfo.php?workbook=15_05.xlsx&amp;sheet=U0&amp;row=685&amp;col=7&amp;number=0.411&amp;sourceID=14","0.411")</f>
        <v>0.411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HYPERLINK("http://141.218.60.56/~jnz1568/getInfo.php?workbook=15_05.xlsx&amp;sheet=U0&amp;row=686&amp;col=6&amp;number=3.2&amp;sourceID=14","3.2")</f>
        <v>3.2</v>
      </c>
      <c r="G686" s="4" t="str">
        <f>HYPERLINK("http://141.218.60.56/~jnz1568/getInfo.php?workbook=15_05.xlsx&amp;sheet=U0&amp;row=686&amp;col=7&amp;number=0.411&amp;sourceID=14","0.411")</f>
        <v>0.411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HYPERLINK("http://141.218.60.56/~jnz1568/getInfo.php?workbook=15_05.xlsx&amp;sheet=U0&amp;row=687&amp;col=6&amp;number=3.3&amp;sourceID=14","3.3")</f>
        <v>3.3</v>
      </c>
      <c r="G687" s="4" t="str">
        <f>HYPERLINK("http://141.218.60.56/~jnz1568/getInfo.php?workbook=15_05.xlsx&amp;sheet=U0&amp;row=687&amp;col=7&amp;number=0.411&amp;sourceID=14","0.411")</f>
        <v>0.411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HYPERLINK("http://141.218.60.56/~jnz1568/getInfo.php?workbook=15_05.xlsx&amp;sheet=U0&amp;row=688&amp;col=6&amp;number=3.4&amp;sourceID=14","3.4")</f>
        <v>3.4</v>
      </c>
      <c r="G688" s="4" t="str">
        <f>HYPERLINK("http://141.218.60.56/~jnz1568/getInfo.php?workbook=15_05.xlsx&amp;sheet=U0&amp;row=688&amp;col=7&amp;number=0.411&amp;sourceID=14","0.411")</f>
        <v>0.411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HYPERLINK("http://141.218.60.56/~jnz1568/getInfo.php?workbook=15_05.xlsx&amp;sheet=U0&amp;row=689&amp;col=6&amp;number=3.5&amp;sourceID=14","3.5")</f>
        <v>3.5</v>
      </c>
      <c r="G689" s="4" t="str">
        <f>HYPERLINK("http://141.218.60.56/~jnz1568/getInfo.php?workbook=15_05.xlsx&amp;sheet=U0&amp;row=689&amp;col=7&amp;number=0.411&amp;sourceID=14","0.411")</f>
        <v>0.411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HYPERLINK("http://141.218.60.56/~jnz1568/getInfo.php?workbook=15_05.xlsx&amp;sheet=U0&amp;row=690&amp;col=6&amp;number=3.6&amp;sourceID=14","3.6")</f>
        <v>3.6</v>
      </c>
      <c r="G690" s="4" t="str">
        <f>HYPERLINK("http://141.218.60.56/~jnz1568/getInfo.php?workbook=15_05.xlsx&amp;sheet=U0&amp;row=690&amp;col=7&amp;number=0.412&amp;sourceID=14","0.412")</f>
        <v>0.412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HYPERLINK("http://141.218.60.56/~jnz1568/getInfo.php?workbook=15_05.xlsx&amp;sheet=U0&amp;row=691&amp;col=6&amp;number=3.7&amp;sourceID=14","3.7")</f>
        <v>3.7</v>
      </c>
      <c r="G691" s="4" t="str">
        <f>HYPERLINK("http://141.218.60.56/~jnz1568/getInfo.php?workbook=15_05.xlsx&amp;sheet=U0&amp;row=691&amp;col=7&amp;number=0.412&amp;sourceID=14","0.412")</f>
        <v>0.412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HYPERLINK("http://141.218.60.56/~jnz1568/getInfo.php?workbook=15_05.xlsx&amp;sheet=U0&amp;row=692&amp;col=6&amp;number=3.8&amp;sourceID=14","3.8")</f>
        <v>3.8</v>
      </c>
      <c r="G692" s="4" t="str">
        <f>HYPERLINK("http://141.218.60.56/~jnz1568/getInfo.php?workbook=15_05.xlsx&amp;sheet=U0&amp;row=692&amp;col=7&amp;number=0.412&amp;sourceID=14","0.412")</f>
        <v>0.412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HYPERLINK("http://141.218.60.56/~jnz1568/getInfo.php?workbook=15_05.xlsx&amp;sheet=U0&amp;row=693&amp;col=6&amp;number=3.9&amp;sourceID=14","3.9")</f>
        <v>3.9</v>
      </c>
      <c r="G693" s="4" t="str">
        <f>HYPERLINK("http://141.218.60.56/~jnz1568/getInfo.php?workbook=15_05.xlsx&amp;sheet=U0&amp;row=693&amp;col=7&amp;number=0.412&amp;sourceID=14","0.412")</f>
        <v>0.412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HYPERLINK("http://141.218.60.56/~jnz1568/getInfo.php?workbook=15_05.xlsx&amp;sheet=U0&amp;row=694&amp;col=6&amp;number=4&amp;sourceID=14","4")</f>
        <v>4</v>
      </c>
      <c r="G694" s="4" t="str">
        <f>HYPERLINK("http://141.218.60.56/~jnz1568/getInfo.php?workbook=15_05.xlsx&amp;sheet=U0&amp;row=694&amp;col=7&amp;number=0.412&amp;sourceID=14","0.412")</f>
        <v>0.412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HYPERLINK("http://141.218.60.56/~jnz1568/getInfo.php?workbook=15_05.xlsx&amp;sheet=U0&amp;row=695&amp;col=6&amp;number=4.1&amp;sourceID=14","4.1")</f>
        <v>4.1</v>
      </c>
      <c r="G695" s="4" t="str">
        <f>HYPERLINK("http://141.218.60.56/~jnz1568/getInfo.php?workbook=15_05.xlsx&amp;sheet=U0&amp;row=695&amp;col=7&amp;number=0.413&amp;sourceID=14","0.413")</f>
        <v>0.413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HYPERLINK("http://141.218.60.56/~jnz1568/getInfo.php?workbook=15_05.xlsx&amp;sheet=U0&amp;row=696&amp;col=6&amp;number=4.2&amp;sourceID=14","4.2")</f>
        <v>4.2</v>
      </c>
      <c r="G696" s="4" t="str">
        <f>HYPERLINK("http://141.218.60.56/~jnz1568/getInfo.php?workbook=15_05.xlsx&amp;sheet=U0&amp;row=696&amp;col=7&amp;number=0.413&amp;sourceID=14","0.413")</f>
        <v>0.413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HYPERLINK("http://141.218.60.56/~jnz1568/getInfo.php?workbook=15_05.xlsx&amp;sheet=U0&amp;row=697&amp;col=6&amp;number=4.3&amp;sourceID=14","4.3")</f>
        <v>4.3</v>
      </c>
      <c r="G697" s="4" t="str">
        <f>HYPERLINK("http://141.218.60.56/~jnz1568/getInfo.php?workbook=15_05.xlsx&amp;sheet=U0&amp;row=697&amp;col=7&amp;number=0.414&amp;sourceID=14","0.414")</f>
        <v>0.414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HYPERLINK("http://141.218.60.56/~jnz1568/getInfo.php?workbook=15_05.xlsx&amp;sheet=U0&amp;row=698&amp;col=6&amp;number=4.4&amp;sourceID=14","4.4")</f>
        <v>4.4</v>
      </c>
      <c r="G698" s="4" t="str">
        <f>HYPERLINK("http://141.218.60.56/~jnz1568/getInfo.php?workbook=15_05.xlsx&amp;sheet=U0&amp;row=698&amp;col=7&amp;number=0.414&amp;sourceID=14","0.414")</f>
        <v>0.414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HYPERLINK("http://141.218.60.56/~jnz1568/getInfo.php?workbook=15_05.xlsx&amp;sheet=U0&amp;row=699&amp;col=6&amp;number=4.5&amp;sourceID=14","4.5")</f>
        <v>4.5</v>
      </c>
      <c r="G699" s="4" t="str">
        <f>HYPERLINK("http://141.218.60.56/~jnz1568/getInfo.php?workbook=15_05.xlsx&amp;sheet=U0&amp;row=699&amp;col=7&amp;number=0.415&amp;sourceID=14","0.415")</f>
        <v>0.415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HYPERLINK("http://141.218.60.56/~jnz1568/getInfo.php?workbook=15_05.xlsx&amp;sheet=U0&amp;row=700&amp;col=6&amp;number=4.6&amp;sourceID=14","4.6")</f>
        <v>4.6</v>
      </c>
      <c r="G700" s="4" t="str">
        <f>HYPERLINK("http://141.218.60.56/~jnz1568/getInfo.php?workbook=15_05.xlsx&amp;sheet=U0&amp;row=700&amp;col=7&amp;number=0.416&amp;sourceID=14","0.416")</f>
        <v>0.416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HYPERLINK("http://141.218.60.56/~jnz1568/getInfo.php?workbook=15_05.xlsx&amp;sheet=U0&amp;row=701&amp;col=6&amp;number=4.7&amp;sourceID=14","4.7")</f>
        <v>4.7</v>
      </c>
      <c r="G701" s="4" t="str">
        <f>HYPERLINK("http://141.218.60.56/~jnz1568/getInfo.php?workbook=15_05.xlsx&amp;sheet=U0&amp;row=701&amp;col=7&amp;number=0.417&amp;sourceID=14","0.417")</f>
        <v>0.417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HYPERLINK("http://141.218.60.56/~jnz1568/getInfo.php?workbook=15_05.xlsx&amp;sheet=U0&amp;row=702&amp;col=6&amp;number=4.8&amp;sourceID=14","4.8")</f>
        <v>4.8</v>
      </c>
      <c r="G702" s="4" t="str">
        <f>HYPERLINK("http://141.218.60.56/~jnz1568/getInfo.php?workbook=15_05.xlsx&amp;sheet=U0&amp;row=702&amp;col=7&amp;number=0.419&amp;sourceID=14","0.419")</f>
        <v>0.419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HYPERLINK("http://141.218.60.56/~jnz1568/getInfo.php?workbook=15_05.xlsx&amp;sheet=U0&amp;row=703&amp;col=6&amp;number=4.9&amp;sourceID=14","4.9")</f>
        <v>4.9</v>
      </c>
      <c r="G703" s="4" t="str">
        <f>HYPERLINK("http://141.218.60.56/~jnz1568/getInfo.php?workbook=15_05.xlsx&amp;sheet=U0&amp;row=703&amp;col=7&amp;number=0.421&amp;sourceID=14","0.421")</f>
        <v>0.421</v>
      </c>
    </row>
    <row r="704" spans="1:7">
      <c r="A704" s="3">
        <v>15</v>
      </c>
      <c r="B704" s="3">
        <v>5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HYPERLINK("http://141.218.60.56/~jnz1568/getInfo.php?workbook=15_05.xlsx&amp;sheet=U0&amp;row=704&amp;col=6&amp;number=3&amp;sourceID=14","3")</f>
        <v>3</v>
      </c>
      <c r="G704" s="4" t="str">
        <f>HYPERLINK("http://141.218.60.56/~jnz1568/getInfo.php?workbook=15_05.xlsx&amp;sheet=U0&amp;row=704&amp;col=7&amp;number=0.0157&amp;sourceID=14","0.0157")</f>
        <v>0.0157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HYPERLINK("http://141.218.60.56/~jnz1568/getInfo.php?workbook=15_05.xlsx&amp;sheet=U0&amp;row=705&amp;col=6&amp;number=3.1&amp;sourceID=14","3.1")</f>
        <v>3.1</v>
      </c>
      <c r="G705" s="4" t="str">
        <f>HYPERLINK("http://141.218.60.56/~jnz1568/getInfo.php?workbook=15_05.xlsx&amp;sheet=U0&amp;row=705&amp;col=7&amp;number=0.0157&amp;sourceID=14","0.0157")</f>
        <v>0.0157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HYPERLINK("http://141.218.60.56/~jnz1568/getInfo.php?workbook=15_05.xlsx&amp;sheet=U0&amp;row=706&amp;col=6&amp;number=3.2&amp;sourceID=14","3.2")</f>
        <v>3.2</v>
      </c>
      <c r="G706" s="4" t="str">
        <f>HYPERLINK("http://141.218.60.56/~jnz1568/getInfo.php?workbook=15_05.xlsx&amp;sheet=U0&amp;row=706&amp;col=7&amp;number=0.0157&amp;sourceID=14","0.0157")</f>
        <v>0.0157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HYPERLINK("http://141.218.60.56/~jnz1568/getInfo.php?workbook=15_05.xlsx&amp;sheet=U0&amp;row=707&amp;col=6&amp;number=3.3&amp;sourceID=14","3.3")</f>
        <v>3.3</v>
      </c>
      <c r="G707" s="4" t="str">
        <f>HYPERLINK("http://141.218.60.56/~jnz1568/getInfo.php?workbook=15_05.xlsx&amp;sheet=U0&amp;row=707&amp;col=7&amp;number=0.0157&amp;sourceID=14","0.0157")</f>
        <v>0.0157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HYPERLINK("http://141.218.60.56/~jnz1568/getInfo.php?workbook=15_05.xlsx&amp;sheet=U0&amp;row=708&amp;col=6&amp;number=3.4&amp;sourceID=14","3.4")</f>
        <v>3.4</v>
      </c>
      <c r="G708" s="4" t="str">
        <f>HYPERLINK("http://141.218.60.56/~jnz1568/getInfo.php?workbook=15_05.xlsx&amp;sheet=U0&amp;row=708&amp;col=7&amp;number=0.0157&amp;sourceID=14","0.0157")</f>
        <v>0.0157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HYPERLINK("http://141.218.60.56/~jnz1568/getInfo.php?workbook=15_05.xlsx&amp;sheet=U0&amp;row=709&amp;col=6&amp;number=3.5&amp;sourceID=14","3.5")</f>
        <v>3.5</v>
      </c>
      <c r="G709" s="4" t="str">
        <f>HYPERLINK("http://141.218.60.56/~jnz1568/getInfo.php?workbook=15_05.xlsx&amp;sheet=U0&amp;row=709&amp;col=7&amp;number=0.0157&amp;sourceID=14","0.0157")</f>
        <v>0.0157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HYPERLINK("http://141.218.60.56/~jnz1568/getInfo.php?workbook=15_05.xlsx&amp;sheet=U0&amp;row=710&amp;col=6&amp;number=3.6&amp;sourceID=14","3.6")</f>
        <v>3.6</v>
      </c>
      <c r="G710" s="4" t="str">
        <f>HYPERLINK("http://141.218.60.56/~jnz1568/getInfo.php?workbook=15_05.xlsx&amp;sheet=U0&amp;row=710&amp;col=7&amp;number=0.0157&amp;sourceID=14","0.0157")</f>
        <v>0.0157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HYPERLINK("http://141.218.60.56/~jnz1568/getInfo.php?workbook=15_05.xlsx&amp;sheet=U0&amp;row=711&amp;col=6&amp;number=3.7&amp;sourceID=14","3.7")</f>
        <v>3.7</v>
      </c>
      <c r="G711" s="4" t="str">
        <f>HYPERLINK("http://141.218.60.56/~jnz1568/getInfo.php?workbook=15_05.xlsx&amp;sheet=U0&amp;row=711&amp;col=7&amp;number=0.0157&amp;sourceID=14","0.0157")</f>
        <v>0.0157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HYPERLINK("http://141.218.60.56/~jnz1568/getInfo.php?workbook=15_05.xlsx&amp;sheet=U0&amp;row=712&amp;col=6&amp;number=3.8&amp;sourceID=14","3.8")</f>
        <v>3.8</v>
      </c>
      <c r="G712" s="4" t="str">
        <f>HYPERLINK("http://141.218.60.56/~jnz1568/getInfo.php?workbook=15_05.xlsx&amp;sheet=U0&amp;row=712&amp;col=7&amp;number=0.0157&amp;sourceID=14","0.0157")</f>
        <v>0.0157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HYPERLINK("http://141.218.60.56/~jnz1568/getInfo.php?workbook=15_05.xlsx&amp;sheet=U0&amp;row=713&amp;col=6&amp;number=3.9&amp;sourceID=14","3.9")</f>
        <v>3.9</v>
      </c>
      <c r="G713" s="4" t="str">
        <f>HYPERLINK("http://141.218.60.56/~jnz1568/getInfo.php?workbook=15_05.xlsx&amp;sheet=U0&amp;row=713&amp;col=7&amp;number=0.0157&amp;sourceID=14","0.0157")</f>
        <v>0.0157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HYPERLINK("http://141.218.60.56/~jnz1568/getInfo.php?workbook=15_05.xlsx&amp;sheet=U0&amp;row=714&amp;col=6&amp;number=4&amp;sourceID=14","4")</f>
        <v>4</v>
      </c>
      <c r="G714" s="4" t="str">
        <f>HYPERLINK("http://141.218.60.56/~jnz1568/getInfo.php?workbook=15_05.xlsx&amp;sheet=U0&amp;row=714&amp;col=7&amp;number=0.0157&amp;sourceID=14","0.0157")</f>
        <v>0.0157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HYPERLINK("http://141.218.60.56/~jnz1568/getInfo.php?workbook=15_05.xlsx&amp;sheet=U0&amp;row=715&amp;col=6&amp;number=4.1&amp;sourceID=14","4.1")</f>
        <v>4.1</v>
      </c>
      <c r="G715" s="4" t="str">
        <f>HYPERLINK("http://141.218.60.56/~jnz1568/getInfo.php?workbook=15_05.xlsx&amp;sheet=U0&amp;row=715&amp;col=7&amp;number=0.0157&amp;sourceID=14","0.0157")</f>
        <v>0.0157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HYPERLINK("http://141.218.60.56/~jnz1568/getInfo.php?workbook=15_05.xlsx&amp;sheet=U0&amp;row=716&amp;col=6&amp;number=4.2&amp;sourceID=14","4.2")</f>
        <v>4.2</v>
      </c>
      <c r="G716" s="4" t="str">
        <f>HYPERLINK("http://141.218.60.56/~jnz1568/getInfo.php?workbook=15_05.xlsx&amp;sheet=U0&amp;row=716&amp;col=7&amp;number=0.0157&amp;sourceID=14","0.0157")</f>
        <v>0.0157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HYPERLINK("http://141.218.60.56/~jnz1568/getInfo.php?workbook=15_05.xlsx&amp;sheet=U0&amp;row=717&amp;col=6&amp;number=4.3&amp;sourceID=14","4.3")</f>
        <v>4.3</v>
      </c>
      <c r="G717" s="4" t="str">
        <f>HYPERLINK("http://141.218.60.56/~jnz1568/getInfo.php?workbook=15_05.xlsx&amp;sheet=U0&amp;row=717&amp;col=7&amp;number=0.0157&amp;sourceID=14","0.0157")</f>
        <v>0.0157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HYPERLINK("http://141.218.60.56/~jnz1568/getInfo.php?workbook=15_05.xlsx&amp;sheet=U0&amp;row=718&amp;col=6&amp;number=4.4&amp;sourceID=14","4.4")</f>
        <v>4.4</v>
      </c>
      <c r="G718" s="4" t="str">
        <f>HYPERLINK("http://141.218.60.56/~jnz1568/getInfo.php?workbook=15_05.xlsx&amp;sheet=U0&amp;row=718&amp;col=7&amp;number=0.0156&amp;sourceID=14","0.0156")</f>
        <v>0.0156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HYPERLINK("http://141.218.60.56/~jnz1568/getInfo.php?workbook=15_05.xlsx&amp;sheet=U0&amp;row=719&amp;col=6&amp;number=4.5&amp;sourceID=14","4.5")</f>
        <v>4.5</v>
      </c>
      <c r="G719" s="4" t="str">
        <f>HYPERLINK("http://141.218.60.56/~jnz1568/getInfo.php?workbook=15_05.xlsx&amp;sheet=U0&amp;row=719&amp;col=7&amp;number=0.0156&amp;sourceID=14","0.0156")</f>
        <v>0.0156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HYPERLINK("http://141.218.60.56/~jnz1568/getInfo.php?workbook=15_05.xlsx&amp;sheet=U0&amp;row=720&amp;col=6&amp;number=4.6&amp;sourceID=14","4.6")</f>
        <v>4.6</v>
      </c>
      <c r="G720" s="4" t="str">
        <f>HYPERLINK("http://141.218.60.56/~jnz1568/getInfo.php?workbook=15_05.xlsx&amp;sheet=U0&amp;row=720&amp;col=7&amp;number=0.0156&amp;sourceID=14","0.0156")</f>
        <v>0.0156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HYPERLINK("http://141.218.60.56/~jnz1568/getInfo.php?workbook=15_05.xlsx&amp;sheet=U0&amp;row=721&amp;col=6&amp;number=4.7&amp;sourceID=14","4.7")</f>
        <v>4.7</v>
      </c>
      <c r="G721" s="4" t="str">
        <f>HYPERLINK("http://141.218.60.56/~jnz1568/getInfo.php?workbook=15_05.xlsx&amp;sheet=U0&amp;row=721&amp;col=7&amp;number=0.0156&amp;sourceID=14","0.0156")</f>
        <v>0.0156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HYPERLINK("http://141.218.60.56/~jnz1568/getInfo.php?workbook=15_05.xlsx&amp;sheet=U0&amp;row=722&amp;col=6&amp;number=4.8&amp;sourceID=14","4.8")</f>
        <v>4.8</v>
      </c>
      <c r="G722" s="4" t="str">
        <f>HYPERLINK("http://141.218.60.56/~jnz1568/getInfo.php?workbook=15_05.xlsx&amp;sheet=U0&amp;row=722&amp;col=7&amp;number=0.0155&amp;sourceID=14","0.0155")</f>
        <v>0.0155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HYPERLINK("http://141.218.60.56/~jnz1568/getInfo.php?workbook=15_05.xlsx&amp;sheet=U0&amp;row=723&amp;col=6&amp;number=4.9&amp;sourceID=14","4.9")</f>
        <v>4.9</v>
      </c>
      <c r="G723" s="4" t="str">
        <f>HYPERLINK("http://141.218.60.56/~jnz1568/getInfo.php?workbook=15_05.xlsx&amp;sheet=U0&amp;row=723&amp;col=7&amp;number=0.0155&amp;sourceID=14","0.0155")</f>
        <v>0.0155</v>
      </c>
    </row>
    <row r="724" spans="1:7">
      <c r="A724" s="3">
        <v>15</v>
      </c>
      <c r="B724" s="3">
        <v>5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HYPERLINK("http://141.218.60.56/~jnz1568/getInfo.php?workbook=15_05.xlsx&amp;sheet=U0&amp;row=724&amp;col=6&amp;number=3&amp;sourceID=14","3")</f>
        <v>3</v>
      </c>
      <c r="G724" s="4" t="str">
        <f>HYPERLINK("http://141.218.60.56/~jnz1568/getInfo.php?workbook=15_05.xlsx&amp;sheet=U0&amp;row=724&amp;col=7&amp;number=0.00163&amp;sourceID=14","0.00163")</f>
        <v>0.00163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HYPERLINK("http://141.218.60.56/~jnz1568/getInfo.php?workbook=15_05.xlsx&amp;sheet=U0&amp;row=725&amp;col=6&amp;number=3.1&amp;sourceID=14","3.1")</f>
        <v>3.1</v>
      </c>
      <c r="G725" s="4" t="str">
        <f>HYPERLINK("http://141.218.60.56/~jnz1568/getInfo.php?workbook=15_05.xlsx&amp;sheet=U0&amp;row=725&amp;col=7&amp;number=0.00163&amp;sourceID=14","0.00163")</f>
        <v>0.00163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HYPERLINK("http://141.218.60.56/~jnz1568/getInfo.php?workbook=15_05.xlsx&amp;sheet=U0&amp;row=726&amp;col=6&amp;number=3.2&amp;sourceID=14","3.2")</f>
        <v>3.2</v>
      </c>
      <c r="G726" s="4" t="str">
        <f>HYPERLINK("http://141.218.60.56/~jnz1568/getInfo.php?workbook=15_05.xlsx&amp;sheet=U0&amp;row=726&amp;col=7&amp;number=0.00163&amp;sourceID=14","0.00163")</f>
        <v>0.00163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HYPERLINK("http://141.218.60.56/~jnz1568/getInfo.php?workbook=15_05.xlsx&amp;sheet=U0&amp;row=727&amp;col=6&amp;number=3.3&amp;sourceID=14","3.3")</f>
        <v>3.3</v>
      </c>
      <c r="G727" s="4" t="str">
        <f>HYPERLINK("http://141.218.60.56/~jnz1568/getInfo.php?workbook=15_05.xlsx&amp;sheet=U0&amp;row=727&amp;col=7&amp;number=0.00163&amp;sourceID=14","0.00163")</f>
        <v>0.00163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HYPERLINK("http://141.218.60.56/~jnz1568/getInfo.php?workbook=15_05.xlsx&amp;sheet=U0&amp;row=728&amp;col=6&amp;number=3.4&amp;sourceID=14","3.4")</f>
        <v>3.4</v>
      </c>
      <c r="G728" s="4" t="str">
        <f>HYPERLINK("http://141.218.60.56/~jnz1568/getInfo.php?workbook=15_05.xlsx&amp;sheet=U0&amp;row=728&amp;col=7&amp;number=0.00163&amp;sourceID=14","0.00163")</f>
        <v>0.00163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HYPERLINK("http://141.218.60.56/~jnz1568/getInfo.php?workbook=15_05.xlsx&amp;sheet=U0&amp;row=729&amp;col=6&amp;number=3.5&amp;sourceID=14","3.5")</f>
        <v>3.5</v>
      </c>
      <c r="G729" s="4" t="str">
        <f>HYPERLINK("http://141.218.60.56/~jnz1568/getInfo.php?workbook=15_05.xlsx&amp;sheet=U0&amp;row=729&amp;col=7&amp;number=0.00163&amp;sourceID=14","0.00163")</f>
        <v>0.00163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HYPERLINK("http://141.218.60.56/~jnz1568/getInfo.php?workbook=15_05.xlsx&amp;sheet=U0&amp;row=730&amp;col=6&amp;number=3.6&amp;sourceID=14","3.6")</f>
        <v>3.6</v>
      </c>
      <c r="G730" s="4" t="str">
        <f>HYPERLINK("http://141.218.60.56/~jnz1568/getInfo.php?workbook=15_05.xlsx&amp;sheet=U0&amp;row=730&amp;col=7&amp;number=0.00163&amp;sourceID=14","0.00163")</f>
        <v>0.00163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HYPERLINK("http://141.218.60.56/~jnz1568/getInfo.php?workbook=15_05.xlsx&amp;sheet=U0&amp;row=731&amp;col=6&amp;number=3.7&amp;sourceID=14","3.7")</f>
        <v>3.7</v>
      </c>
      <c r="G731" s="4" t="str">
        <f>HYPERLINK("http://141.218.60.56/~jnz1568/getInfo.php?workbook=15_05.xlsx&amp;sheet=U0&amp;row=731&amp;col=7&amp;number=0.00163&amp;sourceID=14","0.00163")</f>
        <v>0.00163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HYPERLINK("http://141.218.60.56/~jnz1568/getInfo.php?workbook=15_05.xlsx&amp;sheet=U0&amp;row=732&amp;col=6&amp;number=3.8&amp;sourceID=14","3.8")</f>
        <v>3.8</v>
      </c>
      <c r="G732" s="4" t="str">
        <f>HYPERLINK("http://141.218.60.56/~jnz1568/getInfo.php?workbook=15_05.xlsx&amp;sheet=U0&amp;row=732&amp;col=7&amp;number=0.00163&amp;sourceID=14","0.00163")</f>
        <v>0.00163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HYPERLINK("http://141.218.60.56/~jnz1568/getInfo.php?workbook=15_05.xlsx&amp;sheet=U0&amp;row=733&amp;col=6&amp;number=3.9&amp;sourceID=14","3.9")</f>
        <v>3.9</v>
      </c>
      <c r="G733" s="4" t="str">
        <f>HYPERLINK("http://141.218.60.56/~jnz1568/getInfo.php?workbook=15_05.xlsx&amp;sheet=U0&amp;row=733&amp;col=7&amp;number=0.00163&amp;sourceID=14","0.00163")</f>
        <v>0.00163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HYPERLINK("http://141.218.60.56/~jnz1568/getInfo.php?workbook=15_05.xlsx&amp;sheet=U0&amp;row=734&amp;col=6&amp;number=4&amp;sourceID=14","4")</f>
        <v>4</v>
      </c>
      <c r="G734" s="4" t="str">
        <f>HYPERLINK("http://141.218.60.56/~jnz1568/getInfo.php?workbook=15_05.xlsx&amp;sheet=U0&amp;row=734&amp;col=7&amp;number=0.00163&amp;sourceID=14","0.00163")</f>
        <v>0.00163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HYPERLINK("http://141.218.60.56/~jnz1568/getInfo.php?workbook=15_05.xlsx&amp;sheet=U0&amp;row=735&amp;col=6&amp;number=4.1&amp;sourceID=14","4.1")</f>
        <v>4.1</v>
      </c>
      <c r="G735" s="4" t="str">
        <f>HYPERLINK("http://141.218.60.56/~jnz1568/getInfo.php?workbook=15_05.xlsx&amp;sheet=U0&amp;row=735&amp;col=7&amp;number=0.00163&amp;sourceID=14","0.00163")</f>
        <v>0.00163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HYPERLINK("http://141.218.60.56/~jnz1568/getInfo.php?workbook=15_05.xlsx&amp;sheet=U0&amp;row=736&amp;col=6&amp;number=4.2&amp;sourceID=14","4.2")</f>
        <v>4.2</v>
      </c>
      <c r="G736" s="4" t="str">
        <f>HYPERLINK("http://141.218.60.56/~jnz1568/getInfo.php?workbook=15_05.xlsx&amp;sheet=U0&amp;row=736&amp;col=7&amp;number=0.00163&amp;sourceID=14","0.00163")</f>
        <v>0.00163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HYPERLINK("http://141.218.60.56/~jnz1568/getInfo.php?workbook=15_05.xlsx&amp;sheet=U0&amp;row=737&amp;col=6&amp;number=4.3&amp;sourceID=14","4.3")</f>
        <v>4.3</v>
      </c>
      <c r="G737" s="4" t="str">
        <f>HYPERLINK("http://141.218.60.56/~jnz1568/getInfo.php?workbook=15_05.xlsx&amp;sheet=U0&amp;row=737&amp;col=7&amp;number=0.00162&amp;sourceID=14","0.00162")</f>
        <v>0.00162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HYPERLINK("http://141.218.60.56/~jnz1568/getInfo.php?workbook=15_05.xlsx&amp;sheet=U0&amp;row=738&amp;col=6&amp;number=4.4&amp;sourceID=14","4.4")</f>
        <v>4.4</v>
      </c>
      <c r="G738" s="4" t="str">
        <f>HYPERLINK("http://141.218.60.56/~jnz1568/getInfo.php?workbook=15_05.xlsx&amp;sheet=U0&amp;row=738&amp;col=7&amp;number=0.00162&amp;sourceID=14","0.00162")</f>
        <v>0.00162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HYPERLINK("http://141.218.60.56/~jnz1568/getInfo.php?workbook=15_05.xlsx&amp;sheet=U0&amp;row=739&amp;col=6&amp;number=4.5&amp;sourceID=14","4.5")</f>
        <v>4.5</v>
      </c>
      <c r="G739" s="4" t="str">
        <f>HYPERLINK("http://141.218.60.56/~jnz1568/getInfo.php?workbook=15_05.xlsx&amp;sheet=U0&amp;row=739&amp;col=7&amp;number=0.00162&amp;sourceID=14","0.00162")</f>
        <v>0.00162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HYPERLINK("http://141.218.60.56/~jnz1568/getInfo.php?workbook=15_05.xlsx&amp;sheet=U0&amp;row=740&amp;col=6&amp;number=4.6&amp;sourceID=14","4.6")</f>
        <v>4.6</v>
      </c>
      <c r="G740" s="4" t="str">
        <f>HYPERLINK("http://141.218.60.56/~jnz1568/getInfo.php?workbook=15_05.xlsx&amp;sheet=U0&amp;row=740&amp;col=7&amp;number=0.00162&amp;sourceID=14","0.00162")</f>
        <v>0.00162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HYPERLINK("http://141.218.60.56/~jnz1568/getInfo.php?workbook=15_05.xlsx&amp;sheet=U0&amp;row=741&amp;col=6&amp;number=4.7&amp;sourceID=14","4.7")</f>
        <v>4.7</v>
      </c>
      <c r="G741" s="4" t="str">
        <f>HYPERLINK("http://141.218.60.56/~jnz1568/getInfo.php?workbook=15_05.xlsx&amp;sheet=U0&amp;row=741&amp;col=7&amp;number=0.00162&amp;sourceID=14","0.00162")</f>
        <v>0.00162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HYPERLINK("http://141.218.60.56/~jnz1568/getInfo.php?workbook=15_05.xlsx&amp;sheet=U0&amp;row=742&amp;col=6&amp;number=4.8&amp;sourceID=14","4.8")</f>
        <v>4.8</v>
      </c>
      <c r="G742" s="4" t="str">
        <f>HYPERLINK("http://141.218.60.56/~jnz1568/getInfo.php?workbook=15_05.xlsx&amp;sheet=U0&amp;row=742&amp;col=7&amp;number=0.00161&amp;sourceID=14","0.00161")</f>
        <v>0.00161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HYPERLINK("http://141.218.60.56/~jnz1568/getInfo.php?workbook=15_05.xlsx&amp;sheet=U0&amp;row=743&amp;col=6&amp;number=4.9&amp;sourceID=14","4.9")</f>
        <v>4.9</v>
      </c>
      <c r="G743" s="4" t="str">
        <f>HYPERLINK("http://141.218.60.56/~jnz1568/getInfo.php?workbook=15_05.xlsx&amp;sheet=U0&amp;row=743&amp;col=7&amp;number=0.00161&amp;sourceID=14","0.00161")</f>
        <v>0.00161</v>
      </c>
    </row>
    <row r="744" spans="1:7">
      <c r="A744" s="3">
        <v>15</v>
      </c>
      <c r="B744" s="3">
        <v>5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HYPERLINK("http://141.218.60.56/~jnz1568/getInfo.php?workbook=15_05.xlsx&amp;sheet=U0&amp;row=744&amp;col=6&amp;number=3&amp;sourceID=14","3")</f>
        <v>3</v>
      </c>
      <c r="G744" s="4" t="str">
        <f>HYPERLINK("http://141.218.60.56/~jnz1568/getInfo.php?workbook=15_05.xlsx&amp;sheet=U0&amp;row=744&amp;col=7&amp;number=0.00392&amp;sourceID=14","0.00392")</f>
        <v>0.00392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HYPERLINK("http://141.218.60.56/~jnz1568/getInfo.php?workbook=15_05.xlsx&amp;sheet=U0&amp;row=745&amp;col=6&amp;number=3.1&amp;sourceID=14","3.1")</f>
        <v>3.1</v>
      </c>
      <c r="G745" s="4" t="str">
        <f>HYPERLINK("http://141.218.60.56/~jnz1568/getInfo.php?workbook=15_05.xlsx&amp;sheet=U0&amp;row=745&amp;col=7&amp;number=0.00392&amp;sourceID=14","0.00392")</f>
        <v>0.00392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HYPERLINK("http://141.218.60.56/~jnz1568/getInfo.php?workbook=15_05.xlsx&amp;sheet=U0&amp;row=746&amp;col=6&amp;number=3.2&amp;sourceID=14","3.2")</f>
        <v>3.2</v>
      </c>
      <c r="G746" s="4" t="str">
        <f>HYPERLINK("http://141.218.60.56/~jnz1568/getInfo.php?workbook=15_05.xlsx&amp;sheet=U0&amp;row=746&amp;col=7&amp;number=0.00392&amp;sourceID=14","0.00392")</f>
        <v>0.00392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HYPERLINK("http://141.218.60.56/~jnz1568/getInfo.php?workbook=15_05.xlsx&amp;sheet=U0&amp;row=747&amp;col=6&amp;number=3.3&amp;sourceID=14","3.3")</f>
        <v>3.3</v>
      </c>
      <c r="G747" s="4" t="str">
        <f>HYPERLINK("http://141.218.60.56/~jnz1568/getInfo.php?workbook=15_05.xlsx&amp;sheet=U0&amp;row=747&amp;col=7&amp;number=0.00392&amp;sourceID=14","0.00392")</f>
        <v>0.00392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HYPERLINK("http://141.218.60.56/~jnz1568/getInfo.php?workbook=15_05.xlsx&amp;sheet=U0&amp;row=748&amp;col=6&amp;number=3.4&amp;sourceID=14","3.4")</f>
        <v>3.4</v>
      </c>
      <c r="G748" s="4" t="str">
        <f>HYPERLINK("http://141.218.60.56/~jnz1568/getInfo.php?workbook=15_05.xlsx&amp;sheet=U0&amp;row=748&amp;col=7&amp;number=0.00392&amp;sourceID=14","0.00392")</f>
        <v>0.00392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HYPERLINK("http://141.218.60.56/~jnz1568/getInfo.php?workbook=15_05.xlsx&amp;sheet=U0&amp;row=749&amp;col=6&amp;number=3.5&amp;sourceID=14","3.5")</f>
        <v>3.5</v>
      </c>
      <c r="G749" s="4" t="str">
        <f>HYPERLINK("http://141.218.60.56/~jnz1568/getInfo.php?workbook=15_05.xlsx&amp;sheet=U0&amp;row=749&amp;col=7&amp;number=0.00392&amp;sourceID=14","0.00392")</f>
        <v>0.00392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HYPERLINK("http://141.218.60.56/~jnz1568/getInfo.php?workbook=15_05.xlsx&amp;sheet=U0&amp;row=750&amp;col=6&amp;number=3.6&amp;sourceID=14","3.6")</f>
        <v>3.6</v>
      </c>
      <c r="G750" s="4" t="str">
        <f>HYPERLINK("http://141.218.60.56/~jnz1568/getInfo.php?workbook=15_05.xlsx&amp;sheet=U0&amp;row=750&amp;col=7&amp;number=0.00392&amp;sourceID=14","0.00392")</f>
        <v>0.00392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HYPERLINK("http://141.218.60.56/~jnz1568/getInfo.php?workbook=15_05.xlsx&amp;sheet=U0&amp;row=751&amp;col=6&amp;number=3.7&amp;sourceID=14","3.7")</f>
        <v>3.7</v>
      </c>
      <c r="G751" s="4" t="str">
        <f>HYPERLINK("http://141.218.60.56/~jnz1568/getInfo.php?workbook=15_05.xlsx&amp;sheet=U0&amp;row=751&amp;col=7&amp;number=0.00392&amp;sourceID=14","0.00392")</f>
        <v>0.00392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HYPERLINK("http://141.218.60.56/~jnz1568/getInfo.php?workbook=15_05.xlsx&amp;sheet=U0&amp;row=752&amp;col=6&amp;number=3.8&amp;sourceID=14","3.8")</f>
        <v>3.8</v>
      </c>
      <c r="G752" s="4" t="str">
        <f>HYPERLINK("http://141.218.60.56/~jnz1568/getInfo.php?workbook=15_05.xlsx&amp;sheet=U0&amp;row=752&amp;col=7&amp;number=0.00392&amp;sourceID=14","0.00392")</f>
        <v>0.00392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HYPERLINK("http://141.218.60.56/~jnz1568/getInfo.php?workbook=15_05.xlsx&amp;sheet=U0&amp;row=753&amp;col=6&amp;number=3.9&amp;sourceID=14","3.9")</f>
        <v>3.9</v>
      </c>
      <c r="G753" s="4" t="str">
        <f>HYPERLINK("http://141.218.60.56/~jnz1568/getInfo.php?workbook=15_05.xlsx&amp;sheet=U0&amp;row=753&amp;col=7&amp;number=0.00391&amp;sourceID=14","0.00391")</f>
        <v>0.00391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HYPERLINK("http://141.218.60.56/~jnz1568/getInfo.php?workbook=15_05.xlsx&amp;sheet=U0&amp;row=754&amp;col=6&amp;number=4&amp;sourceID=14","4")</f>
        <v>4</v>
      </c>
      <c r="G754" s="4" t="str">
        <f>HYPERLINK("http://141.218.60.56/~jnz1568/getInfo.php?workbook=15_05.xlsx&amp;sheet=U0&amp;row=754&amp;col=7&amp;number=0.00391&amp;sourceID=14","0.00391")</f>
        <v>0.00391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HYPERLINK("http://141.218.60.56/~jnz1568/getInfo.php?workbook=15_05.xlsx&amp;sheet=U0&amp;row=755&amp;col=6&amp;number=4.1&amp;sourceID=14","4.1")</f>
        <v>4.1</v>
      </c>
      <c r="G755" s="4" t="str">
        <f>HYPERLINK("http://141.218.60.56/~jnz1568/getInfo.php?workbook=15_05.xlsx&amp;sheet=U0&amp;row=755&amp;col=7&amp;number=0.00391&amp;sourceID=14","0.00391")</f>
        <v>0.00391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HYPERLINK("http://141.218.60.56/~jnz1568/getInfo.php?workbook=15_05.xlsx&amp;sheet=U0&amp;row=756&amp;col=6&amp;number=4.2&amp;sourceID=14","4.2")</f>
        <v>4.2</v>
      </c>
      <c r="G756" s="4" t="str">
        <f>HYPERLINK("http://141.218.60.56/~jnz1568/getInfo.php?workbook=15_05.xlsx&amp;sheet=U0&amp;row=756&amp;col=7&amp;number=0.00391&amp;sourceID=14","0.00391")</f>
        <v>0.00391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HYPERLINK("http://141.218.60.56/~jnz1568/getInfo.php?workbook=15_05.xlsx&amp;sheet=U0&amp;row=757&amp;col=6&amp;number=4.3&amp;sourceID=14","4.3")</f>
        <v>4.3</v>
      </c>
      <c r="G757" s="4" t="str">
        <f>HYPERLINK("http://141.218.60.56/~jnz1568/getInfo.php?workbook=15_05.xlsx&amp;sheet=U0&amp;row=757&amp;col=7&amp;number=0.00391&amp;sourceID=14","0.00391")</f>
        <v>0.00391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HYPERLINK("http://141.218.60.56/~jnz1568/getInfo.php?workbook=15_05.xlsx&amp;sheet=U0&amp;row=758&amp;col=6&amp;number=4.4&amp;sourceID=14","4.4")</f>
        <v>4.4</v>
      </c>
      <c r="G758" s="4" t="str">
        <f>HYPERLINK("http://141.218.60.56/~jnz1568/getInfo.php?workbook=15_05.xlsx&amp;sheet=U0&amp;row=758&amp;col=7&amp;number=0.0039&amp;sourceID=14","0.0039")</f>
        <v>0.0039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HYPERLINK("http://141.218.60.56/~jnz1568/getInfo.php?workbook=15_05.xlsx&amp;sheet=U0&amp;row=759&amp;col=6&amp;number=4.5&amp;sourceID=14","4.5")</f>
        <v>4.5</v>
      </c>
      <c r="G759" s="4" t="str">
        <f>HYPERLINK("http://141.218.60.56/~jnz1568/getInfo.php?workbook=15_05.xlsx&amp;sheet=U0&amp;row=759&amp;col=7&amp;number=0.0039&amp;sourceID=14","0.0039")</f>
        <v>0.0039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HYPERLINK("http://141.218.60.56/~jnz1568/getInfo.php?workbook=15_05.xlsx&amp;sheet=U0&amp;row=760&amp;col=6&amp;number=4.6&amp;sourceID=14","4.6")</f>
        <v>4.6</v>
      </c>
      <c r="G760" s="4" t="str">
        <f>HYPERLINK("http://141.218.60.56/~jnz1568/getInfo.php?workbook=15_05.xlsx&amp;sheet=U0&amp;row=760&amp;col=7&amp;number=0.00389&amp;sourceID=14","0.00389")</f>
        <v>0.00389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HYPERLINK("http://141.218.60.56/~jnz1568/getInfo.php?workbook=15_05.xlsx&amp;sheet=U0&amp;row=761&amp;col=6&amp;number=4.7&amp;sourceID=14","4.7")</f>
        <v>4.7</v>
      </c>
      <c r="G761" s="4" t="str">
        <f>HYPERLINK("http://141.218.60.56/~jnz1568/getInfo.php?workbook=15_05.xlsx&amp;sheet=U0&amp;row=761&amp;col=7&amp;number=0.00388&amp;sourceID=14","0.00388")</f>
        <v>0.00388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HYPERLINK("http://141.218.60.56/~jnz1568/getInfo.php?workbook=15_05.xlsx&amp;sheet=U0&amp;row=762&amp;col=6&amp;number=4.8&amp;sourceID=14","4.8")</f>
        <v>4.8</v>
      </c>
      <c r="G762" s="4" t="str">
        <f>HYPERLINK("http://141.218.60.56/~jnz1568/getInfo.php?workbook=15_05.xlsx&amp;sheet=U0&amp;row=762&amp;col=7&amp;number=0.00387&amp;sourceID=14","0.00387")</f>
        <v>0.00387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HYPERLINK("http://141.218.60.56/~jnz1568/getInfo.php?workbook=15_05.xlsx&amp;sheet=U0&amp;row=763&amp;col=6&amp;number=4.9&amp;sourceID=14","4.9")</f>
        <v>4.9</v>
      </c>
      <c r="G763" s="4" t="str">
        <f>HYPERLINK("http://141.218.60.56/~jnz1568/getInfo.php?workbook=15_05.xlsx&amp;sheet=U0&amp;row=763&amp;col=7&amp;number=0.00386&amp;sourceID=14","0.00386")</f>
        <v>0.00386</v>
      </c>
    </row>
    <row r="764" spans="1:7">
      <c r="A764" s="3">
        <v>15</v>
      </c>
      <c r="B764" s="3">
        <v>5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HYPERLINK("http://141.218.60.56/~jnz1568/getInfo.php?workbook=15_05.xlsx&amp;sheet=U0&amp;row=764&amp;col=6&amp;number=3&amp;sourceID=14","3")</f>
        <v>3</v>
      </c>
      <c r="G764" s="4" t="str">
        <f>HYPERLINK("http://141.218.60.56/~jnz1568/getInfo.php?workbook=15_05.xlsx&amp;sheet=U0&amp;row=764&amp;col=7&amp;number=0.00192&amp;sourceID=14","0.00192")</f>
        <v>0.00192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HYPERLINK("http://141.218.60.56/~jnz1568/getInfo.php?workbook=15_05.xlsx&amp;sheet=U0&amp;row=765&amp;col=6&amp;number=3.1&amp;sourceID=14","3.1")</f>
        <v>3.1</v>
      </c>
      <c r="G765" s="4" t="str">
        <f>HYPERLINK("http://141.218.60.56/~jnz1568/getInfo.php?workbook=15_05.xlsx&amp;sheet=U0&amp;row=765&amp;col=7&amp;number=0.00192&amp;sourceID=14","0.00192")</f>
        <v>0.00192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HYPERLINK("http://141.218.60.56/~jnz1568/getInfo.php?workbook=15_05.xlsx&amp;sheet=U0&amp;row=766&amp;col=6&amp;number=3.2&amp;sourceID=14","3.2")</f>
        <v>3.2</v>
      </c>
      <c r="G766" s="4" t="str">
        <f>HYPERLINK("http://141.218.60.56/~jnz1568/getInfo.php?workbook=15_05.xlsx&amp;sheet=U0&amp;row=766&amp;col=7&amp;number=0.00192&amp;sourceID=14","0.00192")</f>
        <v>0.00192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HYPERLINK("http://141.218.60.56/~jnz1568/getInfo.php?workbook=15_05.xlsx&amp;sheet=U0&amp;row=767&amp;col=6&amp;number=3.3&amp;sourceID=14","3.3")</f>
        <v>3.3</v>
      </c>
      <c r="G767" s="4" t="str">
        <f>HYPERLINK("http://141.218.60.56/~jnz1568/getInfo.php?workbook=15_05.xlsx&amp;sheet=U0&amp;row=767&amp;col=7&amp;number=0.00192&amp;sourceID=14","0.00192")</f>
        <v>0.00192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HYPERLINK("http://141.218.60.56/~jnz1568/getInfo.php?workbook=15_05.xlsx&amp;sheet=U0&amp;row=768&amp;col=6&amp;number=3.4&amp;sourceID=14","3.4")</f>
        <v>3.4</v>
      </c>
      <c r="G768" s="4" t="str">
        <f>HYPERLINK("http://141.218.60.56/~jnz1568/getInfo.php?workbook=15_05.xlsx&amp;sheet=U0&amp;row=768&amp;col=7&amp;number=0.00192&amp;sourceID=14","0.00192")</f>
        <v>0.00192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HYPERLINK("http://141.218.60.56/~jnz1568/getInfo.php?workbook=15_05.xlsx&amp;sheet=U0&amp;row=769&amp;col=6&amp;number=3.5&amp;sourceID=14","3.5")</f>
        <v>3.5</v>
      </c>
      <c r="G769" s="4" t="str">
        <f>HYPERLINK("http://141.218.60.56/~jnz1568/getInfo.php?workbook=15_05.xlsx&amp;sheet=U0&amp;row=769&amp;col=7&amp;number=0.00192&amp;sourceID=14","0.00192")</f>
        <v>0.00192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HYPERLINK("http://141.218.60.56/~jnz1568/getInfo.php?workbook=15_05.xlsx&amp;sheet=U0&amp;row=770&amp;col=6&amp;number=3.6&amp;sourceID=14","3.6")</f>
        <v>3.6</v>
      </c>
      <c r="G770" s="4" t="str">
        <f>HYPERLINK("http://141.218.60.56/~jnz1568/getInfo.php?workbook=15_05.xlsx&amp;sheet=U0&amp;row=770&amp;col=7&amp;number=0.00192&amp;sourceID=14","0.00192")</f>
        <v>0.00192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HYPERLINK("http://141.218.60.56/~jnz1568/getInfo.php?workbook=15_05.xlsx&amp;sheet=U0&amp;row=771&amp;col=6&amp;number=3.7&amp;sourceID=14","3.7")</f>
        <v>3.7</v>
      </c>
      <c r="G771" s="4" t="str">
        <f>HYPERLINK("http://141.218.60.56/~jnz1568/getInfo.php?workbook=15_05.xlsx&amp;sheet=U0&amp;row=771&amp;col=7&amp;number=0.00192&amp;sourceID=14","0.00192")</f>
        <v>0.00192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HYPERLINK("http://141.218.60.56/~jnz1568/getInfo.php?workbook=15_05.xlsx&amp;sheet=U0&amp;row=772&amp;col=6&amp;number=3.8&amp;sourceID=14","3.8")</f>
        <v>3.8</v>
      </c>
      <c r="G772" s="4" t="str">
        <f>HYPERLINK("http://141.218.60.56/~jnz1568/getInfo.php?workbook=15_05.xlsx&amp;sheet=U0&amp;row=772&amp;col=7&amp;number=0.00192&amp;sourceID=14","0.00192")</f>
        <v>0.00192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HYPERLINK("http://141.218.60.56/~jnz1568/getInfo.php?workbook=15_05.xlsx&amp;sheet=U0&amp;row=773&amp;col=6&amp;number=3.9&amp;sourceID=14","3.9")</f>
        <v>3.9</v>
      </c>
      <c r="G773" s="4" t="str">
        <f>HYPERLINK("http://141.218.60.56/~jnz1568/getInfo.php?workbook=15_05.xlsx&amp;sheet=U0&amp;row=773&amp;col=7&amp;number=0.00192&amp;sourceID=14","0.00192")</f>
        <v>0.00192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HYPERLINK("http://141.218.60.56/~jnz1568/getInfo.php?workbook=15_05.xlsx&amp;sheet=U0&amp;row=774&amp;col=6&amp;number=4&amp;sourceID=14","4")</f>
        <v>4</v>
      </c>
      <c r="G774" s="4" t="str">
        <f>HYPERLINK("http://141.218.60.56/~jnz1568/getInfo.php?workbook=15_05.xlsx&amp;sheet=U0&amp;row=774&amp;col=7&amp;number=0.00192&amp;sourceID=14","0.00192")</f>
        <v>0.00192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HYPERLINK("http://141.218.60.56/~jnz1568/getInfo.php?workbook=15_05.xlsx&amp;sheet=U0&amp;row=775&amp;col=6&amp;number=4.1&amp;sourceID=14","4.1")</f>
        <v>4.1</v>
      </c>
      <c r="G775" s="4" t="str">
        <f>HYPERLINK("http://141.218.60.56/~jnz1568/getInfo.php?workbook=15_05.xlsx&amp;sheet=U0&amp;row=775&amp;col=7&amp;number=0.00192&amp;sourceID=14","0.00192")</f>
        <v>0.00192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HYPERLINK("http://141.218.60.56/~jnz1568/getInfo.php?workbook=15_05.xlsx&amp;sheet=U0&amp;row=776&amp;col=6&amp;number=4.2&amp;sourceID=14","4.2")</f>
        <v>4.2</v>
      </c>
      <c r="G776" s="4" t="str">
        <f>HYPERLINK("http://141.218.60.56/~jnz1568/getInfo.php?workbook=15_05.xlsx&amp;sheet=U0&amp;row=776&amp;col=7&amp;number=0.00192&amp;sourceID=14","0.00192")</f>
        <v>0.00192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HYPERLINK("http://141.218.60.56/~jnz1568/getInfo.php?workbook=15_05.xlsx&amp;sheet=U0&amp;row=777&amp;col=6&amp;number=4.3&amp;sourceID=14","4.3")</f>
        <v>4.3</v>
      </c>
      <c r="G777" s="4" t="str">
        <f>HYPERLINK("http://141.218.60.56/~jnz1568/getInfo.php?workbook=15_05.xlsx&amp;sheet=U0&amp;row=777&amp;col=7&amp;number=0.00192&amp;sourceID=14","0.00192")</f>
        <v>0.00192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HYPERLINK("http://141.218.60.56/~jnz1568/getInfo.php?workbook=15_05.xlsx&amp;sheet=U0&amp;row=778&amp;col=6&amp;number=4.4&amp;sourceID=14","4.4")</f>
        <v>4.4</v>
      </c>
      <c r="G778" s="4" t="str">
        <f>HYPERLINK("http://141.218.60.56/~jnz1568/getInfo.php?workbook=15_05.xlsx&amp;sheet=U0&amp;row=778&amp;col=7&amp;number=0.00192&amp;sourceID=14","0.00192")</f>
        <v>0.00192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HYPERLINK("http://141.218.60.56/~jnz1568/getInfo.php?workbook=15_05.xlsx&amp;sheet=U0&amp;row=779&amp;col=6&amp;number=4.5&amp;sourceID=14","4.5")</f>
        <v>4.5</v>
      </c>
      <c r="G779" s="4" t="str">
        <f>HYPERLINK("http://141.218.60.56/~jnz1568/getInfo.php?workbook=15_05.xlsx&amp;sheet=U0&amp;row=779&amp;col=7&amp;number=0.00191&amp;sourceID=14","0.00191")</f>
        <v>0.00191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HYPERLINK("http://141.218.60.56/~jnz1568/getInfo.php?workbook=15_05.xlsx&amp;sheet=U0&amp;row=780&amp;col=6&amp;number=4.6&amp;sourceID=14","4.6")</f>
        <v>4.6</v>
      </c>
      <c r="G780" s="4" t="str">
        <f>HYPERLINK("http://141.218.60.56/~jnz1568/getInfo.php?workbook=15_05.xlsx&amp;sheet=U0&amp;row=780&amp;col=7&amp;number=0.00191&amp;sourceID=14","0.00191")</f>
        <v>0.00191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HYPERLINK("http://141.218.60.56/~jnz1568/getInfo.php?workbook=15_05.xlsx&amp;sheet=U0&amp;row=781&amp;col=6&amp;number=4.7&amp;sourceID=14","4.7")</f>
        <v>4.7</v>
      </c>
      <c r="G781" s="4" t="str">
        <f>HYPERLINK("http://141.218.60.56/~jnz1568/getInfo.php?workbook=15_05.xlsx&amp;sheet=U0&amp;row=781&amp;col=7&amp;number=0.00191&amp;sourceID=14","0.00191")</f>
        <v>0.00191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HYPERLINK("http://141.218.60.56/~jnz1568/getInfo.php?workbook=15_05.xlsx&amp;sheet=U0&amp;row=782&amp;col=6&amp;number=4.8&amp;sourceID=14","4.8")</f>
        <v>4.8</v>
      </c>
      <c r="G782" s="4" t="str">
        <f>HYPERLINK("http://141.218.60.56/~jnz1568/getInfo.php?workbook=15_05.xlsx&amp;sheet=U0&amp;row=782&amp;col=7&amp;number=0.0019&amp;sourceID=14","0.0019")</f>
        <v>0.0019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HYPERLINK("http://141.218.60.56/~jnz1568/getInfo.php?workbook=15_05.xlsx&amp;sheet=U0&amp;row=783&amp;col=6&amp;number=4.9&amp;sourceID=14","4.9")</f>
        <v>4.9</v>
      </c>
      <c r="G783" s="4" t="str">
        <f>HYPERLINK("http://141.218.60.56/~jnz1568/getInfo.php?workbook=15_05.xlsx&amp;sheet=U0&amp;row=783&amp;col=7&amp;number=0.00189&amp;sourceID=14","0.00189")</f>
        <v>0.00189</v>
      </c>
    </row>
    <row r="784" spans="1:7">
      <c r="A784" s="3">
        <v>15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HYPERLINK("http://141.218.60.56/~jnz1568/getInfo.php?workbook=15_05.xlsx&amp;sheet=U0&amp;row=784&amp;col=6&amp;number=3&amp;sourceID=14","3")</f>
        <v>3</v>
      </c>
      <c r="G784" s="4" t="str">
        <f>HYPERLINK("http://141.218.60.56/~jnz1568/getInfo.php?workbook=15_05.xlsx&amp;sheet=U0&amp;row=784&amp;col=7&amp;number=0.22&amp;sourceID=14","0.22")</f>
        <v>0.22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HYPERLINK("http://141.218.60.56/~jnz1568/getInfo.php?workbook=15_05.xlsx&amp;sheet=U0&amp;row=785&amp;col=6&amp;number=3.1&amp;sourceID=14","3.1")</f>
        <v>3.1</v>
      </c>
      <c r="G785" s="4" t="str">
        <f>HYPERLINK("http://141.218.60.56/~jnz1568/getInfo.php?workbook=15_05.xlsx&amp;sheet=U0&amp;row=785&amp;col=7&amp;number=0.22&amp;sourceID=14","0.22")</f>
        <v>0.22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HYPERLINK("http://141.218.60.56/~jnz1568/getInfo.php?workbook=15_05.xlsx&amp;sheet=U0&amp;row=786&amp;col=6&amp;number=3.2&amp;sourceID=14","3.2")</f>
        <v>3.2</v>
      </c>
      <c r="G786" s="4" t="str">
        <f>HYPERLINK("http://141.218.60.56/~jnz1568/getInfo.php?workbook=15_05.xlsx&amp;sheet=U0&amp;row=786&amp;col=7&amp;number=0.22&amp;sourceID=14","0.22")</f>
        <v>0.22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HYPERLINK("http://141.218.60.56/~jnz1568/getInfo.php?workbook=15_05.xlsx&amp;sheet=U0&amp;row=787&amp;col=6&amp;number=3.3&amp;sourceID=14","3.3")</f>
        <v>3.3</v>
      </c>
      <c r="G787" s="4" t="str">
        <f>HYPERLINK("http://141.218.60.56/~jnz1568/getInfo.php?workbook=15_05.xlsx&amp;sheet=U0&amp;row=787&amp;col=7&amp;number=0.22&amp;sourceID=14","0.22")</f>
        <v>0.22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HYPERLINK("http://141.218.60.56/~jnz1568/getInfo.php?workbook=15_05.xlsx&amp;sheet=U0&amp;row=788&amp;col=6&amp;number=3.4&amp;sourceID=14","3.4")</f>
        <v>3.4</v>
      </c>
      <c r="G788" s="4" t="str">
        <f>HYPERLINK("http://141.218.60.56/~jnz1568/getInfo.php?workbook=15_05.xlsx&amp;sheet=U0&amp;row=788&amp;col=7&amp;number=0.22&amp;sourceID=14","0.22")</f>
        <v>0.22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HYPERLINK("http://141.218.60.56/~jnz1568/getInfo.php?workbook=15_05.xlsx&amp;sheet=U0&amp;row=789&amp;col=6&amp;number=3.5&amp;sourceID=14","3.5")</f>
        <v>3.5</v>
      </c>
      <c r="G789" s="4" t="str">
        <f>HYPERLINK("http://141.218.60.56/~jnz1568/getInfo.php?workbook=15_05.xlsx&amp;sheet=U0&amp;row=789&amp;col=7&amp;number=0.22&amp;sourceID=14","0.22")</f>
        <v>0.22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HYPERLINK("http://141.218.60.56/~jnz1568/getInfo.php?workbook=15_05.xlsx&amp;sheet=U0&amp;row=790&amp;col=6&amp;number=3.6&amp;sourceID=14","3.6")</f>
        <v>3.6</v>
      </c>
      <c r="G790" s="4" t="str">
        <f>HYPERLINK("http://141.218.60.56/~jnz1568/getInfo.php?workbook=15_05.xlsx&amp;sheet=U0&amp;row=790&amp;col=7&amp;number=0.22&amp;sourceID=14","0.22")</f>
        <v>0.22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HYPERLINK("http://141.218.60.56/~jnz1568/getInfo.php?workbook=15_05.xlsx&amp;sheet=U0&amp;row=791&amp;col=6&amp;number=3.7&amp;sourceID=14","3.7")</f>
        <v>3.7</v>
      </c>
      <c r="G791" s="4" t="str">
        <f>HYPERLINK("http://141.218.60.56/~jnz1568/getInfo.php?workbook=15_05.xlsx&amp;sheet=U0&amp;row=791&amp;col=7&amp;number=0.22&amp;sourceID=14","0.22")</f>
        <v>0.22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HYPERLINK("http://141.218.60.56/~jnz1568/getInfo.php?workbook=15_05.xlsx&amp;sheet=U0&amp;row=792&amp;col=6&amp;number=3.8&amp;sourceID=14","3.8")</f>
        <v>3.8</v>
      </c>
      <c r="G792" s="4" t="str">
        <f>HYPERLINK("http://141.218.60.56/~jnz1568/getInfo.php?workbook=15_05.xlsx&amp;sheet=U0&amp;row=792&amp;col=7&amp;number=0.22&amp;sourceID=14","0.22")</f>
        <v>0.22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HYPERLINK("http://141.218.60.56/~jnz1568/getInfo.php?workbook=15_05.xlsx&amp;sheet=U0&amp;row=793&amp;col=6&amp;number=3.9&amp;sourceID=14","3.9")</f>
        <v>3.9</v>
      </c>
      <c r="G793" s="4" t="str">
        <f>HYPERLINK("http://141.218.60.56/~jnz1568/getInfo.php?workbook=15_05.xlsx&amp;sheet=U0&amp;row=793&amp;col=7&amp;number=0.22&amp;sourceID=14","0.22")</f>
        <v>0.22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HYPERLINK("http://141.218.60.56/~jnz1568/getInfo.php?workbook=15_05.xlsx&amp;sheet=U0&amp;row=794&amp;col=6&amp;number=4&amp;sourceID=14","4")</f>
        <v>4</v>
      </c>
      <c r="G794" s="4" t="str">
        <f>HYPERLINK("http://141.218.60.56/~jnz1568/getInfo.php?workbook=15_05.xlsx&amp;sheet=U0&amp;row=794&amp;col=7&amp;number=0.219&amp;sourceID=14","0.219")</f>
        <v>0.219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HYPERLINK("http://141.218.60.56/~jnz1568/getInfo.php?workbook=15_05.xlsx&amp;sheet=U0&amp;row=795&amp;col=6&amp;number=4.1&amp;sourceID=14","4.1")</f>
        <v>4.1</v>
      </c>
      <c r="G795" s="4" t="str">
        <f>HYPERLINK("http://141.218.60.56/~jnz1568/getInfo.php?workbook=15_05.xlsx&amp;sheet=U0&amp;row=795&amp;col=7&amp;number=0.219&amp;sourceID=14","0.219")</f>
        <v>0.219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HYPERLINK("http://141.218.60.56/~jnz1568/getInfo.php?workbook=15_05.xlsx&amp;sheet=U0&amp;row=796&amp;col=6&amp;number=4.2&amp;sourceID=14","4.2")</f>
        <v>4.2</v>
      </c>
      <c r="G796" s="4" t="str">
        <f>HYPERLINK("http://141.218.60.56/~jnz1568/getInfo.php?workbook=15_05.xlsx&amp;sheet=U0&amp;row=796&amp;col=7&amp;number=0.219&amp;sourceID=14","0.219")</f>
        <v>0.219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HYPERLINK("http://141.218.60.56/~jnz1568/getInfo.php?workbook=15_05.xlsx&amp;sheet=U0&amp;row=797&amp;col=6&amp;number=4.3&amp;sourceID=14","4.3")</f>
        <v>4.3</v>
      </c>
      <c r="G797" s="4" t="str">
        <f>HYPERLINK("http://141.218.60.56/~jnz1568/getInfo.php?workbook=15_05.xlsx&amp;sheet=U0&amp;row=797&amp;col=7&amp;number=0.219&amp;sourceID=14","0.219")</f>
        <v>0.219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HYPERLINK("http://141.218.60.56/~jnz1568/getInfo.php?workbook=15_05.xlsx&amp;sheet=U0&amp;row=798&amp;col=6&amp;number=4.4&amp;sourceID=14","4.4")</f>
        <v>4.4</v>
      </c>
      <c r="G798" s="4" t="str">
        <f>HYPERLINK("http://141.218.60.56/~jnz1568/getInfo.php?workbook=15_05.xlsx&amp;sheet=U0&amp;row=798&amp;col=7&amp;number=0.219&amp;sourceID=14","0.219")</f>
        <v>0.219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HYPERLINK("http://141.218.60.56/~jnz1568/getInfo.php?workbook=15_05.xlsx&amp;sheet=U0&amp;row=799&amp;col=6&amp;number=4.5&amp;sourceID=14","4.5")</f>
        <v>4.5</v>
      </c>
      <c r="G799" s="4" t="str">
        <f>HYPERLINK("http://141.218.60.56/~jnz1568/getInfo.php?workbook=15_05.xlsx&amp;sheet=U0&amp;row=799&amp;col=7&amp;number=0.219&amp;sourceID=14","0.219")</f>
        <v>0.219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HYPERLINK("http://141.218.60.56/~jnz1568/getInfo.php?workbook=15_05.xlsx&amp;sheet=U0&amp;row=800&amp;col=6&amp;number=4.6&amp;sourceID=14","4.6")</f>
        <v>4.6</v>
      </c>
      <c r="G800" s="4" t="str">
        <f>HYPERLINK("http://141.218.60.56/~jnz1568/getInfo.php?workbook=15_05.xlsx&amp;sheet=U0&amp;row=800&amp;col=7&amp;number=0.218&amp;sourceID=14","0.218")</f>
        <v>0.218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HYPERLINK("http://141.218.60.56/~jnz1568/getInfo.php?workbook=15_05.xlsx&amp;sheet=U0&amp;row=801&amp;col=6&amp;number=4.7&amp;sourceID=14","4.7")</f>
        <v>4.7</v>
      </c>
      <c r="G801" s="4" t="str">
        <f>HYPERLINK("http://141.218.60.56/~jnz1568/getInfo.php?workbook=15_05.xlsx&amp;sheet=U0&amp;row=801&amp;col=7&amp;number=0.218&amp;sourceID=14","0.218")</f>
        <v>0.218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HYPERLINK("http://141.218.60.56/~jnz1568/getInfo.php?workbook=15_05.xlsx&amp;sheet=U0&amp;row=802&amp;col=6&amp;number=4.8&amp;sourceID=14","4.8")</f>
        <v>4.8</v>
      </c>
      <c r="G802" s="4" t="str">
        <f>HYPERLINK("http://141.218.60.56/~jnz1568/getInfo.php?workbook=15_05.xlsx&amp;sheet=U0&amp;row=802&amp;col=7&amp;number=0.217&amp;sourceID=14","0.217")</f>
        <v>0.217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HYPERLINK("http://141.218.60.56/~jnz1568/getInfo.php?workbook=15_05.xlsx&amp;sheet=U0&amp;row=803&amp;col=6&amp;number=4.9&amp;sourceID=14","4.9")</f>
        <v>4.9</v>
      </c>
      <c r="G803" s="4" t="str">
        <f>HYPERLINK("http://141.218.60.56/~jnz1568/getInfo.php?workbook=15_05.xlsx&amp;sheet=U0&amp;row=803&amp;col=7&amp;number=0.217&amp;sourceID=14","0.217")</f>
        <v>0.217</v>
      </c>
    </row>
    <row r="804" spans="1:7">
      <c r="A804" s="3">
        <v>15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HYPERLINK("http://141.218.60.56/~jnz1568/getInfo.php?workbook=15_05.xlsx&amp;sheet=U0&amp;row=804&amp;col=6&amp;number=3&amp;sourceID=14","3")</f>
        <v>3</v>
      </c>
      <c r="G804" s="4" t="str">
        <f>HYPERLINK("http://141.218.60.56/~jnz1568/getInfo.php?workbook=15_05.xlsx&amp;sheet=U0&amp;row=804&amp;col=7&amp;number=0.0798&amp;sourceID=14","0.0798")</f>
        <v>0.0798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HYPERLINK("http://141.218.60.56/~jnz1568/getInfo.php?workbook=15_05.xlsx&amp;sheet=U0&amp;row=805&amp;col=6&amp;number=3.1&amp;sourceID=14","3.1")</f>
        <v>3.1</v>
      </c>
      <c r="G805" s="4" t="str">
        <f>HYPERLINK("http://141.218.60.56/~jnz1568/getInfo.php?workbook=15_05.xlsx&amp;sheet=U0&amp;row=805&amp;col=7&amp;number=0.0798&amp;sourceID=14","0.0798")</f>
        <v>0.0798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HYPERLINK("http://141.218.60.56/~jnz1568/getInfo.php?workbook=15_05.xlsx&amp;sheet=U0&amp;row=806&amp;col=6&amp;number=3.2&amp;sourceID=14","3.2")</f>
        <v>3.2</v>
      </c>
      <c r="G806" s="4" t="str">
        <f>HYPERLINK("http://141.218.60.56/~jnz1568/getInfo.php?workbook=15_05.xlsx&amp;sheet=U0&amp;row=806&amp;col=7&amp;number=0.0798&amp;sourceID=14","0.0798")</f>
        <v>0.0798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HYPERLINK("http://141.218.60.56/~jnz1568/getInfo.php?workbook=15_05.xlsx&amp;sheet=U0&amp;row=807&amp;col=6&amp;number=3.3&amp;sourceID=14","3.3")</f>
        <v>3.3</v>
      </c>
      <c r="G807" s="4" t="str">
        <f>HYPERLINK("http://141.218.60.56/~jnz1568/getInfo.php?workbook=15_05.xlsx&amp;sheet=U0&amp;row=807&amp;col=7&amp;number=0.0798&amp;sourceID=14","0.0798")</f>
        <v>0.0798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HYPERLINK("http://141.218.60.56/~jnz1568/getInfo.php?workbook=15_05.xlsx&amp;sheet=U0&amp;row=808&amp;col=6&amp;number=3.4&amp;sourceID=14","3.4")</f>
        <v>3.4</v>
      </c>
      <c r="G808" s="4" t="str">
        <f>HYPERLINK("http://141.218.60.56/~jnz1568/getInfo.php?workbook=15_05.xlsx&amp;sheet=U0&amp;row=808&amp;col=7&amp;number=0.0797&amp;sourceID=14","0.0797")</f>
        <v>0.0797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HYPERLINK("http://141.218.60.56/~jnz1568/getInfo.php?workbook=15_05.xlsx&amp;sheet=U0&amp;row=809&amp;col=6&amp;number=3.5&amp;sourceID=14","3.5")</f>
        <v>3.5</v>
      </c>
      <c r="G809" s="4" t="str">
        <f>HYPERLINK("http://141.218.60.56/~jnz1568/getInfo.php?workbook=15_05.xlsx&amp;sheet=U0&amp;row=809&amp;col=7&amp;number=0.0797&amp;sourceID=14","0.0797")</f>
        <v>0.0797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HYPERLINK("http://141.218.60.56/~jnz1568/getInfo.php?workbook=15_05.xlsx&amp;sheet=U0&amp;row=810&amp;col=6&amp;number=3.6&amp;sourceID=14","3.6")</f>
        <v>3.6</v>
      </c>
      <c r="G810" s="4" t="str">
        <f>HYPERLINK("http://141.218.60.56/~jnz1568/getInfo.php?workbook=15_05.xlsx&amp;sheet=U0&amp;row=810&amp;col=7&amp;number=0.0797&amp;sourceID=14","0.0797")</f>
        <v>0.0797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HYPERLINK("http://141.218.60.56/~jnz1568/getInfo.php?workbook=15_05.xlsx&amp;sheet=U0&amp;row=811&amp;col=6&amp;number=3.7&amp;sourceID=14","3.7")</f>
        <v>3.7</v>
      </c>
      <c r="G811" s="4" t="str">
        <f>HYPERLINK("http://141.218.60.56/~jnz1568/getInfo.php?workbook=15_05.xlsx&amp;sheet=U0&amp;row=811&amp;col=7&amp;number=0.0797&amp;sourceID=14","0.0797")</f>
        <v>0.0797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HYPERLINK("http://141.218.60.56/~jnz1568/getInfo.php?workbook=15_05.xlsx&amp;sheet=U0&amp;row=812&amp;col=6&amp;number=3.8&amp;sourceID=14","3.8")</f>
        <v>3.8</v>
      </c>
      <c r="G812" s="4" t="str">
        <f>HYPERLINK("http://141.218.60.56/~jnz1568/getInfo.php?workbook=15_05.xlsx&amp;sheet=U0&amp;row=812&amp;col=7&amp;number=0.0797&amp;sourceID=14","0.0797")</f>
        <v>0.0797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HYPERLINK("http://141.218.60.56/~jnz1568/getInfo.php?workbook=15_05.xlsx&amp;sheet=U0&amp;row=813&amp;col=6&amp;number=3.9&amp;sourceID=14","3.9")</f>
        <v>3.9</v>
      </c>
      <c r="G813" s="4" t="str">
        <f>HYPERLINK("http://141.218.60.56/~jnz1568/getInfo.php?workbook=15_05.xlsx&amp;sheet=U0&amp;row=813&amp;col=7&amp;number=0.0796&amp;sourceID=14","0.0796")</f>
        <v>0.0796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HYPERLINK("http://141.218.60.56/~jnz1568/getInfo.php?workbook=15_05.xlsx&amp;sheet=U0&amp;row=814&amp;col=6&amp;number=4&amp;sourceID=14","4")</f>
        <v>4</v>
      </c>
      <c r="G814" s="4" t="str">
        <f>HYPERLINK("http://141.218.60.56/~jnz1568/getInfo.php?workbook=15_05.xlsx&amp;sheet=U0&amp;row=814&amp;col=7&amp;number=0.0796&amp;sourceID=14","0.0796")</f>
        <v>0.0796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HYPERLINK("http://141.218.60.56/~jnz1568/getInfo.php?workbook=15_05.xlsx&amp;sheet=U0&amp;row=815&amp;col=6&amp;number=4.1&amp;sourceID=14","4.1")</f>
        <v>4.1</v>
      </c>
      <c r="G815" s="4" t="str">
        <f>HYPERLINK("http://141.218.60.56/~jnz1568/getInfo.php?workbook=15_05.xlsx&amp;sheet=U0&amp;row=815&amp;col=7&amp;number=0.0795&amp;sourceID=14","0.0795")</f>
        <v>0.0795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HYPERLINK("http://141.218.60.56/~jnz1568/getInfo.php?workbook=15_05.xlsx&amp;sheet=U0&amp;row=816&amp;col=6&amp;number=4.2&amp;sourceID=14","4.2")</f>
        <v>4.2</v>
      </c>
      <c r="G816" s="4" t="str">
        <f>HYPERLINK("http://141.218.60.56/~jnz1568/getInfo.php?workbook=15_05.xlsx&amp;sheet=U0&amp;row=816&amp;col=7&amp;number=0.0795&amp;sourceID=14","0.0795")</f>
        <v>0.0795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HYPERLINK("http://141.218.60.56/~jnz1568/getInfo.php?workbook=15_05.xlsx&amp;sheet=U0&amp;row=817&amp;col=6&amp;number=4.3&amp;sourceID=14","4.3")</f>
        <v>4.3</v>
      </c>
      <c r="G817" s="4" t="str">
        <f>HYPERLINK("http://141.218.60.56/~jnz1568/getInfo.php?workbook=15_05.xlsx&amp;sheet=U0&amp;row=817&amp;col=7&amp;number=0.0794&amp;sourceID=14","0.0794")</f>
        <v>0.0794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HYPERLINK("http://141.218.60.56/~jnz1568/getInfo.php?workbook=15_05.xlsx&amp;sheet=U0&amp;row=818&amp;col=6&amp;number=4.4&amp;sourceID=14","4.4")</f>
        <v>4.4</v>
      </c>
      <c r="G818" s="4" t="str">
        <f>HYPERLINK("http://141.218.60.56/~jnz1568/getInfo.php?workbook=15_05.xlsx&amp;sheet=U0&amp;row=818&amp;col=7&amp;number=0.0793&amp;sourceID=14","0.0793")</f>
        <v>0.0793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HYPERLINK("http://141.218.60.56/~jnz1568/getInfo.php?workbook=15_05.xlsx&amp;sheet=U0&amp;row=819&amp;col=6&amp;number=4.5&amp;sourceID=14","4.5")</f>
        <v>4.5</v>
      </c>
      <c r="G819" s="4" t="str">
        <f>HYPERLINK("http://141.218.60.56/~jnz1568/getInfo.php?workbook=15_05.xlsx&amp;sheet=U0&amp;row=819&amp;col=7&amp;number=0.0791&amp;sourceID=14","0.0791")</f>
        <v>0.0791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HYPERLINK("http://141.218.60.56/~jnz1568/getInfo.php?workbook=15_05.xlsx&amp;sheet=U0&amp;row=820&amp;col=6&amp;number=4.6&amp;sourceID=14","4.6")</f>
        <v>4.6</v>
      </c>
      <c r="G820" s="4" t="str">
        <f>HYPERLINK("http://141.218.60.56/~jnz1568/getInfo.php?workbook=15_05.xlsx&amp;sheet=U0&amp;row=820&amp;col=7&amp;number=0.0789&amp;sourceID=14","0.0789")</f>
        <v>0.0789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HYPERLINK("http://141.218.60.56/~jnz1568/getInfo.php?workbook=15_05.xlsx&amp;sheet=U0&amp;row=821&amp;col=6&amp;number=4.7&amp;sourceID=14","4.7")</f>
        <v>4.7</v>
      </c>
      <c r="G821" s="4" t="str">
        <f>HYPERLINK("http://141.218.60.56/~jnz1568/getInfo.php?workbook=15_05.xlsx&amp;sheet=U0&amp;row=821&amp;col=7&amp;number=0.0787&amp;sourceID=14","0.0787")</f>
        <v>0.0787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HYPERLINK("http://141.218.60.56/~jnz1568/getInfo.php?workbook=15_05.xlsx&amp;sheet=U0&amp;row=822&amp;col=6&amp;number=4.8&amp;sourceID=14","4.8")</f>
        <v>4.8</v>
      </c>
      <c r="G822" s="4" t="str">
        <f>HYPERLINK("http://141.218.60.56/~jnz1568/getInfo.php?workbook=15_05.xlsx&amp;sheet=U0&amp;row=822&amp;col=7&amp;number=0.0785&amp;sourceID=14","0.0785")</f>
        <v>0.0785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HYPERLINK("http://141.218.60.56/~jnz1568/getInfo.php?workbook=15_05.xlsx&amp;sheet=U0&amp;row=823&amp;col=6&amp;number=4.9&amp;sourceID=14","4.9")</f>
        <v>4.9</v>
      </c>
      <c r="G823" s="4" t="str">
        <f>HYPERLINK("http://141.218.60.56/~jnz1568/getInfo.php?workbook=15_05.xlsx&amp;sheet=U0&amp;row=823&amp;col=7&amp;number=0.0781&amp;sourceID=14","0.0781")</f>
        <v>0.0781</v>
      </c>
    </row>
    <row r="824" spans="1:7">
      <c r="A824" s="3">
        <v>15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HYPERLINK("http://141.218.60.56/~jnz1568/getInfo.php?workbook=15_05.xlsx&amp;sheet=U0&amp;row=824&amp;col=6&amp;number=3&amp;sourceID=14","3")</f>
        <v>3</v>
      </c>
      <c r="G824" s="4" t="str">
        <f>HYPERLINK("http://141.218.60.56/~jnz1568/getInfo.php?workbook=15_05.xlsx&amp;sheet=U0&amp;row=824&amp;col=7&amp;number=0.0833&amp;sourceID=14","0.0833")</f>
        <v>0.0833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HYPERLINK("http://141.218.60.56/~jnz1568/getInfo.php?workbook=15_05.xlsx&amp;sheet=U0&amp;row=825&amp;col=6&amp;number=3.1&amp;sourceID=14","3.1")</f>
        <v>3.1</v>
      </c>
      <c r="G825" s="4" t="str">
        <f>HYPERLINK("http://141.218.60.56/~jnz1568/getInfo.php?workbook=15_05.xlsx&amp;sheet=U0&amp;row=825&amp;col=7&amp;number=0.0833&amp;sourceID=14","0.0833")</f>
        <v>0.0833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HYPERLINK("http://141.218.60.56/~jnz1568/getInfo.php?workbook=15_05.xlsx&amp;sheet=U0&amp;row=826&amp;col=6&amp;number=3.2&amp;sourceID=14","3.2")</f>
        <v>3.2</v>
      </c>
      <c r="G826" s="4" t="str">
        <f>HYPERLINK("http://141.218.60.56/~jnz1568/getInfo.php?workbook=15_05.xlsx&amp;sheet=U0&amp;row=826&amp;col=7&amp;number=0.0833&amp;sourceID=14","0.0833")</f>
        <v>0.0833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HYPERLINK("http://141.218.60.56/~jnz1568/getInfo.php?workbook=15_05.xlsx&amp;sheet=U0&amp;row=827&amp;col=6&amp;number=3.3&amp;sourceID=14","3.3")</f>
        <v>3.3</v>
      </c>
      <c r="G827" s="4" t="str">
        <f>HYPERLINK("http://141.218.60.56/~jnz1568/getInfo.php?workbook=15_05.xlsx&amp;sheet=U0&amp;row=827&amp;col=7&amp;number=0.0833&amp;sourceID=14","0.0833")</f>
        <v>0.0833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HYPERLINK("http://141.218.60.56/~jnz1568/getInfo.php?workbook=15_05.xlsx&amp;sheet=U0&amp;row=828&amp;col=6&amp;number=3.4&amp;sourceID=14","3.4")</f>
        <v>3.4</v>
      </c>
      <c r="G828" s="4" t="str">
        <f>HYPERLINK("http://141.218.60.56/~jnz1568/getInfo.php?workbook=15_05.xlsx&amp;sheet=U0&amp;row=828&amp;col=7&amp;number=0.0833&amp;sourceID=14","0.0833")</f>
        <v>0.0833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HYPERLINK("http://141.218.60.56/~jnz1568/getInfo.php?workbook=15_05.xlsx&amp;sheet=U0&amp;row=829&amp;col=6&amp;number=3.5&amp;sourceID=14","3.5")</f>
        <v>3.5</v>
      </c>
      <c r="G829" s="4" t="str">
        <f>HYPERLINK("http://141.218.60.56/~jnz1568/getInfo.php?workbook=15_05.xlsx&amp;sheet=U0&amp;row=829&amp;col=7&amp;number=0.0833&amp;sourceID=14","0.0833")</f>
        <v>0.0833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HYPERLINK("http://141.218.60.56/~jnz1568/getInfo.php?workbook=15_05.xlsx&amp;sheet=U0&amp;row=830&amp;col=6&amp;number=3.6&amp;sourceID=14","3.6")</f>
        <v>3.6</v>
      </c>
      <c r="G830" s="4" t="str">
        <f>HYPERLINK("http://141.218.60.56/~jnz1568/getInfo.php?workbook=15_05.xlsx&amp;sheet=U0&amp;row=830&amp;col=7&amp;number=0.0833&amp;sourceID=14","0.0833")</f>
        <v>0.0833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HYPERLINK("http://141.218.60.56/~jnz1568/getInfo.php?workbook=15_05.xlsx&amp;sheet=U0&amp;row=831&amp;col=6&amp;number=3.7&amp;sourceID=14","3.7")</f>
        <v>3.7</v>
      </c>
      <c r="G831" s="4" t="str">
        <f>HYPERLINK("http://141.218.60.56/~jnz1568/getInfo.php?workbook=15_05.xlsx&amp;sheet=U0&amp;row=831&amp;col=7&amp;number=0.0833&amp;sourceID=14","0.0833")</f>
        <v>0.0833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HYPERLINK("http://141.218.60.56/~jnz1568/getInfo.php?workbook=15_05.xlsx&amp;sheet=U0&amp;row=832&amp;col=6&amp;number=3.8&amp;sourceID=14","3.8")</f>
        <v>3.8</v>
      </c>
      <c r="G832" s="4" t="str">
        <f>HYPERLINK("http://141.218.60.56/~jnz1568/getInfo.php?workbook=15_05.xlsx&amp;sheet=U0&amp;row=832&amp;col=7&amp;number=0.0832&amp;sourceID=14","0.0832")</f>
        <v>0.0832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HYPERLINK("http://141.218.60.56/~jnz1568/getInfo.php?workbook=15_05.xlsx&amp;sheet=U0&amp;row=833&amp;col=6&amp;number=3.9&amp;sourceID=14","3.9")</f>
        <v>3.9</v>
      </c>
      <c r="G833" s="4" t="str">
        <f>HYPERLINK("http://141.218.60.56/~jnz1568/getInfo.php?workbook=15_05.xlsx&amp;sheet=U0&amp;row=833&amp;col=7&amp;number=0.0832&amp;sourceID=14","0.0832")</f>
        <v>0.0832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HYPERLINK("http://141.218.60.56/~jnz1568/getInfo.php?workbook=15_05.xlsx&amp;sheet=U0&amp;row=834&amp;col=6&amp;number=4&amp;sourceID=14","4")</f>
        <v>4</v>
      </c>
      <c r="G834" s="4" t="str">
        <f>HYPERLINK("http://141.218.60.56/~jnz1568/getInfo.php?workbook=15_05.xlsx&amp;sheet=U0&amp;row=834&amp;col=7&amp;number=0.0832&amp;sourceID=14","0.0832")</f>
        <v>0.0832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HYPERLINK("http://141.218.60.56/~jnz1568/getInfo.php?workbook=15_05.xlsx&amp;sheet=U0&amp;row=835&amp;col=6&amp;number=4.1&amp;sourceID=14","4.1")</f>
        <v>4.1</v>
      </c>
      <c r="G835" s="4" t="str">
        <f>HYPERLINK("http://141.218.60.56/~jnz1568/getInfo.php?workbook=15_05.xlsx&amp;sheet=U0&amp;row=835&amp;col=7&amp;number=0.0831&amp;sourceID=14","0.0831")</f>
        <v>0.0831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HYPERLINK("http://141.218.60.56/~jnz1568/getInfo.php?workbook=15_05.xlsx&amp;sheet=U0&amp;row=836&amp;col=6&amp;number=4.2&amp;sourceID=14","4.2")</f>
        <v>4.2</v>
      </c>
      <c r="G836" s="4" t="str">
        <f>HYPERLINK("http://141.218.60.56/~jnz1568/getInfo.php?workbook=15_05.xlsx&amp;sheet=U0&amp;row=836&amp;col=7&amp;number=0.083&amp;sourceID=14","0.083")</f>
        <v>0.083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HYPERLINK("http://141.218.60.56/~jnz1568/getInfo.php?workbook=15_05.xlsx&amp;sheet=U0&amp;row=837&amp;col=6&amp;number=4.3&amp;sourceID=14","4.3")</f>
        <v>4.3</v>
      </c>
      <c r="G837" s="4" t="str">
        <f>HYPERLINK("http://141.218.60.56/~jnz1568/getInfo.php?workbook=15_05.xlsx&amp;sheet=U0&amp;row=837&amp;col=7&amp;number=0.0829&amp;sourceID=14","0.0829")</f>
        <v>0.0829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HYPERLINK("http://141.218.60.56/~jnz1568/getInfo.php?workbook=15_05.xlsx&amp;sheet=U0&amp;row=838&amp;col=6&amp;number=4.4&amp;sourceID=14","4.4")</f>
        <v>4.4</v>
      </c>
      <c r="G838" s="4" t="str">
        <f>HYPERLINK("http://141.218.60.56/~jnz1568/getInfo.php?workbook=15_05.xlsx&amp;sheet=U0&amp;row=838&amp;col=7&amp;number=0.0828&amp;sourceID=14","0.0828")</f>
        <v>0.0828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HYPERLINK("http://141.218.60.56/~jnz1568/getInfo.php?workbook=15_05.xlsx&amp;sheet=U0&amp;row=839&amp;col=6&amp;number=4.5&amp;sourceID=14","4.5")</f>
        <v>4.5</v>
      </c>
      <c r="G839" s="4" t="str">
        <f>HYPERLINK("http://141.218.60.56/~jnz1568/getInfo.php?workbook=15_05.xlsx&amp;sheet=U0&amp;row=839&amp;col=7&amp;number=0.0827&amp;sourceID=14","0.0827")</f>
        <v>0.0827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HYPERLINK("http://141.218.60.56/~jnz1568/getInfo.php?workbook=15_05.xlsx&amp;sheet=U0&amp;row=840&amp;col=6&amp;number=4.6&amp;sourceID=14","4.6")</f>
        <v>4.6</v>
      </c>
      <c r="G840" s="4" t="str">
        <f>HYPERLINK("http://141.218.60.56/~jnz1568/getInfo.php?workbook=15_05.xlsx&amp;sheet=U0&amp;row=840&amp;col=7&amp;number=0.0825&amp;sourceID=14","0.0825")</f>
        <v>0.0825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HYPERLINK("http://141.218.60.56/~jnz1568/getInfo.php?workbook=15_05.xlsx&amp;sheet=U0&amp;row=841&amp;col=6&amp;number=4.7&amp;sourceID=14","4.7")</f>
        <v>4.7</v>
      </c>
      <c r="G841" s="4" t="str">
        <f>HYPERLINK("http://141.218.60.56/~jnz1568/getInfo.php?workbook=15_05.xlsx&amp;sheet=U0&amp;row=841&amp;col=7&amp;number=0.0823&amp;sourceID=14","0.0823")</f>
        <v>0.0823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HYPERLINK("http://141.218.60.56/~jnz1568/getInfo.php?workbook=15_05.xlsx&amp;sheet=U0&amp;row=842&amp;col=6&amp;number=4.8&amp;sourceID=14","4.8")</f>
        <v>4.8</v>
      </c>
      <c r="G842" s="4" t="str">
        <f>HYPERLINK("http://141.218.60.56/~jnz1568/getInfo.php?workbook=15_05.xlsx&amp;sheet=U0&amp;row=842&amp;col=7&amp;number=0.082&amp;sourceID=14","0.082")</f>
        <v>0.082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HYPERLINK("http://141.218.60.56/~jnz1568/getInfo.php?workbook=15_05.xlsx&amp;sheet=U0&amp;row=843&amp;col=6&amp;number=4.9&amp;sourceID=14","4.9")</f>
        <v>4.9</v>
      </c>
      <c r="G843" s="4" t="str">
        <f>HYPERLINK("http://141.218.60.56/~jnz1568/getInfo.php?workbook=15_05.xlsx&amp;sheet=U0&amp;row=843&amp;col=7&amp;number=0.0817&amp;sourceID=14","0.0817")</f>
        <v>0.0817</v>
      </c>
    </row>
    <row r="844" spans="1:7">
      <c r="A844" s="3">
        <v>15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HYPERLINK("http://141.218.60.56/~jnz1568/getInfo.php?workbook=15_05.xlsx&amp;sheet=U0&amp;row=844&amp;col=6&amp;number=3&amp;sourceID=14","3")</f>
        <v>3</v>
      </c>
      <c r="G844" s="4" t="str">
        <f>HYPERLINK("http://141.218.60.56/~jnz1568/getInfo.php?workbook=15_05.xlsx&amp;sheet=U0&amp;row=844&amp;col=7&amp;number=0.0239&amp;sourceID=14","0.0239")</f>
        <v>0.0239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HYPERLINK("http://141.218.60.56/~jnz1568/getInfo.php?workbook=15_05.xlsx&amp;sheet=U0&amp;row=845&amp;col=6&amp;number=3.1&amp;sourceID=14","3.1")</f>
        <v>3.1</v>
      </c>
      <c r="G845" s="4" t="str">
        <f>HYPERLINK("http://141.218.60.56/~jnz1568/getInfo.php?workbook=15_05.xlsx&amp;sheet=U0&amp;row=845&amp;col=7&amp;number=0.0239&amp;sourceID=14","0.0239")</f>
        <v>0.0239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HYPERLINK("http://141.218.60.56/~jnz1568/getInfo.php?workbook=15_05.xlsx&amp;sheet=U0&amp;row=846&amp;col=6&amp;number=3.2&amp;sourceID=14","3.2")</f>
        <v>3.2</v>
      </c>
      <c r="G846" s="4" t="str">
        <f>HYPERLINK("http://141.218.60.56/~jnz1568/getInfo.php?workbook=15_05.xlsx&amp;sheet=U0&amp;row=846&amp;col=7&amp;number=0.0239&amp;sourceID=14","0.0239")</f>
        <v>0.0239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HYPERLINK("http://141.218.60.56/~jnz1568/getInfo.php?workbook=15_05.xlsx&amp;sheet=U0&amp;row=847&amp;col=6&amp;number=3.3&amp;sourceID=14","3.3")</f>
        <v>3.3</v>
      </c>
      <c r="G847" s="4" t="str">
        <f>HYPERLINK("http://141.218.60.56/~jnz1568/getInfo.php?workbook=15_05.xlsx&amp;sheet=U0&amp;row=847&amp;col=7&amp;number=0.0239&amp;sourceID=14","0.0239")</f>
        <v>0.0239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HYPERLINK("http://141.218.60.56/~jnz1568/getInfo.php?workbook=15_05.xlsx&amp;sheet=U0&amp;row=848&amp;col=6&amp;number=3.4&amp;sourceID=14","3.4")</f>
        <v>3.4</v>
      </c>
      <c r="G848" s="4" t="str">
        <f>HYPERLINK("http://141.218.60.56/~jnz1568/getInfo.php?workbook=15_05.xlsx&amp;sheet=U0&amp;row=848&amp;col=7&amp;number=0.0239&amp;sourceID=14","0.0239")</f>
        <v>0.0239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HYPERLINK("http://141.218.60.56/~jnz1568/getInfo.php?workbook=15_05.xlsx&amp;sheet=U0&amp;row=849&amp;col=6&amp;number=3.5&amp;sourceID=14","3.5")</f>
        <v>3.5</v>
      </c>
      <c r="G849" s="4" t="str">
        <f>HYPERLINK("http://141.218.60.56/~jnz1568/getInfo.php?workbook=15_05.xlsx&amp;sheet=U0&amp;row=849&amp;col=7&amp;number=0.0239&amp;sourceID=14","0.0239")</f>
        <v>0.0239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HYPERLINK("http://141.218.60.56/~jnz1568/getInfo.php?workbook=15_05.xlsx&amp;sheet=U0&amp;row=850&amp;col=6&amp;number=3.6&amp;sourceID=14","3.6")</f>
        <v>3.6</v>
      </c>
      <c r="G850" s="4" t="str">
        <f>HYPERLINK("http://141.218.60.56/~jnz1568/getInfo.php?workbook=15_05.xlsx&amp;sheet=U0&amp;row=850&amp;col=7&amp;number=0.0239&amp;sourceID=14","0.0239")</f>
        <v>0.0239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HYPERLINK("http://141.218.60.56/~jnz1568/getInfo.php?workbook=15_05.xlsx&amp;sheet=U0&amp;row=851&amp;col=6&amp;number=3.7&amp;sourceID=14","3.7")</f>
        <v>3.7</v>
      </c>
      <c r="G851" s="4" t="str">
        <f>HYPERLINK("http://141.218.60.56/~jnz1568/getInfo.php?workbook=15_05.xlsx&amp;sheet=U0&amp;row=851&amp;col=7&amp;number=0.0239&amp;sourceID=14","0.0239")</f>
        <v>0.0239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HYPERLINK("http://141.218.60.56/~jnz1568/getInfo.php?workbook=15_05.xlsx&amp;sheet=U0&amp;row=852&amp;col=6&amp;number=3.8&amp;sourceID=14","3.8")</f>
        <v>3.8</v>
      </c>
      <c r="G852" s="4" t="str">
        <f>HYPERLINK("http://141.218.60.56/~jnz1568/getInfo.php?workbook=15_05.xlsx&amp;sheet=U0&amp;row=852&amp;col=7&amp;number=0.0239&amp;sourceID=14","0.0239")</f>
        <v>0.0239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HYPERLINK("http://141.218.60.56/~jnz1568/getInfo.php?workbook=15_05.xlsx&amp;sheet=U0&amp;row=853&amp;col=6&amp;number=3.9&amp;sourceID=14","3.9")</f>
        <v>3.9</v>
      </c>
      <c r="G853" s="4" t="str">
        <f>HYPERLINK("http://141.218.60.56/~jnz1568/getInfo.php?workbook=15_05.xlsx&amp;sheet=U0&amp;row=853&amp;col=7&amp;number=0.0239&amp;sourceID=14","0.0239")</f>
        <v>0.0239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HYPERLINK("http://141.218.60.56/~jnz1568/getInfo.php?workbook=15_05.xlsx&amp;sheet=U0&amp;row=854&amp;col=6&amp;number=4&amp;sourceID=14","4")</f>
        <v>4</v>
      </c>
      <c r="G854" s="4" t="str">
        <f>HYPERLINK("http://141.218.60.56/~jnz1568/getInfo.php?workbook=15_05.xlsx&amp;sheet=U0&amp;row=854&amp;col=7&amp;number=0.0239&amp;sourceID=14","0.0239")</f>
        <v>0.0239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HYPERLINK("http://141.218.60.56/~jnz1568/getInfo.php?workbook=15_05.xlsx&amp;sheet=U0&amp;row=855&amp;col=6&amp;number=4.1&amp;sourceID=14","4.1")</f>
        <v>4.1</v>
      </c>
      <c r="G855" s="4" t="str">
        <f>HYPERLINK("http://141.218.60.56/~jnz1568/getInfo.php?workbook=15_05.xlsx&amp;sheet=U0&amp;row=855&amp;col=7&amp;number=0.0239&amp;sourceID=14","0.0239")</f>
        <v>0.0239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HYPERLINK("http://141.218.60.56/~jnz1568/getInfo.php?workbook=15_05.xlsx&amp;sheet=U0&amp;row=856&amp;col=6&amp;number=4.2&amp;sourceID=14","4.2")</f>
        <v>4.2</v>
      </c>
      <c r="G856" s="4" t="str">
        <f>HYPERLINK("http://141.218.60.56/~jnz1568/getInfo.php?workbook=15_05.xlsx&amp;sheet=U0&amp;row=856&amp;col=7&amp;number=0.0238&amp;sourceID=14","0.0238")</f>
        <v>0.0238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HYPERLINK("http://141.218.60.56/~jnz1568/getInfo.php?workbook=15_05.xlsx&amp;sheet=U0&amp;row=857&amp;col=6&amp;number=4.3&amp;sourceID=14","4.3")</f>
        <v>4.3</v>
      </c>
      <c r="G857" s="4" t="str">
        <f>HYPERLINK("http://141.218.60.56/~jnz1568/getInfo.php?workbook=15_05.xlsx&amp;sheet=U0&amp;row=857&amp;col=7&amp;number=0.0238&amp;sourceID=14","0.0238")</f>
        <v>0.0238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HYPERLINK("http://141.218.60.56/~jnz1568/getInfo.php?workbook=15_05.xlsx&amp;sheet=U0&amp;row=858&amp;col=6&amp;number=4.4&amp;sourceID=14","4.4")</f>
        <v>4.4</v>
      </c>
      <c r="G858" s="4" t="str">
        <f>HYPERLINK("http://141.218.60.56/~jnz1568/getInfo.php?workbook=15_05.xlsx&amp;sheet=U0&amp;row=858&amp;col=7&amp;number=0.0238&amp;sourceID=14","0.0238")</f>
        <v>0.0238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HYPERLINK("http://141.218.60.56/~jnz1568/getInfo.php?workbook=15_05.xlsx&amp;sheet=U0&amp;row=859&amp;col=6&amp;number=4.5&amp;sourceID=14","4.5")</f>
        <v>4.5</v>
      </c>
      <c r="G859" s="4" t="str">
        <f>HYPERLINK("http://141.218.60.56/~jnz1568/getInfo.php?workbook=15_05.xlsx&amp;sheet=U0&amp;row=859&amp;col=7&amp;number=0.0237&amp;sourceID=14","0.0237")</f>
        <v>0.0237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HYPERLINK("http://141.218.60.56/~jnz1568/getInfo.php?workbook=15_05.xlsx&amp;sheet=U0&amp;row=860&amp;col=6&amp;number=4.6&amp;sourceID=14","4.6")</f>
        <v>4.6</v>
      </c>
      <c r="G860" s="4" t="str">
        <f>HYPERLINK("http://141.218.60.56/~jnz1568/getInfo.php?workbook=15_05.xlsx&amp;sheet=U0&amp;row=860&amp;col=7&amp;number=0.0237&amp;sourceID=14","0.0237")</f>
        <v>0.0237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HYPERLINK("http://141.218.60.56/~jnz1568/getInfo.php?workbook=15_05.xlsx&amp;sheet=U0&amp;row=861&amp;col=6&amp;number=4.7&amp;sourceID=14","4.7")</f>
        <v>4.7</v>
      </c>
      <c r="G861" s="4" t="str">
        <f>HYPERLINK("http://141.218.60.56/~jnz1568/getInfo.php?workbook=15_05.xlsx&amp;sheet=U0&amp;row=861&amp;col=7&amp;number=0.0236&amp;sourceID=14","0.0236")</f>
        <v>0.0236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HYPERLINK("http://141.218.60.56/~jnz1568/getInfo.php?workbook=15_05.xlsx&amp;sheet=U0&amp;row=862&amp;col=6&amp;number=4.8&amp;sourceID=14","4.8")</f>
        <v>4.8</v>
      </c>
      <c r="G862" s="4" t="str">
        <f>HYPERLINK("http://141.218.60.56/~jnz1568/getInfo.php?workbook=15_05.xlsx&amp;sheet=U0&amp;row=862&amp;col=7&amp;number=0.0235&amp;sourceID=14","0.0235")</f>
        <v>0.0235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HYPERLINK("http://141.218.60.56/~jnz1568/getInfo.php?workbook=15_05.xlsx&amp;sheet=U0&amp;row=863&amp;col=6&amp;number=4.9&amp;sourceID=14","4.9")</f>
        <v>4.9</v>
      </c>
      <c r="G863" s="4" t="str">
        <f>HYPERLINK("http://141.218.60.56/~jnz1568/getInfo.php?workbook=15_05.xlsx&amp;sheet=U0&amp;row=863&amp;col=7&amp;number=0.0234&amp;sourceID=14","0.0234")</f>
        <v>0.0234</v>
      </c>
    </row>
    <row r="864" spans="1:7">
      <c r="A864" s="3">
        <v>15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HYPERLINK("http://141.218.60.56/~jnz1568/getInfo.php?workbook=15_05.xlsx&amp;sheet=U0&amp;row=864&amp;col=6&amp;number=3&amp;sourceID=14","3")</f>
        <v>3</v>
      </c>
      <c r="G864" s="4" t="str">
        <f>HYPERLINK("http://141.218.60.56/~jnz1568/getInfo.php?workbook=15_05.xlsx&amp;sheet=U0&amp;row=864&amp;col=7&amp;number=0.00705&amp;sourceID=14","0.00705")</f>
        <v>0.00705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HYPERLINK("http://141.218.60.56/~jnz1568/getInfo.php?workbook=15_05.xlsx&amp;sheet=U0&amp;row=865&amp;col=6&amp;number=3.1&amp;sourceID=14","3.1")</f>
        <v>3.1</v>
      </c>
      <c r="G865" s="4" t="str">
        <f>HYPERLINK("http://141.218.60.56/~jnz1568/getInfo.php?workbook=15_05.xlsx&amp;sheet=U0&amp;row=865&amp;col=7&amp;number=0.00705&amp;sourceID=14","0.00705")</f>
        <v>0.00705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HYPERLINK("http://141.218.60.56/~jnz1568/getInfo.php?workbook=15_05.xlsx&amp;sheet=U0&amp;row=866&amp;col=6&amp;number=3.2&amp;sourceID=14","3.2")</f>
        <v>3.2</v>
      </c>
      <c r="G866" s="4" t="str">
        <f>HYPERLINK("http://141.218.60.56/~jnz1568/getInfo.php?workbook=15_05.xlsx&amp;sheet=U0&amp;row=866&amp;col=7&amp;number=0.00705&amp;sourceID=14","0.00705")</f>
        <v>0.00705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HYPERLINK("http://141.218.60.56/~jnz1568/getInfo.php?workbook=15_05.xlsx&amp;sheet=U0&amp;row=867&amp;col=6&amp;number=3.3&amp;sourceID=14","3.3")</f>
        <v>3.3</v>
      </c>
      <c r="G867" s="4" t="str">
        <f>HYPERLINK("http://141.218.60.56/~jnz1568/getInfo.php?workbook=15_05.xlsx&amp;sheet=U0&amp;row=867&amp;col=7&amp;number=0.00705&amp;sourceID=14","0.00705")</f>
        <v>0.00705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HYPERLINK("http://141.218.60.56/~jnz1568/getInfo.php?workbook=15_05.xlsx&amp;sheet=U0&amp;row=868&amp;col=6&amp;number=3.4&amp;sourceID=14","3.4")</f>
        <v>3.4</v>
      </c>
      <c r="G868" s="4" t="str">
        <f>HYPERLINK("http://141.218.60.56/~jnz1568/getInfo.php?workbook=15_05.xlsx&amp;sheet=U0&amp;row=868&amp;col=7&amp;number=0.00705&amp;sourceID=14","0.00705")</f>
        <v>0.00705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HYPERLINK("http://141.218.60.56/~jnz1568/getInfo.php?workbook=15_05.xlsx&amp;sheet=U0&amp;row=869&amp;col=6&amp;number=3.5&amp;sourceID=14","3.5")</f>
        <v>3.5</v>
      </c>
      <c r="G869" s="4" t="str">
        <f>HYPERLINK("http://141.218.60.56/~jnz1568/getInfo.php?workbook=15_05.xlsx&amp;sheet=U0&amp;row=869&amp;col=7&amp;number=0.00705&amp;sourceID=14","0.00705")</f>
        <v>0.00705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HYPERLINK("http://141.218.60.56/~jnz1568/getInfo.php?workbook=15_05.xlsx&amp;sheet=U0&amp;row=870&amp;col=6&amp;number=3.6&amp;sourceID=14","3.6")</f>
        <v>3.6</v>
      </c>
      <c r="G870" s="4" t="str">
        <f>HYPERLINK("http://141.218.60.56/~jnz1568/getInfo.php?workbook=15_05.xlsx&amp;sheet=U0&amp;row=870&amp;col=7&amp;number=0.00705&amp;sourceID=14","0.00705")</f>
        <v>0.00705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HYPERLINK("http://141.218.60.56/~jnz1568/getInfo.php?workbook=15_05.xlsx&amp;sheet=U0&amp;row=871&amp;col=6&amp;number=3.7&amp;sourceID=14","3.7")</f>
        <v>3.7</v>
      </c>
      <c r="G871" s="4" t="str">
        <f>HYPERLINK("http://141.218.60.56/~jnz1568/getInfo.php?workbook=15_05.xlsx&amp;sheet=U0&amp;row=871&amp;col=7&amp;number=0.00705&amp;sourceID=14","0.00705")</f>
        <v>0.00705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HYPERLINK("http://141.218.60.56/~jnz1568/getInfo.php?workbook=15_05.xlsx&amp;sheet=U0&amp;row=872&amp;col=6&amp;number=3.8&amp;sourceID=14","3.8")</f>
        <v>3.8</v>
      </c>
      <c r="G872" s="4" t="str">
        <f>HYPERLINK("http://141.218.60.56/~jnz1568/getInfo.php?workbook=15_05.xlsx&amp;sheet=U0&amp;row=872&amp;col=7&amp;number=0.00704&amp;sourceID=14","0.00704")</f>
        <v>0.00704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HYPERLINK("http://141.218.60.56/~jnz1568/getInfo.php?workbook=15_05.xlsx&amp;sheet=U0&amp;row=873&amp;col=6&amp;number=3.9&amp;sourceID=14","3.9")</f>
        <v>3.9</v>
      </c>
      <c r="G873" s="4" t="str">
        <f>HYPERLINK("http://141.218.60.56/~jnz1568/getInfo.php?workbook=15_05.xlsx&amp;sheet=U0&amp;row=873&amp;col=7&amp;number=0.00704&amp;sourceID=14","0.00704")</f>
        <v>0.00704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HYPERLINK("http://141.218.60.56/~jnz1568/getInfo.php?workbook=15_05.xlsx&amp;sheet=U0&amp;row=874&amp;col=6&amp;number=4&amp;sourceID=14","4")</f>
        <v>4</v>
      </c>
      <c r="G874" s="4" t="str">
        <f>HYPERLINK("http://141.218.60.56/~jnz1568/getInfo.php?workbook=15_05.xlsx&amp;sheet=U0&amp;row=874&amp;col=7&amp;number=0.00704&amp;sourceID=14","0.00704")</f>
        <v>0.00704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HYPERLINK("http://141.218.60.56/~jnz1568/getInfo.php?workbook=15_05.xlsx&amp;sheet=U0&amp;row=875&amp;col=6&amp;number=4.1&amp;sourceID=14","4.1")</f>
        <v>4.1</v>
      </c>
      <c r="G875" s="4" t="str">
        <f>HYPERLINK("http://141.218.60.56/~jnz1568/getInfo.php?workbook=15_05.xlsx&amp;sheet=U0&amp;row=875&amp;col=7&amp;number=0.00703&amp;sourceID=14","0.00703")</f>
        <v>0.00703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HYPERLINK("http://141.218.60.56/~jnz1568/getInfo.php?workbook=15_05.xlsx&amp;sheet=U0&amp;row=876&amp;col=6&amp;number=4.2&amp;sourceID=14","4.2")</f>
        <v>4.2</v>
      </c>
      <c r="G876" s="4" t="str">
        <f>HYPERLINK("http://141.218.60.56/~jnz1568/getInfo.php?workbook=15_05.xlsx&amp;sheet=U0&amp;row=876&amp;col=7&amp;number=0.00703&amp;sourceID=14","0.00703")</f>
        <v>0.00703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HYPERLINK("http://141.218.60.56/~jnz1568/getInfo.php?workbook=15_05.xlsx&amp;sheet=U0&amp;row=877&amp;col=6&amp;number=4.3&amp;sourceID=14","4.3")</f>
        <v>4.3</v>
      </c>
      <c r="G877" s="4" t="str">
        <f>HYPERLINK("http://141.218.60.56/~jnz1568/getInfo.php?workbook=15_05.xlsx&amp;sheet=U0&amp;row=877&amp;col=7&amp;number=0.00702&amp;sourceID=14","0.00702")</f>
        <v>0.00702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HYPERLINK("http://141.218.60.56/~jnz1568/getInfo.php?workbook=15_05.xlsx&amp;sheet=U0&amp;row=878&amp;col=6&amp;number=4.4&amp;sourceID=14","4.4")</f>
        <v>4.4</v>
      </c>
      <c r="G878" s="4" t="str">
        <f>HYPERLINK("http://141.218.60.56/~jnz1568/getInfo.php?workbook=15_05.xlsx&amp;sheet=U0&amp;row=878&amp;col=7&amp;number=0.00701&amp;sourceID=14","0.00701")</f>
        <v>0.00701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HYPERLINK("http://141.218.60.56/~jnz1568/getInfo.php?workbook=15_05.xlsx&amp;sheet=U0&amp;row=879&amp;col=6&amp;number=4.5&amp;sourceID=14","4.5")</f>
        <v>4.5</v>
      </c>
      <c r="G879" s="4" t="str">
        <f>HYPERLINK("http://141.218.60.56/~jnz1568/getInfo.php?workbook=15_05.xlsx&amp;sheet=U0&amp;row=879&amp;col=7&amp;number=0.007&amp;sourceID=14","0.007")</f>
        <v>0.007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HYPERLINK("http://141.218.60.56/~jnz1568/getInfo.php?workbook=15_05.xlsx&amp;sheet=U0&amp;row=880&amp;col=6&amp;number=4.6&amp;sourceID=14","4.6")</f>
        <v>4.6</v>
      </c>
      <c r="G880" s="4" t="str">
        <f>HYPERLINK("http://141.218.60.56/~jnz1568/getInfo.php?workbook=15_05.xlsx&amp;sheet=U0&amp;row=880&amp;col=7&amp;number=0.00698&amp;sourceID=14","0.00698")</f>
        <v>0.00698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HYPERLINK("http://141.218.60.56/~jnz1568/getInfo.php?workbook=15_05.xlsx&amp;sheet=U0&amp;row=881&amp;col=6&amp;number=4.7&amp;sourceID=14","4.7")</f>
        <v>4.7</v>
      </c>
      <c r="G881" s="4" t="str">
        <f>HYPERLINK("http://141.218.60.56/~jnz1568/getInfo.php?workbook=15_05.xlsx&amp;sheet=U0&amp;row=881&amp;col=7&amp;number=0.00696&amp;sourceID=14","0.00696")</f>
        <v>0.00696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HYPERLINK("http://141.218.60.56/~jnz1568/getInfo.php?workbook=15_05.xlsx&amp;sheet=U0&amp;row=882&amp;col=6&amp;number=4.8&amp;sourceID=14","4.8")</f>
        <v>4.8</v>
      </c>
      <c r="G882" s="4" t="str">
        <f>HYPERLINK("http://141.218.60.56/~jnz1568/getInfo.php?workbook=15_05.xlsx&amp;sheet=U0&amp;row=882&amp;col=7&amp;number=0.00694&amp;sourceID=14","0.00694")</f>
        <v>0.00694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HYPERLINK("http://141.218.60.56/~jnz1568/getInfo.php?workbook=15_05.xlsx&amp;sheet=U0&amp;row=883&amp;col=6&amp;number=4.9&amp;sourceID=14","4.9")</f>
        <v>4.9</v>
      </c>
      <c r="G883" s="4" t="str">
        <f>HYPERLINK("http://141.218.60.56/~jnz1568/getInfo.php?workbook=15_05.xlsx&amp;sheet=U0&amp;row=883&amp;col=7&amp;number=0.00691&amp;sourceID=14","0.00691")</f>
        <v>0.00691</v>
      </c>
    </row>
    <row r="884" spans="1:7">
      <c r="A884" s="3">
        <v>15</v>
      </c>
      <c r="B884" s="3">
        <v>5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HYPERLINK("http://141.218.60.56/~jnz1568/getInfo.php?workbook=15_05.xlsx&amp;sheet=U0&amp;row=884&amp;col=6&amp;number=3&amp;sourceID=14","3")</f>
        <v>3</v>
      </c>
      <c r="G884" s="4" t="str">
        <f>HYPERLINK("http://141.218.60.56/~jnz1568/getInfo.php?workbook=15_05.xlsx&amp;sheet=U0&amp;row=884&amp;col=7&amp;number=0.0153&amp;sourceID=14","0.0153")</f>
        <v>0.0153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HYPERLINK("http://141.218.60.56/~jnz1568/getInfo.php?workbook=15_05.xlsx&amp;sheet=U0&amp;row=885&amp;col=6&amp;number=3.1&amp;sourceID=14","3.1")</f>
        <v>3.1</v>
      </c>
      <c r="G885" s="4" t="str">
        <f>HYPERLINK("http://141.218.60.56/~jnz1568/getInfo.php?workbook=15_05.xlsx&amp;sheet=U0&amp;row=885&amp;col=7&amp;number=0.0153&amp;sourceID=14","0.0153")</f>
        <v>0.0153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HYPERLINK("http://141.218.60.56/~jnz1568/getInfo.php?workbook=15_05.xlsx&amp;sheet=U0&amp;row=886&amp;col=6&amp;number=3.2&amp;sourceID=14","3.2")</f>
        <v>3.2</v>
      </c>
      <c r="G886" s="4" t="str">
        <f>HYPERLINK("http://141.218.60.56/~jnz1568/getInfo.php?workbook=15_05.xlsx&amp;sheet=U0&amp;row=886&amp;col=7&amp;number=0.0153&amp;sourceID=14","0.0153")</f>
        <v>0.0153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HYPERLINK("http://141.218.60.56/~jnz1568/getInfo.php?workbook=15_05.xlsx&amp;sheet=U0&amp;row=887&amp;col=6&amp;number=3.3&amp;sourceID=14","3.3")</f>
        <v>3.3</v>
      </c>
      <c r="G887" s="4" t="str">
        <f>HYPERLINK("http://141.218.60.56/~jnz1568/getInfo.php?workbook=15_05.xlsx&amp;sheet=U0&amp;row=887&amp;col=7&amp;number=0.0153&amp;sourceID=14","0.0153")</f>
        <v>0.0153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HYPERLINK("http://141.218.60.56/~jnz1568/getInfo.php?workbook=15_05.xlsx&amp;sheet=U0&amp;row=888&amp;col=6&amp;number=3.4&amp;sourceID=14","3.4")</f>
        <v>3.4</v>
      </c>
      <c r="G888" s="4" t="str">
        <f>HYPERLINK("http://141.218.60.56/~jnz1568/getInfo.php?workbook=15_05.xlsx&amp;sheet=U0&amp;row=888&amp;col=7&amp;number=0.0153&amp;sourceID=14","0.0153")</f>
        <v>0.0153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HYPERLINK("http://141.218.60.56/~jnz1568/getInfo.php?workbook=15_05.xlsx&amp;sheet=U0&amp;row=889&amp;col=6&amp;number=3.5&amp;sourceID=14","3.5")</f>
        <v>3.5</v>
      </c>
      <c r="G889" s="4" t="str">
        <f>HYPERLINK("http://141.218.60.56/~jnz1568/getInfo.php?workbook=15_05.xlsx&amp;sheet=U0&amp;row=889&amp;col=7&amp;number=0.0153&amp;sourceID=14","0.0153")</f>
        <v>0.0153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HYPERLINK("http://141.218.60.56/~jnz1568/getInfo.php?workbook=15_05.xlsx&amp;sheet=U0&amp;row=890&amp;col=6&amp;number=3.6&amp;sourceID=14","3.6")</f>
        <v>3.6</v>
      </c>
      <c r="G890" s="4" t="str">
        <f>HYPERLINK("http://141.218.60.56/~jnz1568/getInfo.php?workbook=15_05.xlsx&amp;sheet=U0&amp;row=890&amp;col=7&amp;number=0.0153&amp;sourceID=14","0.0153")</f>
        <v>0.0153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HYPERLINK("http://141.218.60.56/~jnz1568/getInfo.php?workbook=15_05.xlsx&amp;sheet=U0&amp;row=891&amp;col=6&amp;number=3.7&amp;sourceID=14","3.7")</f>
        <v>3.7</v>
      </c>
      <c r="G891" s="4" t="str">
        <f>HYPERLINK("http://141.218.60.56/~jnz1568/getInfo.php?workbook=15_05.xlsx&amp;sheet=U0&amp;row=891&amp;col=7&amp;number=0.0153&amp;sourceID=14","0.0153")</f>
        <v>0.0153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HYPERLINK("http://141.218.60.56/~jnz1568/getInfo.php?workbook=15_05.xlsx&amp;sheet=U0&amp;row=892&amp;col=6&amp;number=3.8&amp;sourceID=14","3.8")</f>
        <v>3.8</v>
      </c>
      <c r="G892" s="4" t="str">
        <f>HYPERLINK("http://141.218.60.56/~jnz1568/getInfo.php?workbook=15_05.xlsx&amp;sheet=U0&amp;row=892&amp;col=7&amp;number=0.0153&amp;sourceID=14","0.0153")</f>
        <v>0.0153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HYPERLINK("http://141.218.60.56/~jnz1568/getInfo.php?workbook=15_05.xlsx&amp;sheet=U0&amp;row=893&amp;col=6&amp;number=3.9&amp;sourceID=14","3.9")</f>
        <v>3.9</v>
      </c>
      <c r="G893" s="4" t="str">
        <f>HYPERLINK("http://141.218.60.56/~jnz1568/getInfo.php?workbook=15_05.xlsx&amp;sheet=U0&amp;row=893&amp;col=7&amp;number=0.0153&amp;sourceID=14","0.0153")</f>
        <v>0.0153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HYPERLINK("http://141.218.60.56/~jnz1568/getInfo.php?workbook=15_05.xlsx&amp;sheet=U0&amp;row=894&amp;col=6&amp;number=4&amp;sourceID=14","4")</f>
        <v>4</v>
      </c>
      <c r="G894" s="4" t="str">
        <f>HYPERLINK("http://141.218.60.56/~jnz1568/getInfo.php?workbook=15_05.xlsx&amp;sheet=U0&amp;row=894&amp;col=7&amp;number=0.0153&amp;sourceID=14","0.0153")</f>
        <v>0.0153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HYPERLINK("http://141.218.60.56/~jnz1568/getInfo.php?workbook=15_05.xlsx&amp;sheet=U0&amp;row=895&amp;col=6&amp;number=4.1&amp;sourceID=14","4.1")</f>
        <v>4.1</v>
      </c>
      <c r="G895" s="4" t="str">
        <f>HYPERLINK("http://141.218.60.56/~jnz1568/getInfo.php?workbook=15_05.xlsx&amp;sheet=U0&amp;row=895&amp;col=7&amp;number=0.0153&amp;sourceID=14","0.0153")</f>
        <v>0.0153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HYPERLINK("http://141.218.60.56/~jnz1568/getInfo.php?workbook=15_05.xlsx&amp;sheet=U0&amp;row=896&amp;col=6&amp;number=4.2&amp;sourceID=14","4.2")</f>
        <v>4.2</v>
      </c>
      <c r="G896" s="4" t="str">
        <f>HYPERLINK("http://141.218.60.56/~jnz1568/getInfo.php?workbook=15_05.xlsx&amp;sheet=U0&amp;row=896&amp;col=7&amp;number=0.0153&amp;sourceID=14","0.0153")</f>
        <v>0.0153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HYPERLINK("http://141.218.60.56/~jnz1568/getInfo.php?workbook=15_05.xlsx&amp;sheet=U0&amp;row=897&amp;col=6&amp;number=4.3&amp;sourceID=14","4.3")</f>
        <v>4.3</v>
      </c>
      <c r="G897" s="4" t="str">
        <f>HYPERLINK("http://141.218.60.56/~jnz1568/getInfo.php?workbook=15_05.xlsx&amp;sheet=U0&amp;row=897&amp;col=7&amp;number=0.0152&amp;sourceID=14","0.0152")</f>
        <v>0.0152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HYPERLINK("http://141.218.60.56/~jnz1568/getInfo.php?workbook=15_05.xlsx&amp;sheet=U0&amp;row=898&amp;col=6&amp;number=4.4&amp;sourceID=14","4.4")</f>
        <v>4.4</v>
      </c>
      <c r="G898" s="4" t="str">
        <f>HYPERLINK("http://141.218.60.56/~jnz1568/getInfo.php?workbook=15_05.xlsx&amp;sheet=U0&amp;row=898&amp;col=7&amp;number=0.0152&amp;sourceID=14","0.0152")</f>
        <v>0.0152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HYPERLINK("http://141.218.60.56/~jnz1568/getInfo.php?workbook=15_05.xlsx&amp;sheet=U0&amp;row=899&amp;col=6&amp;number=4.5&amp;sourceID=14","4.5")</f>
        <v>4.5</v>
      </c>
      <c r="G899" s="4" t="str">
        <f>HYPERLINK("http://141.218.60.56/~jnz1568/getInfo.php?workbook=15_05.xlsx&amp;sheet=U0&amp;row=899&amp;col=7&amp;number=0.0152&amp;sourceID=14","0.0152")</f>
        <v>0.0152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HYPERLINK("http://141.218.60.56/~jnz1568/getInfo.php?workbook=15_05.xlsx&amp;sheet=U0&amp;row=900&amp;col=6&amp;number=4.6&amp;sourceID=14","4.6")</f>
        <v>4.6</v>
      </c>
      <c r="G900" s="4" t="str">
        <f>HYPERLINK("http://141.218.60.56/~jnz1568/getInfo.php?workbook=15_05.xlsx&amp;sheet=U0&amp;row=900&amp;col=7&amp;number=0.0152&amp;sourceID=14","0.0152")</f>
        <v>0.0152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HYPERLINK("http://141.218.60.56/~jnz1568/getInfo.php?workbook=15_05.xlsx&amp;sheet=U0&amp;row=901&amp;col=6&amp;number=4.7&amp;sourceID=14","4.7")</f>
        <v>4.7</v>
      </c>
      <c r="G901" s="4" t="str">
        <f>HYPERLINK("http://141.218.60.56/~jnz1568/getInfo.php?workbook=15_05.xlsx&amp;sheet=U0&amp;row=901&amp;col=7&amp;number=0.0151&amp;sourceID=14","0.0151")</f>
        <v>0.0151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HYPERLINK("http://141.218.60.56/~jnz1568/getInfo.php?workbook=15_05.xlsx&amp;sheet=U0&amp;row=902&amp;col=6&amp;number=4.8&amp;sourceID=14","4.8")</f>
        <v>4.8</v>
      </c>
      <c r="G902" s="4" t="str">
        <f>HYPERLINK("http://141.218.60.56/~jnz1568/getInfo.php?workbook=15_05.xlsx&amp;sheet=U0&amp;row=902&amp;col=7&amp;number=0.0151&amp;sourceID=14","0.0151")</f>
        <v>0.0151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HYPERLINK("http://141.218.60.56/~jnz1568/getInfo.php?workbook=15_05.xlsx&amp;sheet=U0&amp;row=903&amp;col=6&amp;number=4.9&amp;sourceID=14","4.9")</f>
        <v>4.9</v>
      </c>
      <c r="G903" s="4" t="str">
        <f>HYPERLINK("http://141.218.60.56/~jnz1568/getInfo.php?workbook=15_05.xlsx&amp;sheet=U0&amp;row=903&amp;col=7&amp;number=0.015&amp;sourceID=14","0.015")</f>
        <v>0.015</v>
      </c>
    </row>
    <row r="904" spans="1:7">
      <c r="A904" s="3">
        <v>15</v>
      </c>
      <c r="B904" s="3">
        <v>5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HYPERLINK("http://141.218.60.56/~jnz1568/getInfo.php?workbook=15_05.xlsx&amp;sheet=U0&amp;row=904&amp;col=6&amp;number=3&amp;sourceID=14","3")</f>
        <v>3</v>
      </c>
      <c r="G904" s="4" t="str">
        <f>HYPERLINK("http://141.218.60.56/~jnz1568/getInfo.php?workbook=15_05.xlsx&amp;sheet=U0&amp;row=904&amp;col=7&amp;number=0.821&amp;sourceID=14","0.821")</f>
        <v>0.821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HYPERLINK("http://141.218.60.56/~jnz1568/getInfo.php?workbook=15_05.xlsx&amp;sheet=U0&amp;row=905&amp;col=6&amp;number=3.1&amp;sourceID=14","3.1")</f>
        <v>3.1</v>
      </c>
      <c r="G905" s="4" t="str">
        <f>HYPERLINK("http://141.218.60.56/~jnz1568/getInfo.php?workbook=15_05.xlsx&amp;sheet=U0&amp;row=905&amp;col=7&amp;number=0.821&amp;sourceID=14","0.821")</f>
        <v>0.821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HYPERLINK("http://141.218.60.56/~jnz1568/getInfo.php?workbook=15_05.xlsx&amp;sheet=U0&amp;row=906&amp;col=6&amp;number=3.2&amp;sourceID=14","3.2")</f>
        <v>3.2</v>
      </c>
      <c r="G906" s="4" t="str">
        <f>HYPERLINK("http://141.218.60.56/~jnz1568/getInfo.php?workbook=15_05.xlsx&amp;sheet=U0&amp;row=906&amp;col=7&amp;number=0.821&amp;sourceID=14","0.821")</f>
        <v>0.821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HYPERLINK("http://141.218.60.56/~jnz1568/getInfo.php?workbook=15_05.xlsx&amp;sheet=U0&amp;row=907&amp;col=6&amp;number=3.3&amp;sourceID=14","3.3")</f>
        <v>3.3</v>
      </c>
      <c r="G907" s="4" t="str">
        <f>HYPERLINK("http://141.218.60.56/~jnz1568/getInfo.php?workbook=15_05.xlsx&amp;sheet=U0&amp;row=907&amp;col=7&amp;number=0.821&amp;sourceID=14","0.821")</f>
        <v>0.821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HYPERLINK("http://141.218.60.56/~jnz1568/getInfo.php?workbook=15_05.xlsx&amp;sheet=U0&amp;row=908&amp;col=6&amp;number=3.4&amp;sourceID=14","3.4")</f>
        <v>3.4</v>
      </c>
      <c r="G908" s="4" t="str">
        <f>HYPERLINK("http://141.218.60.56/~jnz1568/getInfo.php?workbook=15_05.xlsx&amp;sheet=U0&amp;row=908&amp;col=7&amp;number=0.821&amp;sourceID=14","0.821")</f>
        <v>0.821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HYPERLINK("http://141.218.60.56/~jnz1568/getInfo.php?workbook=15_05.xlsx&amp;sheet=U0&amp;row=909&amp;col=6&amp;number=3.5&amp;sourceID=14","3.5")</f>
        <v>3.5</v>
      </c>
      <c r="G909" s="4" t="str">
        <f>HYPERLINK("http://141.218.60.56/~jnz1568/getInfo.php?workbook=15_05.xlsx&amp;sheet=U0&amp;row=909&amp;col=7&amp;number=0.821&amp;sourceID=14","0.821")</f>
        <v>0.821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HYPERLINK("http://141.218.60.56/~jnz1568/getInfo.php?workbook=15_05.xlsx&amp;sheet=U0&amp;row=910&amp;col=6&amp;number=3.6&amp;sourceID=14","3.6")</f>
        <v>3.6</v>
      </c>
      <c r="G910" s="4" t="str">
        <f>HYPERLINK("http://141.218.60.56/~jnz1568/getInfo.php?workbook=15_05.xlsx&amp;sheet=U0&amp;row=910&amp;col=7&amp;number=0.821&amp;sourceID=14","0.821")</f>
        <v>0.821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HYPERLINK("http://141.218.60.56/~jnz1568/getInfo.php?workbook=15_05.xlsx&amp;sheet=U0&amp;row=911&amp;col=6&amp;number=3.7&amp;sourceID=14","3.7")</f>
        <v>3.7</v>
      </c>
      <c r="G911" s="4" t="str">
        <f>HYPERLINK("http://141.218.60.56/~jnz1568/getInfo.php?workbook=15_05.xlsx&amp;sheet=U0&amp;row=911&amp;col=7&amp;number=0.822&amp;sourceID=14","0.822")</f>
        <v>0.822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HYPERLINK("http://141.218.60.56/~jnz1568/getInfo.php?workbook=15_05.xlsx&amp;sheet=U0&amp;row=912&amp;col=6&amp;number=3.8&amp;sourceID=14","3.8")</f>
        <v>3.8</v>
      </c>
      <c r="G912" s="4" t="str">
        <f>HYPERLINK("http://141.218.60.56/~jnz1568/getInfo.php?workbook=15_05.xlsx&amp;sheet=U0&amp;row=912&amp;col=7&amp;number=0.822&amp;sourceID=14","0.822")</f>
        <v>0.822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HYPERLINK("http://141.218.60.56/~jnz1568/getInfo.php?workbook=15_05.xlsx&amp;sheet=U0&amp;row=913&amp;col=6&amp;number=3.9&amp;sourceID=14","3.9")</f>
        <v>3.9</v>
      </c>
      <c r="G913" s="4" t="str">
        <f>HYPERLINK("http://141.218.60.56/~jnz1568/getInfo.php?workbook=15_05.xlsx&amp;sheet=U0&amp;row=913&amp;col=7&amp;number=0.823&amp;sourceID=14","0.823")</f>
        <v>0.823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HYPERLINK("http://141.218.60.56/~jnz1568/getInfo.php?workbook=15_05.xlsx&amp;sheet=U0&amp;row=914&amp;col=6&amp;number=4&amp;sourceID=14","4")</f>
        <v>4</v>
      </c>
      <c r="G914" s="4" t="str">
        <f>HYPERLINK("http://141.218.60.56/~jnz1568/getInfo.php?workbook=15_05.xlsx&amp;sheet=U0&amp;row=914&amp;col=7&amp;number=0.823&amp;sourceID=14","0.823")</f>
        <v>0.823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HYPERLINK("http://141.218.60.56/~jnz1568/getInfo.php?workbook=15_05.xlsx&amp;sheet=U0&amp;row=915&amp;col=6&amp;number=4.1&amp;sourceID=14","4.1")</f>
        <v>4.1</v>
      </c>
      <c r="G915" s="4" t="str">
        <f>HYPERLINK("http://141.218.60.56/~jnz1568/getInfo.php?workbook=15_05.xlsx&amp;sheet=U0&amp;row=915&amp;col=7&amp;number=0.824&amp;sourceID=14","0.824")</f>
        <v>0.824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HYPERLINK("http://141.218.60.56/~jnz1568/getInfo.php?workbook=15_05.xlsx&amp;sheet=U0&amp;row=916&amp;col=6&amp;number=4.2&amp;sourceID=14","4.2")</f>
        <v>4.2</v>
      </c>
      <c r="G916" s="4" t="str">
        <f>HYPERLINK("http://141.218.60.56/~jnz1568/getInfo.php?workbook=15_05.xlsx&amp;sheet=U0&amp;row=916&amp;col=7&amp;number=0.825&amp;sourceID=14","0.825")</f>
        <v>0.825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HYPERLINK("http://141.218.60.56/~jnz1568/getInfo.php?workbook=15_05.xlsx&amp;sheet=U0&amp;row=917&amp;col=6&amp;number=4.3&amp;sourceID=14","4.3")</f>
        <v>4.3</v>
      </c>
      <c r="G917" s="4" t="str">
        <f>HYPERLINK("http://141.218.60.56/~jnz1568/getInfo.php?workbook=15_05.xlsx&amp;sheet=U0&amp;row=917&amp;col=7&amp;number=0.826&amp;sourceID=14","0.826")</f>
        <v>0.826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HYPERLINK("http://141.218.60.56/~jnz1568/getInfo.php?workbook=15_05.xlsx&amp;sheet=U0&amp;row=918&amp;col=6&amp;number=4.4&amp;sourceID=14","4.4")</f>
        <v>4.4</v>
      </c>
      <c r="G918" s="4" t="str">
        <f>HYPERLINK("http://141.218.60.56/~jnz1568/getInfo.php?workbook=15_05.xlsx&amp;sheet=U0&amp;row=918&amp;col=7&amp;number=0.827&amp;sourceID=14","0.827")</f>
        <v>0.827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HYPERLINK("http://141.218.60.56/~jnz1568/getInfo.php?workbook=15_05.xlsx&amp;sheet=U0&amp;row=919&amp;col=6&amp;number=4.5&amp;sourceID=14","4.5")</f>
        <v>4.5</v>
      </c>
      <c r="G919" s="4" t="str">
        <f>HYPERLINK("http://141.218.60.56/~jnz1568/getInfo.php?workbook=15_05.xlsx&amp;sheet=U0&amp;row=919&amp;col=7&amp;number=0.829&amp;sourceID=14","0.829")</f>
        <v>0.829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HYPERLINK("http://141.218.60.56/~jnz1568/getInfo.php?workbook=15_05.xlsx&amp;sheet=U0&amp;row=920&amp;col=6&amp;number=4.6&amp;sourceID=14","4.6")</f>
        <v>4.6</v>
      </c>
      <c r="G920" s="4" t="str">
        <f>HYPERLINK("http://141.218.60.56/~jnz1568/getInfo.php?workbook=15_05.xlsx&amp;sheet=U0&amp;row=920&amp;col=7&amp;number=0.831&amp;sourceID=14","0.831")</f>
        <v>0.831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HYPERLINK("http://141.218.60.56/~jnz1568/getInfo.php?workbook=15_05.xlsx&amp;sheet=U0&amp;row=921&amp;col=6&amp;number=4.7&amp;sourceID=14","4.7")</f>
        <v>4.7</v>
      </c>
      <c r="G921" s="4" t="str">
        <f>HYPERLINK("http://141.218.60.56/~jnz1568/getInfo.php?workbook=15_05.xlsx&amp;sheet=U0&amp;row=921&amp;col=7&amp;number=0.833&amp;sourceID=14","0.833")</f>
        <v>0.833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HYPERLINK("http://141.218.60.56/~jnz1568/getInfo.php?workbook=15_05.xlsx&amp;sheet=U0&amp;row=922&amp;col=6&amp;number=4.8&amp;sourceID=14","4.8")</f>
        <v>4.8</v>
      </c>
      <c r="G922" s="4" t="str">
        <f>HYPERLINK("http://141.218.60.56/~jnz1568/getInfo.php?workbook=15_05.xlsx&amp;sheet=U0&amp;row=922&amp;col=7&amp;number=0.837&amp;sourceID=14","0.837")</f>
        <v>0.837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HYPERLINK("http://141.218.60.56/~jnz1568/getInfo.php?workbook=15_05.xlsx&amp;sheet=U0&amp;row=923&amp;col=6&amp;number=4.9&amp;sourceID=14","4.9")</f>
        <v>4.9</v>
      </c>
      <c r="G923" s="4" t="str">
        <f>HYPERLINK("http://141.218.60.56/~jnz1568/getInfo.php?workbook=15_05.xlsx&amp;sheet=U0&amp;row=923&amp;col=7&amp;number=0.841&amp;sourceID=14","0.841")</f>
        <v>0.841</v>
      </c>
    </row>
    <row r="924" spans="1:7">
      <c r="A924" s="3">
        <v>15</v>
      </c>
      <c r="B924" s="3">
        <v>5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HYPERLINK("http://141.218.60.56/~jnz1568/getInfo.php?workbook=15_05.xlsx&amp;sheet=U0&amp;row=924&amp;col=6&amp;number=3&amp;sourceID=14","3")</f>
        <v>3</v>
      </c>
      <c r="G924" s="4" t="str">
        <f>HYPERLINK("http://141.218.60.56/~jnz1568/getInfo.php?workbook=15_05.xlsx&amp;sheet=U0&amp;row=924&amp;col=7&amp;number=0.0212&amp;sourceID=14","0.0212")</f>
        <v>0.0212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HYPERLINK("http://141.218.60.56/~jnz1568/getInfo.php?workbook=15_05.xlsx&amp;sheet=U0&amp;row=925&amp;col=6&amp;number=3.1&amp;sourceID=14","3.1")</f>
        <v>3.1</v>
      </c>
      <c r="G925" s="4" t="str">
        <f>HYPERLINK("http://141.218.60.56/~jnz1568/getInfo.php?workbook=15_05.xlsx&amp;sheet=U0&amp;row=925&amp;col=7&amp;number=0.0212&amp;sourceID=14","0.0212")</f>
        <v>0.0212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HYPERLINK("http://141.218.60.56/~jnz1568/getInfo.php?workbook=15_05.xlsx&amp;sheet=U0&amp;row=926&amp;col=6&amp;number=3.2&amp;sourceID=14","3.2")</f>
        <v>3.2</v>
      </c>
      <c r="G926" s="4" t="str">
        <f>HYPERLINK("http://141.218.60.56/~jnz1568/getInfo.php?workbook=15_05.xlsx&amp;sheet=U0&amp;row=926&amp;col=7&amp;number=0.0212&amp;sourceID=14","0.0212")</f>
        <v>0.0212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HYPERLINK("http://141.218.60.56/~jnz1568/getInfo.php?workbook=15_05.xlsx&amp;sheet=U0&amp;row=927&amp;col=6&amp;number=3.3&amp;sourceID=14","3.3")</f>
        <v>3.3</v>
      </c>
      <c r="G927" s="4" t="str">
        <f>HYPERLINK("http://141.218.60.56/~jnz1568/getInfo.php?workbook=15_05.xlsx&amp;sheet=U0&amp;row=927&amp;col=7&amp;number=0.0212&amp;sourceID=14","0.0212")</f>
        <v>0.0212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HYPERLINK("http://141.218.60.56/~jnz1568/getInfo.php?workbook=15_05.xlsx&amp;sheet=U0&amp;row=928&amp;col=6&amp;number=3.4&amp;sourceID=14","3.4")</f>
        <v>3.4</v>
      </c>
      <c r="G928" s="4" t="str">
        <f>HYPERLINK("http://141.218.60.56/~jnz1568/getInfo.php?workbook=15_05.xlsx&amp;sheet=U0&amp;row=928&amp;col=7&amp;number=0.0212&amp;sourceID=14","0.0212")</f>
        <v>0.0212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HYPERLINK("http://141.218.60.56/~jnz1568/getInfo.php?workbook=15_05.xlsx&amp;sheet=U0&amp;row=929&amp;col=6&amp;number=3.5&amp;sourceID=14","3.5")</f>
        <v>3.5</v>
      </c>
      <c r="G929" s="4" t="str">
        <f>HYPERLINK("http://141.218.60.56/~jnz1568/getInfo.php?workbook=15_05.xlsx&amp;sheet=U0&amp;row=929&amp;col=7&amp;number=0.0212&amp;sourceID=14","0.0212")</f>
        <v>0.0212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HYPERLINK("http://141.218.60.56/~jnz1568/getInfo.php?workbook=15_05.xlsx&amp;sheet=U0&amp;row=930&amp;col=6&amp;number=3.6&amp;sourceID=14","3.6")</f>
        <v>3.6</v>
      </c>
      <c r="G930" s="4" t="str">
        <f>HYPERLINK("http://141.218.60.56/~jnz1568/getInfo.php?workbook=15_05.xlsx&amp;sheet=U0&amp;row=930&amp;col=7&amp;number=0.0212&amp;sourceID=14","0.0212")</f>
        <v>0.0212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HYPERLINK("http://141.218.60.56/~jnz1568/getInfo.php?workbook=15_05.xlsx&amp;sheet=U0&amp;row=931&amp;col=6&amp;number=3.7&amp;sourceID=14","3.7")</f>
        <v>3.7</v>
      </c>
      <c r="G931" s="4" t="str">
        <f>HYPERLINK("http://141.218.60.56/~jnz1568/getInfo.php?workbook=15_05.xlsx&amp;sheet=U0&amp;row=931&amp;col=7&amp;number=0.0212&amp;sourceID=14","0.0212")</f>
        <v>0.0212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HYPERLINK("http://141.218.60.56/~jnz1568/getInfo.php?workbook=15_05.xlsx&amp;sheet=U0&amp;row=932&amp;col=6&amp;number=3.8&amp;sourceID=14","3.8")</f>
        <v>3.8</v>
      </c>
      <c r="G932" s="4" t="str">
        <f>HYPERLINK("http://141.218.60.56/~jnz1568/getInfo.php?workbook=15_05.xlsx&amp;sheet=U0&amp;row=932&amp;col=7&amp;number=0.0212&amp;sourceID=14","0.0212")</f>
        <v>0.0212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HYPERLINK("http://141.218.60.56/~jnz1568/getInfo.php?workbook=15_05.xlsx&amp;sheet=U0&amp;row=933&amp;col=6&amp;number=3.9&amp;sourceID=14","3.9")</f>
        <v>3.9</v>
      </c>
      <c r="G933" s="4" t="str">
        <f>HYPERLINK("http://141.218.60.56/~jnz1568/getInfo.php?workbook=15_05.xlsx&amp;sheet=U0&amp;row=933&amp;col=7&amp;number=0.0212&amp;sourceID=14","0.0212")</f>
        <v>0.0212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HYPERLINK("http://141.218.60.56/~jnz1568/getInfo.php?workbook=15_05.xlsx&amp;sheet=U0&amp;row=934&amp;col=6&amp;number=4&amp;sourceID=14","4")</f>
        <v>4</v>
      </c>
      <c r="G934" s="4" t="str">
        <f>HYPERLINK("http://141.218.60.56/~jnz1568/getInfo.php?workbook=15_05.xlsx&amp;sheet=U0&amp;row=934&amp;col=7&amp;number=0.0212&amp;sourceID=14","0.0212")</f>
        <v>0.0212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HYPERLINK("http://141.218.60.56/~jnz1568/getInfo.php?workbook=15_05.xlsx&amp;sheet=U0&amp;row=935&amp;col=6&amp;number=4.1&amp;sourceID=14","4.1")</f>
        <v>4.1</v>
      </c>
      <c r="G935" s="4" t="str">
        <f>HYPERLINK("http://141.218.60.56/~jnz1568/getInfo.php?workbook=15_05.xlsx&amp;sheet=U0&amp;row=935&amp;col=7&amp;number=0.0212&amp;sourceID=14","0.0212")</f>
        <v>0.0212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HYPERLINK("http://141.218.60.56/~jnz1568/getInfo.php?workbook=15_05.xlsx&amp;sheet=U0&amp;row=936&amp;col=6&amp;number=4.2&amp;sourceID=14","4.2")</f>
        <v>4.2</v>
      </c>
      <c r="G936" s="4" t="str">
        <f>HYPERLINK("http://141.218.60.56/~jnz1568/getInfo.php?workbook=15_05.xlsx&amp;sheet=U0&amp;row=936&amp;col=7&amp;number=0.0212&amp;sourceID=14","0.0212")</f>
        <v>0.0212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HYPERLINK("http://141.218.60.56/~jnz1568/getInfo.php?workbook=15_05.xlsx&amp;sheet=U0&amp;row=937&amp;col=6&amp;number=4.3&amp;sourceID=14","4.3")</f>
        <v>4.3</v>
      </c>
      <c r="G937" s="4" t="str">
        <f>HYPERLINK("http://141.218.60.56/~jnz1568/getInfo.php?workbook=15_05.xlsx&amp;sheet=U0&amp;row=937&amp;col=7&amp;number=0.0212&amp;sourceID=14","0.0212")</f>
        <v>0.0212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HYPERLINK("http://141.218.60.56/~jnz1568/getInfo.php?workbook=15_05.xlsx&amp;sheet=U0&amp;row=938&amp;col=6&amp;number=4.4&amp;sourceID=14","4.4")</f>
        <v>4.4</v>
      </c>
      <c r="G938" s="4" t="str">
        <f>HYPERLINK("http://141.218.60.56/~jnz1568/getInfo.php?workbook=15_05.xlsx&amp;sheet=U0&amp;row=938&amp;col=7&amp;number=0.0211&amp;sourceID=14","0.0211")</f>
        <v>0.0211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HYPERLINK("http://141.218.60.56/~jnz1568/getInfo.php?workbook=15_05.xlsx&amp;sheet=U0&amp;row=939&amp;col=6&amp;number=4.5&amp;sourceID=14","4.5")</f>
        <v>4.5</v>
      </c>
      <c r="G939" s="4" t="str">
        <f>HYPERLINK("http://141.218.60.56/~jnz1568/getInfo.php?workbook=15_05.xlsx&amp;sheet=U0&amp;row=939&amp;col=7&amp;number=0.0211&amp;sourceID=14","0.0211")</f>
        <v>0.0211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HYPERLINK("http://141.218.60.56/~jnz1568/getInfo.php?workbook=15_05.xlsx&amp;sheet=U0&amp;row=940&amp;col=6&amp;number=4.6&amp;sourceID=14","4.6")</f>
        <v>4.6</v>
      </c>
      <c r="G940" s="4" t="str">
        <f>HYPERLINK("http://141.218.60.56/~jnz1568/getInfo.php?workbook=15_05.xlsx&amp;sheet=U0&amp;row=940&amp;col=7&amp;number=0.0211&amp;sourceID=14","0.0211")</f>
        <v>0.0211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HYPERLINK("http://141.218.60.56/~jnz1568/getInfo.php?workbook=15_05.xlsx&amp;sheet=U0&amp;row=941&amp;col=6&amp;number=4.7&amp;sourceID=14","4.7")</f>
        <v>4.7</v>
      </c>
      <c r="G941" s="4" t="str">
        <f>HYPERLINK("http://141.218.60.56/~jnz1568/getInfo.php?workbook=15_05.xlsx&amp;sheet=U0&amp;row=941&amp;col=7&amp;number=0.0211&amp;sourceID=14","0.0211")</f>
        <v>0.0211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HYPERLINK("http://141.218.60.56/~jnz1568/getInfo.php?workbook=15_05.xlsx&amp;sheet=U0&amp;row=942&amp;col=6&amp;number=4.8&amp;sourceID=14","4.8")</f>
        <v>4.8</v>
      </c>
      <c r="G942" s="4" t="str">
        <f>HYPERLINK("http://141.218.60.56/~jnz1568/getInfo.php?workbook=15_05.xlsx&amp;sheet=U0&amp;row=942&amp;col=7&amp;number=0.021&amp;sourceID=14","0.021")</f>
        <v>0.021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HYPERLINK("http://141.218.60.56/~jnz1568/getInfo.php?workbook=15_05.xlsx&amp;sheet=U0&amp;row=943&amp;col=6&amp;number=4.9&amp;sourceID=14","4.9")</f>
        <v>4.9</v>
      </c>
      <c r="G943" s="4" t="str">
        <f>HYPERLINK("http://141.218.60.56/~jnz1568/getInfo.php?workbook=15_05.xlsx&amp;sheet=U0&amp;row=943&amp;col=7&amp;number=0.0209&amp;sourceID=14","0.0209")</f>
        <v>0.0209</v>
      </c>
    </row>
    <row r="944" spans="1:7">
      <c r="A944" s="3">
        <v>15</v>
      </c>
      <c r="B944" s="3">
        <v>5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HYPERLINK("http://141.218.60.56/~jnz1568/getInfo.php?workbook=15_05.xlsx&amp;sheet=U0&amp;row=944&amp;col=6&amp;number=3&amp;sourceID=14","3")</f>
        <v>3</v>
      </c>
      <c r="G944" s="4" t="str">
        <f>HYPERLINK("http://141.218.60.56/~jnz1568/getInfo.php?workbook=15_05.xlsx&amp;sheet=U0&amp;row=944&amp;col=7&amp;number=0.0133&amp;sourceID=14","0.0133")</f>
        <v>0.0133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HYPERLINK("http://141.218.60.56/~jnz1568/getInfo.php?workbook=15_05.xlsx&amp;sheet=U0&amp;row=945&amp;col=6&amp;number=3.1&amp;sourceID=14","3.1")</f>
        <v>3.1</v>
      </c>
      <c r="G945" s="4" t="str">
        <f>HYPERLINK("http://141.218.60.56/~jnz1568/getInfo.php?workbook=15_05.xlsx&amp;sheet=U0&amp;row=945&amp;col=7&amp;number=0.0133&amp;sourceID=14","0.0133")</f>
        <v>0.0133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HYPERLINK("http://141.218.60.56/~jnz1568/getInfo.php?workbook=15_05.xlsx&amp;sheet=U0&amp;row=946&amp;col=6&amp;number=3.2&amp;sourceID=14","3.2")</f>
        <v>3.2</v>
      </c>
      <c r="G946" s="4" t="str">
        <f>HYPERLINK("http://141.218.60.56/~jnz1568/getInfo.php?workbook=15_05.xlsx&amp;sheet=U0&amp;row=946&amp;col=7&amp;number=0.0133&amp;sourceID=14","0.0133")</f>
        <v>0.0133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HYPERLINK("http://141.218.60.56/~jnz1568/getInfo.php?workbook=15_05.xlsx&amp;sheet=U0&amp;row=947&amp;col=6&amp;number=3.3&amp;sourceID=14","3.3")</f>
        <v>3.3</v>
      </c>
      <c r="G947" s="4" t="str">
        <f>HYPERLINK("http://141.218.60.56/~jnz1568/getInfo.php?workbook=15_05.xlsx&amp;sheet=U0&amp;row=947&amp;col=7&amp;number=0.0133&amp;sourceID=14","0.0133")</f>
        <v>0.0133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HYPERLINK("http://141.218.60.56/~jnz1568/getInfo.php?workbook=15_05.xlsx&amp;sheet=U0&amp;row=948&amp;col=6&amp;number=3.4&amp;sourceID=14","3.4")</f>
        <v>3.4</v>
      </c>
      <c r="G948" s="4" t="str">
        <f>HYPERLINK("http://141.218.60.56/~jnz1568/getInfo.php?workbook=15_05.xlsx&amp;sheet=U0&amp;row=948&amp;col=7&amp;number=0.0133&amp;sourceID=14","0.0133")</f>
        <v>0.0133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HYPERLINK("http://141.218.60.56/~jnz1568/getInfo.php?workbook=15_05.xlsx&amp;sheet=U0&amp;row=949&amp;col=6&amp;number=3.5&amp;sourceID=14","3.5")</f>
        <v>3.5</v>
      </c>
      <c r="G949" s="4" t="str">
        <f>HYPERLINK("http://141.218.60.56/~jnz1568/getInfo.php?workbook=15_05.xlsx&amp;sheet=U0&amp;row=949&amp;col=7&amp;number=0.0133&amp;sourceID=14","0.0133")</f>
        <v>0.0133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HYPERLINK("http://141.218.60.56/~jnz1568/getInfo.php?workbook=15_05.xlsx&amp;sheet=U0&amp;row=950&amp;col=6&amp;number=3.6&amp;sourceID=14","3.6")</f>
        <v>3.6</v>
      </c>
      <c r="G950" s="4" t="str">
        <f>HYPERLINK("http://141.218.60.56/~jnz1568/getInfo.php?workbook=15_05.xlsx&amp;sheet=U0&amp;row=950&amp;col=7&amp;number=0.0133&amp;sourceID=14","0.0133")</f>
        <v>0.0133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HYPERLINK("http://141.218.60.56/~jnz1568/getInfo.php?workbook=15_05.xlsx&amp;sheet=U0&amp;row=951&amp;col=6&amp;number=3.7&amp;sourceID=14","3.7")</f>
        <v>3.7</v>
      </c>
      <c r="G951" s="4" t="str">
        <f>HYPERLINK("http://141.218.60.56/~jnz1568/getInfo.php?workbook=15_05.xlsx&amp;sheet=U0&amp;row=951&amp;col=7&amp;number=0.0133&amp;sourceID=14","0.0133")</f>
        <v>0.0133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HYPERLINK("http://141.218.60.56/~jnz1568/getInfo.php?workbook=15_05.xlsx&amp;sheet=U0&amp;row=952&amp;col=6&amp;number=3.8&amp;sourceID=14","3.8")</f>
        <v>3.8</v>
      </c>
      <c r="G952" s="4" t="str">
        <f>HYPERLINK("http://141.218.60.56/~jnz1568/getInfo.php?workbook=15_05.xlsx&amp;sheet=U0&amp;row=952&amp;col=7&amp;number=0.0133&amp;sourceID=14","0.0133")</f>
        <v>0.0133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HYPERLINK("http://141.218.60.56/~jnz1568/getInfo.php?workbook=15_05.xlsx&amp;sheet=U0&amp;row=953&amp;col=6&amp;number=3.9&amp;sourceID=14","3.9")</f>
        <v>3.9</v>
      </c>
      <c r="G953" s="4" t="str">
        <f>HYPERLINK("http://141.218.60.56/~jnz1568/getInfo.php?workbook=15_05.xlsx&amp;sheet=U0&amp;row=953&amp;col=7&amp;number=0.0133&amp;sourceID=14","0.0133")</f>
        <v>0.0133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HYPERLINK("http://141.218.60.56/~jnz1568/getInfo.php?workbook=15_05.xlsx&amp;sheet=U0&amp;row=954&amp;col=6&amp;number=4&amp;sourceID=14","4")</f>
        <v>4</v>
      </c>
      <c r="G954" s="4" t="str">
        <f>HYPERLINK("http://141.218.60.56/~jnz1568/getInfo.php?workbook=15_05.xlsx&amp;sheet=U0&amp;row=954&amp;col=7&amp;number=0.0133&amp;sourceID=14","0.0133")</f>
        <v>0.0133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HYPERLINK("http://141.218.60.56/~jnz1568/getInfo.php?workbook=15_05.xlsx&amp;sheet=U0&amp;row=955&amp;col=6&amp;number=4.1&amp;sourceID=14","4.1")</f>
        <v>4.1</v>
      </c>
      <c r="G955" s="4" t="str">
        <f>HYPERLINK("http://141.218.60.56/~jnz1568/getInfo.php?workbook=15_05.xlsx&amp;sheet=U0&amp;row=955&amp;col=7&amp;number=0.0133&amp;sourceID=14","0.0133")</f>
        <v>0.0133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HYPERLINK("http://141.218.60.56/~jnz1568/getInfo.php?workbook=15_05.xlsx&amp;sheet=U0&amp;row=956&amp;col=6&amp;number=4.2&amp;sourceID=14","4.2")</f>
        <v>4.2</v>
      </c>
      <c r="G956" s="4" t="str">
        <f>HYPERLINK("http://141.218.60.56/~jnz1568/getInfo.php?workbook=15_05.xlsx&amp;sheet=U0&amp;row=956&amp;col=7&amp;number=0.0133&amp;sourceID=14","0.0133")</f>
        <v>0.0133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HYPERLINK("http://141.218.60.56/~jnz1568/getInfo.php?workbook=15_05.xlsx&amp;sheet=U0&amp;row=957&amp;col=6&amp;number=4.3&amp;sourceID=14","4.3")</f>
        <v>4.3</v>
      </c>
      <c r="G957" s="4" t="str">
        <f>HYPERLINK("http://141.218.60.56/~jnz1568/getInfo.php?workbook=15_05.xlsx&amp;sheet=U0&amp;row=957&amp;col=7&amp;number=0.0133&amp;sourceID=14","0.0133")</f>
        <v>0.0133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HYPERLINK("http://141.218.60.56/~jnz1568/getInfo.php?workbook=15_05.xlsx&amp;sheet=U0&amp;row=958&amp;col=6&amp;number=4.4&amp;sourceID=14","4.4")</f>
        <v>4.4</v>
      </c>
      <c r="G958" s="4" t="str">
        <f>HYPERLINK("http://141.218.60.56/~jnz1568/getInfo.php?workbook=15_05.xlsx&amp;sheet=U0&amp;row=958&amp;col=7&amp;number=0.0133&amp;sourceID=14","0.0133")</f>
        <v>0.0133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HYPERLINK("http://141.218.60.56/~jnz1568/getInfo.php?workbook=15_05.xlsx&amp;sheet=U0&amp;row=959&amp;col=6&amp;number=4.5&amp;sourceID=14","4.5")</f>
        <v>4.5</v>
      </c>
      <c r="G959" s="4" t="str">
        <f>HYPERLINK("http://141.218.60.56/~jnz1568/getInfo.php?workbook=15_05.xlsx&amp;sheet=U0&amp;row=959&amp;col=7&amp;number=0.0133&amp;sourceID=14","0.0133")</f>
        <v>0.0133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HYPERLINK("http://141.218.60.56/~jnz1568/getInfo.php?workbook=15_05.xlsx&amp;sheet=U0&amp;row=960&amp;col=6&amp;number=4.6&amp;sourceID=14","4.6")</f>
        <v>4.6</v>
      </c>
      <c r="G960" s="4" t="str">
        <f>HYPERLINK("http://141.218.60.56/~jnz1568/getInfo.php?workbook=15_05.xlsx&amp;sheet=U0&amp;row=960&amp;col=7&amp;number=0.0132&amp;sourceID=14","0.0132")</f>
        <v>0.0132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HYPERLINK("http://141.218.60.56/~jnz1568/getInfo.php?workbook=15_05.xlsx&amp;sheet=U0&amp;row=961&amp;col=6&amp;number=4.7&amp;sourceID=14","4.7")</f>
        <v>4.7</v>
      </c>
      <c r="G961" s="4" t="str">
        <f>HYPERLINK("http://141.218.60.56/~jnz1568/getInfo.php?workbook=15_05.xlsx&amp;sheet=U0&amp;row=961&amp;col=7&amp;number=0.0132&amp;sourceID=14","0.0132")</f>
        <v>0.0132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HYPERLINK("http://141.218.60.56/~jnz1568/getInfo.php?workbook=15_05.xlsx&amp;sheet=U0&amp;row=962&amp;col=6&amp;number=4.8&amp;sourceID=14","4.8")</f>
        <v>4.8</v>
      </c>
      <c r="G962" s="4" t="str">
        <f>HYPERLINK("http://141.218.60.56/~jnz1568/getInfo.php?workbook=15_05.xlsx&amp;sheet=U0&amp;row=962&amp;col=7&amp;number=0.0132&amp;sourceID=14","0.0132")</f>
        <v>0.0132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HYPERLINK("http://141.218.60.56/~jnz1568/getInfo.php?workbook=15_05.xlsx&amp;sheet=U0&amp;row=963&amp;col=6&amp;number=4.9&amp;sourceID=14","4.9")</f>
        <v>4.9</v>
      </c>
      <c r="G963" s="4" t="str">
        <f>HYPERLINK("http://141.218.60.56/~jnz1568/getInfo.php?workbook=15_05.xlsx&amp;sheet=U0&amp;row=963&amp;col=7&amp;number=0.0131&amp;sourceID=14","0.0131")</f>
        <v>0.0131</v>
      </c>
    </row>
    <row r="964" spans="1:7">
      <c r="A964" s="3">
        <v>15</v>
      </c>
      <c r="B964" s="3">
        <v>5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HYPERLINK("http://141.218.60.56/~jnz1568/getInfo.php?workbook=15_05.xlsx&amp;sheet=U0&amp;row=964&amp;col=6&amp;number=3&amp;sourceID=14","3")</f>
        <v>3</v>
      </c>
      <c r="G964" s="4" t="str">
        <f>HYPERLINK("http://141.218.60.56/~jnz1568/getInfo.php?workbook=15_05.xlsx&amp;sheet=U0&amp;row=964&amp;col=7&amp;number=0.00624&amp;sourceID=14","0.00624")</f>
        <v>0.00624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HYPERLINK("http://141.218.60.56/~jnz1568/getInfo.php?workbook=15_05.xlsx&amp;sheet=U0&amp;row=965&amp;col=6&amp;number=3.1&amp;sourceID=14","3.1")</f>
        <v>3.1</v>
      </c>
      <c r="G965" s="4" t="str">
        <f>HYPERLINK("http://141.218.60.56/~jnz1568/getInfo.php?workbook=15_05.xlsx&amp;sheet=U0&amp;row=965&amp;col=7&amp;number=0.00624&amp;sourceID=14","0.00624")</f>
        <v>0.00624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HYPERLINK("http://141.218.60.56/~jnz1568/getInfo.php?workbook=15_05.xlsx&amp;sheet=U0&amp;row=966&amp;col=6&amp;number=3.2&amp;sourceID=14","3.2")</f>
        <v>3.2</v>
      </c>
      <c r="G966" s="4" t="str">
        <f>HYPERLINK("http://141.218.60.56/~jnz1568/getInfo.php?workbook=15_05.xlsx&amp;sheet=U0&amp;row=966&amp;col=7&amp;number=0.00624&amp;sourceID=14","0.00624")</f>
        <v>0.00624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HYPERLINK("http://141.218.60.56/~jnz1568/getInfo.php?workbook=15_05.xlsx&amp;sheet=U0&amp;row=967&amp;col=6&amp;number=3.3&amp;sourceID=14","3.3")</f>
        <v>3.3</v>
      </c>
      <c r="G967" s="4" t="str">
        <f>HYPERLINK("http://141.218.60.56/~jnz1568/getInfo.php?workbook=15_05.xlsx&amp;sheet=U0&amp;row=967&amp;col=7&amp;number=0.00624&amp;sourceID=14","0.00624")</f>
        <v>0.00624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HYPERLINK("http://141.218.60.56/~jnz1568/getInfo.php?workbook=15_05.xlsx&amp;sheet=U0&amp;row=968&amp;col=6&amp;number=3.4&amp;sourceID=14","3.4")</f>
        <v>3.4</v>
      </c>
      <c r="G968" s="4" t="str">
        <f>HYPERLINK("http://141.218.60.56/~jnz1568/getInfo.php?workbook=15_05.xlsx&amp;sheet=U0&amp;row=968&amp;col=7&amp;number=0.00624&amp;sourceID=14","0.00624")</f>
        <v>0.00624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HYPERLINK("http://141.218.60.56/~jnz1568/getInfo.php?workbook=15_05.xlsx&amp;sheet=U0&amp;row=969&amp;col=6&amp;number=3.5&amp;sourceID=14","3.5")</f>
        <v>3.5</v>
      </c>
      <c r="G969" s="4" t="str">
        <f>HYPERLINK("http://141.218.60.56/~jnz1568/getInfo.php?workbook=15_05.xlsx&amp;sheet=U0&amp;row=969&amp;col=7&amp;number=0.00624&amp;sourceID=14","0.00624")</f>
        <v>0.00624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HYPERLINK("http://141.218.60.56/~jnz1568/getInfo.php?workbook=15_05.xlsx&amp;sheet=U0&amp;row=970&amp;col=6&amp;number=3.6&amp;sourceID=14","3.6")</f>
        <v>3.6</v>
      </c>
      <c r="G970" s="4" t="str">
        <f>HYPERLINK("http://141.218.60.56/~jnz1568/getInfo.php?workbook=15_05.xlsx&amp;sheet=U0&amp;row=970&amp;col=7&amp;number=0.00624&amp;sourceID=14","0.00624")</f>
        <v>0.00624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HYPERLINK("http://141.218.60.56/~jnz1568/getInfo.php?workbook=15_05.xlsx&amp;sheet=U0&amp;row=971&amp;col=6&amp;number=3.7&amp;sourceID=14","3.7")</f>
        <v>3.7</v>
      </c>
      <c r="G971" s="4" t="str">
        <f>HYPERLINK("http://141.218.60.56/~jnz1568/getInfo.php?workbook=15_05.xlsx&amp;sheet=U0&amp;row=971&amp;col=7&amp;number=0.00624&amp;sourceID=14","0.00624")</f>
        <v>0.00624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HYPERLINK("http://141.218.60.56/~jnz1568/getInfo.php?workbook=15_05.xlsx&amp;sheet=U0&amp;row=972&amp;col=6&amp;number=3.8&amp;sourceID=14","3.8")</f>
        <v>3.8</v>
      </c>
      <c r="G972" s="4" t="str">
        <f>HYPERLINK("http://141.218.60.56/~jnz1568/getInfo.php?workbook=15_05.xlsx&amp;sheet=U0&amp;row=972&amp;col=7&amp;number=0.00624&amp;sourceID=14","0.00624")</f>
        <v>0.00624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HYPERLINK("http://141.218.60.56/~jnz1568/getInfo.php?workbook=15_05.xlsx&amp;sheet=U0&amp;row=973&amp;col=6&amp;number=3.9&amp;sourceID=14","3.9")</f>
        <v>3.9</v>
      </c>
      <c r="G973" s="4" t="str">
        <f>HYPERLINK("http://141.218.60.56/~jnz1568/getInfo.php?workbook=15_05.xlsx&amp;sheet=U0&amp;row=973&amp;col=7&amp;number=0.00623&amp;sourceID=14","0.00623")</f>
        <v>0.00623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HYPERLINK("http://141.218.60.56/~jnz1568/getInfo.php?workbook=15_05.xlsx&amp;sheet=U0&amp;row=974&amp;col=6&amp;number=4&amp;sourceID=14","4")</f>
        <v>4</v>
      </c>
      <c r="G974" s="4" t="str">
        <f>HYPERLINK("http://141.218.60.56/~jnz1568/getInfo.php?workbook=15_05.xlsx&amp;sheet=U0&amp;row=974&amp;col=7&amp;number=0.00623&amp;sourceID=14","0.00623")</f>
        <v>0.00623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HYPERLINK("http://141.218.60.56/~jnz1568/getInfo.php?workbook=15_05.xlsx&amp;sheet=U0&amp;row=975&amp;col=6&amp;number=4.1&amp;sourceID=14","4.1")</f>
        <v>4.1</v>
      </c>
      <c r="G975" s="4" t="str">
        <f>HYPERLINK("http://141.218.60.56/~jnz1568/getInfo.php?workbook=15_05.xlsx&amp;sheet=U0&amp;row=975&amp;col=7&amp;number=0.00623&amp;sourceID=14","0.00623")</f>
        <v>0.00623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HYPERLINK("http://141.218.60.56/~jnz1568/getInfo.php?workbook=15_05.xlsx&amp;sheet=U0&amp;row=976&amp;col=6&amp;number=4.2&amp;sourceID=14","4.2")</f>
        <v>4.2</v>
      </c>
      <c r="G976" s="4" t="str">
        <f>HYPERLINK("http://141.218.60.56/~jnz1568/getInfo.php?workbook=15_05.xlsx&amp;sheet=U0&amp;row=976&amp;col=7&amp;number=0.00622&amp;sourceID=14","0.00622")</f>
        <v>0.00622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HYPERLINK("http://141.218.60.56/~jnz1568/getInfo.php?workbook=15_05.xlsx&amp;sheet=U0&amp;row=977&amp;col=6&amp;number=4.3&amp;sourceID=14","4.3")</f>
        <v>4.3</v>
      </c>
      <c r="G977" s="4" t="str">
        <f>HYPERLINK("http://141.218.60.56/~jnz1568/getInfo.php?workbook=15_05.xlsx&amp;sheet=U0&amp;row=977&amp;col=7&amp;number=0.00622&amp;sourceID=14","0.00622")</f>
        <v>0.00622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HYPERLINK("http://141.218.60.56/~jnz1568/getInfo.php?workbook=15_05.xlsx&amp;sheet=U0&amp;row=978&amp;col=6&amp;number=4.4&amp;sourceID=14","4.4")</f>
        <v>4.4</v>
      </c>
      <c r="G978" s="4" t="str">
        <f>HYPERLINK("http://141.218.60.56/~jnz1568/getInfo.php?workbook=15_05.xlsx&amp;sheet=U0&amp;row=978&amp;col=7&amp;number=0.00621&amp;sourceID=14","0.00621")</f>
        <v>0.00621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HYPERLINK("http://141.218.60.56/~jnz1568/getInfo.php?workbook=15_05.xlsx&amp;sheet=U0&amp;row=979&amp;col=6&amp;number=4.5&amp;sourceID=14","4.5")</f>
        <v>4.5</v>
      </c>
      <c r="G979" s="4" t="str">
        <f>HYPERLINK("http://141.218.60.56/~jnz1568/getInfo.php?workbook=15_05.xlsx&amp;sheet=U0&amp;row=979&amp;col=7&amp;number=0.0062&amp;sourceID=14","0.0062")</f>
        <v>0.0062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HYPERLINK("http://141.218.60.56/~jnz1568/getInfo.php?workbook=15_05.xlsx&amp;sheet=U0&amp;row=980&amp;col=6&amp;number=4.6&amp;sourceID=14","4.6")</f>
        <v>4.6</v>
      </c>
      <c r="G980" s="4" t="str">
        <f>HYPERLINK("http://141.218.60.56/~jnz1568/getInfo.php?workbook=15_05.xlsx&amp;sheet=U0&amp;row=980&amp;col=7&amp;number=0.00619&amp;sourceID=14","0.00619")</f>
        <v>0.00619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HYPERLINK("http://141.218.60.56/~jnz1568/getInfo.php?workbook=15_05.xlsx&amp;sheet=U0&amp;row=981&amp;col=6&amp;number=4.7&amp;sourceID=14","4.7")</f>
        <v>4.7</v>
      </c>
      <c r="G981" s="4" t="str">
        <f>HYPERLINK("http://141.218.60.56/~jnz1568/getInfo.php?workbook=15_05.xlsx&amp;sheet=U0&amp;row=981&amp;col=7&amp;number=0.00618&amp;sourceID=14","0.00618")</f>
        <v>0.00618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HYPERLINK("http://141.218.60.56/~jnz1568/getInfo.php?workbook=15_05.xlsx&amp;sheet=U0&amp;row=982&amp;col=6&amp;number=4.8&amp;sourceID=14","4.8")</f>
        <v>4.8</v>
      </c>
      <c r="G982" s="4" t="str">
        <f>HYPERLINK("http://141.218.60.56/~jnz1568/getInfo.php?workbook=15_05.xlsx&amp;sheet=U0&amp;row=982&amp;col=7&amp;number=0.00617&amp;sourceID=14","0.00617")</f>
        <v>0.00617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HYPERLINK("http://141.218.60.56/~jnz1568/getInfo.php?workbook=15_05.xlsx&amp;sheet=U0&amp;row=983&amp;col=6&amp;number=4.9&amp;sourceID=14","4.9")</f>
        <v>4.9</v>
      </c>
      <c r="G983" s="4" t="str">
        <f>HYPERLINK("http://141.218.60.56/~jnz1568/getInfo.php?workbook=15_05.xlsx&amp;sheet=U0&amp;row=983&amp;col=7&amp;number=0.00614&amp;sourceID=14","0.00614")</f>
        <v>0.00614</v>
      </c>
    </row>
    <row r="984" spans="1:7">
      <c r="A984" s="3">
        <v>15</v>
      </c>
      <c r="B984" s="3">
        <v>5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HYPERLINK("http://141.218.60.56/~jnz1568/getInfo.php?workbook=15_05.xlsx&amp;sheet=U0&amp;row=984&amp;col=6&amp;number=3&amp;sourceID=14","3")</f>
        <v>3</v>
      </c>
      <c r="G984" s="4" t="str">
        <f>HYPERLINK("http://141.218.60.56/~jnz1568/getInfo.php?workbook=15_05.xlsx&amp;sheet=U0&amp;row=984&amp;col=7&amp;number=0.00691&amp;sourceID=14","0.00691")</f>
        <v>0.00691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HYPERLINK("http://141.218.60.56/~jnz1568/getInfo.php?workbook=15_05.xlsx&amp;sheet=U0&amp;row=985&amp;col=6&amp;number=3.1&amp;sourceID=14","3.1")</f>
        <v>3.1</v>
      </c>
      <c r="G985" s="4" t="str">
        <f>HYPERLINK("http://141.218.60.56/~jnz1568/getInfo.php?workbook=15_05.xlsx&amp;sheet=U0&amp;row=985&amp;col=7&amp;number=0.00691&amp;sourceID=14","0.00691")</f>
        <v>0.00691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HYPERLINK("http://141.218.60.56/~jnz1568/getInfo.php?workbook=15_05.xlsx&amp;sheet=U0&amp;row=986&amp;col=6&amp;number=3.2&amp;sourceID=14","3.2")</f>
        <v>3.2</v>
      </c>
      <c r="G986" s="4" t="str">
        <f>HYPERLINK("http://141.218.60.56/~jnz1568/getInfo.php?workbook=15_05.xlsx&amp;sheet=U0&amp;row=986&amp;col=7&amp;number=0.00691&amp;sourceID=14","0.00691")</f>
        <v>0.00691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HYPERLINK("http://141.218.60.56/~jnz1568/getInfo.php?workbook=15_05.xlsx&amp;sheet=U0&amp;row=987&amp;col=6&amp;number=3.3&amp;sourceID=14","3.3")</f>
        <v>3.3</v>
      </c>
      <c r="G987" s="4" t="str">
        <f>HYPERLINK("http://141.218.60.56/~jnz1568/getInfo.php?workbook=15_05.xlsx&amp;sheet=U0&amp;row=987&amp;col=7&amp;number=0.00691&amp;sourceID=14","0.00691")</f>
        <v>0.00691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HYPERLINK("http://141.218.60.56/~jnz1568/getInfo.php?workbook=15_05.xlsx&amp;sheet=U0&amp;row=988&amp;col=6&amp;number=3.4&amp;sourceID=14","3.4")</f>
        <v>3.4</v>
      </c>
      <c r="G988" s="4" t="str">
        <f>HYPERLINK("http://141.218.60.56/~jnz1568/getInfo.php?workbook=15_05.xlsx&amp;sheet=U0&amp;row=988&amp;col=7&amp;number=0.00691&amp;sourceID=14","0.00691")</f>
        <v>0.00691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HYPERLINK("http://141.218.60.56/~jnz1568/getInfo.php?workbook=15_05.xlsx&amp;sheet=U0&amp;row=989&amp;col=6&amp;number=3.5&amp;sourceID=14","3.5")</f>
        <v>3.5</v>
      </c>
      <c r="G989" s="4" t="str">
        <f>HYPERLINK("http://141.218.60.56/~jnz1568/getInfo.php?workbook=15_05.xlsx&amp;sheet=U0&amp;row=989&amp;col=7&amp;number=0.00691&amp;sourceID=14","0.00691")</f>
        <v>0.00691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HYPERLINK("http://141.218.60.56/~jnz1568/getInfo.php?workbook=15_05.xlsx&amp;sheet=U0&amp;row=990&amp;col=6&amp;number=3.6&amp;sourceID=14","3.6")</f>
        <v>3.6</v>
      </c>
      <c r="G990" s="4" t="str">
        <f>HYPERLINK("http://141.218.60.56/~jnz1568/getInfo.php?workbook=15_05.xlsx&amp;sheet=U0&amp;row=990&amp;col=7&amp;number=0.00691&amp;sourceID=14","0.00691")</f>
        <v>0.00691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HYPERLINK("http://141.218.60.56/~jnz1568/getInfo.php?workbook=15_05.xlsx&amp;sheet=U0&amp;row=991&amp;col=6&amp;number=3.7&amp;sourceID=14","3.7")</f>
        <v>3.7</v>
      </c>
      <c r="G991" s="4" t="str">
        <f>HYPERLINK("http://141.218.60.56/~jnz1568/getInfo.php?workbook=15_05.xlsx&amp;sheet=U0&amp;row=991&amp;col=7&amp;number=0.0069&amp;sourceID=14","0.0069")</f>
        <v>0.0069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HYPERLINK("http://141.218.60.56/~jnz1568/getInfo.php?workbook=15_05.xlsx&amp;sheet=U0&amp;row=992&amp;col=6&amp;number=3.8&amp;sourceID=14","3.8")</f>
        <v>3.8</v>
      </c>
      <c r="G992" s="4" t="str">
        <f>HYPERLINK("http://141.218.60.56/~jnz1568/getInfo.php?workbook=15_05.xlsx&amp;sheet=U0&amp;row=992&amp;col=7&amp;number=0.0069&amp;sourceID=14","0.0069")</f>
        <v>0.0069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HYPERLINK("http://141.218.60.56/~jnz1568/getInfo.php?workbook=15_05.xlsx&amp;sheet=U0&amp;row=993&amp;col=6&amp;number=3.9&amp;sourceID=14","3.9")</f>
        <v>3.9</v>
      </c>
      <c r="G993" s="4" t="str">
        <f>HYPERLINK("http://141.218.60.56/~jnz1568/getInfo.php?workbook=15_05.xlsx&amp;sheet=U0&amp;row=993&amp;col=7&amp;number=0.0069&amp;sourceID=14","0.0069")</f>
        <v>0.0069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HYPERLINK("http://141.218.60.56/~jnz1568/getInfo.php?workbook=15_05.xlsx&amp;sheet=U0&amp;row=994&amp;col=6&amp;number=4&amp;sourceID=14","4")</f>
        <v>4</v>
      </c>
      <c r="G994" s="4" t="str">
        <f>HYPERLINK("http://141.218.60.56/~jnz1568/getInfo.php?workbook=15_05.xlsx&amp;sheet=U0&amp;row=994&amp;col=7&amp;number=0.0069&amp;sourceID=14","0.0069")</f>
        <v>0.0069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HYPERLINK("http://141.218.60.56/~jnz1568/getInfo.php?workbook=15_05.xlsx&amp;sheet=U0&amp;row=995&amp;col=6&amp;number=4.1&amp;sourceID=14","4.1")</f>
        <v>4.1</v>
      </c>
      <c r="G995" s="4" t="str">
        <f>HYPERLINK("http://141.218.60.56/~jnz1568/getInfo.php?workbook=15_05.xlsx&amp;sheet=U0&amp;row=995&amp;col=7&amp;number=0.00689&amp;sourceID=14","0.00689")</f>
        <v>0.00689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HYPERLINK("http://141.218.60.56/~jnz1568/getInfo.php?workbook=15_05.xlsx&amp;sheet=U0&amp;row=996&amp;col=6&amp;number=4.2&amp;sourceID=14","4.2")</f>
        <v>4.2</v>
      </c>
      <c r="G996" s="4" t="str">
        <f>HYPERLINK("http://141.218.60.56/~jnz1568/getInfo.php?workbook=15_05.xlsx&amp;sheet=U0&amp;row=996&amp;col=7&amp;number=0.00689&amp;sourceID=14","0.00689")</f>
        <v>0.00689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HYPERLINK("http://141.218.60.56/~jnz1568/getInfo.php?workbook=15_05.xlsx&amp;sheet=U0&amp;row=997&amp;col=6&amp;number=4.3&amp;sourceID=14","4.3")</f>
        <v>4.3</v>
      </c>
      <c r="G997" s="4" t="str">
        <f>HYPERLINK("http://141.218.60.56/~jnz1568/getInfo.php?workbook=15_05.xlsx&amp;sheet=U0&amp;row=997&amp;col=7&amp;number=0.00689&amp;sourceID=14","0.00689")</f>
        <v>0.00689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HYPERLINK("http://141.218.60.56/~jnz1568/getInfo.php?workbook=15_05.xlsx&amp;sheet=U0&amp;row=998&amp;col=6&amp;number=4.4&amp;sourceID=14","4.4")</f>
        <v>4.4</v>
      </c>
      <c r="G998" s="4" t="str">
        <f>HYPERLINK("http://141.218.60.56/~jnz1568/getInfo.php?workbook=15_05.xlsx&amp;sheet=U0&amp;row=998&amp;col=7&amp;number=0.00688&amp;sourceID=14","0.00688")</f>
        <v>0.00688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HYPERLINK("http://141.218.60.56/~jnz1568/getInfo.php?workbook=15_05.xlsx&amp;sheet=U0&amp;row=999&amp;col=6&amp;number=4.5&amp;sourceID=14","4.5")</f>
        <v>4.5</v>
      </c>
      <c r="G999" s="4" t="str">
        <f>HYPERLINK("http://141.218.60.56/~jnz1568/getInfo.php?workbook=15_05.xlsx&amp;sheet=U0&amp;row=999&amp;col=7&amp;number=0.00687&amp;sourceID=14","0.00687")</f>
        <v>0.00687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HYPERLINK("http://141.218.60.56/~jnz1568/getInfo.php?workbook=15_05.xlsx&amp;sheet=U0&amp;row=1000&amp;col=6&amp;number=4.6&amp;sourceID=14","4.6")</f>
        <v>4.6</v>
      </c>
      <c r="G1000" s="4" t="str">
        <f>HYPERLINK("http://141.218.60.56/~jnz1568/getInfo.php?workbook=15_05.xlsx&amp;sheet=U0&amp;row=1000&amp;col=7&amp;number=0.00686&amp;sourceID=14","0.00686")</f>
        <v>0.00686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HYPERLINK("http://141.218.60.56/~jnz1568/getInfo.php?workbook=15_05.xlsx&amp;sheet=U0&amp;row=1001&amp;col=6&amp;number=4.7&amp;sourceID=14","4.7")</f>
        <v>4.7</v>
      </c>
      <c r="G1001" s="4" t="str">
        <f>HYPERLINK("http://141.218.60.56/~jnz1568/getInfo.php?workbook=15_05.xlsx&amp;sheet=U0&amp;row=1001&amp;col=7&amp;number=0.00685&amp;sourceID=14","0.00685")</f>
        <v>0.00685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HYPERLINK("http://141.218.60.56/~jnz1568/getInfo.php?workbook=15_05.xlsx&amp;sheet=U0&amp;row=1002&amp;col=6&amp;number=4.8&amp;sourceID=14","4.8")</f>
        <v>4.8</v>
      </c>
      <c r="G1002" s="4" t="str">
        <f>HYPERLINK("http://141.218.60.56/~jnz1568/getInfo.php?workbook=15_05.xlsx&amp;sheet=U0&amp;row=1002&amp;col=7&amp;number=0.00683&amp;sourceID=14","0.00683")</f>
        <v>0.00683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HYPERLINK("http://141.218.60.56/~jnz1568/getInfo.php?workbook=15_05.xlsx&amp;sheet=U0&amp;row=1003&amp;col=6&amp;number=4.9&amp;sourceID=14","4.9")</f>
        <v>4.9</v>
      </c>
      <c r="G1003" s="4" t="str">
        <f>HYPERLINK("http://141.218.60.56/~jnz1568/getInfo.php?workbook=15_05.xlsx&amp;sheet=U0&amp;row=1003&amp;col=7&amp;number=0.00681&amp;sourceID=14","0.00681")</f>
        <v>0.00681</v>
      </c>
    </row>
    <row r="1004" spans="1:7">
      <c r="A1004" s="3">
        <v>15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HYPERLINK("http://141.218.60.56/~jnz1568/getInfo.php?workbook=15_05.xlsx&amp;sheet=U0&amp;row=1004&amp;col=6&amp;number=3&amp;sourceID=14","3")</f>
        <v>3</v>
      </c>
      <c r="G1004" s="4" t="str">
        <f>HYPERLINK("http://141.218.60.56/~jnz1568/getInfo.php?workbook=15_05.xlsx&amp;sheet=U0&amp;row=1004&amp;col=7&amp;number=0.064&amp;sourceID=14","0.064")</f>
        <v>0.064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HYPERLINK("http://141.218.60.56/~jnz1568/getInfo.php?workbook=15_05.xlsx&amp;sheet=U0&amp;row=1005&amp;col=6&amp;number=3.1&amp;sourceID=14","3.1")</f>
        <v>3.1</v>
      </c>
      <c r="G1005" s="4" t="str">
        <f>HYPERLINK("http://141.218.60.56/~jnz1568/getInfo.php?workbook=15_05.xlsx&amp;sheet=U0&amp;row=1005&amp;col=7&amp;number=0.064&amp;sourceID=14","0.064")</f>
        <v>0.064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HYPERLINK("http://141.218.60.56/~jnz1568/getInfo.php?workbook=15_05.xlsx&amp;sheet=U0&amp;row=1006&amp;col=6&amp;number=3.2&amp;sourceID=14","3.2")</f>
        <v>3.2</v>
      </c>
      <c r="G1006" s="4" t="str">
        <f>HYPERLINK("http://141.218.60.56/~jnz1568/getInfo.php?workbook=15_05.xlsx&amp;sheet=U0&amp;row=1006&amp;col=7&amp;number=0.064&amp;sourceID=14","0.064")</f>
        <v>0.064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HYPERLINK("http://141.218.60.56/~jnz1568/getInfo.php?workbook=15_05.xlsx&amp;sheet=U0&amp;row=1007&amp;col=6&amp;number=3.3&amp;sourceID=14","3.3")</f>
        <v>3.3</v>
      </c>
      <c r="G1007" s="4" t="str">
        <f>HYPERLINK("http://141.218.60.56/~jnz1568/getInfo.php?workbook=15_05.xlsx&amp;sheet=U0&amp;row=1007&amp;col=7&amp;number=0.064&amp;sourceID=14","0.064")</f>
        <v>0.064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HYPERLINK("http://141.218.60.56/~jnz1568/getInfo.php?workbook=15_05.xlsx&amp;sheet=U0&amp;row=1008&amp;col=6&amp;number=3.4&amp;sourceID=14","3.4")</f>
        <v>3.4</v>
      </c>
      <c r="G1008" s="4" t="str">
        <f>HYPERLINK("http://141.218.60.56/~jnz1568/getInfo.php?workbook=15_05.xlsx&amp;sheet=U0&amp;row=1008&amp;col=7&amp;number=0.064&amp;sourceID=14","0.064")</f>
        <v>0.064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HYPERLINK("http://141.218.60.56/~jnz1568/getInfo.php?workbook=15_05.xlsx&amp;sheet=U0&amp;row=1009&amp;col=6&amp;number=3.5&amp;sourceID=14","3.5")</f>
        <v>3.5</v>
      </c>
      <c r="G1009" s="4" t="str">
        <f>HYPERLINK("http://141.218.60.56/~jnz1568/getInfo.php?workbook=15_05.xlsx&amp;sheet=U0&amp;row=1009&amp;col=7&amp;number=0.064&amp;sourceID=14","0.064")</f>
        <v>0.064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HYPERLINK("http://141.218.60.56/~jnz1568/getInfo.php?workbook=15_05.xlsx&amp;sheet=U0&amp;row=1010&amp;col=6&amp;number=3.6&amp;sourceID=14","3.6")</f>
        <v>3.6</v>
      </c>
      <c r="G1010" s="4" t="str">
        <f>HYPERLINK("http://141.218.60.56/~jnz1568/getInfo.php?workbook=15_05.xlsx&amp;sheet=U0&amp;row=1010&amp;col=7&amp;number=0.064&amp;sourceID=14","0.064")</f>
        <v>0.064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HYPERLINK("http://141.218.60.56/~jnz1568/getInfo.php?workbook=15_05.xlsx&amp;sheet=U0&amp;row=1011&amp;col=6&amp;number=3.7&amp;sourceID=14","3.7")</f>
        <v>3.7</v>
      </c>
      <c r="G1011" s="4" t="str">
        <f>HYPERLINK("http://141.218.60.56/~jnz1568/getInfo.php?workbook=15_05.xlsx&amp;sheet=U0&amp;row=1011&amp;col=7&amp;number=0.064&amp;sourceID=14","0.064")</f>
        <v>0.064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HYPERLINK("http://141.218.60.56/~jnz1568/getInfo.php?workbook=15_05.xlsx&amp;sheet=U0&amp;row=1012&amp;col=6&amp;number=3.8&amp;sourceID=14","3.8")</f>
        <v>3.8</v>
      </c>
      <c r="G1012" s="4" t="str">
        <f>HYPERLINK("http://141.218.60.56/~jnz1568/getInfo.php?workbook=15_05.xlsx&amp;sheet=U0&amp;row=1012&amp;col=7&amp;number=0.064&amp;sourceID=14","0.064")</f>
        <v>0.064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HYPERLINK("http://141.218.60.56/~jnz1568/getInfo.php?workbook=15_05.xlsx&amp;sheet=U0&amp;row=1013&amp;col=6&amp;number=3.9&amp;sourceID=14","3.9")</f>
        <v>3.9</v>
      </c>
      <c r="G1013" s="4" t="str">
        <f>HYPERLINK("http://141.218.60.56/~jnz1568/getInfo.php?workbook=15_05.xlsx&amp;sheet=U0&amp;row=1013&amp;col=7&amp;number=0.0639&amp;sourceID=14","0.0639")</f>
        <v>0.0639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HYPERLINK("http://141.218.60.56/~jnz1568/getInfo.php?workbook=15_05.xlsx&amp;sheet=U0&amp;row=1014&amp;col=6&amp;number=4&amp;sourceID=14","4")</f>
        <v>4</v>
      </c>
      <c r="G1014" s="4" t="str">
        <f>HYPERLINK("http://141.218.60.56/~jnz1568/getInfo.php?workbook=15_05.xlsx&amp;sheet=U0&amp;row=1014&amp;col=7&amp;number=0.0639&amp;sourceID=14","0.0639")</f>
        <v>0.0639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HYPERLINK("http://141.218.60.56/~jnz1568/getInfo.php?workbook=15_05.xlsx&amp;sheet=U0&amp;row=1015&amp;col=6&amp;number=4.1&amp;sourceID=14","4.1")</f>
        <v>4.1</v>
      </c>
      <c r="G1015" s="4" t="str">
        <f>HYPERLINK("http://141.218.60.56/~jnz1568/getInfo.php?workbook=15_05.xlsx&amp;sheet=U0&amp;row=1015&amp;col=7&amp;number=0.0638&amp;sourceID=14","0.0638")</f>
        <v>0.0638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HYPERLINK("http://141.218.60.56/~jnz1568/getInfo.php?workbook=15_05.xlsx&amp;sheet=U0&amp;row=1016&amp;col=6&amp;number=4.2&amp;sourceID=14","4.2")</f>
        <v>4.2</v>
      </c>
      <c r="G1016" s="4" t="str">
        <f>HYPERLINK("http://141.218.60.56/~jnz1568/getInfo.php?workbook=15_05.xlsx&amp;sheet=U0&amp;row=1016&amp;col=7&amp;number=0.0638&amp;sourceID=14","0.0638")</f>
        <v>0.0638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HYPERLINK("http://141.218.60.56/~jnz1568/getInfo.php?workbook=15_05.xlsx&amp;sheet=U0&amp;row=1017&amp;col=6&amp;number=4.3&amp;sourceID=14","4.3")</f>
        <v>4.3</v>
      </c>
      <c r="G1017" s="4" t="str">
        <f>HYPERLINK("http://141.218.60.56/~jnz1568/getInfo.php?workbook=15_05.xlsx&amp;sheet=U0&amp;row=1017&amp;col=7&amp;number=0.0637&amp;sourceID=14","0.0637")</f>
        <v>0.0637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HYPERLINK("http://141.218.60.56/~jnz1568/getInfo.php?workbook=15_05.xlsx&amp;sheet=U0&amp;row=1018&amp;col=6&amp;number=4.4&amp;sourceID=14","4.4")</f>
        <v>4.4</v>
      </c>
      <c r="G1018" s="4" t="str">
        <f>HYPERLINK("http://141.218.60.56/~jnz1568/getInfo.php?workbook=15_05.xlsx&amp;sheet=U0&amp;row=1018&amp;col=7&amp;number=0.0636&amp;sourceID=14","0.0636")</f>
        <v>0.0636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HYPERLINK("http://141.218.60.56/~jnz1568/getInfo.php?workbook=15_05.xlsx&amp;sheet=U0&amp;row=1019&amp;col=6&amp;number=4.5&amp;sourceID=14","4.5")</f>
        <v>4.5</v>
      </c>
      <c r="G1019" s="4" t="str">
        <f>HYPERLINK("http://141.218.60.56/~jnz1568/getInfo.php?workbook=15_05.xlsx&amp;sheet=U0&amp;row=1019&amp;col=7&amp;number=0.0635&amp;sourceID=14","0.0635")</f>
        <v>0.0635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HYPERLINK("http://141.218.60.56/~jnz1568/getInfo.php?workbook=15_05.xlsx&amp;sheet=U0&amp;row=1020&amp;col=6&amp;number=4.6&amp;sourceID=14","4.6")</f>
        <v>4.6</v>
      </c>
      <c r="G1020" s="4" t="str">
        <f>HYPERLINK("http://141.218.60.56/~jnz1568/getInfo.php?workbook=15_05.xlsx&amp;sheet=U0&amp;row=1020&amp;col=7&amp;number=0.0634&amp;sourceID=14","0.0634")</f>
        <v>0.0634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HYPERLINK("http://141.218.60.56/~jnz1568/getInfo.php?workbook=15_05.xlsx&amp;sheet=U0&amp;row=1021&amp;col=6&amp;number=4.7&amp;sourceID=14","4.7")</f>
        <v>4.7</v>
      </c>
      <c r="G1021" s="4" t="str">
        <f>HYPERLINK("http://141.218.60.56/~jnz1568/getInfo.php?workbook=15_05.xlsx&amp;sheet=U0&amp;row=1021&amp;col=7&amp;number=0.0632&amp;sourceID=14","0.0632")</f>
        <v>0.0632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HYPERLINK("http://141.218.60.56/~jnz1568/getInfo.php?workbook=15_05.xlsx&amp;sheet=U0&amp;row=1022&amp;col=6&amp;number=4.8&amp;sourceID=14","4.8")</f>
        <v>4.8</v>
      </c>
      <c r="G1022" s="4" t="str">
        <f>HYPERLINK("http://141.218.60.56/~jnz1568/getInfo.php?workbook=15_05.xlsx&amp;sheet=U0&amp;row=1022&amp;col=7&amp;number=0.063&amp;sourceID=14","0.063")</f>
        <v>0.063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HYPERLINK("http://141.218.60.56/~jnz1568/getInfo.php?workbook=15_05.xlsx&amp;sheet=U0&amp;row=1023&amp;col=6&amp;number=4.9&amp;sourceID=14","4.9")</f>
        <v>4.9</v>
      </c>
      <c r="G1023" s="4" t="str">
        <f>HYPERLINK("http://141.218.60.56/~jnz1568/getInfo.php?workbook=15_05.xlsx&amp;sheet=U0&amp;row=1023&amp;col=7&amp;number=0.0627&amp;sourceID=14","0.0627")</f>
        <v>0.0627</v>
      </c>
    </row>
    <row r="1024" spans="1:7">
      <c r="A1024" s="3">
        <v>15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HYPERLINK("http://141.218.60.56/~jnz1568/getInfo.php?workbook=15_05.xlsx&amp;sheet=U0&amp;row=1024&amp;col=6&amp;number=3&amp;sourceID=14","3")</f>
        <v>3</v>
      </c>
      <c r="G1024" s="4" t="str">
        <f>HYPERLINK("http://141.218.60.56/~jnz1568/getInfo.php?workbook=15_05.xlsx&amp;sheet=U0&amp;row=1024&amp;col=7&amp;number=0.184&amp;sourceID=14","0.184")</f>
        <v>0.184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HYPERLINK("http://141.218.60.56/~jnz1568/getInfo.php?workbook=15_05.xlsx&amp;sheet=U0&amp;row=1025&amp;col=6&amp;number=3.1&amp;sourceID=14","3.1")</f>
        <v>3.1</v>
      </c>
      <c r="G1025" s="4" t="str">
        <f>HYPERLINK("http://141.218.60.56/~jnz1568/getInfo.php?workbook=15_05.xlsx&amp;sheet=U0&amp;row=1025&amp;col=7&amp;number=0.184&amp;sourceID=14","0.184")</f>
        <v>0.184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HYPERLINK("http://141.218.60.56/~jnz1568/getInfo.php?workbook=15_05.xlsx&amp;sheet=U0&amp;row=1026&amp;col=6&amp;number=3.2&amp;sourceID=14","3.2")</f>
        <v>3.2</v>
      </c>
      <c r="G1026" s="4" t="str">
        <f>HYPERLINK("http://141.218.60.56/~jnz1568/getInfo.php?workbook=15_05.xlsx&amp;sheet=U0&amp;row=1026&amp;col=7&amp;number=0.184&amp;sourceID=14","0.184")</f>
        <v>0.184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HYPERLINK("http://141.218.60.56/~jnz1568/getInfo.php?workbook=15_05.xlsx&amp;sheet=U0&amp;row=1027&amp;col=6&amp;number=3.3&amp;sourceID=14","3.3")</f>
        <v>3.3</v>
      </c>
      <c r="G1027" s="4" t="str">
        <f>HYPERLINK("http://141.218.60.56/~jnz1568/getInfo.php?workbook=15_05.xlsx&amp;sheet=U0&amp;row=1027&amp;col=7&amp;number=0.184&amp;sourceID=14","0.184")</f>
        <v>0.184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HYPERLINK("http://141.218.60.56/~jnz1568/getInfo.php?workbook=15_05.xlsx&amp;sheet=U0&amp;row=1028&amp;col=6&amp;number=3.4&amp;sourceID=14","3.4")</f>
        <v>3.4</v>
      </c>
      <c r="G1028" s="4" t="str">
        <f>HYPERLINK("http://141.218.60.56/~jnz1568/getInfo.php?workbook=15_05.xlsx&amp;sheet=U0&amp;row=1028&amp;col=7&amp;number=0.184&amp;sourceID=14","0.184")</f>
        <v>0.184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HYPERLINK("http://141.218.60.56/~jnz1568/getInfo.php?workbook=15_05.xlsx&amp;sheet=U0&amp;row=1029&amp;col=6&amp;number=3.5&amp;sourceID=14","3.5")</f>
        <v>3.5</v>
      </c>
      <c r="G1029" s="4" t="str">
        <f>HYPERLINK("http://141.218.60.56/~jnz1568/getInfo.php?workbook=15_05.xlsx&amp;sheet=U0&amp;row=1029&amp;col=7&amp;number=0.184&amp;sourceID=14","0.184")</f>
        <v>0.184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HYPERLINK("http://141.218.60.56/~jnz1568/getInfo.php?workbook=15_05.xlsx&amp;sheet=U0&amp;row=1030&amp;col=6&amp;number=3.6&amp;sourceID=14","3.6")</f>
        <v>3.6</v>
      </c>
      <c r="G1030" s="4" t="str">
        <f>HYPERLINK("http://141.218.60.56/~jnz1568/getInfo.php?workbook=15_05.xlsx&amp;sheet=U0&amp;row=1030&amp;col=7&amp;number=0.184&amp;sourceID=14","0.184")</f>
        <v>0.184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HYPERLINK("http://141.218.60.56/~jnz1568/getInfo.php?workbook=15_05.xlsx&amp;sheet=U0&amp;row=1031&amp;col=6&amp;number=3.7&amp;sourceID=14","3.7")</f>
        <v>3.7</v>
      </c>
      <c r="G1031" s="4" t="str">
        <f>HYPERLINK("http://141.218.60.56/~jnz1568/getInfo.php?workbook=15_05.xlsx&amp;sheet=U0&amp;row=1031&amp;col=7&amp;number=0.184&amp;sourceID=14","0.184")</f>
        <v>0.184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HYPERLINK("http://141.218.60.56/~jnz1568/getInfo.php?workbook=15_05.xlsx&amp;sheet=U0&amp;row=1032&amp;col=6&amp;number=3.8&amp;sourceID=14","3.8")</f>
        <v>3.8</v>
      </c>
      <c r="G1032" s="4" t="str">
        <f>HYPERLINK("http://141.218.60.56/~jnz1568/getInfo.php?workbook=15_05.xlsx&amp;sheet=U0&amp;row=1032&amp;col=7&amp;number=0.184&amp;sourceID=14","0.184")</f>
        <v>0.184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HYPERLINK("http://141.218.60.56/~jnz1568/getInfo.php?workbook=15_05.xlsx&amp;sheet=U0&amp;row=1033&amp;col=6&amp;number=3.9&amp;sourceID=14","3.9")</f>
        <v>3.9</v>
      </c>
      <c r="G1033" s="4" t="str">
        <f>HYPERLINK("http://141.218.60.56/~jnz1568/getInfo.php?workbook=15_05.xlsx&amp;sheet=U0&amp;row=1033&amp;col=7&amp;number=0.184&amp;sourceID=14","0.184")</f>
        <v>0.184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HYPERLINK("http://141.218.60.56/~jnz1568/getInfo.php?workbook=15_05.xlsx&amp;sheet=U0&amp;row=1034&amp;col=6&amp;number=4&amp;sourceID=14","4")</f>
        <v>4</v>
      </c>
      <c r="G1034" s="4" t="str">
        <f>HYPERLINK("http://141.218.60.56/~jnz1568/getInfo.php?workbook=15_05.xlsx&amp;sheet=U0&amp;row=1034&amp;col=7&amp;number=0.183&amp;sourceID=14","0.183")</f>
        <v>0.183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HYPERLINK("http://141.218.60.56/~jnz1568/getInfo.php?workbook=15_05.xlsx&amp;sheet=U0&amp;row=1035&amp;col=6&amp;number=4.1&amp;sourceID=14","4.1")</f>
        <v>4.1</v>
      </c>
      <c r="G1035" s="4" t="str">
        <f>HYPERLINK("http://141.218.60.56/~jnz1568/getInfo.php?workbook=15_05.xlsx&amp;sheet=U0&amp;row=1035&amp;col=7&amp;number=0.183&amp;sourceID=14","0.183")</f>
        <v>0.183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HYPERLINK("http://141.218.60.56/~jnz1568/getInfo.php?workbook=15_05.xlsx&amp;sheet=U0&amp;row=1036&amp;col=6&amp;number=4.2&amp;sourceID=14","4.2")</f>
        <v>4.2</v>
      </c>
      <c r="G1036" s="4" t="str">
        <f>HYPERLINK("http://141.218.60.56/~jnz1568/getInfo.php?workbook=15_05.xlsx&amp;sheet=U0&amp;row=1036&amp;col=7&amp;number=0.183&amp;sourceID=14","0.183")</f>
        <v>0.183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HYPERLINK("http://141.218.60.56/~jnz1568/getInfo.php?workbook=15_05.xlsx&amp;sheet=U0&amp;row=1037&amp;col=6&amp;number=4.3&amp;sourceID=14","4.3")</f>
        <v>4.3</v>
      </c>
      <c r="G1037" s="4" t="str">
        <f>HYPERLINK("http://141.218.60.56/~jnz1568/getInfo.php?workbook=15_05.xlsx&amp;sheet=U0&amp;row=1037&amp;col=7&amp;number=0.183&amp;sourceID=14","0.183")</f>
        <v>0.183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HYPERLINK("http://141.218.60.56/~jnz1568/getInfo.php?workbook=15_05.xlsx&amp;sheet=U0&amp;row=1038&amp;col=6&amp;number=4.4&amp;sourceID=14","4.4")</f>
        <v>4.4</v>
      </c>
      <c r="G1038" s="4" t="str">
        <f>HYPERLINK("http://141.218.60.56/~jnz1568/getInfo.php?workbook=15_05.xlsx&amp;sheet=U0&amp;row=1038&amp;col=7&amp;number=0.183&amp;sourceID=14","0.183")</f>
        <v>0.183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HYPERLINK("http://141.218.60.56/~jnz1568/getInfo.php?workbook=15_05.xlsx&amp;sheet=U0&amp;row=1039&amp;col=6&amp;number=4.5&amp;sourceID=14","4.5")</f>
        <v>4.5</v>
      </c>
      <c r="G1039" s="4" t="str">
        <f>HYPERLINK("http://141.218.60.56/~jnz1568/getInfo.php?workbook=15_05.xlsx&amp;sheet=U0&amp;row=1039&amp;col=7&amp;number=0.182&amp;sourceID=14","0.182")</f>
        <v>0.182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HYPERLINK("http://141.218.60.56/~jnz1568/getInfo.php?workbook=15_05.xlsx&amp;sheet=U0&amp;row=1040&amp;col=6&amp;number=4.6&amp;sourceID=14","4.6")</f>
        <v>4.6</v>
      </c>
      <c r="G1040" s="4" t="str">
        <f>HYPERLINK("http://141.218.60.56/~jnz1568/getInfo.php?workbook=15_05.xlsx&amp;sheet=U0&amp;row=1040&amp;col=7&amp;number=0.182&amp;sourceID=14","0.182")</f>
        <v>0.182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HYPERLINK("http://141.218.60.56/~jnz1568/getInfo.php?workbook=15_05.xlsx&amp;sheet=U0&amp;row=1041&amp;col=6&amp;number=4.7&amp;sourceID=14","4.7")</f>
        <v>4.7</v>
      </c>
      <c r="G1041" s="4" t="str">
        <f>HYPERLINK("http://141.218.60.56/~jnz1568/getInfo.php?workbook=15_05.xlsx&amp;sheet=U0&amp;row=1041&amp;col=7&amp;number=0.181&amp;sourceID=14","0.181")</f>
        <v>0.181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HYPERLINK("http://141.218.60.56/~jnz1568/getInfo.php?workbook=15_05.xlsx&amp;sheet=U0&amp;row=1042&amp;col=6&amp;number=4.8&amp;sourceID=14","4.8")</f>
        <v>4.8</v>
      </c>
      <c r="G1042" s="4" t="str">
        <f>HYPERLINK("http://141.218.60.56/~jnz1568/getInfo.php?workbook=15_05.xlsx&amp;sheet=U0&amp;row=1042&amp;col=7&amp;number=0.181&amp;sourceID=14","0.181")</f>
        <v>0.181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HYPERLINK("http://141.218.60.56/~jnz1568/getInfo.php?workbook=15_05.xlsx&amp;sheet=U0&amp;row=1043&amp;col=6&amp;number=4.9&amp;sourceID=14","4.9")</f>
        <v>4.9</v>
      </c>
      <c r="G1043" s="4" t="str">
        <f>HYPERLINK("http://141.218.60.56/~jnz1568/getInfo.php?workbook=15_05.xlsx&amp;sheet=U0&amp;row=1043&amp;col=7&amp;number=0.18&amp;sourceID=14","0.18")</f>
        <v>0.18</v>
      </c>
    </row>
    <row r="1044" spans="1:7">
      <c r="A1044" s="3">
        <v>15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HYPERLINK("http://141.218.60.56/~jnz1568/getInfo.php?workbook=15_05.xlsx&amp;sheet=U0&amp;row=1044&amp;col=6&amp;number=3&amp;sourceID=14","3")</f>
        <v>3</v>
      </c>
      <c r="G1044" s="4" t="str">
        <f>HYPERLINK("http://141.218.60.56/~jnz1568/getInfo.php?workbook=15_05.xlsx&amp;sheet=U0&amp;row=1044&amp;col=7&amp;number=0.0331&amp;sourceID=14","0.0331")</f>
        <v>0.0331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HYPERLINK("http://141.218.60.56/~jnz1568/getInfo.php?workbook=15_05.xlsx&amp;sheet=U0&amp;row=1045&amp;col=6&amp;number=3.1&amp;sourceID=14","3.1")</f>
        <v>3.1</v>
      </c>
      <c r="G1045" s="4" t="str">
        <f>HYPERLINK("http://141.218.60.56/~jnz1568/getInfo.php?workbook=15_05.xlsx&amp;sheet=U0&amp;row=1045&amp;col=7&amp;number=0.0331&amp;sourceID=14","0.0331")</f>
        <v>0.0331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HYPERLINK("http://141.218.60.56/~jnz1568/getInfo.php?workbook=15_05.xlsx&amp;sheet=U0&amp;row=1046&amp;col=6&amp;number=3.2&amp;sourceID=14","3.2")</f>
        <v>3.2</v>
      </c>
      <c r="G1046" s="4" t="str">
        <f>HYPERLINK("http://141.218.60.56/~jnz1568/getInfo.php?workbook=15_05.xlsx&amp;sheet=U0&amp;row=1046&amp;col=7&amp;number=0.0331&amp;sourceID=14","0.0331")</f>
        <v>0.0331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HYPERLINK("http://141.218.60.56/~jnz1568/getInfo.php?workbook=15_05.xlsx&amp;sheet=U0&amp;row=1047&amp;col=6&amp;number=3.3&amp;sourceID=14","3.3")</f>
        <v>3.3</v>
      </c>
      <c r="G1047" s="4" t="str">
        <f>HYPERLINK("http://141.218.60.56/~jnz1568/getInfo.php?workbook=15_05.xlsx&amp;sheet=U0&amp;row=1047&amp;col=7&amp;number=0.0331&amp;sourceID=14","0.0331")</f>
        <v>0.0331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HYPERLINK("http://141.218.60.56/~jnz1568/getInfo.php?workbook=15_05.xlsx&amp;sheet=U0&amp;row=1048&amp;col=6&amp;number=3.4&amp;sourceID=14","3.4")</f>
        <v>3.4</v>
      </c>
      <c r="G1048" s="4" t="str">
        <f>HYPERLINK("http://141.218.60.56/~jnz1568/getInfo.php?workbook=15_05.xlsx&amp;sheet=U0&amp;row=1048&amp;col=7&amp;number=0.0331&amp;sourceID=14","0.0331")</f>
        <v>0.0331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HYPERLINK("http://141.218.60.56/~jnz1568/getInfo.php?workbook=15_05.xlsx&amp;sheet=U0&amp;row=1049&amp;col=6&amp;number=3.5&amp;sourceID=14","3.5")</f>
        <v>3.5</v>
      </c>
      <c r="G1049" s="4" t="str">
        <f>HYPERLINK("http://141.218.60.56/~jnz1568/getInfo.php?workbook=15_05.xlsx&amp;sheet=U0&amp;row=1049&amp;col=7&amp;number=0.0331&amp;sourceID=14","0.0331")</f>
        <v>0.0331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HYPERLINK("http://141.218.60.56/~jnz1568/getInfo.php?workbook=15_05.xlsx&amp;sheet=U0&amp;row=1050&amp;col=6&amp;number=3.6&amp;sourceID=14","3.6")</f>
        <v>3.6</v>
      </c>
      <c r="G1050" s="4" t="str">
        <f>HYPERLINK("http://141.218.60.56/~jnz1568/getInfo.php?workbook=15_05.xlsx&amp;sheet=U0&amp;row=1050&amp;col=7&amp;number=0.0331&amp;sourceID=14","0.0331")</f>
        <v>0.0331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HYPERLINK("http://141.218.60.56/~jnz1568/getInfo.php?workbook=15_05.xlsx&amp;sheet=U0&amp;row=1051&amp;col=6&amp;number=3.7&amp;sourceID=14","3.7")</f>
        <v>3.7</v>
      </c>
      <c r="G1051" s="4" t="str">
        <f>HYPERLINK("http://141.218.60.56/~jnz1568/getInfo.php?workbook=15_05.xlsx&amp;sheet=U0&amp;row=1051&amp;col=7&amp;number=0.0331&amp;sourceID=14","0.0331")</f>
        <v>0.0331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HYPERLINK("http://141.218.60.56/~jnz1568/getInfo.php?workbook=15_05.xlsx&amp;sheet=U0&amp;row=1052&amp;col=6&amp;number=3.8&amp;sourceID=14","3.8")</f>
        <v>3.8</v>
      </c>
      <c r="G1052" s="4" t="str">
        <f>HYPERLINK("http://141.218.60.56/~jnz1568/getInfo.php?workbook=15_05.xlsx&amp;sheet=U0&amp;row=1052&amp;col=7&amp;number=0.033&amp;sourceID=14","0.033")</f>
        <v>0.033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HYPERLINK("http://141.218.60.56/~jnz1568/getInfo.php?workbook=15_05.xlsx&amp;sheet=U0&amp;row=1053&amp;col=6&amp;number=3.9&amp;sourceID=14","3.9")</f>
        <v>3.9</v>
      </c>
      <c r="G1053" s="4" t="str">
        <f>HYPERLINK("http://141.218.60.56/~jnz1568/getInfo.php?workbook=15_05.xlsx&amp;sheet=U0&amp;row=1053&amp;col=7&amp;number=0.033&amp;sourceID=14","0.033")</f>
        <v>0.033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HYPERLINK("http://141.218.60.56/~jnz1568/getInfo.php?workbook=15_05.xlsx&amp;sheet=U0&amp;row=1054&amp;col=6&amp;number=4&amp;sourceID=14","4")</f>
        <v>4</v>
      </c>
      <c r="G1054" s="4" t="str">
        <f>HYPERLINK("http://141.218.60.56/~jnz1568/getInfo.php?workbook=15_05.xlsx&amp;sheet=U0&amp;row=1054&amp;col=7&amp;number=0.033&amp;sourceID=14","0.033")</f>
        <v>0.033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HYPERLINK("http://141.218.60.56/~jnz1568/getInfo.php?workbook=15_05.xlsx&amp;sheet=U0&amp;row=1055&amp;col=6&amp;number=4.1&amp;sourceID=14","4.1")</f>
        <v>4.1</v>
      </c>
      <c r="G1055" s="4" t="str">
        <f>HYPERLINK("http://141.218.60.56/~jnz1568/getInfo.php?workbook=15_05.xlsx&amp;sheet=U0&amp;row=1055&amp;col=7&amp;number=0.033&amp;sourceID=14","0.033")</f>
        <v>0.033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HYPERLINK("http://141.218.60.56/~jnz1568/getInfo.php?workbook=15_05.xlsx&amp;sheet=U0&amp;row=1056&amp;col=6&amp;number=4.2&amp;sourceID=14","4.2")</f>
        <v>4.2</v>
      </c>
      <c r="G1056" s="4" t="str">
        <f>HYPERLINK("http://141.218.60.56/~jnz1568/getInfo.php?workbook=15_05.xlsx&amp;sheet=U0&amp;row=1056&amp;col=7&amp;number=0.0329&amp;sourceID=14","0.0329")</f>
        <v>0.0329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HYPERLINK("http://141.218.60.56/~jnz1568/getInfo.php?workbook=15_05.xlsx&amp;sheet=U0&amp;row=1057&amp;col=6&amp;number=4.3&amp;sourceID=14","4.3")</f>
        <v>4.3</v>
      </c>
      <c r="G1057" s="4" t="str">
        <f>HYPERLINK("http://141.218.60.56/~jnz1568/getInfo.php?workbook=15_05.xlsx&amp;sheet=U0&amp;row=1057&amp;col=7&amp;number=0.0329&amp;sourceID=14","0.0329")</f>
        <v>0.0329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HYPERLINK("http://141.218.60.56/~jnz1568/getInfo.php?workbook=15_05.xlsx&amp;sheet=U0&amp;row=1058&amp;col=6&amp;number=4.4&amp;sourceID=14","4.4")</f>
        <v>4.4</v>
      </c>
      <c r="G1058" s="4" t="str">
        <f>HYPERLINK("http://141.218.60.56/~jnz1568/getInfo.php?workbook=15_05.xlsx&amp;sheet=U0&amp;row=1058&amp;col=7&amp;number=0.0329&amp;sourceID=14","0.0329")</f>
        <v>0.0329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HYPERLINK("http://141.218.60.56/~jnz1568/getInfo.php?workbook=15_05.xlsx&amp;sheet=U0&amp;row=1059&amp;col=6&amp;number=4.5&amp;sourceID=14","4.5")</f>
        <v>4.5</v>
      </c>
      <c r="G1059" s="4" t="str">
        <f>HYPERLINK("http://141.218.60.56/~jnz1568/getInfo.php?workbook=15_05.xlsx&amp;sheet=U0&amp;row=1059&amp;col=7&amp;number=0.0328&amp;sourceID=14","0.0328")</f>
        <v>0.0328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HYPERLINK("http://141.218.60.56/~jnz1568/getInfo.php?workbook=15_05.xlsx&amp;sheet=U0&amp;row=1060&amp;col=6&amp;number=4.6&amp;sourceID=14","4.6")</f>
        <v>4.6</v>
      </c>
      <c r="G1060" s="4" t="str">
        <f>HYPERLINK("http://141.218.60.56/~jnz1568/getInfo.php?workbook=15_05.xlsx&amp;sheet=U0&amp;row=1060&amp;col=7&amp;number=0.0327&amp;sourceID=14","0.0327")</f>
        <v>0.0327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HYPERLINK("http://141.218.60.56/~jnz1568/getInfo.php?workbook=15_05.xlsx&amp;sheet=U0&amp;row=1061&amp;col=6&amp;number=4.7&amp;sourceID=14","4.7")</f>
        <v>4.7</v>
      </c>
      <c r="G1061" s="4" t="str">
        <f>HYPERLINK("http://141.218.60.56/~jnz1568/getInfo.php?workbook=15_05.xlsx&amp;sheet=U0&amp;row=1061&amp;col=7&amp;number=0.0326&amp;sourceID=14","0.0326")</f>
        <v>0.0326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HYPERLINK("http://141.218.60.56/~jnz1568/getInfo.php?workbook=15_05.xlsx&amp;sheet=U0&amp;row=1062&amp;col=6&amp;number=4.8&amp;sourceID=14","4.8")</f>
        <v>4.8</v>
      </c>
      <c r="G1062" s="4" t="str">
        <f>HYPERLINK("http://141.218.60.56/~jnz1568/getInfo.php?workbook=15_05.xlsx&amp;sheet=U0&amp;row=1062&amp;col=7&amp;number=0.0325&amp;sourceID=14","0.0325")</f>
        <v>0.0325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HYPERLINK("http://141.218.60.56/~jnz1568/getInfo.php?workbook=15_05.xlsx&amp;sheet=U0&amp;row=1063&amp;col=6&amp;number=4.9&amp;sourceID=14","4.9")</f>
        <v>4.9</v>
      </c>
      <c r="G1063" s="4" t="str">
        <f>HYPERLINK("http://141.218.60.56/~jnz1568/getInfo.php?workbook=15_05.xlsx&amp;sheet=U0&amp;row=1063&amp;col=7&amp;number=0.0323&amp;sourceID=14","0.0323")</f>
        <v>0.0323</v>
      </c>
    </row>
    <row r="1064" spans="1:7">
      <c r="A1064" s="3">
        <v>15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HYPERLINK("http://141.218.60.56/~jnz1568/getInfo.php?workbook=15_05.xlsx&amp;sheet=U0&amp;row=1064&amp;col=6&amp;number=3&amp;sourceID=14","3")</f>
        <v>3</v>
      </c>
      <c r="G1064" s="4" t="str">
        <f>HYPERLINK("http://141.218.60.56/~jnz1568/getInfo.php?workbook=15_05.xlsx&amp;sheet=U0&amp;row=1064&amp;col=7&amp;number=0.0161&amp;sourceID=14","0.0161")</f>
        <v>0.0161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HYPERLINK("http://141.218.60.56/~jnz1568/getInfo.php?workbook=15_05.xlsx&amp;sheet=U0&amp;row=1065&amp;col=6&amp;number=3.1&amp;sourceID=14","3.1")</f>
        <v>3.1</v>
      </c>
      <c r="G1065" s="4" t="str">
        <f>HYPERLINK("http://141.218.60.56/~jnz1568/getInfo.php?workbook=15_05.xlsx&amp;sheet=U0&amp;row=1065&amp;col=7&amp;number=0.0161&amp;sourceID=14","0.0161")</f>
        <v>0.0161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HYPERLINK("http://141.218.60.56/~jnz1568/getInfo.php?workbook=15_05.xlsx&amp;sheet=U0&amp;row=1066&amp;col=6&amp;number=3.2&amp;sourceID=14","3.2")</f>
        <v>3.2</v>
      </c>
      <c r="G1066" s="4" t="str">
        <f>HYPERLINK("http://141.218.60.56/~jnz1568/getInfo.php?workbook=15_05.xlsx&amp;sheet=U0&amp;row=1066&amp;col=7&amp;number=0.0161&amp;sourceID=14","0.0161")</f>
        <v>0.0161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HYPERLINK("http://141.218.60.56/~jnz1568/getInfo.php?workbook=15_05.xlsx&amp;sheet=U0&amp;row=1067&amp;col=6&amp;number=3.3&amp;sourceID=14","3.3")</f>
        <v>3.3</v>
      </c>
      <c r="G1067" s="4" t="str">
        <f>HYPERLINK("http://141.218.60.56/~jnz1568/getInfo.php?workbook=15_05.xlsx&amp;sheet=U0&amp;row=1067&amp;col=7&amp;number=0.0161&amp;sourceID=14","0.0161")</f>
        <v>0.0161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HYPERLINK("http://141.218.60.56/~jnz1568/getInfo.php?workbook=15_05.xlsx&amp;sheet=U0&amp;row=1068&amp;col=6&amp;number=3.4&amp;sourceID=14","3.4")</f>
        <v>3.4</v>
      </c>
      <c r="G1068" s="4" t="str">
        <f>HYPERLINK("http://141.218.60.56/~jnz1568/getInfo.php?workbook=15_05.xlsx&amp;sheet=U0&amp;row=1068&amp;col=7&amp;number=0.0161&amp;sourceID=14","0.0161")</f>
        <v>0.0161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HYPERLINK("http://141.218.60.56/~jnz1568/getInfo.php?workbook=15_05.xlsx&amp;sheet=U0&amp;row=1069&amp;col=6&amp;number=3.5&amp;sourceID=14","3.5")</f>
        <v>3.5</v>
      </c>
      <c r="G1069" s="4" t="str">
        <f>HYPERLINK("http://141.218.60.56/~jnz1568/getInfo.php?workbook=15_05.xlsx&amp;sheet=U0&amp;row=1069&amp;col=7&amp;number=0.0161&amp;sourceID=14","0.0161")</f>
        <v>0.0161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HYPERLINK("http://141.218.60.56/~jnz1568/getInfo.php?workbook=15_05.xlsx&amp;sheet=U0&amp;row=1070&amp;col=6&amp;number=3.6&amp;sourceID=14","3.6")</f>
        <v>3.6</v>
      </c>
      <c r="G1070" s="4" t="str">
        <f>HYPERLINK("http://141.218.60.56/~jnz1568/getInfo.php?workbook=15_05.xlsx&amp;sheet=U0&amp;row=1070&amp;col=7&amp;number=0.0161&amp;sourceID=14","0.0161")</f>
        <v>0.0161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HYPERLINK("http://141.218.60.56/~jnz1568/getInfo.php?workbook=15_05.xlsx&amp;sheet=U0&amp;row=1071&amp;col=6&amp;number=3.7&amp;sourceID=14","3.7")</f>
        <v>3.7</v>
      </c>
      <c r="G1071" s="4" t="str">
        <f>HYPERLINK("http://141.218.60.56/~jnz1568/getInfo.php?workbook=15_05.xlsx&amp;sheet=U0&amp;row=1071&amp;col=7&amp;number=0.0161&amp;sourceID=14","0.0161")</f>
        <v>0.0161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HYPERLINK("http://141.218.60.56/~jnz1568/getInfo.php?workbook=15_05.xlsx&amp;sheet=U0&amp;row=1072&amp;col=6&amp;number=3.8&amp;sourceID=14","3.8")</f>
        <v>3.8</v>
      </c>
      <c r="G1072" s="4" t="str">
        <f>HYPERLINK("http://141.218.60.56/~jnz1568/getInfo.php?workbook=15_05.xlsx&amp;sheet=U0&amp;row=1072&amp;col=7&amp;number=0.0161&amp;sourceID=14","0.0161")</f>
        <v>0.0161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HYPERLINK("http://141.218.60.56/~jnz1568/getInfo.php?workbook=15_05.xlsx&amp;sheet=U0&amp;row=1073&amp;col=6&amp;number=3.9&amp;sourceID=14","3.9")</f>
        <v>3.9</v>
      </c>
      <c r="G1073" s="4" t="str">
        <f>HYPERLINK("http://141.218.60.56/~jnz1568/getInfo.php?workbook=15_05.xlsx&amp;sheet=U0&amp;row=1073&amp;col=7&amp;number=0.0161&amp;sourceID=14","0.0161")</f>
        <v>0.0161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HYPERLINK("http://141.218.60.56/~jnz1568/getInfo.php?workbook=15_05.xlsx&amp;sheet=U0&amp;row=1074&amp;col=6&amp;number=4&amp;sourceID=14","4")</f>
        <v>4</v>
      </c>
      <c r="G1074" s="4" t="str">
        <f>HYPERLINK("http://141.218.60.56/~jnz1568/getInfo.php?workbook=15_05.xlsx&amp;sheet=U0&amp;row=1074&amp;col=7&amp;number=0.0161&amp;sourceID=14","0.0161")</f>
        <v>0.0161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HYPERLINK("http://141.218.60.56/~jnz1568/getInfo.php?workbook=15_05.xlsx&amp;sheet=U0&amp;row=1075&amp;col=6&amp;number=4.1&amp;sourceID=14","4.1")</f>
        <v>4.1</v>
      </c>
      <c r="G1075" s="4" t="str">
        <f>HYPERLINK("http://141.218.60.56/~jnz1568/getInfo.php?workbook=15_05.xlsx&amp;sheet=U0&amp;row=1075&amp;col=7&amp;number=0.0161&amp;sourceID=14","0.0161")</f>
        <v>0.0161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HYPERLINK("http://141.218.60.56/~jnz1568/getInfo.php?workbook=15_05.xlsx&amp;sheet=U0&amp;row=1076&amp;col=6&amp;number=4.2&amp;sourceID=14","4.2")</f>
        <v>4.2</v>
      </c>
      <c r="G1076" s="4" t="str">
        <f>HYPERLINK("http://141.218.60.56/~jnz1568/getInfo.php?workbook=15_05.xlsx&amp;sheet=U0&amp;row=1076&amp;col=7&amp;number=0.016&amp;sourceID=14","0.016")</f>
        <v>0.016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HYPERLINK("http://141.218.60.56/~jnz1568/getInfo.php?workbook=15_05.xlsx&amp;sheet=U0&amp;row=1077&amp;col=6&amp;number=4.3&amp;sourceID=14","4.3")</f>
        <v>4.3</v>
      </c>
      <c r="G1077" s="4" t="str">
        <f>HYPERLINK("http://141.218.60.56/~jnz1568/getInfo.php?workbook=15_05.xlsx&amp;sheet=U0&amp;row=1077&amp;col=7&amp;number=0.016&amp;sourceID=14","0.016")</f>
        <v>0.016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HYPERLINK("http://141.218.60.56/~jnz1568/getInfo.php?workbook=15_05.xlsx&amp;sheet=U0&amp;row=1078&amp;col=6&amp;number=4.4&amp;sourceID=14","4.4")</f>
        <v>4.4</v>
      </c>
      <c r="G1078" s="4" t="str">
        <f>HYPERLINK("http://141.218.60.56/~jnz1568/getInfo.php?workbook=15_05.xlsx&amp;sheet=U0&amp;row=1078&amp;col=7&amp;number=0.016&amp;sourceID=14","0.016")</f>
        <v>0.016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HYPERLINK("http://141.218.60.56/~jnz1568/getInfo.php?workbook=15_05.xlsx&amp;sheet=U0&amp;row=1079&amp;col=6&amp;number=4.5&amp;sourceID=14","4.5")</f>
        <v>4.5</v>
      </c>
      <c r="G1079" s="4" t="str">
        <f>HYPERLINK("http://141.218.60.56/~jnz1568/getInfo.php?workbook=15_05.xlsx&amp;sheet=U0&amp;row=1079&amp;col=7&amp;number=0.016&amp;sourceID=14","0.016")</f>
        <v>0.016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HYPERLINK("http://141.218.60.56/~jnz1568/getInfo.php?workbook=15_05.xlsx&amp;sheet=U0&amp;row=1080&amp;col=6&amp;number=4.6&amp;sourceID=14","4.6")</f>
        <v>4.6</v>
      </c>
      <c r="G1080" s="4" t="str">
        <f>HYPERLINK("http://141.218.60.56/~jnz1568/getInfo.php?workbook=15_05.xlsx&amp;sheet=U0&amp;row=1080&amp;col=7&amp;number=0.0159&amp;sourceID=14","0.0159")</f>
        <v>0.0159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HYPERLINK("http://141.218.60.56/~jnz1568/getInfo.php?workbook=15_05.xlsx&amp;sheet=U0&amp;row=1081&amp;col=6&amp;number=4.7&amp;sourceID=14","4.7")</f>
        <v>4.7</v>
      </c>
      <c r="G1081" s="4" t="str">
        <f>HYPERLINK("http://141.218.60.56/~jnz1568/getInfo.php?workbook=15_05.xlsx&amp;sheet=U0&amp;row=1081&amp;col=7&amp;number=0.0159&amp;sourceID=14","0.0159")</f>
        <v>0.0159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HYPERLINK("http://141.218.60.56/~jnz1568/getInfo.php?workbook=15_05.xlsx&amp;sheet=U0&amp;row=1082&amp;col=6&amp;number=4.8&amp;sourceID=14","4.8")</f>
        <v>4.8</v>
      </c>
      <c r="G1082" s="4" t="str">
        <f>HYPERLINK("http://141.218.60.56/~jnz1568/getInfo.php?workbook=15_05.xlsx&amp;sheet=U0&amp;row=1082&amp;col=7&amp;number=0.0158&amp;sourceID=14","0.0158")</f>
        <v>0.0158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HYPERLINK("http://141.218.60.56/~jnz1568/getInfo.php?workbook=15_05.xlsx&amp;sheet=U0&amp;row=1083&amp;col=6&amp;number=4.9&amp;sourceID=14","4.9")</f>
        <v>4.9</v>
      </c>
      <c r="G1083" s="4" t="str">
        <f>HYPERLINK("http://141.218.60.56/~jnz1568/getInfo.php?workbook=15_05.xlsx&amp;sheet=U0&amp;row=1083&amp;col=7&amp;number=0.0158&amp;sourceID=14","0.0158")</f>
        <v>0.0158</v>
      </c>
    </row>
    <row r="1084" spans="1:7">
      <c r="A1084" s="3">
        <v>15</v>
      </c>
      <c r="B1084" s="3">
        <v>5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HYPERLINK("http://141.218.60.56/~jnz1568/getInfo.php?workbook=15_05.xlsx&amp;sheet=U0&amp;row=1084&amp;col=6&amp;number=3&amp;sourceID=14","3")</f>
        <v>3</v>
      </c>
      <c r="G1084" s="4" t="str">
        <f>HYPERLINK("http://141.218.60.56/~jnz1568/getInfo.php?workbook=15_05.xlsx&amp;sheet=U0&amp;row=1084&amp;col=7&amp;number=0.0235&amp;sourceID=14","0.0235")</f>
        <v>0.0235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HYPERLINK("http://141.218.60.56/~jnz1568/getInfo.php?workbook=15_05.xlsx&amp;sheet=U0&amp;row=1085&amp;col=6&amp;number=3.1&amp;sourceID=14","3.1")</f>
        <v>3.1</v>
      </c>
      <c r="G1085" s="4" t="str">
        <f>HYPERLINK("http://141.218.60.56/~jnz1568/getInfo.php?workbook=15_05.xlsx&amp;sheet=U0&amp;row=1085&amp;col=7&amp;number=0.0235&amp;sourceID=14","0.0235")</f>
        <v>0.0235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HYPERLINK("http://141.218.60.56/~jnz1568/getInfo.php?workbook=15_05.xlsx&amp;sheet=U0&amp;row=1086&amp;col=6&amp;number=3.2&amp;sourceID=14","3.2")</f>
        <v>3.2</v>
      </c>
      <c r="G1086" s="4" t="str">
        <f>HYPERLINK("http://141.218.60.56/~jnz1568/getInfo.php?workbook=15_05.xlsx&amp;sheet=U0&amp;row=1086&amp;col=7&amp;number=0.0235&amp;sourceID=14","0.0235")</f>
        <v>0.0235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HYPERLINK("http://141.218.60.56/~jnz1568/getInfo.php?workbook=15_05.xlsx&amp;sheet=U0&amp;row=1087&amp;col=6&amp;number=3.3&amp;sourceID=14","3.3")</f>
        <v>3.3</v>
      </c>
      <c r="G1087" s="4" t="str">
        <f>HYPERLINK("http://141.218.60.56/~jnz1568/getInfo.php?workbook=15_05.xlsx&amp;sheet=U0&amp;row=1087&amp;col=7&amp;number=0.0235&amp;sourceID=14","0.0235")</f>
        <v>0.0235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HYPERLINK("http://141.218.60.56/~jnz1568/getInfo.php?workbook=15_05.xlsx&amp;sheet=U0&amp;row=1088&amp;col=6&amp;number=3.4&amp;sourceID=14","3.4")</f>
        <v>3.4</v>
      </c>
      <c r="G1088" s="4" t="str">
        <f>HYPERLINK("http://141.218.60.56/~jnz1568/getInfo.php?workbook=15_05.xlsx&amp;sheet=U0&amp;row=1088&amp;col=7&amp;number=0.0235&amp;sourceID=14","0.0235")</f>
        <v>0.0235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HYPERLINK("http://141.218.60.56/~jnz1568/getInfo.php?workbook=15_05.xlsx&amp;sheet=U0&amp;row=1089&amp;col=6&amp;number=3.5&amp;sourceID=14","3.5")</f>
        <v>3.5</v>
      </c>
      <c r="G1089" s="4" t="str">
        <f>HYPERLINK("http://141.218.60.56/~jnz1568/getInfo.php?workbook=15_05.xlsx&amp;sheet=U0&amp;row=1089&amp;col=7&amp;number=0.0235&amp;sourceID=14","0.0235")</f>
        <v>0.0235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HYPERLINK("http://141.218.60.56/~jnz1568/getInfo.php?workbook=15_05.xlsx&amp;sheet=U0&amp;row=1090&amp;col=6&amp;number=3.6&amp;sourceID=14","3.6")</f>
        <v>3.6</v>
      </c>
      <c r="G1090" s="4" t="str">
        <f>HYPERLINK("http://141.218.60.56/~jnz1568/getInfo.php?workbook=15_05.xlsx&amp;sheet=U0&amp;row=1090&amp;col=7&amp;number=0.0235&amp;sourceID=14","0.0235")</f>
        <v>0.0235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HYPERLINK("http://141.218.60.56/~jnz1568/getInfo.php?workbook=15_05.xlsx&amp;sheet=U0&amp;row=1091&amp;col=6&amp;number=3.7&amp;sourceID=14","3.7")</f>
        <v>3.7</v>
      </c>
      <c r="G1091" s="4" t="str">
        <f>HYPERLINK("http://141.218.60.56/~jnz1568/getInfo.php?workbook=15_05.xlsx&amp;sheet=U0&amp;row=1091&amp;col=7&amp;number=0.0235&amp;sourceID=14","0.0235")</f>
        <v>0.0235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HYPERLINK("http://141.218.60.56/~jnz1568/getInfo.php?workbook=15_05.xlsx&amp;sheet=U0&amp;row=1092&amp;col=6&amp;number=3.8&amp;sourceID=14","3.8")</f>
        <v>3.8</v>
      </c>
      <c r="G1092" s="4" t="str">
        <f>HYPERLINK("http://141.218.60.56/~jnz1568/getInfo.php?workbook=15_05.xlsx&amp;sheet=U0&amp;row=1092&amp;col=7&amp;number=0.0234&amp;sourceID=14","0.0234")</f>
        <v>0.0234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HYPERLINK("http://141.218.60.56/~jnz1568/getInfo.php?workbook=15_05.xlsx&amp;sheet=U0&amp;row=1093&amp;col=6&amp;number=3.9&amp;sourceID=14","3.9")</f>
        <v>3.9</v>
      </c>
      <c r="G1093" s="4" t="str">
        <f>HYPERLINK("http://141.218.60.56/~jnz1568/getInfo.php?workbook=15_05.xlsx&amp;sheet=U0&amp;row=1093&amp;col=7&amp;number=0.0234&amp;sourceID=14","0.0234")</f>
        <v>0.0234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HYPERLINK("http://141.218.60.56/~jnz1568/getInfo.php?workbook=15_05.xlsx&amp;sheet=U0&amp;row=1094&amp;col=6&amp;number=4&amp;sourceID=14","4")</f>
        <v>4</v>
      </c>
      <c r="G1094" s="4" t="str">
        <f>HYPERLINK("http://141.218.60.56/~jnz1568/getInfo.php?workbook=15_05.xlsx&amp;sheet=U0&amp;row=1094&amp;col=7&amp;number=0.0234&amp;sourceID=14","0.0234")</f>
        <v>0.0234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HYPERLINK("http://141.218.60.56/~jnz1568/getInfo.php?workbook=15_05.xlsx&amp;sheet=U0&amp;row=1095&amp;col=6&amp;number=4.1&amp;sourceID=14","4.1")</f>
        <v>4.1</v>
      </c>
      <c r="G1095" s="4" t="str">
        <f>HYPERLINK("http://141.218.60.56/~jnz1568/getInfo.php?workbook=15_05.xlsx&amp;sheet=U0&amp;row=1095&amp;col=7&amp;number=0.0234&amp;sourceID=14","0.0234")</f>
        <v>0.0234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HYPERLINK("http://141.218.60.56/~jnz1568/getInfo.php?workbook=15_05.xlsx&amp;sheet=U0&amp;row=1096&amp;col=6&amp;number=4.2&amp;sourceID=14","4.2")</f>
        <v>4.2</v>
      </c>
      <c r="G1096" s="4" t="str">
        <f>HYPERLINK("http://141.218.60.56/~jnz1568/getInfo.php?workbook=15_05.xlsx&amp;sheet=U0&amp;row=1096&amp;col=7&amp;number=0.0234&amp;sourceID=14","0.0234")</f>
        <v>0.0234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HYPERLINK("http://141.218.60.56/~jnz1568/getInfo.php?workbook=15_05.xlsx&amp;sheet=U0&amp;row=1097&amp;col=6&amp;number=4.3&amp;sourceID=14","4.3")</f>
        <v>4.3</v>
      </c>
      <c r="G1097" s="4" t="str">
        <f>HYPERLINK("http://141.218.60.56/~jnz1568/getInfo.php?workbook=15_05.xlsx&amp;sheet=U0&amp;row=1097&amp;col=7&amp;number=0.0234&amp;sourceID=14","0.0234")</f>
        <v>0.0234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HYPERLINK("http://141.218.60.56/~jnz1568/getInfo.php?workbook=15_05.xlsx&amp;sheet=U0&amp;row=1098&amp;col=6&amp;number=4.4&amp;sourceID=14","4.4")</f>
        <v>4.4</v>
      </c>
      <c r="G1098" s="4" t="str">
        <f>HYPERLINK("http://141.218.60.56/~jnz1568/getInfo.php?workbook=15_05.xlsx&amp;sheet=U0&amp;row=1098&amp;col=7&amp;number=0.0233&amp;sourceID=14","0.0233")</f>
        <v>0.0233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HYPERLINK("http://141.218.60.56/~jnz1568/getInfo.php?workbook=15_05.xlsx&amp;sheet=U0&amp;row=1099&amp;col=6&amp;number=4.5&amp;sourceID=14","4.5")</f>
        <v>4.5</v>
      </c>
      <c r="G1099" s="4" t="str">
        <f>HYPERLINK("http://141.218.60.56/~jnz1568/getInfo.php?workbook=15_05.xlsx&amp;sheet=U0&amp;row=1099&amp;col=7&amp;number=0.0233&amp;sourceID=14","0.0233")</f>
        <v>0.0233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HYPERLINK("http://141.218.60.56/~jnz1568/getInfo.php?workbook=15_05.xlsx&amp;sheet=U0&amp;row=1100&amp;col=6&amp;number=4.6&amp;sourceID=14","4.6")</f>
        <v>4.6</v>
      </c>
      <c r="G1100" s="4" t="str">
        <f>HYPERLINK("http://141.218.60.56/~jnz1568/getInfo.php?workbook=15_05.xlsx&amp;sheet=U0&amp;row=1100&amp;col=7&amp;number=0.0232&amp;sourceID=14","0.0232")</f>
        <v>0.0232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HYPERLINK("http://141.218.60.56/~jnz1568/getInfo.php?workbook=15_05.xlsx&amp;sheet=U0&amp;row=1101&amp;col=6&amp;number=4.7&amp;sourceID=14","4.7")</f>
        <v>4.7</v>
      </c>
      <c r="G1101" s="4" t="str">
        <f>HYPERLINK("http://141.218.60.56/~jnz1568/getInfo.php?workbook=15_05.xlsx&amp;sheet=U0&amp;row=1101&amp;col=7&amp;number=0.0232&amp;sourceID=14","0.0232")</f>
        <v>0.0232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HYPERLINK("http://141.218.60.56/~jnz1568/getInfo.php?workbook=15_05.xlsx&amp;sheet=U0&amp;row=1102&amp;col=6&amp;number=4.8&amp;sourceID=14","4.8")</f>
        <v>4.8</v>
      </c>
      <c r="G1102" s="4" t="str">
        <f>HYPERLINK("http://141.218.60.56/~jnz1568/getInfo.php?workbook=15_05.xlsx&amp;sheet=U0&amp;row=1102&amp;col=7&amp;number=0.0231&amp;sourceID=14","0.0231")</f>
        <v>0.0231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HYPERLINK("http://141.218.60.56/~jnz1568/getInfo.php?workbook=15_05.xlsx&amp;sheet=U0&amp;row=1103&amp;col=6&amp;number=4.9&amp;sourceID=14","4.9")</f>
        <v>4.9</v>
      </c>
      <c r="G1103" s="4" t="str">
        <f>HYPERLINK("http://141.218.60.56/~jnz1568/getInfo.php?workbook=15_05.xlsx&amp;sheet=U0&amp;row=1103&amp;col=7&amp;number=0.023&amp;sourceID=14","0.023")</f>
        <v>0.023</v>
      </c>
    </row>
    <row r="1104" spans="1:7">
      <c r="A1104" s="3">
        <v>15</v>
      </c>
      <c r="B1104" s="3">
        <v>5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HYPERLINK("http://141.218.60.56/~jnz1568/getInfo.php?workbook=15_05.xlsx&amp;sheet=U0&amp;row=1104&amp;col=6&amp;number=3&amp;sourceID=14","3")</f>
        <v>3</v>
      </c>
      <c r="G1104" s="4" t="str">
        <f>HYPERLINK("http://141.218.60.56/~jnz1568/getInfo.php?workbook=15_05.xlsx&amp;sheet=U0&amp;row=1104&amp;col=7&amp;number=1.23&amp;sourceID=14","1.23")</f>
        <v>1.23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HYPERLINK("http://141.218.60.56/~jnz1568/getInfo.php?workbook=15_05.xlsx&amp;sheet=U0&amp;row=1105&amp;col=6&amp;number=3.1&amp;sourceID=14","3.1")</f>
        <v>3.1</v>
      </c>
      <c r="G1105" s="4" t="str">
        <f>HYPERLINK("http://141.218.60.56/~jnz1568/getInfo.php?workbook=15_05.xlsx&amp;sheet=U0&amp;row=1105&amp;col=7&amp;number=1.23&amp;sourceID=14","1.23")</f>
        <v>1.23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HYPERLINK("http://141.218.60.56/~jnz1568/getInfo.php?workbook=15_05.xlsx&amp;sheet=U0&amp;row=1106&amp;col=6&amp;number=3.2&amp;sourceID=14","3.2")</f>
        <v>3.2</v>
      </c>
      <c r="G1106" s="4" t="str">
        <f>HYPERLINK("http://141.218.60.56/~jnz1568/getInfo.php?workbook=15_05.xlsx&amp;sheet=U0&amp;row=1106&amp;col=7&amp;number=1.23&amp;sourceID=14","1.23")</f>
        <v>1.23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HYPERLINK("http://141.218.60.56/~jnz1568/getInfo.php?workbook=15_05.xlsx&amp;sheet=U0&amp;row=1107&amp;col=6&amp;number=3.3&amp;sourceID=14","3.3")</f>
        <v>3.3</v>
      </c>
      <c r="G1107" s="4" t="str">
        <f>HYPERLINK("http://141.218.60.56/~jnz1568/getInfo.php?workbook=15_05.xlsx&amp;sheet=U0&amp;row=1107&amp;col=7&amp;number=1.23&amp;sourceID=14","1.23")</f>
        <v>1.23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HYPERLINK("http://141.218.60.56/~jnz1568/getInfo.php?workbook=15_05.xlsx&amp;sheet=U0&amp;row=1108&amp;col=6&amp;number=3.4&amp;sourceID=14","3.4")</f>
        <v>3.4</v>
      </c>
      <c r="G1108" s="4" t="str">
        <f>HYPERLINK("http://141.218.60.56/~jnz1568/getInfo.php?workbook=15_05.xlsx&amp;sheet=U0&amp;row=1108&amp;col=7&amp;number=1.23&amp;sourceID=14","1.23")</f>
        <v>1.23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HYPERLINK("http://141.218.60.56/~jnz1568/getInfo.php?workbook=15_05.xlsx&amp;sheet=U0&amp;row=1109&amp;col=6&amp;number=3.5&amp;sourceID=14","3.5")</f>
        <v>3.5</v>
      </c>
      <c r="G1109" s="4" t="str">
        <f>HYPERLINK("http://141.218.60.56/~jnz1568/getInfo.php?workbook=15_05.xlsx&amp;sheet=U0&amp;row=1109&amp;col=7&amp;number=1.23&amp;sourceID=14","1.23")</f>
        <v>1.23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HYPERLINK("http://141.218.60.56/~jnz1568/getInfo.php?workbook=15_05.xlsx&amp;sheet=U0&amp;row=1110&amp;col=6&amp;number=3.6&amp;sourceID=14","3.6")</f>
        <v>3.6</v>
      </c>
      <c r="G1110" s="4" t="str">
        <f>HYPERLINK("http://141.218.60.56/~jnz1568/getInfo.php?workbook=15_05.xlsx&amp;sheet=U0&amp;row=1110&amp;col=7&amp;number=1.23&amp;sourceID=14","1.23")</f>
        <v>1.23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HYPERLINK("http://141.218.60.56/~jnz1568/getInfo.php?workbook=15_05.xlsx&amp;sheet=U0&amp;row=1111&amp;col=6&amp;number=3.7&amp;sourceID=14","3.7")</f>
        <v>3.7</v>
      </c>
      <c r="G1111" s="4" t="str">
        <f>HYPERLINK("http://141.218.60.56/~jnz1568/getInfo.php?workbook=15_05.xlsx&amp;sheet=U0&amp;row=1111&amp;col=7&amp;number=1.23&amp;sourceID=14","1.23")</f>
        <v>1.23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HYPERLINK("http://141.218.60.56/~jnz1568/getInfo.php?workbook=15_05.xlsx&amp;sheet=U0&amp;row=1112&amp;col=6&amp;number=3.8&amp;sourceID=14","3.8")</f>
        <v>3.8</v>
      </c>
      <c r="G1112" s="4" t="str">
        <f>HYPERLINK("http://141.218.60.56/~jnz1568/getInfo.php?workbook=15_05.xlsx&amp;sheet=U0&amp;row=1112&amp;col=7&amp;number=1.23&amp;sourceID=14","1.23")</f>
        <v>1.23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HYPERLINK("http://141.218.60.56/~jnz1568/getInfo.php?workbook=15_05.xlsx&amp;sheet=U0&amp;row=1113&amp;col=6&amp;number=3.9&amp;sourceID=14","3.9")</f>
        <v>3.9</v>
      </c>
      <c r="G1113" s="4" t="str">
        <f>HYPERLINK("http://141.218.60.56/~jnz1568/getInfo.php?workbook=15_05.xlsx&amp;sheet=U0&amp;row=1113&amp;col=7&amp;number=1.23&amp;sourceID=14","1.23")</f>
        <v>1.23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HYPERLINK("http://141.218.60.56/~jnz1568/getInfo.php?workbook=15_05.xlsx&amp;sheet=U0&amp;row=1114&amp;col=6&amp;number=4&amp;sourceID=14","4")</f>
        <v>4</v>
      </c>
      <c r="G1114" s="4" t="str">
        <f>HYPERLINK("http://141.218.60.56/~jnz1568/getInfo.php?workbook=15_05.xlsx&amp;sheet=U0&amp;row=1114&amp;col=7&amp;number=1.23&amp;sourceID=14","1.23")</f>
        <v>1.23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HYPERLINK("http://141.218.60.56/~jnz1568/getInfo.php?workbook=15_05.xlsx&amp;sheet=U0&amp;row=1115&amp;col=6&amp;number=4.1&amp;sourceID=14","4.1")</f>
        <v>4.1</v>
      </c>
      <c r="G1115" s="4" t="str">
        <f>HYPERLINK("http://141.218.60.56/~jnz1568/getInfo.php?workbook=15_05.xlsx&amp;sheet=U0&amp;row=1115&amp;col=7&amp;number=1.23&amp;sourceID=14","1.23")</f>
        <v>1.23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HYPERLINK("http://141.218.60.56/~jnz1568/getInfo.php?workbook=15_05.xlsx&amp;sheet=U0&amp;row=1116&amp;col=6&amp;number=4.2&amp;sourceID=14","4.2")</f>
        <v>4.2</v>
      </c>
      <c r="G1116" s="4" t="str">
        <f>HYPERLINK("http://141.218.60.56/~jnz1568/getInfo.php?workbook=15_05.xlsx&amp;sheet=U0&amp;row=1116&amp;col=7&amp;number=1.24&amp;sourceID=14","1.24")</f>
        <v>1.24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HYPERLINK("http://141.218.60.56/~jnz1568/getInfo.php?workbook=15_05.xlsx&amp;sheet=U0&amp;row=1117&amp;col=6&amp;number=4.3&amp;sourceID=14","4.3")</f>
        <v>4.3</v>
      </c>
      <c r="G1117" s="4" t="str">
        <f>HYPERLINK("http://141.218.60.56/~jnz1568/getInfo.php?workbook=15_05.xlsx&amp;sheet=U0&amp;row=1117&amp;col=7&amp;number=1.24&amp;sourceID=14","1.24")</f>
        <v>1.24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HYPERLINK("http://141.218.60.56/~jnz1568/getInfo.php?workbook=15_05.xlsx&amp;sheet=U0&amp;row=1118&amp;col=6&amp;number=4.4&amp;sourceID=14","4.4")</f>
        <v>4.4</v>
      </c>
      <c r="G1118" s="4" t="str">
        <f>HYPERLINK("http://141.218.60.56/~jnz1568/getInfo.php?workbook=15_05.xlsx&amp;sheet=U0&amp;row=1118&amp;col=7&amp;number=1.24&amp;sourceID=14","1.24")</f>
        <v>1.24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HYPERLINK("http://141.218.60.56/~jnz1568/getInfo.php?workbook=15_05.xlsx&amp;sheet=U0&amp;row=1119&amp;col=6&amp;number=4.5&amp;sourceID=14","4.5")</f>
        <v>4.5</v>
      </c>
      <c r="G1119" s="4" t="str">
        <f>HYPERLINK("http://141.218.60.56/~jnz1568/getInfo.php?workbook=15_05.xlsx&amp;sheet=U0&amp;row=1119&amp;col=7&amp;number=1.24&amp;sourceID=14","1.24")</f>
        <v>1.24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HYPERLINK("http://141.218.60.56/~jnz1568/getInfo.php?workbook=15_05.xlsx&amp;sheet=U0&amp;row=1120&amp;col=6&amp;number=4.6&amp;sourceID=14","4.6")</f>
        <v>4.6</v>
      </c>
      <c r="G1120" s="4" t="str">
        <f>HYPERLINK("http://141.218.60.56/~jnz1568/getInfo.php?workbook=15_05.xlsx&amp;sheet=U0&amp;row=1120&amp;col=7&amp;number=1.24&amp;sourceID=14","1.24")</f>
        <v>1.24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HYPERLINK("http://141.218.60.56/~jnz1568/getInfo.php?workbook=15_05.xlsx&amp;sheet=U0&amp;row=1121&amp;col=6&amp;number=4.7&amp;sourceID=14","4.7")</f>
        <v>4.7</v>
      </c>
      <c r="G1121" s="4" t="str">
        <f>HYPERLINK("http://141.218.60.56/~jnz1568/getInfo.php?workbook=15_05.xlsx&amp;sheet=U0&amp;row=1121&amp;col=7&amp;number=1.25&amp;sourceID=14","1.25")</f>
        <v>1.25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HYPERLINK("http://141.218.60.56/~jnz1568/getInfo.php?workbook=15_05.xlsx&amp;sheet=U0&amp;row=1122&amp;col=6&amp;number=4.8&amp;sourceID=14","4.8")</f>
        <v>4.8</v>
      </c>
      <c r="G1122" s="4" t="str">
        <f>HYPERLINK("http://141.218.60.56/~jnz1568/getInfo.php?workbook=15_05.xlsx&amp;sheet=U0&amp;row=1122&amp;col=7&amp;number=1.25&amp;sourceID=14","1.25")</f>
        <v>1.25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HYPERLINK("http://141.218.60.56/~jnz1568/getInfo.php?workbook=15_05.xlsx&amp;sheet=U0&amp;row=1123&amp;col=6&amp;number=4.9&amp;sourceID=14","4.9")</f>
        <v>4.9</v>
      </c>
      <c r="G1123" s="4" t="str">
        <f>HYPERLINK("http://141.218.60.56/~jnz1568/getInfo.php?workbook=15_05.xlsx&amp;sheet=U0&amp;row=1123&amp;col=7&amp;number=1.26&amp;sourceID=14","1.26")</f>
        <v>1.26</v>
      </c>
    </row>
    <row r="1124" spans="1:7">
      <c r="A1124" s="3">
        <v>15</v>
      </c>
      <c r="B1124" s="3">
        <v>5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HYPERLINK("http://141.218.60.56/~jnz1568/getInfo.php?workbook=15_05.xlsx&amp;sheet=U0&amp;row=1124&amp;col=6&amp;number=3&amp;sourceID=14","3")</f>
        <v>3</v>
      </c>
      <c r="G1124" s="4" t="str">
        <f>HYPERLINK("http://141.218.60.56/~jnz1568/getInfo.php?workbook=15_05.xlsx&amp;sheet=U0&amp;row=1124&amp;col=7&amp;number=0.0029&amp;sourceID=14","0.0029")</f>
        <v>0.0029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HYPERLINK("http://141.218.60.56/~jnz1568/getInfo.php?workbook=15_05.xlsx&amp;sheet=U0&amp;row=1125&amp;col=6&amp;number=3.1&amp;sourceID=14","3.1")</f>
        <v>3.1</v>
      </c>
      <c r="G1125" s="4" t="str">
        <f>HYPERLINK("http://141.218.60.56/~jnz1568/getInfo.php?workbook=15_05.xlsx&amp;sheet=U0&amp;row=1125&amp;col=7&amp;number=0.0029&amp;sourceID=14","0.0029")</f>
        <v>0.0029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HYPERLINK("http://141.218.60.56/~jnz1568/getInfo.php?workbook=15_05.xlsx&amp;sheet=U0&amp;row=1126&amp;col=6&amp;number=3.2&amp;sourceID=14","3.2")</f>
        <v>3.2</v>
      </c>
      <c r="G1126" s="4" t="str">
        <f>HYPERLINK("http://141.218.60.56/~jnz1568/getInfo.php?workbook=15_05.xlsx&amp;sheet=U0&amp;row=1126&amp;col=7&amp;number=0.0029&amp;sourceID=14","0.0029")</f>
        <v>0.0029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HYPERLINK("http://141.218.60.56/~jnz1568/getInfo.php?workbook=15_05.xlsx&amp;sheet=U0&amp;row=1127&amp;col=6&amp;number=3.3&amp;sourceID=14","3.3")</f>
        <v>3.3</v>
      </c>
      <c r="G1127" s="4" t="str">
        <f>HYPERLINK("http://141.218.60.56/~jnz1568/getInfo.php?workbook=15_05.xlsx&amp;sheet=U0&amp;row=1127&amp;col=7&amp;number=0.0029&amp;sourceID=14","0.0029")</f>
        <v>0.0029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HYPERLINK("http://141.218.60.56/~jnz1568/getInfo.php?workbook=15_05.xlsx&amp;sheet=U0&amp;row=1128&amp;col=6&amp;number=3.4&amp;sourceID=14","3.4")</f>
        <v>3.4</v>
      </c>
      <c r="G1128" s="4" t="str">
        <f>HYPERLINK("http://141.218.60.56/~jnz1568/getInfo.php?workbook=15_05.xlsx&amp;sheet=U0&amp;row=1128&amp;col=7&amp;number=0.0029&amp;sourceID=14","0.0029")</f>
        <v>0.0029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HYPERLINK("http://141.218.60.56/~jnz1568/getInfo.php?workbook=15_05.xlsx&amp;sheet=U0&amp;row=1129&amp;col=6&amp;number=3.5&amp;sourceID=14","3.5")</f>
        <v>3.5</v>
      </c>
      <c r="G1129" s="4" t="str">
        <f>HYPERLINK("http://141.218.60.56/~jnz1568/getInfo.php?workbook=15_05.xlsx&amp;sheet=U0&amp;row=1129&amp;col=7&amp;number=0.0029&amp;sourceID=14","0.0029")</f>
        <v>0.0029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HYPERLINK("http://141.218.60.56/~jnz1568/getInfo.php?workbook=15_05.xlsx&amp;sheet=U0&amp;row=1130&amp;col=6&amp;number=3.6&amp;sourceID=14","3.6")</f>
        <v>3.6</v>
      </c>
      <c r="G1130" s="4" t="str">
        <f>HYPERLINK("http://141.218.60.56/~jnz1568/getInfo.php?workbook=15_05.xlsx&amp;sheet=U0&amp;row=1130&amp;col=7&amp;number=0.0029&amp;sourceID=14","0.0029")</f>
        <v>0.0029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HYPERLINK("http://141.218.60.56/~jnz1568/getInfo.php?workbook=15_05.xlsx&amp;sheet=U0&amp;row=1131&amp;col=6&amp;number=3.7&amp;sourceID=14","3.7")</f>
        <v>3.7</v>
      </c>
      <c r="G1131" s="4" t="str">
        <f>HYPERLINK("http://141.218.60.56/~jnz1568/getInfo.php?workbook=15_05.xlsx&amp;sheet=U0&amp;row=1131&amp;col=7&amp;number=0.0029&amp;sourceID=14","0.0029")</f>
        <v>0.0029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HYPERLINK("http://141.218.60.56/~jnz1568/getInfo.php?workbook=15_05.xlsx&amp;sheet=U0&amp;row=1132&amp;col=6&amp;number=3.8&amp;sourceID=14","3.8")</f>
        <v>3.8</v>
      </c>
      <c r="G1132" s="4" t="str">
        <f>HYPERLINK("http://141.218.60.56/~jnz1568/getInfo.php?workbook=15_05.xlsx&amp;sheet=U0&amp;row=1132&amp;col=7&amp;number=0.0029&amp;sourceID=14","0.0029")</f>
        <v>0.0029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HYPERLINK("http://141.218.60.56/~jnz1568/getInfo.php?workbook=15_05.xlsx&amp;sheet=U0&amp;row=1133&amp;col=6&amp;number=3.9&amp;sourceID=14","3.9")</f>
        <v>3.9</v>
      </c>
      <c r="G1133" s="4" t="str">
        <f>HYPERLINK("http://141.218.60.56/~jnz1568/getInfo.php?workbook=15_05.xlsx&amp;sheet=U0&amp;row=1133&amp;col=7&amp;number=0.0029&amp;sourceID=14","0.0029")</f>
        <v>0.0029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HYPERLINK("http://141.218.60.56/~jnz1568/getInfo.php?workbook=15_05.xlsx&amp;sheet=U0&amp;row=1134&amp;col=6&amp;number=4&amp;sourceID=14","4")</f>
        <v>4</v>
      </c>
      <c r="G1134" s="4" t="str">
        <f>HYPERLINK("http://141.218.60.56/~jnz1568/getInfo.php?workbook=15_05.xlsx&amp;sheet=U0&amp;row=1134&amp;col=7&amp;number=0.0029&amp;sourceID=14","0.0029")</f>
        <v>0.0029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HYPERLINK("http://141.218.60.56/~jnz1568/getInfo.php?workbook=15_05.xlsx&amp;sheet=U0&amp;row=1135&amp;col=6&amp;number=4.1&amp;sourceID=14","4.1")</f>
        <v>4.1</v>
      </c>
      <c r="G1135" s="4" t="str">
        <f>HYPERLINK("http://141.218.60.56/~jnz1568/getInfo.php?workbook=15_05.xlsx&amp;sheet=U0&amp;row=1135&amp;col=7&amp;number=0.0029&amp;sourceID=14","0.0029")</f>
        <v>0.0029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HYPERLINK("http://141.218.60.56/~jnz1568/getInfo.php?workbook=15_05.xlsx&amp;sheet=U0&amp;row=1136&amp;col=6&amp;number=4.2&amp;sourceID=14","4.2")</f>
        <v>4.2</v>
      </c>
      <c r="G1136" s="4" t="str">
        <f>HYPERLINK("http://141.218.60.56/~jnz1568/getInfo.php?workbook=15_05.xlsx&amp;sheet=U0&amp;row=1136&amp;col=7&amp;number=0.00289&amp;sourceID=14","0.00289")</f>
        <v>0.00289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HYPERLINK("http://141.218.60.56/~jnz1568/getInfo.php?workbook=15_05.xlsx&amp;sheet=U0&amp;row=1137&amp;col=6&amp;number=4.3&amp;sourceID=14","4.3")</f>
        <v>4.3</v>
      </c>
      <c r="G1137" s="4" t="str">
        <f>HYPERLINK("http://141.218.60.56/~jnz1568/getInfo.php?workbook=15_05.xlsx&amp;sheet=U0&amp;row=1137&amp;col=7&amp;number=0.00289&amp;sourceID=14","0.00289")</f>
        <v>0.00289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HYPERLINK("http://141.218.60.56/~jnz1568/getInfo.php?workbook=15_05.xlsx&amp;sheet=U0&amp;row=1138&amp;col=6&amp;number=4.4&amp;sourceID=14","4.4")</f>
        <v>4.4</v>
      </c>
      <c r="G1138" s="4" t="str">
        <f>HYPERLINK("http://141.218.60.56/~jnz1568/getInfo.php?workbook=15_05.xlsx&amp;sheet=U0&amp;row=1138&amp;col=7&amp;number=0.00289&amp;sourceID=14","0.00289")</f>
        <v>0.00289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HYPERLINK("http://141.218.60.56/~jnz1568/getInfo.php?workbook=15_05.xlsx&amp;sheet=U0&amp;row=1139&amp;col=6&amp;number=4.5&amp;sourceID=14","4.5")</f>
        <v>4.5</v>
      </c>
      <c r="G1139" s="4" t="str">
        <f>HYPERLINK("http://141.218.60.56/~jnz1568/getInfo.php?workbook=15_05.xlsx&amp;sheet=U0&amp;row=1139&amp;col=7&amp;number=0.00289&amp;sourceID=14","0.00289")</f>
        <v>0.00289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HYPERLINK("http://141.218.60.56/~jnz1568/getInfo.php?workbook=15_05.xlsx&amp;sheet=U0&amp;row=1140&amp;col=6&amp;number=4.6&amp;sourceID=14","4.6")</f>
        <v>4.6</v>
      </c>
      <c r="G1140" s="4" t="str">
        <f>HYPERLINK("http://141.218.60.56/~jnz1568/getInfo.php?workbook=15_05.xlsx&amp;sheet=U0&amp;row=1140&amp;col=7&amp;number=0.00288&amp;sourceID=14","0.00288")</f>
        <v>0.00288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HYPERLINK("http://141.218.60.56/~jnz1568/getInfo.php?workbook=15_05.xlsx&amp;sheet=U0&amp;row=1141&amp;col=6&amp;number=4.7&amp;sourceID=14","4.7")</f>
        <v>4.7</v>
      </c>
      <c r="G1141" s="4" t="str">
        <f>HYPERLINK("http://141.218.60.56/~jnz1568/getInfo.php?workbook=15_05.xlsx&amp;sheet=U0&amp;row=1141&amp;col=7&amp;number=0.00288&amp;sourceID=14","0.00288")</f>
        <v>0.00288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HYPERLINK("http://141.218.60.56/~jnz1568/getInfo.php?workbook=15_05.xlsx&amp;sheet=U0&amp;row=1142&amp;col=6&amp;number=4.8&amp;sourceID=14","4.8")</f>
        <v>4.8</v>
      </c>
      <c r="G1142" s="4" t="str">
        <f>HYPERLINK("http://141.218.60.56/~jnz1568/getInfo.php?workbook=15_05.xlsx&amp;sheet=U0&amp;row=1142&amp;col=7&amp;number=0.00287&amp;sourceID=14","0.00287")</f>
        <v>0.00287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HYPERLINK("http://141.218.60.56/~jnz1568/getInfo.php?workbook=15_05.xlsx&amp;sheet=U0&amp;row=1143&amp;col=6&amp;number=4.9&amp;sourceID=14","4.9")</f>
        <v>4.9</v>
      </c>
      <c r="G1143" s="4" t="str">
        <f>HYPERLINK("http://141.218.60.56/~jnz1568/getInfo.php?workbook=15_05.xlsx&amp;sheet=U0&amp;row=1143&amp;col=7&amp;number=0.00286&amp;sourceID=14","0.00286")</f>
        <v>0.00286</v>
      </c>
    </row>
    <row r="1144" spans="1:7">
      <c r="A1144" s="3">
        <v>15</v>
      </c>
      <c r="B1144" s="3">
        <v>5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HYPERLINK("http://141.218.60.56/~jnz1568/getInfo.php?workbook=15_05.xlsx&amp;sheet=U0&amp;row=1144&amp;col=6&amp;number=3&amp;sourceID=14","3")</f>
        <v>3</v>
      </c>
      <c r="G1144" s="4" t="str">
        <f>HYPERLINK("http://141.218.60.56/~jnz1568/getInfo.php?workbook=15_05.xlsx&amp;sheet=U0&amp;row=1144&amp;col=7&amp;number=0.0476&amp;sourceID=14","0.0476")</f>
        <v>0.0476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HYPERLINK("http://141.218.60.56/~jnz1568/getInfo.php?workbook=15_05.xlsx&amp;sheet=U0&amp;row=1145&amp;col=6&amp;number=3.1&amp;sourceID=14","3.1")</f>
        <v>3.1</v>
      </c>
      <c r="G1145" s="4" t="str">
        <f>HYPERLINK("http://141.218.60.56/~jnz1568/getInfo.php?workbook=15_05.xlsx&amp;sheet=U0&amp;row=1145&amp;col=7&amp;number=0.0476&amp;sourceID=14","0.0476")</f>
        <v>0.0476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HYPERLINK("http://141.218.60.56/~jnz1568/getInfo.php?workbook=15_05.xlsx&amp;sheet=U0&amp;row=1146&amp;col=6&amp;number=3.2&amp;sourceID=14","3.2")</f>
        <v>3.2</v>
      </c>
      <c r="G1146" s="4" t="str">
        <f>HYPERLINK("http://141.218.60.56/~jnz1568/getInfo.php?workbook=15_05.xlsx&amp;sheet=U0&amp;row=1146&amp;col=7&amp;number=0.0476&amp;sourceID=14","0.0476")</f>
        <v>0.0476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HYPERLINK("http://141.218.60.56/~jnz1568/getInfo.php?workbook=15_05.xlsx&amp;sheet=U0&amp;row=1147&amp;col=6&amp;number=3.3&amp;sourceID=14","3.3")</f>
        <v>3.3</v>
      </c>
      <c r="G1147" s="4" t="str">
        <f>HYPERLINK("http://141.218.60.56/~jnz1568/getInfo.php?workbook=15_05.xlsx&amp;sheet=U0&amp;row=1147&amp;col=7&amp;number=0.0476&amp;sourceID=14","0.0476")</f>
        <v>0.0476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HYPERLINK("http://141.218.60.56/~jnz1568/getInfo.php?workbook=15_05.xlsx&amp;sheet=U0&amp;row=1148&amp;col=6&amp;number=3.4&amp;sourceID=14","3.4")</f>
        <v>3.4</v>
      </c>
      <c r="G1148" s="4" t="str">
        <f>HYPERLINK("http://141.218.60.56/~jnz1568/getInfo.php?workbook=15_05.xlsx&amp;sheet=U0&amp;row=1148&amp;col=7&amp;number=0.0476&amp;sourceID=14","0.0476")</f>
        <v>0.0476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HYPERLINK("http://141.218.60.56/~jnz1568/getInfo.php?workbook=15_05.xlsx&amp;sheet=U0&amp;row=1149&amp;col=6&amp;number=3.5&amp;sourceID=14","3.5")</f>
        <v>3.5</v>
      </c>
      <c r="G1149" s="4" t="str">
        <f>HYPERLINK("http://141.218.60.56/~jnz1568/getInfo.php?workbook=15_05.xlsx&amp;sheet=U0&amp;row=1149&amp;col=7&amp;number=0.0476&amp;sourceID=14","0.0476")</f>
        <v>0.0476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HYPERLINK("http://141.218.60.56/~jnz1568/getInfo.php?workbook=15_05.xlsx&amp;sheet=U0&amp;row=1150&amp;col=6&amp;number=3.6&amp;sourceID=14","3.6")</f>
        <v>3.6</v>
      </c>
      <c r="G1150" s="4" t="str">
        <f>HYPERLINK("http://141.218.60.56/~jnz1568/getInfo.php?workbook=15_05.xlsx&amp;sheet=U0&amp;row=1150&amp;col=7&amp;number=0.0476&amp;sourceID=14","0.0476")</f>
        <v>0.0476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HYPERLINK("http://141.218.60.56/~jnz1568/getInfo.php?workbook=15_05.xlsx&amp;sheet=U0&amp;row=1151&amp;col=6&amp;number=3.7&amp;sourceID=14","3.7")</f>
        <v>3.7</v>
      </c>
      <c r="G1151" s="4" t="str">
        <f>HYPERLINK("http://141.218.60.56/~jnz1568/getInfo.php?workbook=15_05.xlsx&amp;sheet=U0&amp;row=1151&amp;col=7&amp;number=0.0476&amp;sourceID=14","0.0476")</f>
        <v>0.0476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HYPERLINK("http://141.218.60.56/~jnz1568/getInfo.php?workbook=15_05.xlsx&amp;sheet=U0&amp;row=1152&amp;col=6&amp;number=3.8&amp;sourceID=14","3.8")</f>
        <v>3.8</v>
      </c>
      <c r="G1152" s="4" t="str">
        <f>HYPERLINK("http://141.218.60.56/~jnz1568/getInfo.php?workbook=15_05.xlsx&amp;sheet=U0&amp;row=1152&amp;col=7&amp;number=0.0476&amp;sourceID=14","0.0476")</f>
        <v>0.0476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HYPERLINK("http://141.218.60.56/~jnz1568/getInfo.php?workbook=15_05.xlsx&amp;sheet=U0&amp;row=1153&amp;col=6&amp;number=3.9&amp;sourceID=14","3.9")</f>
        <v>3.9</v>
      </c>
      <c r="G1153" s="4" t="str">
        <f>HYPERLINK("http://141.218.60.56/~jnz1568/getInfo.php?workbook=15_05.xlsx&amp;sheet=U0&amp;row=1153&amp;col=7&amp;number=0.0476&amp;sourceID=14","0.0476")</f>
        <v>0.0476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HYPERLINK("http://141.218.60.56/~jnz1568/getInfo.php?workbook=15_05.xlsx&amp;sheet=U0&amp;row=1154&amp;col=6&amp;number=4&amp;sourceID=14","4")</f>
        <v>4</v>
      </c>
      <c r="G1154" s="4" t="str">
        <f>HYPERLINK("http://141.218.60.56/~jnz1568/getInfo.php?workbook=15_05.xlsx&amp;sheet=U0&amp;row=1154&amp;col=7&amp;number=0.0476&amp;sourceID=14","0.0476")</f>
        <v>0.0476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HYPERLINK("http://141.218.60.56/~jnz1568/getInfo.php?workbook=15_05.xlsx&amp;sheet=U0&amp;row=1155&amp;col=6&amp;number=4.1&amp;sourceID=14","4.1")</f>
        <v>4.1</v>
      </c>
      <c r="G1155" s="4" t="str">
        <f>HYPERLINK("http://141.218.60.56/~jnz1568/getInfo.php?workbook=15_05.xlsx&amp;sheet=U0&amp;row=1155&amp;col=7&amp;number=0.0475&amp;sourceID=14","0.0475")</f>
        <v>0.0475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HYPERLINK("http://141.218.60.56/~jnz1568/getInfo.php?workbook=15_05.xlsx&amp;sheet=U0&amp;row=1156&amp;col=6&amp;number=4.2&amp;sourceID=14","4.2")</f>
        <v>4.2</v>
      </c>
      <c r="G1156" s="4" t="str">
        <f>HYPERLINK("http://141.218.60.56/~jnz1568/getInfo.php?workbook=15_05.xlsx&amp;sheet=U0&amp;row=1156&amp;col=7&amp;number=0.0475&amp;sourceID=14","0.0475")</f>
        <v>0.0475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HYPERLINK("http://141.218.60.56/~jnz1568/getInfo.php?workbook=15_05.xlsx&amp;sheet=U0&amp;row=1157&amp;col=6&amp;number=4.3&amp;sourceID=14","4.3")</f>
        <v>4.3</v>
      </c>
      <c r="G1157" s="4" t="str">
        <f>HYPERLINK("http://141.218.60.56/~jnz1568/getInfo.php?workbook=15_05.xlsx&amp;sheet=U0&amp;row=1157&amp;col=7&amp;number=0.0475&amp;sourceID=14","0.0475")</f>
        <v>0.0475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HYPERLINK("http://141.218.60.56/~jnz1568/getInfo.php?workbook=15_05.xlsx&amp;sheet=U0&amp;row=1158&amp;col=6&amp;number=4.4&amp;sourceID=14","4.4")</f>
        <v>4.4</v>
      </c>
      <c r="G1158" s="4" t="str">
        <f>HYPERLINK("http://141.218.60.56/~jnz1568/getInfo.php?workbook=15_05.xlsx&amp;sheet=U0&amp;row=1158&amp;col=7&amp;number=0.0474&amp;sourceID=14","0.0474")</f>
        <v>0.0474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HYPERLINK("http://141.218.60.56/~jnz1568/getInfo.php?workbook=15_05.xlsx&amp;sheet=U0&amp;row=1159&amp;col=6&amp;number=4.5&amp;sourceID=14","4.5")</f>
        <v>4.5</v>
      </c>
      <c r="G1159" s="4" t="str">
        <f>HYPERLINK("http://141.218.60.56/~jnz1568/getInfo.php?workbook=15_05.xlsx&amp;sheet=U0&amp;row=1159&amp;col=7&amp;number=0.0474&amp;sourceID=14","0.0474")</f>
        <v>0.0474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HYPERLINK("http://141.218.60.56/~jnz1568/getInfo.php?workbook=15_05.xlsx&amp;sheet=U0&amp;row=1160&amp;col=6&amp;number=4.6&amp;sourceID=14","4.6")</f>
        <v>4.6</v>
      </c>
      <c r="G1160" s="4" t="str">
        <f>HYPERLINK("http://141.218.60.56/~jnz1568/getInfo.php?workbook=15_05.xlsx&amp;sheet=U0&amp;row=1160&amp;col=7&amp;number=0.0473&amp;sourceID=14","0.0473")</f>
        <v>0.0473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HYPERLINK("http://141.218.60.56/~jnz1568/getInfo.php?workbook=15_05.xlsx&amp;sheet=U0&amp;row=1161&amp;col=6&amp;number=4.7&amp;sourceID=14","4.7")</f>
        <v>4.7</v>
      </c>
      <c r="G1161" s="4" t="str">
        <f>HYPERLINK("http://141.218.60.56/~jnz1568/getInfo.php?workbook=15_05.xlsx&amp;sheet=U0&amp;row=1161&amp;col=7&amp;number=0.0472&amp;sourceID=14","0.0472")</f>
        <v>0.0472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HYPERLINK("http://141.218.60.56/~jnz1568/getInfo.php?workbook=15_05.xlsx&amp;sheet=U0&amp;row=1162&amp;col=6&amp;number=4.8&amp;sourceID=14","4.8")</f>
        <v>4.8</v>
      </c>
      <c r="G1162" s="4" t="str">
        <f>HYPERLINK("http://141.218.60.56/~jnz1568/getInfo.php?workbook=15_05.xlsx&amp;sheet=U0&amp;row=1162&amp;col=7&amp;number=0.0471&amp;sourceID=14","0.0471")</f>
        <v>0.0471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HYPERLINK("http://141.218.60.56/~jnz1568/getInfo.php?workbook=15_05.xlsx&amp;sheet=U0&amp;row=1163&amp;col=6&amp;number=4.9&amp;sourceID=14","4.9")</f>
        <v>4.9</v>
      </c>
      <c r="G1163" s="4" t="str">
        <f>HYPERLINK("http://141.218.60.56/~jnz1568/getInfo.php?workbook=15_05.xlsx&amp;sheet=U0&amp;row=1163&amp;col=7&amp;number=0.047&amp;sourceID=14","0.047")</f>
        <v>0.047</v>
      </c>
    </row>
    <row r="1164" spans="1:7">
      <c r="A1164" s="3">
        <v>15</v>
      </c>
      <c r="B1164" s="3">
        <v>5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HYPERLINK("http://141.218.60.56/~jnz1568/getInfo.php?workbook=15_05.xlsx&amp;sheet=U0&amp;row=1164&amp;col=6&amp;number=3&amp;sourceID=14","3")</f>
        <v>3</v>
      </c>
      <c r="G1164" s="4" t="str">
        <f>HYPERLINK("http://141.218.60.56/~jnz1568/getInfo.php?workbook=15_05.xlsx&amp;sheet=U0&amp;row=1164&amp;col=7&amp;number=0.00377&amp;sourceID=14","0.00377")</f>
        <v>0.00377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HYPERLINK("http://141.218.60.56/~jnz1568/getInfo.php?workbook=15_05.xlsx&amp;sheet=U0&amp;row=1165&amp;col=6&amp;number=3.1&amp;sourceID=14","3.1")</f>
        <v>3.1</v>
      </c>
      <c r="G1165" s="4" t="str">
        <f>HYPERLINK("http://141.218.60.56/~jnz1568/getInfo.php?workbook=15_05.xlsx&amp;sheet=U0&amp;row=1165&amp;col=7&amp;number=0.00377&amp;sourceID=14","0.00377")</f>
        <v>0.00377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HYPERLINK("http://141.218.60.56/~jnz1568/getInfo.php?workbook=15_05.xlsx&amp;sheet=U0&amp;row=1166&amp;col=6&amp;number=3.2&amp;sourceID=14","3.2")</f>
        <v>3.2</v>
      </c>
      <c r="G1166" s="4" t="str">
        <f>HYPERLINK("http://141.218.60.56/~jnz1568/getInfo.php?workbook=15_05.xlsx&amp;sheet=U0&amp;row=1166&amp;col=7&amp;number=0.00377&amp;sourceID=14","0.00377")</f>
        <v>0.00377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HYPERLINK("http://141.218.60.56/~jnz1568/getInfo.php?workbook=15_05.xlsx&amp;sheet=U0&amp;row=1167&amp;col=6&amp;number=3.3&amp;sourceID=14","3.3")</f>
        <v>3.3</v>
      </c>
      <c r="G1167" s="4" t="str">
        <f>HYPERLINK("http://141.218.60.56/~jnz1568/getInfo.php?workbook=15_05.xlsx&amp;sheet=U0&amp;row=1167&amp;col=7&amp;number=0.00377&amp;sourceID=14","0.00377")</f>
        <v>0.00377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HYPERLINK("http://141.218.60.56/~jnz1568/getInfo.php?workbook=15_05.xlsx&amp;sheet=U0&amp;row=1168&amp;col=6&amp;number=3.4&amp;sourceID=14","3.4")</f>
        <v>3.4</v>
      </c>
      <c r="G1168" s="4" t="str">
        <f>HYPERLINK("http://141.218.60.56/~jnz1568/getInfo.php?workbook=15_05.xlsx&amp;sheet=U0&amp;row=1168&amp;col=7&amp;number=0.00377&amp;sourceID=14","0.00377")</f>
        <v>0.00377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HYPERLINK("http://141.218.60.56/~jnz1568/getInfo.php?workbook=15_05.xlsx&amp;sheet=U0&amp;row=1169&amp;col=6&amp;number=3.5&amp;sourceID=14","3.5")</f>
        <v>3.5</v>
      </c>
      <c r="G1169" s="4" t="str">
        <f>HYPERLINK("http://141.218.60.56/~jnz1568/getInfo.php?workbook=15_05.xlsx&amp;sheet=U0&amp;row=1169&amp;col=7&amp;number=0.00377&amp;sourceID=14","0.00377")</f>
        <v>0.00377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HYPERLINK("http://141.218.60.56/~jnz1568/getInfo.php?workbook=15_05.xlsx&amp;sheet=U0&amp;row=1170&amp;col=6&amp;number=3.6&amp;sourceID=14","3.6")</f>
        <v>3.6</v>
      </c>
      <c r="G1170" s="4" t="str">
        <f>HYPERLINK("http://141.218.60.56/~jnz1568/getInfo.php?workbook=15_05.xlsx&amp;sheet=U0&amp;row=1170&amp;col=7&amp;number=0.00377&amp;sourceID=14","0.00377")</f>
        <v>0.00377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HYPERLINK("http://141.218.60.56/~jnz1568/getInfo.php?workbook=15_05.xlsx&amp;sheet=U0&amp;row=1171&amp;col=6&amp;number=3.7&amp;sourceID=14","3.7")</f>
        <v>3.7</v>
      </c>
      <c r="G1171" s="4" t="str">
        <f>HYPERLINK("http://141.218.60.56/~jnz1568/getInfo.php?workbook=15_05.xlsx&amp;sheet=U0&amp;row=1171&amp;col=7&amp;number=0.00377&amp;sourceID=14","0.00377")</f>
        <v>0.00377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HYPERLINK("http://141.218.60.56/~jnz1568/getInfo.php?workbook=15_05.xlsx&amp;sheet=U0&amp;row=1172&amp;col=6&amp;number=3.8&amp;sourceID=14","3.8")</f>
        <v>3.8</v>
      </c>
      <c r="G1172" s="4" t="str">
        <f>HYPERLINK("http://141.218.60.56/~jnz1568/getInfo.php?workbook=15_05.xlsx&amp;sheet=U0&amp;row=1172&amp;col=7&amp;number=0.00377&amp;sourceID=14","0.00377")</f>
        <v>0.00377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HYPERLINK("http://141.218.60.56/~jnz1568/getInfo.php?workbook=15_05.xlsx&amp;sheet=U0&amp;row=1173&amp;col=6&amp;number=3.9&amp;sourceID=14","3.9")</f>
        <v>3.9</v>
      </c>
      <c r="G1173" s="4" t="str">
        <f>HYPERLINK("http://141.218.60.56/~jnz1568/getInfo.php?workbook=15_05.xlsx&amp;sheet=U0&amp;row=1173&amp;col=7&amp;number=0.00377&amp;sourceID=14","0.00377")</f>
        <v>0.00377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HYPERLINK("http://141.218.60.56/~jnz1568/getInfo.php?workbook=15_05.xlsx&amp;sheet=U0&amp;row=1174&amp;col=6&amp;number=4&amp;sourceID=14","4")</f>
        <v>4</v>
      </c>
      <c r="G1174" s="4" t="str">
        <f>HYPERLINK("http://141.218.60.56/~jnz1568/getInfo.php?workbook=15_05.xlsx&amp;sheet=U0&amp;row=1174&amp;col=7&amp;number=0.00377&amp;sourceID=14","0.00377")</f>
        <v>0.00377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HYPERLINK("http://141.218.60.56/~jnz1568/getInfo.php?workbook=15_05.xlsx&amp;sheet=U0&amp;row=1175&amp;col=6&amp;number=4.1&amp;sourceID=14","4.1")</f>
        <v>4.1</v>
      </c>
      <c r="G1175" s="4" t="str">
        <f>HYPERLINK("http://141.218.60.56/~jnz1568/getInfo.php?workbook=15_05.xlsx&amp;sheet=U0&amp;row=1175&amp;col=7&amp;number=0.00376&amp;sourceID=14","0.00376")</f>
        <v>0.00376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HYPERLINK("http://141.218.60.56/~jnz1568/getInfo.php?workbook=15_05.xlsx&amp;sheet=U0&amp;row=1176&amp;col=6&amp;number=4.2&amp;sourceID=14","4.2")</f>
        <v>4.2</v>
      </c>
      <c r="G1176" s="4" t="str">
        <f>HYPERLINK("http://141.218.60.56/~jnz1568/getInfo.php?workbook=15_05.xlsx&amp;sheet=U0&amp;row=1176&amp;col=7&amp;number=0.00376&amp;sourceID=14","0.00376")</f>
        <v>0.00376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HYPERLINK("http://141.218.60.56/~jnz1568/getInfo.php?workbook=15_05.xlsx&amp;sheet=U0&amp;row=1177&amp;col=6&amp;number=4.3&amp;sourceID=14","4.3")</f>
        <v>4.3</v>
      </c>
      <c r="G1177" s="4" t="str">
        <f>HYPERLINK("http://141.218.60.56/~jnz1568/getInfo.php?workbook=15_05.xlsx&amp;sheet=U0&amp;row=1177&amp;col=7&amp;number=0.00376&amp;sourceID=14","0.00376")</f>
        <v>0.00376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HYPERLINK("http://141.218.60.56/~jnz1568/getInfo.php?workbook=15_05.xlsx&amp;sheet=U0&amp;row=1178&amp;col=6&amp;number=4.4&amp;sourceID=14","4.4")</f>
        <v>4.4</v>
      </c>
      <c r="G1178" s="4" t="str">
        <f>HYPERLINK("http://141.218.60.56/~jnz1568/getInfo.php?workbook=15_05.xlsx&amp;sheet=U0&amp;row=1178&amp;col=7&amp;number=0.00375&amp;sourceID=14","0.00375")</f>
        <v>0.00375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HYPERLINK("http://141.218.60.56/~jnz1568/getInfo.php?workbook=15_05.xlsx&amp;sheet=U0&amp;row=1179&amp;col=6&amp;number=4.5&amp;sourceID=14","4.5")</f>
        <v>4.5</v>
      </c>
      <c r="G1179" s="4" t="str">
        <f>HYPERLINK("http://141.218.60.56/~jnz1568/getInfo.php?workbook=15_05.xlsx&amp;sheet=U0&amp;row=1179&amp;col=7&amp;number=0.00375&amp;sourceID=14","0.00375")</f>
        <v>0.00375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HYPERLINK("http://141.218.60.56/~jnz1568/getInfo.php?workbook=15_05.xlsx&amp;sheet=U0&amp;row=1180&amp;col=6&amp;number=4.6&amp;sourceID=14","4.6")</f>
        <v>4.6</v>
      </c>
      <c r="G1180" s="4" t="str">
        <f>HYPERLINK("http://141.218.60.56/~jnz1568/getInfo.php?workbook=15_05.xlsx&amp;sheet=U0&amp;row=1180&amp;col=7&amp;number=0.00374&amp;sourceID=14","0.00374")</f>
        <v>0.00374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HYPERLINK("http://141.218.60.56/~jnz1568/getInfo.php?workbook=15_05.xlsx&amp;sheet=U0&amp;row=1181&amp;col=6&amp;number=4.7&amp;sourceID=14","4.7")</f>
        <v>4.7</v>
      </c>
      <c r="G1181" s="4" t="str">
        <f>HYPERLINK("http://141.218.60.56/~jnz1568/getInfo.php?workbook=15_05.xlsx&amp;sheet=U0&amp;row=1181&amp;col=7&amp;number=0.00374&amp;sourceID=14","0.00374")</f>
        <v>0.00374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HYPERLINK("http://141.218.60.56/~jnz1568/getInfo.php?workbook=15_05.xlsx&amp;sheet=U0&amp;row=1182&amp;col=6&amp;number=4.8&amp;sourceID=14","4.8")</f>
        <v>4.8</v>
      </c>
      <c r="G1182" s="4" t="str">
        <f>HYPERLINK("http://141.218.60.56/~jnz1568/getInfo.php?workbook=15_05.xlsx&amp;sheet=U0&amp;row=1182&amp;col=7&amp;number=0.00373&amp;sourceID=14","0.00373")</f>
        <v>0.00373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HYPERLINK("http://141.218.60.56/~jnz1568/getInfo.php?workbook=15_05.xlsx&amp;sheet=U0&amp;row=1183&amp;col=6&amp;number=4.9&amp;sourceID=14","4.9")</f>
        <v>4.9</v>
      </c>
      <c r="G1183" s="4" t="str">
        <f>HYPERLINK("http://141.218.60.56/~jnz1568/getInfo.php?workbook=15_05.xlsx&amp;sheet=U0&amp;row=1183&amp;col=7&amp;number=0.00371&amp;sourceID=14","0.00371")</f>
        <v>0.00371</v>
      </c>
    </row>
    <row r="1184" spans="1:7">
      <c r="A1184" s="3">
        <v>15</v>
      </c>
      <c r="B1184" s="3">
        <v>5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HYPERLINK("http://141.218.60.56/~jnz1568/getInfo.php?workbook=15_05.xlsx&amp;sheet=U0&amp;row=1184&amp;col=6&amp;number=3&amp;sourceID=14","3")</f>
        <v>3</v>
      </c>
      <c r="G1184" s="4" t="str">
        <f>HYPERLINK("http://141.218.60.56/~jnz1568/getInfo.php?workbook=15_05.xlsx&amp;sheet=U0&amp;row=1184&amp;col=7&amp;number=0.0189&amp;sourceID=14","0.0189")</f>
        <v>0.0189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HYPERLINK("http://141.218.60.56/~jnz1568/getInfo.php?workbook=15_05.xlsx&amp;sheet=U0&amp;row=1185&amp;col=6&amp;number=3.1&amp;sourceID=14","3.1")</f>
        <v>3.1</v>
      </c>
      <c r="G1185" s="4" t="str">
        <f>HYPERLINK("http://141.218.60.56/~jnz1568/getInfo.php?workbook=15_05.xlsx&amp;sheet=U0&amp;row=1185&amp;col=7&amp;number=0.0189&amp;sourceID=14","0.0189")</f>
        <v>0.0189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HYPERLINK("http://141.218.60.56/~jnz1568/getInfo.php?workbook=15_05.xlsx&amp;sheet=U0&amp;row=1186&amp;col=6&amp;number=3.2&amp;sourceID=14","3.2")</f>
        <v>3.2</v>
      </c>
      <c r="G1186" s="4" t="str">
        <f>HYPERLINK("http://141.218.60.56/~jnz1568/getInfo.php?workbook=15_05.xlsx&amp;sheet=U0&amp;row=1186&amp;col=7&amp;number=0.0189&amp;sourceID=14","0.0189")</f>
        <v>0.0189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HYPERLINK("http://141.218.60.56/~jnz1568/getInfo.php?workbook=15_05.xlsx&amp;sheet=U0&amp;row=1187&amp;col=6&amp;number=3.3&amp;sourceID=14","3.3")</f>
        <v>3.3</v>
      </c>
      <c r="G1187" s="4" t="str">
        <f>HYPERLINK("http://141.218.60.56/~jnz1568/getInfo.php?workbook=15_05.xlsx&amp;sheet=U0&amp;row=1187&amp;col=7&amp;number=0.0189&amp;sourceID=14","0.0189")</f>
        <v>0.0189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HYPERLINK("http://141.218.60.56/~jnz1568/getInfo.php?workbook=15_05.xlsx&amp;sheet=U0&amp;row=1188&amp;col=6&amp;number=3.4&amp;sourceID=14","3.4")</f>
        <v>3.4</v>
      </c>
      <c r="G1188" s="4" t="str">
        <f>HYPERLINK("http://141.218.60.56/~jnz1568/getInfo.php?workbook=15_05.xlsx&amp;sheet=U0&amp;row=1188&amp;col=7&amp;number=0.0189&amp;sourceID=14","0.0189")</f>
        <v>0.0189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HYPERLINK("http://141.218.60.56/~jnz1568/getInfo.php?workbook=15_05.xlsx&amp;sheet=U0&amp;row=1189&amp;col=6&amp;number=3.5&amp;sourceID=14","3.5")</f>
        <v>3.5</v>
      </c>
      <c r="G1189" s="4" t="str">
        <f>HYPERLINK("http://141.218.60.56/~jnz1568/getInfo.php?workbook=15_05.xlsx&amp;sheet=U0&amp;row=1189&amp;col=7&amp;number=0.0189&amp;sourceID=14","0.0189")</f>
        <v>0.0189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HYPERLINK("http://141.218.60.56/~jnz1568/getInfo.php?workbook=15_05.xlsx&amp;sheet=U0&amp;row=1190&amp;col=6&amp;number=3.6&amp;sourceID=14","3.6")</f>
        <v>3.6</v>
      </c>
      <c r="G1190" s="4" t="str">
        <f>HYPERLINK("http://141.218.60.56/~jnz1568/getInfo.php?workbook=15_05.xlsx&amp;sheet=U0&amp;row=1190&amp;col=7&amp;number=0.0189&amp;sourceID=14","0.0189")</f>
        <v>0.0189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HYPERLINK("http://141.218.60.56/~jnz1568/getInfo.php?workbook=15_05.xlsx&amp;sheet=U0&amp;row=1191&amp;col=6&amp;number=3.7&amp;sourceID=14","3.7")</f>
        <v>3.7</v>
      </c>
      <c r="G1191" s="4" t="str">
        <f>HYPERLINK("http://141.218.60.56/~jnz1568/getInfo.php?workbook=15_05.xlsx&amp;sheet=U0&amp;row=1191&amp;col=7&amp;number=0.0189&amp;sourceID=14","0.0189")</f>
        <v>0.0189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HYPERLINK("http://141.218.60.56/~jnz1568/getInfo.php?workbook=15_05.xlsx&amp;sheet=U0&amp;row=1192&amp;col=6&amp;number=3.8&amp;sourceID=14","3.8")</f>
        <v>3.8</v>
      </c>
      <c r="G1192" s="4" t="str">
        <f>HYPERLINK("http://141.218.60.56/~jnz1568/getInfo.php?workbook=15_05.xlsx&amp;sheet=U0&amp;row=1192&amp;col=7&amp;number=0.0189&amp;sourceID=14","0.0189")</f>
        <v>0.0189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HYPERLINK("http://141.218.60.56/~jnz1568/getInfo.php?workbook=15_05.xlsx&amp;sheet=U0&amp;row=1193&amp;col=6&amp;number=3.9&amp;sourceID=14","3.9")</f>
        <v>3.9</v>
      </c>
      <c r="G1193" s="4" t="str">
        <f>HYPERLINK("http://141.218.60.56/~jnz1568/getInfo.php?workbook=15_05.xlsx&amp;sheet=U0&amp;row=1193&amp;col=7&amp;number=0.0189&amp;sourceID=14","0.0189")</f>
        <v>0.0189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HYPERLINK("http://141.218.60.56/~jnz1568/getInfo.php?workbook=15_05.xlsx&amp;sheet=U0&amp;row=1194&amp;col=6&amp;number=4&amp;sourceID=14","4")</f>
        <v>4</v>
      </c>
      <c r="G1194" s="4" t="str">
        <f>HYPERLINK("http://141.218.60.56/~jnz1568/getInfo.php?workbook=15_05.xlsx&amp;sheet=U0&amp;row=1194&amp;col=7&amp;number=0.0189&amp;sourceID=14","0.0189")</f>
        <v>0.0189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HYPERLINK("http://141.218.60.56/~jnz1568/getInfo.php?workbook=15_05.xlsx&amp;sheet=U0&amp;row=1195&amp;col=6&amp;number=4.1&amp;sourceID=14","4.1")</f>
        <v>4.1</v>
      </c>
      <c r="G1195" s="4" t="str">
        <f>HYPERLINK("http://141.218.60.56/~jnz1568/getInfo.php?workbook=15_05.xlsx&amp;sheet=U0&amp;row=1195&amp;col=7&amp;number=0.0189&amp;sourceID=14","0.0189")</f>
        <v>0.0189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HYPERLINK("http://141.218.60.56/~jnz1568/getInfo.php?workbook=15_05.xlsx&amp;sheet=U0&amp;row=1196&amp;col=6&amp;number=4.2&amp;sourceID=14","4.2")</f>
        <v>4.2</v>
      </c>
      <c r="G1196" s="4" t="str">
        <f>HYPERLINK("http://141.218.60.56/~jnz1568/getInfo.php?workbook=15_05.xlsx&amp;sheet=U0&amp;row=1196&amp;col=7&amp;number=0.0189&amp;sourceID=14","0.0189")</f>
        <v>0.0189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HYPERLINK("http://141.218.60.56/~jnz1568/getInfo.php?workbook=15_05.xlsx&amp;sheet=U0&amp;row=1197&amp;col=6&amp;number=4.3&amp;sourceID=14","4.3")</f>
        <v>4.3</v>
      </c>
      <c r="G1197" s="4" t="str">
        <f>HYPERLINK("http://141.218.60.56/~jnz1568/getInfo.php?workbook=15_05.xlsx&amp;sheet=U0&amp;row=1197&amp;col=7&amp;number=0.0188&amp;sourceID=14","0.0188")</f>
        <v>0.0188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HYPERLINK("http://141.218.60.56/~jnz1568/getInfo.php?workbook=15_05.xlsx&amp;sheet=U0&amp;row=1198&amp;col=6&amp;number=4.4&amp;sourceID=14","4.4")</f>
        <v>4.4</v>
      </c>
      <c r="G1198" s="4" t="str">
        <f>HYPERLINK("http://141.218.60.56/~jnz1568/getInfo.php?workbook=15_05.xlsx&amp;sheet=U0&amp;row=1198&amp;col=7&amp;number=0.0188&amp;sourceID=14","0.0188")</f>
        <v>0.0188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HYPERLINK("http://141.218.60.56/~jnz1568/getInfo.php?workbook=15_05.xlsx&amp;sheet=U0&amp;row=1199&amp;col=6&amp;number=4.5&amp;sourceID=14","4.5")</f>
        <v>4.5</v>
      </c>
      <c r="G1199" s="4" t="str">
        <f>HYPERLINK("http://141.218.60.56/~jnz1568/getInfo.php?workbook=15_05.xlsx&amp;sheet=U0&amp;row=1199&amp;col=7&amp;number=0.0188&amp;sourceID=14","0.0188")</f>
        <v>0.0188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HYPERLINK("http://141.218.60.56/~jnz1568/getInfo.php?workbook=15_05.xlsx&amp;sheet=U0&amp;row=1200&amp;col=6&amp;number=4.6&amp;sourceID=14","4.6")</f>
        <v>4.6</v>
      </c>
      <c r="G1200" s="4" t="str">
        <f>HYPERLINK("http://141.218.60.56/~jnz1568/getInfo.php?workbook=15_05.xlsx&amp;sheet=U0&amp;row=1200&amp;col=7&amp;number=0.0188&amp;sourceID=14","0.0188")</f>
        <v>0.0188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HYPERLINK("http://141.218.60.56/~jnz1568/getInfo.php?workbook=15_05.xlsx&amp;sheet=U0&amp;row=1201&amp;col=6&amp;number=4.7&amp;sourceID=14","4.7")</f>
        <v>4.7</v>
      </c>
      <c r="G1201" s="4" t="str">
        <f>HYPERLINK("http://141.218.60.56/~jnz1568/getInfo.php?workbook=15_05.xlsx&amp;sheet=U0&amp;row=1201&amp;col=7&amp;number=0.0187&amp;sourceID=14","0.0187")</f>
        <v>0.0187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HYPERLINK("http://141.218.60.56/~jnz1568/getInfo.php?workbook=15_05.xlsx&amp;sheet=U0&amp;row=1202&amp;col=6&amp;number=4.8&amp;sourceID=14","4.8")</f>
        <v>4.8</v>
      </c>
      <c r="G1202" s="4" t="str">
        <f>HYPERLINK("http://141.218.60.56/~jnz1568/getInfo.php?workbook=15_05.xlsx&amp;sheet=U0&amp;row=1202&amp;col=7&amp;number=0.0187&amp;sourceID=14","0.0187")</f>
        <v>0.0187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HYPERLINK("http://141.218.60.56/~jnz1568/getInfo.php?workbook=15_05.xlsx&amp;sheet=U0&amp;row=1203&amp;col=6&amp;number=4.9&amp;sourceID=14","4.9")</f>
        <v>4.9</v>
      </c>
      <c r="G1203" s="4" t="str">
        <f>HYPERLINK("http://141.218.60.56/~jnz1568/getInfo.php?workbook=15_05.xlsx&amp;sheet=U0&amp;row=1203&amp;col=7&amp;number=0.0186&amp;sourceID=14","0.0186")</f>
        <v>0.0186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2015-05-05T22:13:28Z</dcterms:created>
  <dcterms:modified xsi:type="dcterms:W3CDTF">2015-05-05T22:13:28Z</dcterms:modified>
</cp:coreProperties>
</file>