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<sst xmlns="http://schemas.openxmlformats.org/spreadsheetml/2006/main" count="86" uniqueCount="33">
  <si>
    <t>Fine Structure Energy Levels for S VII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</si>
  <si>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</si>
  <si>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</si>
  <si>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</si>
  <si>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</si>
  <si>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</si>
  <si>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</si>
  <si>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</si>
  <si>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</si>
  <si>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</si>
  <si>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</si>
  <si>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</si>
  <si>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2p6</t>
  </si>
  <si>
    <t>1S</t>
  </si>
  <si>
    <t>2p5.3s</t>
  </si>
  <si>
    <t>3P</t>
  </si>
  <si>
    <t>1P</t>
  </si>
  <si>
    <t>2p5.3p</t>
  </si>
  <si>
    <t>3S</t>
  </si>
  <si>
    <t>3D</t>
  </si>
  <si>
    <t>1D</t>
  </si>
  <si>
    <t>2p5.3d</t>
  </si>
  <si>
    <t>3F</t>
  </si>
  <si>
    <t>1F</t>
  </si>
  <si>
    <t>A-values for fine-structure transitions in S VII</t>
  </si>
  <si>
    <t>k</t>
  </si>
  <si>
    <t>WL Vac (A)</t>
  </si>
  <si>
    <t>A (s-1)</t>
  </si>
  <si>
    <t>A2E1(s-1)</t>
  </si>
  <si>
    <t>Effective Collision Strengths for S VII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</si>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</sst>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0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7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16</v>
      </c>
      <c r="B4" s="3">
        <v>10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HYPERLINK("http://141.218.60.56/~jnz1568/getInfo.php?workbook=16_10.xlsx&amp;sheet=E0&amp;row=4&amp;col=10&amp;number=0&amp;sourceID=14","0")</f>
        <v>0</v>
      </c>
    </row>
    <row r="5" spans="1:10">
      <c r="A5" s="3">
        <v>16</v>
      </c>
      <c r="B5" s="3">
        <v>10</v>
      </c>
      <c r="C5" s="3">
        <v>2</v>
      </c>
      <c r="D5" s="3" t="s">
        <v>14</v>
      </c>
      <c r="E5" s="3" t="s">
        <v>15</v>
      </c>
      <c r="F5" s="3">
        <v>3</v>
      </c>
      <c r="G5" s="3">
        <v>1</v>
      </c>
      <c r="H5" s="3">
        <v>1</v>
      </c>
      <c r="I5" s="3">
        <v>2</v>
      </c>
      <c r="J5" s="4" t="str">
        <f>HYPERLINK("http://141.218.60.56/~jnz1568/getInfo.php?workbook=16_10.xlsx&amp;sheet=E0&amp;row=5&amp;col=10&amp;number=1371784&amp;sourceID=14","1371784")</f>
        <v>1371784</v>
      </c>
    </row>
    <row r="6" spans="1:10">
      <c r="A6" s="3">
        <v>16</v>
      </c>
      <c r="B6" s="3">
        <v>10</v>
      </c>
      <c r="C6" s="3">
        <v>3</v>
      </c>
      <c r="D6" s="3" t="s">
        <v>14</v>
      </c>
      <c r="E6" s="3" t="s">
        <v>15</v>
      </c>
      <c r="F6" s="3">
        <v>3</v>
      </c>
      <c r="G6" s="3">
        <v>1</v>
      </c>
      <c r="H6" s="3">
        <v>1</v>
      </c>
      <c r="I6" s="3">
        <v>1</v>
      </c>
      <c r="J6" s="4" t="str">
        <f>HYPERLINK("http://141.218.60.56/~jnz1568/getInfo.php?workbook=16_10.xlsx&amp;sheet=E0&amp;row=6&amp;col=10&amp;number=1376207&amp;sourceID=14","1376207")</f>
        <v>1376207</v>
      </c>
    </row>
    <row r="7" spans="1:10">
      <c r="A7" s="3">
        <v>16</v>
      </c>
      <c r="B7" s="3">
        <v>10</v>
      </c>
      <c r="C7" s="3">
        <v>4</v>
      </c>
      <c r="D7" s="3" t="s">
        <v>14</v>
      </c>
      <c r="E7" s="3" t="s">
        <v>15</v>
      </c>
      <c r="F7" s="3">
        <v>3</v>
      </c>
      <c r="G7" s="3">
        <v>1</v>
      </c>
      <c r="H7" s="3">
        <v>1</v>
      </c>
      <c r="I7" s="3">
        <v>0</v>
      </c>
      <c r="J7" s="4" t="str">
        <f>HYPERLINK("http://141.218.60.56/~jnz1568/getInfo.php?workbook=16_10.xlsx&amp;sheet=E0&amp;row=7&amp;col=10&amp;number=1381805&amp;sourceID=14","1381805")</f>
        <v>1381805</v>
      </c>
    </row>
    <row r="8" spans="1:10">
      <c r="A8" s="3">
        <v>16</v>
      </c>
      <c r="B8" s="3">
        <v>10</v>
      </c>
      <c r="C8" s="3">
        <v>5</v>
      </c>
      <c r="D8" s="3" t="s">
        <v>14</v>
      </c>
      <c r="E8" s="3" t="s">
        <v>16</v>
      </c>
      <c r="F8" s="3">
        <v>1</v>
      </c>
      <c r="G8" s="3">
        <v>1</v>
      </c>
      <c r="H8" s="3">
        <v>1</v>
      </c>
      <c r="I8" s="3">
        <v>1</v>
      </c>
      <c r="J8" s="4" t="str">
        <f>HYPERLINK("http://141.218.60.56/~jnz1568/getInfo.php?workbook=16_10.xlsx&amp;sheet=E0&amp;row=8&amp;col=10&amp;number=1388339&amp;sourceID=14","1388339")</f>
        <v>1388339</v>
      </c>
    </row>
    <row r="9" spans="1:10">
      <c r="A9" s="3">
        <v>16</v>
      </c>
      <c r="B9" s="3">
        <v>10</v>
      </c>
      <c r="C9" s="3">
        <v>6</v>
      </c>
      <c r="D9" s="3" t="s">
        <v>17</v>
      </c>
      <c r="E9" s="3" t="s">
        <v>18</v>
      </c>
      <c r="F9" s="3">
        <v>3</v>
      </c>
      <c r="G9" s="3">
        <v>0</v>
      </c>
      <c r="H9" s="3">
        <v>0</v>
      </c>
      <c r="I9" s="3">
        <v>1</v>
      </c>
      <c r="J9" s="4" t="str">
        <f>HYPERLINK("http://141.218.60.56/~jnz1568/getInfo.php?workbook=16_10.xlsx&amp;sheet=E0&amp;row=9&amp;col=10&amp;number=1466883&amp;sourceID=14","1466883")</f>
        <v>1466883</v>
      </c>
    </row>
    <row r="10" spans="1:10">
      <c r="A10" s="3">
        <v>16</v>
      </c>
      <c r="B10" s="3">
        <v>10</v>
      </c>
      <c r="C10" s="3">
        <v>7</v>
      </c>
      <c r="D10" s="3" t="s">
        <v>17</v>
      </c>
      <c r="E10" s="3" t="s">
        <v>19</v>
      </c>
      <c r="F10" s="3">
        <v>3</v>
      </c>
      <c r="G10" s="3">
        <v>2</v>
      </c>
      <c r="H10" s="3">
        <v>0</v>
      </c>
      <c r="I10" s="3">
        <v>2</v>
      </c>
      <c r="J10" s="4" t="str">
        <f>HYPERLINK("http://141.218.60.56/~jnz1568/getInfo.php?workbook=16_10.xlsx&amp;sheet=E0&amp;row=10&amp;col=10&amp;number=1484428&amp;sourceID=14","1484428")</f>
        <v>1484428</v>
      </c>
    </row>
    <row r="11" spans="1:10">
      <c r="A11" s="3">
        <v>16</v>
      </c>
      <c r="B11" s="3">
        <v>10</v>
      </c>
      <c r="C11" s="3">
        <v>8</v>
      </c>
      <c r="D11" s="3" t="s">
        <v>17</v>
      </c>
      <c r="E11" s="3" t="s">
        <v>19</v>
      </c>
      <c r="F11" s="3">
        <v>3</v>
      </c>
      <c r="G11" s="3">
        <v>2</v>
      </c>
      <c r="H11" s="3">
        <v>0</v>
      </c>
      <c r="I11" s="3">
        <v>3</v>
      </c>
      <c r="J11" s="4" t="str">
        <f>HYPERLINK("http://141.218.60.56/~jnz1568/getInfo.php?workbook=16_10.xlsx&amp;sheet=E0&amp;row=11&amp;col=10&amp;number=1483165&amp;sourceID=14","1483165")</f>
        <v>1483165</v>
      </c>
    </row>
    <row r="12" spans="1:10">
      <c r="A12" s="3">
        <v>16</v>
      </c>
      <c r="B12" s="3">
        <v>10</v>
      </c>
      <c r="C12" s="3">
        <v>9</v>
      </c>
      <c r="D12" s="3" t="s">
        <v>17</v>
      </c>
      <c r="E12" s="3" t="s">
        <v>15</v>
      </c>
      <c r="F12" s="3">
        <v>3</v>
      </c>
      <c r="G12" s="3">
        <v>1</v>
      </c>
      <c r="H12" s="3">
        <v>1</v>
      </c>
      <c r="I12" s="3">
        <v>2</v>
      </c>
      <c r="J12" s="4" t="str">
        <f>HYPERLINK("http://141.218.60.56/~jnz1568/getInfo.php?workbook=16_10.xlsx&amp;sheet=E0&amp;row=12&amp;col=10&amp;number=1492496&amp;sourceID=14","1492496")</f>
        <v>1492496</v>
      </c>
    </row>
    <row r="13" spans="1:10">
      <c r="A13" s="3">
        <v>16</v>
      </c>
      <c r="B13" s="3">
        <v>10</v>
      </c>
      <c r="C13" s="3">
        <v>10</v>
      </c>
      <c r="D13" s="3" t="s">
        <v>17</v>
      </c>
      <c r="E13" s="3" t="s">
        <v>16</v>
      </c>
      <c r="F13" s="3">
        <v>1</v>
      </c>
      <c r="G13" s="3">
        <v>1</v>
      </c>
      <c r="H13" s="3">
        <v>1</v>
      </c>
      <c r="I13" s="3">
        <v>1</v>
      </c>
      <c r="J13" s="4" t="str">
        <f>HYPERLINK("http://141.218.60.56/~jnz1568/getInfo.php?workbook=16_10.xlsx&amp;sheet=E0&amp;row=13&amp;col=10&amp;number=1495849&amp;sourceID=14","1495849")</f>
        <v>1495849</v>
      </c>
    </row>
    <row r="14" spans="1:10">
      <c r="A14" s="3">
        <v>16</v>
      </c>
      <c r="B14" s="3">
        <v>10</v>
      </c>
      <c r="C14" s="3">
        <v>11</v>
      </c>
      <c r="D14" s="3" t="s">
        <v>17</v>
      </c>
      <c r="E14" s="3" t="s">
        <v>19</v>
      </c>
      <c r="F14" s="3">
        <v>3</v>
      </c>
      <c r="G14" s="3">
        <v>2</v>
      </c>
      <c r="H14" s="3">
        <v>0</v>
      </c>
      <c r="I14" s="3">
        <v>1</v>
      </c>
      <c r="J14" s="4" t="str">
        <f>HYPERLINK("http://141.218.60.56/~jnz1568/getInfo.php?workbook=16_10.xlsx&amp;sheet=E0&amp;row=14&amp;col=10&amp;number=1488019&amp;sourceID=14","1488019")</f>
        <v>1488019</v>
      </c>
    </row>
    <row r="15" spans="1:10">
      <c r="A15" s="3">
        <v>16</v>
      </c>
      <c r="B15" s="3">
        <v>10</v>
      </c>
      <c r="C15" s="3">
        <v>12</v>
      </c>
      <c r="D15" s="3" t="s">
        <v>17</v>
      </c>
      <c r="E15" s="3" t="s">
        <v>15</v>
      </c>
      <c r="F15" s="3">
        <v>3</v>
      </c>
      <c r="G15" s="3">
        <v>1</v>
      </c>
      <c r="H15" s="3">
        <v>1</v>
      </c>
      <c r="I15" s="3">
        <v>0</v>
      </c>
      <c r="J15" s="4" t="str">
        <f>HYPERLINK("http://141.218.60.56/~jnz1568/getInfo.php?workbook=16_10.xlsx&amp;sheet=E0&amp;row=15&amp;col=10&amp;number=1498631&amp;sourceID=14","1498631")</f>
        <v>1498631</v>
      </c>
    </row>
    <row r="16" spans="1:10">
      <c r="A16" s="3">
        <v>16</v>
      </c>
      <c r="B16" s="3">
        <v>10</v>
      </c>
      <c r="C16" s="3">
        <v>13</v>
      </c>
      <c r="D16" s="3" t="s">
        <v>17</v>
      </c>
      <c r="E16" s="3" t="s">
        <v>20</v>
      </c>
      <c r="F16" s="3">
        <v>1</v>
      </c>
      <c r="G16" s="3">
        <v>2</v>
      </c>
      <c r="H16" s="3">
        <v>0</v>
      </c>
      <c r="I16" s="3">
        <v>2</v>
      </c>
      <c r="J16" s="4" t="str">
        <f>HYPERLINK("http://141.218.60.56/~jnz1568/getInfo.php?workbook=16_10.xlsx&amp;sheet=E0&amp;row=16&amp;col=10&amp;number=1499068&amp;sourceID=14","1499068")</f>
        <v>1499068</v>
      </c>
    </row>
    <row r="17" spans="1:10">
      <c r="A17" s="3">
        <v>16</v>
      </c>
      <c r="B17" s="3">
        <v>10</v>
      </c>
      <c r="C17" s="3">
        <v>14</v>
      </c>
      <c r="D17" s="3" t="s">
        <v>17</v>
      </c>
      <c r="E17" s="3" t="s">
        <v>15</v>
      </c>
      <c r="F17" s="3">
        <v>3</v>
      </c>
      <c r="G17" s="3">
        <v>1</v>
      </c>
      <c r="H17" s="3">
        <v>1</v>
      </c>
      <c r="I17" s="3">
        <v>1</v>
      </c>
      <c r="J17" s="4" t="str">
        <f>HYPERLINK("http://141.218.60.56/~jnz1568/getInfo.php?workbook=16_10.xlsx&amp;sheet=E0&amp;row=17&amp;col=10&amp;number=1500286&amp;sourceID=14","1500286")</f>
        <v>1500286</v>
      </c>
    </row>
    <row r="18" spans="1:10">
      <c r="A18" s="3">
        <v>16</v>
      </c>
      <c r="B18" s="3">
        <v>10</v>
      </c>
      <c r="C18" s="3">
        <v>15</v>
      </c>
      <c r="D18" s="3" t="s">
        <v>17</v>
      </c>
      <c r="E18" s="3" t="s">
        <v>13</v>
      </c>
      <c r="F18" s="3">
        <v>1</v>
      </c>
      <c r="G18" s="3">
        <v>0</v>
      </c>
      <c r="H18" s="3">
        <v>0</v>
      </c>
      <c r="I18" s="3">
        <v>0</v>
      </c>
      <c r="J18" s="4" t="str">
        <f>HYPERLINK("http://141.218.60.56/~jnz1568/getInfo.php?workbook=16_10.xlsx&amp;sheet=E0&amp;row=18&amp;col=10&amp;number=1552707&amp;sourceID=14","1552707")</f>
        <v>1552707</v>
      </c>
    </row>
    <row r="19" spans="1:10">
      <c r="A19" s="3">
        <v>16</v>
      </c>
      <c r="B19" s="3">
        <v>10</v>
      </c>
      <c r="C19" s="3">
        <v>16</v>
      </c>
      <c r="D19" s="3" t="s">
        <v>21</v>
      </c>
      <c r="E19" s="3" t="s">
        <v>15</v>
      </c>
      <c r="F19" s="3">
        <v>3</v>
      </c>
      <c r="G19" s="3">
        <v>1</v>
      </c>
      <c r="H19" s="3">
        <v>1</v>
      </c>
      <c r="I19" s="3">
        <v>0</v>
      </c>
      <c r="J19" s="4" t="str">
        <f>HYPERLINK("http://141.218.60.56/~jnz1568/getInfo.php?workbook=16_10.xlsx&amp;sheet=E0&amp;row=19&amp;col=10&amp;number=1623623&amp;sourceID=14","1623623")</f>
        <v>1623623</v>
      </c>
    </row>
    <row r="20" spans="1:10">
      <c r="A20" s="3">
        <v>16</v>
      </c>
      <c r="B20" s="3">
        <v>10</v>
      </c>
      <c r="C20" s="3">
        <v>17</v>
      </c>
      <c r="D20" s="3" t="s">
        <v>21</v>
      </c>
      <c r="E20" s="3" t="s">
        <v>15</v>
      </c>
      <c r="F20" s="3">
        <v>3</v>
      </c>
      <c r="G20" s="3">
        <v>1</v>
      </c>
      <c r="H20" s="3">
        <v>1</v>
      </c>
      <c r="I20" s="3">
        <v>1</v>
      </c>
      <c r="J20" s="4" t="str">
        <f>HYPERLINK("http://141.218.60.56/~jnz1568/getInfo.php?workbook=16_10.xlsx&amp;sheet=E0&amp;row=20&amp;col=10&amp;number=1624773&amp;sourceID=14","1624773")</f>
        <v>1624773</v>
      </c>
    </row>
    <row r="21" spans="1:10">
      <c r="A21" s="3">
        <v>16</v>
      </c>
      <c r="B21" s="3">
        <v>10</v>
      </c>
      <c r="C21" s="3">
        <v>18</v>
      </c>
      <c r="D21" s="3" t="s">
        <v>21</v>
      </c>
      <c r="E21" s="3" t="s">
        <v>15</v>
      </c>
      <c r="F21" s="3">
        <v>3</v>
      </c>
      <c r="G21" s="3">
        <v>1</v>
      </c>
      <c r="H21" s="3">
        <v>1</v>
      </c>
      <c r="I21" s="3">
        <v>2</v>
      </c>
      <c r="J21" s="4" t="str">
        <f>HYPERLINK("http://141.218.60.56/~jnz1568/getInfo.php?workbook=16_10.xlsx&amp;sheet=E0&amp;row=21&amp;col=10&amp;number=1627260&amp;sourceID=14","1627260")</f>
        <v>1627260</v>
      </c>
    </row>
    <row r="22" spans="1:10">
      <c r="A22" s="3">
        <v>16</v>
      </c>
      <c r="B22" s="3">
        <v>10</v>
      </c>
      <c r="C22" s="3">
        <v>19</v>
      </c>
      <c r="D22" s="3" t="s">
        <v>21</v>
      </c>
      <c r="E22" s="3" t="s">
        <v>22</v>
      </c>
      <c r="F22" s="3">
        <v>3</v>
      </c>
      <c r="G22" s="3">
        <v>3</v>
      </c>
      <c r="H22" s="3">
        <v>1</v>
      </c>
      <c r="I22" s="3">
        <v>4</v>
      </c>
      <c r="J22" s="4" t="str">
        <f>HYPERLINK("http://141.218.60.56/~jnz1568/getInfo.php?workbook=16_10.xlsx&amp;sheet=E0&amp;row=22&amp;col=10&amp;number=1630083&amp;sourceID=14","1630083")</f>
        <v>1630083</v>
      </c>
    </row>
    <row r="23" spans="1:10">
      <c r="A23" s="3">
        <v>16</v>
      </c>
      <c r="B23" s="3">
        <v>10</v>
      </c>
      <c r="C23" s="3">
        <v>20</v>
      </c>
      <c r="D23" s="3" t="s">
        <v>21</v>
      </c>
      <c r="E23" s="3" t="s">
        <v>22</v>
      </c>
      <c r="F23" s="3">
        <v>3</v>
      </c>
      <c r="G23" s="3">
        <v>3</v>
      </c>
      <c r="H23" s="3">
        <v>1</v>
      </c>
      <c r="I23" s="3">
        <v>3</v>
      </c>
      <c r="J23" s="4" t="str">
        <f>HYPERLINK("http://141.218.60.56/~jnz1568/getInfo.php?workbook=16_10.xlsx&amp;sheet=E0&amp;row=23&amp;col=10&amp;number=1631989&amp;sourceID=14","1631989")</f>
        <v>1631989</v>
      </c>
    </row>
    <row r="24" spans="1:10">
      <c r="A24" s="3">
        <v>16</v>
      </c>
      <c r="B24" s="3">
        <v>10</v>
      </c>
      <c r="C24" s="3">
        <v>21</v>
      </c>
      <c r="D24" s="3" t="s">
        <v>21</v>
      </c>
      <c r="E24" s="3" t="s">
        <v>22</v>
      </c>
      <c r="F24" s="3">
        <v>3</v>
      </c>
      <c r="G24" s="3">
        <v>3</v>
      </c>
      <c r="H24" s="3">
        <v>1</v>
      </c>
      <c r="I24" s="3">
        <v>2</v>
      </c>
      <c r="J24" s="4" t="str">
        <f>HYPERLINK("http://141.218.60.56/~jnz1568/getInfo.php?workbook=16_10.xlsx&amp;sheet=E0&amp;row=24&amp;col=10&amp;number=1635337&amp;sourceID=14","1635337")</f>
        <v>1635337</v>
      </c>
    </row>
    <row r="25" spans="1:10">
      <c r="A25" s="3">
        <v>16</v>
      </c>
      <c r="B25" s="3">
        <v>10</v>
      </c>
      <c r="C25" s="3">
        <v>22</v>
      </c>
      <c r="D25" s="3" t="s">
        <v>21</v>
      </c>
      <c r="E25" s="3" t="s">
        <v>19</v>
      </c>
      <c r="F25" s="3">
        <v>3</v>
      </c>
      <c r="G25" s="3">
        <v>2</v>
      </c>
      <c r="H25" s="3">
        <v>0</v>
      </c>
      <c r="I25" s="3">
        <v>3</v>
      </c>
      <c r="J25" s="4" t="str">
        <f>HYPERLINK("http://141.218.60.56/~jnz1568/getInfo.php?workbook=16_10.xlsx&amp;sheet=E0&amp;row=25&amp;col=10&amp;number=1645921&amp;sourceID=14","1645921")</f>
        <v>1645921</v>
      </c>
    </row>
    <row r="26" spans="1:10">
      <c r="A26" s="3">
        <v>16</v>
      </c>
      <c r="B26" s="3">
        <v>10</v>
      </c>
      <c r="C26" s="3">
        <v>23</v>
      </c>
      <c r="D26" s="3" t="s">
        <v>21</v>
      </c>
      <c r="E26" s="3" t="s">
        <v>19</v>
      </c>
      <c r="F26" s="3">
        <v>3</v>
      </c>
      <c r="G26" s="3">
        <v>2</v>
      </c>
      <c r="H26" s="3">
        <v>0</v>
      </c>
      <c r="I26" s="3">
        <v>1</v>
      </c>
      <c r="J26" s="4" t="str">
        <f>HYPERLINK("http://141.218.60.56/~jnz1568/getInfo.php?workbook=16_10.xlsx&amp;sheet=E0&amp;row=26&amp;col=10&amp;number=1644599&amp;sourceID=14","1644599")</f>
        <v>1644599</v>
      </c>
    </row>
    <row r="27" spans="1:10">
      <c r="A27" s="3">
        <v>16</v>
      </c>
      <c r="B27" s="3">
        <v>10</v>
      </c>
      <c r="C27" s="3">
        <v>24</v>
      </c>
      <c r="D27" s="3" t="s">
        <v>21</v>
      </c>
      <c r="E27" s="3" t="s">
        <v>20</v>
      </c>
      <c r="F27" s="3">
        <v>1</v>
      </c>
      <c r="G27" s="3">
        <v>2</v>
      </c>
      <c r="H27" s="3">
        <v>0</v>
      </c>
      <c r="I27" s="3">
        <v>2</v>
      </c>
      <c r="J27" s="4" t="str">
        <f>HYPERLINK("http://141.218.60.56/~jnz1568/getInfo.php?workbook=16_10.xlsx&amp;sheet=E0&amp;row=27&amp;col=10&amp;number=1644674&amp;sourceID=14","1644674")</f>
        <v>1644674</v>
      </c>
    </row>
    <row r="28" spans="1:10">
      <c r="A28" s="3">
        <v>16</v>
      </c>
      <c r="B28" s="3">
        <v>10</v>
      </c>
      <c r="C28" s="3">
        <v>25</v>
      </c>
      <c r="D28" s="3" t="s">
        <v>21</v>
      </c>
      <c r="E28" s="3" t="s">
        <v>19</v>
      </c>
      <c r="F28" s="3">
        <v>3</v>
      </c>
      <c r="G28" s="3">
        <v>2</v>
      </c>
      <c r="H28" s="3">
        <v>0</v>
      </c>
      <c r="I28" s="3">
        <v>2</v>
      </c>
      <c r="J28" s="4" t="str">
        <f>HYPERLINK("http://141.218.60.56/~jnz1568/getInfo.php?workbook=16_10.xlsx&amp;sheet=E0&amp;row=28&amp;col=10&amp;number=1646576&amp;sourceID=14","1646576")</f>
        <v>1646576</v>
      </c>
    </row>
    <row r="29" spans="1:10">
      <c r="A29" s="3">
        <v>16</v>
      </c>
      <c r="B29" s="3">
        <v>10</v>
      </c>
      <c r="C29" s="3">
        <v>26</v>
      </c>
      <c r="D29" s="3" t="s">
        <v>21</v>
      </c>
      <c r="E29" s="3" t="s">
        <v>23</v>
      </c>
      <c r="F29" s="3">
        <v>1</v>
      </c>
      <c r="G29" s="3">
        <v>3</v>
      </c>
      <c r="H29" s="3">
        <v>1</v>
      </c>
      <c r="I29" s="3">
        <v>3</v>
      </c>
      <c r="J29" s="4" t="str">
        <f>HYPERLINK("http://141.218.60.56/~jnz1568/getInfo.php?workbook=16_10.xlsx&amp;sheet=E0&amp;row=29&amp;col=10&amp;number=1637915&amp;sourceID=14","1637915")</f>
        <v>1637915</v>
      </c>
    </row>
    <row r="30" spans="1:10">
      <c r="A30" s="3">
        <v>16</v>
      </c>
      <c r="B30" s="3">
        <v>10</v>
      </c>
      <c r="C30" s="3">
        <v>27</v>
      </c>
      <c r="D30" s="3" t="s">
        <v>21</v>
      </c>
      <c r="E30" s="3" t="s">
        <v>16</v>
      </c>
      <c r="F30" s="3">
        <v>1</v>
      </c>
      <c r="G30" s="3">
        <v>1</v>
      </c>
      <c r="H30" s="3">
        <v>1</v>
      </c>
      <c r="I30" s="3">
        <v>1</v>
      </c>
      <c r="J30" s="4" t="str">
        <f>HYPERLINK("http://141.218.60.56/~jnz1568/getInfo.php?workbook=16_10.xlsx&amp;sheet=E0&amp;row=30&amp;col=10&amp;number=1662194&amp;sourceID=14","1662194")</f>
        <v>1662194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4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11.7109375" customWidth="1"/>
    <col min="6" max="6" width="13.7109375" customWidth="1"/>
    <col min="7" max="7" width="10.7109375" customWidth="1"/>
  </cols>
  <sheetData>
    <row r="1" spans="1:7">
      <c r="A1" s="1" t="s">
        <v>24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25</v>
      </c>
      <c r="D3" s="2" t="s">
        <v>4</v>
      </c>
      <c r="E3" s="2" t="s">
        <v>26</v>
      </c>
      <c r="F3" s="2" t="s">
        <v>27</v>
      </c>
      <c r="G3" s="2" t="s">
        <v>28</v>
      </c>
    </row>
    <row r="4" spans="1:7">
      <c r="A4" s="3">
        <v>16</v>
      </c>
      <c r="B4" s="3">
        <v>10</v>
      </c>
      <c r="C4" s="3">
        <v>2</v>
      </c>
      <c r="D4" s="3">
        <v>1</v>
      </c>
      <c r="E4" s="3">
        <v>72.898</v>
      </c>
      <c r="F4" s="4" t="str">
        <f>HYPERLINK("http://141.218.60.56/~jnz1568/getInfo.php?workbook=16_10.xlsx&amp;sheet=A0&amp;row=4&amp;col=6&amp;number=796.7&amp;sourceID=14","796.7")</f>
        <v>796.7</v>
      </c>
      <c r="G4" s="4" t="str">
        <f>HYPERLINK("http://141.218.60.56/~jnz1568/getInfo.php?workbook=16_10.xlsx&amp;sheet=A0&amp;row=4&amp;col=7&amp;number=0&amp;sourceID=14","0")</f>
        <v>0</v>
      </c>
    </row>
    <row r="5" spans="1:7">
      <c r="A5" s="3">
        <v>16</v>
      </c>
      <c r="B5" s="3">
        <v>10</v>
      </c>
      <c r="C5" s="3">
        <v>3</v>
      </c>
      <c r="D5" s="3">
        <v>1</v>
      </c>
      <c r="E5" s="3">
        <v>72.664</v>
      </c>
      <c r="F5" s="4" t="str">
        <f>HYPERLINK("http://141.218.60.56/~jnz1568/getInfo.php?workbook=16_10.xlsx&amp;sheet=A0&amp;row=5&amp;col=6&amp;number=19890000000&amp;sourceID=14","19890000000")</f>
        <v>19890000000</v>
      </c>
      <c r="G5" s="4" t="str">
        <f>HYPERLINK("http://141.218.60.56/~jnz1568/getInfo.php?workbook=16_10.xlsx&amp;sheet=A0&amp;row=5&amp;col=7&amp;number=0&amp;sourceID=14","0")</f>
        <v>0</v>
      </c>
    </row>
    <row r="6" spans="1:7">
      <c r="A6" s="3">
        <v>16</v>
      </c>
      <c r="B6" s="3">
        <v>10</v>
      </c>
      <c r="C6" s="3">
        <v>5</v>
      </c>
      <c r="D6" s="3">
        <v>1</v>
      </c>
      <c r="E6" s="3">
        <v>72.029</v>
      </c>
      <c r="F6" s="4" t="str">
        <f>HYPERLINK("http://141.218.60.56/~jnz1568/getInfo.php?workbook=16_10.xlsx&amp;sheet=A0&amp;row=6&amp;col=6&amp;number=87770000000&amp;sourceID=14","87770000000")</f>
        <v>87770000000</v>
      </c>
      <c r="G6" s="4" t="str">
        <f>HYPERLINK("http://141.218.60.56/~jnz1568/getInfo.php?workbook=16_10.xlsx&amp;sheet=A0&amp;row=6&amp;col=7&amp;number=0&amp;sourceID=14","0")</f>
        <v>0</v>
      </c>
    </row>
    <row r="7" spans="1:7">
      <c r="A7" s="3">
        <v>16</v>
      </c>
      <c r="B7" s="3">
        <v>10</v>
      </c>
      <c r="C7" s="3">
        <v>17</v>
      </c>
      <c r="D7" s="3">
        <v>1</v>
      </c>
      <c r="E7" s="3">
        <v>61.547</v>
      </c>
      <c r="F7" s="4" t="str">
        <f>HYPERLINK("http://141.218.60.56/~jnz1568/getInfo.php?workbook=16_10.xlsx&amp;sheet=A0&amp;row=7&amp;col=6&amp;number=2312000000&amp;sourceID=14","2312000000")</f>
        <v>2312000000</v>
      </c>
      <c r="G7" s="4" t="str">
        <f>HYPERLINK("http://141.218.60.56/~jnz1568/getInfo.php?workbook=16_10.xlsx&amp;sheet=A0&amp;row=7&amp;col=7&amp;number=0&amp;sourceID=14","0")</f>
        <v>0</v>
      </c>
    </row>
    <row r="8" spans="1:7">
      <c r="A8" s="3">
        <v>16</v>
      </c>
      <c r="B8" s="3">
        <v>10</v>
      </c>
      <c r="C8" s="3">
        <v>23</v>
      </c>
      <c r="D8" s="3">
        <v>1</v>
      </c>
      <c r="E8" s="3">
        <v>60.805</v>
      </c>
      <c r="F8" s="4" t="str">
        <f>HYPERLINK("http://141.218.60.56/~jnz1568/getInfo.php?workbook=16_10.xlsx&amp;sheet=A0&amp;row=8&amp;col=6&amp;number=62300000000&amp;sourceID=14","62300000000")</f>
        <v>62300000000</v>
      </c>
      <c r="G8" s="4" t="str">
        <f>HYPERLINK("http://141.218.60.56/~jnz1568/getInfo.php?workbook=16_10.xlsx&amp;sheet=A0&amp;row=8&amp;col=7&amp;number=0&amp;sourceID=14","0")</f>
        <v>0</v>
      </c>
    </row>
    <row r="9" spans="1:7">
      <c r="A9" s="3">
        <v>16</v>
      </c>
      <c r="B9" s="3">
        <v>10</v>
      </c>
      <c r="C9" s="3">
        <v>27</v>
      </c>
      <c r="D9" s="3">
        <v>1</v>
      </c>
      <c r="E9" s="3">
        <v>60.162</v>
      </c>
      <c r="F9" s="4" t="str">
        <f>HYPERLINK("http://141.218.60.56/~jnz1568/getInfo.php?workbook=16_10.xlsx&amp;sheet=A0&amp;row=9&amp;col=6&amp;number=908900000000&amp;sourceID=14","908900000000")</f>
        <v>908900000000</v>
      </c>
      <c r="G9" s="4" t="str">
        <f>HYPERLINK("http://141.218.60.56/~jnz1568/getInfo.php?workbook=16_10.xlsx&amp;sheet=A0&amp;row=9&amp;col=7&amp;number=0&amp;sourceID=14","0")</f>
        <v>0</v>
      </c>
    </row>
    <row r="10" spans="1:7">
      <c r="A10" s="3">
        <v>16</v>
      </c>
      <c r="B10" s="3">
        <v>10</v>
      </c>
      <c r="C10" s="3">
        <v>6</v>
      </c>
      <c r="D10" s="3">
        <v>2</v>
      </c>
      <c r="E10" s="3">
        <v>1051.538</v>
      </c>
      <c r="F10" s="4" t="str">
        <f>HYPERLINK("http://141.218.60.56/~jnz1568/getInfo.php?workbook=16_10.xlsx&amp;sheet=A0&amp;row=10&amp;col=6&amp;number=648000000&amp;sourceID=14","648000000")</f>
        <v>648000000</v>
      </c>
      <c r="G10" s="4" t="str">
        <f>HYPERLINK("http://141.218.60.56/~jnz1568/getInfo.php?workbook=16_10.xlsx&amp;sheet=A0&amp;row=10&amp;col=7&amp;number=0&amp;sourceID=14","0")</f>
        <v>0</v>
      </c>
    </row>
    <row r="11" spans="1:7">
      <c r="A11" s="3">
        <v>16</v>
      </c>
      <c r="B11" s="3">
        <v>10</v>
      </c>
      <c r="C11" s="3">
        <v>7</v>
      </c>
      <c r="D11" s="3">
        <v>2</v>
      </c>
      <c r="E11" s="3">
        <v>887.754</v>
      </c>
      <c r="F11" s="4" t="str">
        <f>HYPERLINK("http://141.218.60.56/~jnz1568/getInfo.php?workbook=16_10.xlsx&amp;sheet=A0&amp;row=11&amp;col=6&amp;number=641800000&amp;sourceID=14","641800000")</f>
        <v>641800000</v>
      </c>
      <c r="G11" s="4" t="str">
        <f>HYPERLINK("http://141.218.60.56/~jnz1568/getInfo.php?workbook=16_10.xlsx&amp;sheet=A0&amp;row=11&amp;col=7&amp;number=0&amp;sourceID=14","0")</f>
        <v>0</v>
      </c>
    </row>
    <row r="12" spans="1:7">
      <c r="A12" s="3">
        <v>16</v>
      </c>
      <c r="B12" s="3">
        <v>10</v>
      </c>
      <c r="C12" s="3">
        <v>8</v>
      </c>
      <c r="D12" s="3">
        <v>2</v>
      </c>
      <c r="E12" s="3">
        <v>897.821</v>
      </c>
      <c r="F12" s="4" t="str">
        <f>HYPERLINK("http://141.218.60.56/~jnz1568/getInfo.php?workbook=16_10.xlsx&amp;sheet=A0&amp;row=12&amp;col=6&amp;number=1594000000&amp;sourceID=14","1594000000")</f>
        <v>1594000000</v>
      </c>
      <c r="G12" s="4" t="str">
        <f>HYPERLINK("http://141.218.60.56/~jnz1568/getInfo.php?workbook=16_10.xlsx&amp;sheet=A0&amp;row=12&amp;col=7&amp;number=0&amp;sourceID=14","0")</f>
        <v>0</v>
      </c>
    </row>
    <row r="13" spans="1:7">
      <c r="A13" s="3">
        <v>16</v>
      </c>
      <c r="B13" s="3">
        <v>10</v>
      </c>
      <c r="C13" s="3">
        <v>9</v>
      </c>
      <c r="D13" s="3">
        <v>2</v>
      </c>
      <c r="E13" s="3">
        <v>828.42</v>
      </c>
      <c r="F13" s="4" t="str">
        <f>HYPERLINK("http://141.218.60.56/~jnz1568/getInfo.php?workbook=16_10.xlsx&amp;sheet=A0&amp;row=13&amp;col=6&amp;number=1006000000&amp;sourceID=14","1006000000")</f>
        <v>1006000000</v>
      </c>
      <c r="G13" s="4" t="str">
        <f>HYPERLINK("http://141.218.60.56/~jnz1568/getInfo.php?workbook=16_10.xlsx&amp;sheet=A0&amp;row=13&amp;col=7&amp;number=0&amp;sourceID=14","0")</f>
        <v>0</v>
      </c>
    </row>
    <row r="14" spans="1:7">
      <c r="A14" s="3">
        <v>16</v>
      </c>
      <c r="B14" s="3">
        <v>10</v>
      </c>
      <c r="C14" s="3">
        <v>10</v>
      </c>
      <c r="D14" s="3">
        <v>2</v>
      </c>
      <c r="E14" s="3">
        <v>806.031</v>
      </c>
      <c r="F14" s="4" t="str">
        <f>HYPERLINK("http://141.218.60.56/~jnz1568/getInfo.php?workbook=16_10.xlsx&amp;sheet=A0&amp;row=14&amp;col=6&amp;number=68070000&amp;sourceID=14","68070000")</f>
        <v>68070000</v>
      </c>
      <c r="G14" s="4" t="str">
        <f>HYPERLINK("http://141.218.60.56/~jnz1568/getInfo.php?workbook=16_10.xlsx&amp;sheet=A0&amp;row=14&amp;col=7&amp;number=0&amp;sourceID=14","0")</f>
        <v>0</v>
      </c>
    </row>
    <row r="15" spans="1:7">
      <c r="A15" s="3">
        <v>16</v>
      </c>
      <c r="B15" s="3">
        <v>10</v>
      </c>
      <c r="C15" s="3">
        <v>11</v>
      </c>
      <c r="D15" s="3">
        <v>2</v>
      </c>
      <c r="E15" s="3">
        <v>860.328</v>
      </c>
      <c r="F15" s="4" t="str">
        <f>HYPERLINK("http://141.218.60.56/~jnz1568/getInfo.php?workbook=16_10.xlsx&amp;sheet=A0&amp;row=15&amp;col=6&amp;number=202300000&amp;sourceID=14","202300000")</f>
        <v>202300000</v>
      </c>
      <c r="G15" s="4" t="str">
        <f>HYPERLINK("http://141.218.60.56/~jnz1568/getInfo.php?workbook=16_10.xlsx&amp;sheet=A0&amp;row=15&amp;col=7&amp;number=0&amp;sourceID=14","0")</f>
        <v>0</v>
      </c>
    </row>
    <row r="16" spans="1:7">
      <c r="A16" s="3">
        <v>16</v>
      </c>
      <c r="B16" s="3">
        <v>10</v>
      </c>
      <c r="C16" s="3">
        <v>13</v>
      </c>
      <c r="D16" s="3">
        <v>2</v>
      </c>
      <c r="E16" s="3">
        <v>785.646</v>
      </c>
      <c r="F16" s="4" t="str">
        <f>HYPERLINK("http://141.218.60.56/~jnz1568/getInfo.php?workbook=16_10.xlsx&amp;sheet=A0&amp;row=16&amp;col=6&amp;number=283200000&amp;sourceID=14","283200000")</f>
        <v>283200000</v>
      </c>
      <c r="G16" s="4" t="str">
        <f>HYPERLINK("http://141.218.60.56/~jnz1568/getInfo.php?workbook=16_10.xlsx&amp;sheet=A0&amp;row=16&amp;col=7&amp;number=0&amp;sourceID=14","0")</f>
        <v>0</v>
      </c>
    </row>
    <row r="17" spans="1:7">
      <c r="A17" s="3">
        <v>16</v>
      </c>
      <c r="B17" s="3">
        <v>10</v>
      </c>
      <c r="C17" s="3">
        <v>14</v>
      </c>
      <c r="D17" s="3">
        <v>2</v>
      </c>
      <c r="E17" s="3">
        <v>778.199</v>
      </c>
      <c r="F17" s="4" t="str">
        <f>HYPERLINK("http://141.218.60.56/~jnz1568/getInfo.php?workbook=16_10.xlsx&amp;sheet=A0&amp;row=17&amp;col=6&amp;number=442000000&amp;sourceID=14","442000000")</f>
        <v>442000000</v>
      </c>
      <c r="G17" s="4" t="str">
        <f>HYPERLINK("http://141.218.60.56/~jnz1568/getInfo.php?workbook=16_10.xlsx&amp;sheet=A0&amp;row=17&amp;col=7&amp;number=0&amp;sourceID=14","0")</f>
        <v>0</v>
      </c>
    </row>
    <row r="18" spans="1:7">
      <c r="A18" s="3">
        <v>16</v>
      </c>
      <c r="B18" s="3">
        <v>10</v>
      </c>
      <c r="C18" s="3">
        <v>4</v>
      </c>
      <c r="D18" s="3">
        <v>3</v>
      </c>
      <c r="E18" s="3">
        <v>17863.555</v>
      </c>
      <c r="F18" s="4" t="str">
        <f>HYPERLINK("http://141.218.60.56/~jnz1568/getInfo.php?workbook=16_10.xlsx&amp;sheet=A0&amp;row=18&amp;col=6&amp;number=2.727&amp;sourceID=14","2.727")</f>
        <v>2.727</v>
      </c>
      <c r="G18" s="4" t="str">
        <f>HYPERLINK("http://141.218.60.56/~jnz1568/getInfo.php?workbook=16_10.xlsx&amp;sheet=A0&amp;row=18&amp;col=7&amp;number=0&amp;sourceID=14","0")</f>
        <v>0</v>
      </c>
    </row>
    <row r="19" spans="1:7">
      <c r="A19" s="3">
        <v>16</v>
      </c>
      <c r="B19" s="3">
        <v>10</v>
      </c>
      <c r="C19" s="3">
        <v>6</v>
      </c>
      <c r="D19" s="3">
        <v>3</v>
      </c>
      <c r="E19" s="3">
        <v>1102.83</v>
      </c>
      <c r="F19" s="4" t="str">
        <f>HYPERLINK("http://141.218.60.56/~jnz1568/getInfo.php?workbook=16_10.xlsx&amp;sheet=A0&amp;row=19&amp;col=6&amp;number=186800000&amp;sourceID=14","186800000")</f>
        <v>186800000</v>
      </c>
      <c r="G19" s="4" t="str">
        <f>HYPERLINK("http://141.218.60.56/~jnz1568/getInfo.php?workbook=16_10.xlsx&amp;sheet=A0&amp;row=19&amp;col=7&amp;number=0&amp;sourceID=14","0")</f>
        <v>0</v>
      </c>
    </row>
    <row r="20" spans="1:7">
      <c r="A20" s="3">
        <v>16</v>
      </c>
      <c r="B20" s="3">
        <v>10</v>
      </c>
      <c r="C20" s="3">
        <v>7</v>
      </c>
      <c r="D20" s="3">
        <v>3</v>
      </c>
      <c r="E20" s="3">
        <v>924.037</v>
      </c>
      <c r="F20" s="4" t="str">
        <f>HYPERLINK("http://141.218.60.56/~jnz1568/getInfo.php?workbook=16_10.xlsx&amp;sheet=A0&amp;row=20&amp;col=6&amp;number=886400000&amp;sourceID=14","886400000")</f>
        <v>886400000</v>
      </c>
      <c r="G20" s="4" t="str">
        <f>HYPERLINK("http://141.218.60.56/~jnz1568/getInfo.php?workbook=16_10.xlsx&amp;sheet=A0&amp;row=20&amp;col=7&amp;number=0&amp;sourceID=14","0")</f>
        <v>0</v>
      </c>
    </row>
    <row r="21" spans="1:7">
      <c r="A21" s="3">
        <v>16</v>
      </c>
      <c r="B21" s="3">
        <v>10</v>
      </c>
      <c r="C21" s="3">
        <v>9</v>
      </c>
      <c r="D21" s="3">
        <v>3</v>
      </c>
      <c r="E21" s="3">
        <v>859.928</v>
      </c>
      <c r="F21" s="4" t="str">
        <f>HYPERLINK("http://141.218.60.56/~jnz1568/getInfo.php?workbook=16_10.xlsx&amp;sheet=A0&amp;row=21&amp;col=6&amp;number=494000000&amp;sourceID=14","494000000")</f>
        <v>494000000</v>
      </c>
      <c r="G21" s="4" t="str">
        <f>HYPERLINK("http://141.218.60.56/~jnz1568/getInfo.php?workbook=16_10.xlsx&amp;sheet=A0&amp;row=21&amp;col=7&amp;number=0&amp;sourceID=14","0")</f>
        <v>0</v>
      </c>
    </row>
    <row r="22" spans="1:7">
      <c r="A22" s="3">
        <v>16</v>
      </c>
      <c r="B22" s="3">
        <v>10</v>
      </c>
      <c r="C22" s="3">
        <v>10</v>
      </c>
      <c r="D22" s="3">
        <v>3</v>
      </c>
      <c r="E22" s="3">
        <v>835.828</v>
      </c>
      <c r="F22" s="4" t="str">
        <f>HYPERLINK("http://141.218.60.56/~jnz1568/getInfo.php?workbook=16_10.xlsx&amp;sheet=A0&amp;row=22&amp;col=6&amp;number=80700000&amp;sourceID=14","80700000")</f>
        <v>80700000</v>
      </c>
      <c r="G22" s="4" t="str">
        <f>HYPERLINK("http://141.218.60.56/~jnz1568/getInfo.php?workbook=16_10.xlsx&amp;sheet=A0&amp;row=22&amp;col=7&amp;number=0&amp;sourceID=14","0")</f>
        <v>0</v>
      </c>
    </row>
    <row r="23" spans="1:7">
      <c r="A23" s="3">
        <v>16</v>
      </c>
      <c r="B23" s="3">
        <v>10</v>
      </c>
      <c r="C23" s="3">
        <v>11</v>
      </c>
      <c r="D23" s="3">
        <v>3</v>
      </c>
      <c r="E23" s="3">
        <v>894.36</v>
      </c>
      <c r="F23" s="4" t="str">
        <f>HYPERLINK("http://141.218.60.56/~jnz1568/getInfo.php?workbook=16_10.xlsx&amp;sheet=A0&amp;row=23&amp;col=6&amp;number=1112000000&amp;sourceID=14","1112000000")</f>
        <v>1112000000</v>
      </c>
      <c r="G23" s="4" t="str">
        <f>HYPERLINK("http://141.218.60.56/~jnz1568/getInfo.php?workbook=16_10.xlsx&amp;sheet=A0&amp;row=23&amp;col=7&amp;number=0&amp;sourceID=14","0")</f>
        <v>0</v>
      </c>
    </row>
    <row r="24" spans="1:7">
      <c r="A24" s="3">
        <v>16</v>
      </c>
      <c r="B24" s="3">
        <v>10</v>
      </c>
      <c r="C24" s="3">
        <v>12</v>
      </c>
      <c r="D24" s="3">
        <v>3</v>
      </c>
      <c r="E24" s="3">
        <v>816.835</v>
      </c>
      <c r="F24" s="4" t="str">
        <f>HYPERLINK("http://141.218.60.56/~jnz1568/getInfo.php?workbook=16_10.xlsx&amp;sheet=A0&amp;row=24&amp;col=6&amp;number=1856000000&amp;sourceID=14","1856000000")</f>
        <v>1856000000</v>
      </c>
      <c r="G24" s="4" t="str">
        <f>HYPERLINK("http://141.218.60.56/~jnz1568/getInfo.php?workbook=16_10.xlsx&amp;sheet=A0&amp;row=24&amp;col=7&amp;number=0&amp;sourceID=14","0")</f>
        <v>0</v>
      </c>
    </row>
    <row r="25" spans="1:7">
      <c r="A25" s="3">
        <v>16</v>
      </c>
      <c r="B25" s="3">
        <v>10</v>
      </c>
      <c r="C25" s="3">
        <v>13</v>
      </c>
      <c r="D25" s="3">
        <v>3</v>
      </c>
      <c r="E25" s="3">
        <v>813.929</v>
      </c>
      <c r="F25" s="4" t="str">
        <f>HYPERLINK("http://141.218.60.56/~jnz1568/getInfo.php?workbook=16_10.xlsx&amp;sheet=A0&amp;row=25&amp;col=6&amp;number=266800000&amp;sourceID=14","266800000")</f>
        <v>266800000</v>
      </c>
      <c r="G25" s="4" t="str">
        <f>HYPERLINK("http://141.218.60.56/~jnz1568/getInfo.php?workbook=16_10.xlsx&amp;sheet=A0&amp;row=25&amp;col=7&amp;number=0&amp;sourceID=14","0")</f>
        <v>0</v>
      </c>
    </row>
    <row r="26" spans="1:7">
      <c r="A26" s="3">
        <v>16</v>
      </c>
      <c r="B26" s="3">
        <v>10</v>
      </c>
      <c r="C26" s="3">
        <v>14</v>
      </c>
      <c r="D26" s="3">
        <v>3</v>
      </c>
      <c r="E26" s="3">
        <v>805.94</v>
      </c>
      <c r="F26" s="4" t="str">
        <f>HYPERLINK("http://141.218.60.56/~jnz1568/getInfo.php?workbook=16_10.xlsx&amp;sheet=A0&amp;row=26&amp;col=6&amp;number=83570000&amp;sourceID=14","83570000")</f>
        <v>83570000</v>
      </c>
      <c r="G26" s="4" t="str">
        <f>HYPERLINK("http://141.218.60.56/~jnz1568/getInfo.php?workbook=16_10.xlsx&amp;sheet=A0&amp;row=26&amp;col=7&amp;number=0&amp;sourceID=14","0")</f>
        <v>0</v>
      </c>
    </row>
    <row r="27" spans="1:7">
      <c r="A27" s="3">
        <v>16</v>
      </c>
      <c r="B27" s="3">
        <v>10</v>
      </c>
      <c r="C27" s="3">
        <v>15</v>
      </c>
      <c r="D27" s="3">
        <v>3</v>
      </c>
      <c r="E27" s="3">
        <v>566.573</v>
      </c>
      <c r="F27" s="4" t="str">
        <f>HYPERLINK("http://141.218.60.56/~jnz1568/getInfo.php?workbook=16_10.xlsx&amp;sheet=A0&amp;row=27&amp;col=6&amp;number=983600000&amp;sourceID=14","983600000")</f>
        <v>983600000</v>
      </c>
      <c r="G27" s="4" t="str">
        <f>HYPERLINK("http://141.218.60.56/~jnz1568/getInfo.php?workbook=16_10.xlsx&amp;sheet=A0&amp;row=27&amp;col=7&amp;number=0&amp;sourceID=14","0")</f>
        <v>0</v>
      </c>
    </row>
    <row r="28" spans="1:7">
      <c r="A28" s="3">
        <v>16</v>
      </c>
      <c r="B28" s="3">
        <v>10</v>
      </c>
      <c r="C28" s="3">
        <v>6</v>
      </c>
      <c r="D28" s="3">
        <v>4</v>
      </c>
      <c r="E28" s="3">
        <v>1175.394</v>
      </c>
      <c r="F28" s="4" t="str">
        <f>HYPERLINK("http://141.218.60.56/~jnz1568/getInfo.php?workbook=16_10.xlsx&amp;sheet=A0&amp;row=28&amp;col=6&amp;number=43900000&amp;sourceID=14","43900000")</f>
        <v>43900000</v>
      </c>
      <c r="G28" s="4" t="str">
        <f>HYPERLINK("http://141.218.60.56/~jnz1568/getInfo.php?workbook=16_10.xlsx&amp;sheet=A0&amp;row=28&amp;col=7&amp;number=0&amp;sourceID=14","0")</f>
        <v>0</v>
      </c>
    </row>
    <row r="29" spans="1:7">
      <c r="A29" s="3">
        <v>16</v>
      </c>
      <c r="B29" s="3">
        <v>10</v>
      </c>
      <c r="C29" s="3">
        <v>10</v>
      </c>
      <c r="D29" s="3">
        <v>4</v>
      </c>
      <c r="E29" s="3">
        <v>876.856</v>
      </c>
      <c r="F29" s="4" t="str">
        <f>HYPERLINK("http://141.218.60.56/~jnz1568/getInfo.php?workbook=16_10.xlsx&amp;sheet=A0&amp;row=29&amp;col=6&amp;number=675300000&amp;sourceID=14","675300000")</f>
        <v>675300000</v>
      </c>
      <c r="G29" s="4" t="str">
        <f>HYPERLINK("http://141.218.60.56/~jnz1568/getInfo.php?workbook=16_10.xlsx&amp;sheet=A0&amp;row=29&amp;col=7&amp;number=0&amp;sourceID=14","0")</f>
        <v>0</v>
      </c>
    </row>
    <row r="30" spans="1:7">
      <c r="A30" s="3">
        <v>16</v>
      </c>
      <c r="B30" s="3">
        <v>10</v>
      </c>
      <c r="C30" s="3">
        <v>11</v>
      </c>
      <c r="D30" s="3">
        <v>4</v>
      </c>
      <c r="E30" s="3">
        <v>941.497</v>
      </c>
      <c r="F30" s="4" t="str">
        <f>HYPERLINK("http://141.218.60.56/~jnz1568/getInfo.php?workbook=16_10.xlsx&amp;sheet=A0&amp;row=30&amp;col=6&amp;number=266400000&amp;sourceID=14","266400000")</f>
        <v>266400000</v>
      </c>
      <c r="G30" s="4" t="str">
        <f>HYPERLINK("http://141.218.60.56/~jnz1568/getInfo.php?workbook=16_10.xlsx&amp;sheet=A0&amp;row=30&amp;col=7&amp;number=0&amp;sourceID=14","0")</f>
        <v>0</v>
      </c>
    </row>
    <row r="31" spans="1:7">
      <c r="A31" s="3">
        <v>16</v>
      </c>
      <c r="B31" s="3">
        <v>10</v>
      </c>
      <c r="C31" s="3">
        <v>14</v>
      </c>
      <c r="D31" s="3">
        <v>4</v>
      </c>
      <c r="E31" s="3">
        <v>844.019</v>
      </c>
      <c r="F31" s="4" t="str">
        <f>HYPERLINK("http://141.218.60.56/~jnz1568/getInfo.php?workbook=16_10.xlsx&amp;sheet=A0&amp;row=31&amp;col=6&amp;number=669000000&amp;sourceID=14","669000000")</f>
        <v>669000000</v>
      </c>
      <c r="G31" s="4" t="str">
        <f>HYPERLINK("http://141.218.60.56/~jnz1568/getInfo.php?workbook=16_10.xlsx&amp;sheet=A0&amp;row=31&amp;col=7&amp;number=0&amp;sourceID=14","0")</f>
        <v>0</v>
      </c>
    </row>
    <row r="32" spans="1:7">
      <c r="A32" s="3">
        <v>16</v>
      </c>
      <c r="B32" s="3">
        <v>10</v>
      </c>
      <c r="C32" s="3">
        <v>6</v>
      </c>
      <c r="D32" s="3">
        <v>5</v>
      </c>
      <c r="E32" s="3">
        <v>1273.174</v>
      </c>
      <c r="F32" s="4" t="str">
        <f>HYPERLINK("http://141.218.60.56/~jnz1568/getInfo.php?workbook=16_10.xlsx&amp;sheet=A0&amp;row=32&amp;col=6&amp;number=12530000&amp;sourceID=14","12530000")</f>
        <v>12530000</v>
      </c>
      <c r="G32" s="4" t="str">
        <f>HYPERLINK("http://141.218.60.56/~jnz1568/getInfo.php?workbook=16_10.xlsx&amp;sheet=A0&amp;row=32&amp;col=7&amp;number=0&amp;sourceID=14","0")</f>
        <v>0</v>
      </c>
    </row>
    <row r="33" spans="1:7">
      <c r="A33" s="3">
        <v>16</v>
      </c>
      <c r="B33" s="3">
        <v>10</v>
      </c>
      <c r="C33" s="3">
        <v>7</v>
      </c>
      <c r="D33" s="3">
        <v>5</v>
      </c>
      <c r="E33" s="3">
        <v>1040.704</v>
      </c>
      <c r="F33" s="4" t="str">
        <f>HYPERLINK("http://141.218.60.56/~jnz1568/getInfo.php?workbook=16_10.xlsx&amp;sheet=A0&amp;row=33&amp;col=6&amp;number=5508000&amp;sourceID=14","5508000")</f>
        <v>5508000</v>
      </c>
      <c r="G33" s="4" t="str">
        <f>HYPERLINK("http://141.218.60.56/~jnz1568/getInfo.php?workbook=16_10.xlsx&amp;sheet=A0&amp;row=33&amp;col=7&amp;number=0&amp;sourceID=14","0")</f>
        <v>0</v>
      </c>
    </row>
    <row r="34" spans="1:7">
      <c r="A34" s="3">
        <v>16</v>
      </c>
      <c r="B34" s="3">
        <v>10</v>
      </c>
      <c r="C34" s="3">
        <v>9</v>
      </c>
      <c r="D34" s="3">
        <v>5</v>
      </c>
      <c r="E34" s="3">
        <v>960.091</v>
      </c>
      <c r="F34" s="4" t="str">
        <f>HYPERLINK("http://141.218.60.56/~jnz1568/getInfo.php?workbook=16_10.xlsx&amp;sheet=A0&amp;row=34&amp;col=6&amp;number=315200000&amp;sourceID=14","315200000")</f>
        <v>315200000</v>
      </c>
      <c r="G34" s="4" t="str">
        <f>HYPERLINK("http://141.218.60.56/~jnz1568/getInfo.php?workbook=16_10.xlsx&amp;sheet=A0&amp;row=34&amp;col=7&amp;number=0&amp;sourceID=14","0")</f>
        <v>0</v>
      </c>
    </row>
    <row r="35" spans="1:7">
      <c r="A35" s="3">
        <v>16</v>
      </c>
      <c r="B35" s="3">
        <v>10</v>
      </c>
      <c r="C35" s="3">
        <v>10</v>
      </c>
      <c r="D35" s="3">
        <v>5</v>
      </c>
      <c r="E35" s="3">
        <v>930.148</v>
      </c>
      <c r="F35" s="4" t="str">
        <f>HYPERLINK("http://141.218.60.56/~jnz1568/getInfo.php?workbook=16_10.xlsx&amp;sheet=A0&amp;row=35&amp;col=6&amp;number=755700000&amp;sourceID=14","755700000")</f>
        <v>755700000</v>
      </c>
      <c r="G35" s="4" t="str">
        <f>HYPERLINK("http://141.218.60.56/~jnz1568/getInfo.php?workbook=16_10.xlsx&amp;sheet=A0&amp;row=35&amp;col=7&amp;number=0&amp;sourceID=14","0")</f>
        <v>0</v>
      </c>
    </row>
    <row r="36" spans="1:7">
      <c r="A36" s="3">
        <v>16</v>
      </c>
      <c r="B36" s="3">
        <v>10</v>
      </c>
      <c r="C36" s="3">
        <v>11</v>
      </c>
      <c r="D36" s="3">
        <v>5</v>
      </c>
      <c r="E36" s="3">
        <v>1003.212</v>
      </c>
      <c r="F36" s="4" t="str">
        <f>HYPERLINK("http://141.218.60.56/~jnz1568/getInfo.php?workbook=16_10.xlsx&amp;sheet=A0&amp;row=36&amp;col=6&amp;number=6537000&amp;sourceID=14","6537000")</f>
        <v>6537000</v>
      </c>
      <c r="G36" s="4" t="str">
        <f>HYPERLINK("http://141.218.60.56/~jnz1568/getInfo.php?workbook=16_10.xlsx&amp;sheet=A0&amp;row=36&amp;col=7&amp;number=0&amp;sourceID=14","0")</f>
        <v>0</v>
      </c>
    </row>
    <row r="37" spans="1:7">
      <c r="A37" s="3">
        <v>16</v>
      </c>
      <c r="B37" s="3">
        <v>10</v>
      </c>
      <c r="C37" s="3">
        <v>12</v>
      </c>
      <c r="D37" s="3">
        <v>5</v>
      </c>
      <c r="E37" s="3">
        <v>906.686</v>
      </c>
      <c r="F37" s="4" t="str">
        <f>HYPERLINK("http://141.218.60.56/~jnz1568/getInfo.php?workbook=16_10.xlsx&amp;sheet=A0&amp;row=37&amp;col=6&amp;number=200600000&amp;sourceID=14","200600000")</f>
        <v>200600000</v>
      </c>
      <c r="G37" s="4" t="str">
        <f>HYPERLINK("http://141.218.60.56/~jnz1568/getInfo.php?workbook=16_10.xlsx&amp;sheet=A0&amp;row=37&amp;col=7&amp;number=0&amp;sourceID=14","0")</f>
        <v>0</v>
      </c>
    </row>
    <row r="38" spans="1:7">
      <c r="A38" s="3">
        <v>16</v>
      </c>
      <c r="B38" s="3">
        <v>10</v>
      </c>
      <c r="C38" s="3">
        <v>13</v>
      </c>
      <c r="D38" s="3">
        <v>5</v>
      </c>
      <c r="E38" s="3">
        <v>903.107</v>
      </c>
      <c r="F38" s="4" t="str">
        <f>HYPERLINK("http://141.218.60.56/~jnz1568/getInfo.php?workbook=16_10.xlsx&amp;sheet=A0&amp;row=38&amp;col=6&amp;number=1199000000&amp;sourceID=14","1199000000")</f>
        <v>1199000000</v>
      </c>
      <c r="G38" s="4" t="str">
        <f>HYPERLINK("http://141.218.60.56/~jnz1568/getInfo.php?workbook=16_10.xlsx&amp;sheet=A0&amp;row=38&amp;col=7&amp;number=0&amp;sourceID=14","0")</f>
        <v>0</v>
      </c>
    </row>
    <row r="39" spans="1:7">
      <c r="A39" s="3">
        <v>16</v>
      </c>
      <c r="B39" s="3">
        <v>10</v>
      </c>
      <c r="C39" s="3">
        <v>14</v>
      </c>
      <c r="D39" s="3">
        <v>5</v>
      </c>
      <c r="E39" s="3">
        <v>893.281</v>
      </c>
      <c r="F39" s="4" t="str">
        <f>HYPERLINK("http://141.218.60.56/~jnz1568/getInfo.php?workbook=16_10.xlsx&amp;sheet=A0&amp;row=39&amp;col=6&amp;number=700000000&amp;sourceID=14","700000000")</f>
        <v>700000000</v>
      </c>
      <c r="G39" s="4" t="str">
        <f>HYPERLINK("http://141.218.60.56/~jnz1568/getInfo.php?workbook=16_10.xlsx&amp;sheet=A0&amp;row=39&amp;col=7&amp;number=0&amp;sourceID=14","0")</f>
        <v>0</v>
      </c>
    </row>
    <row r="40" spans="1:7">
      <c r="A40" s="3">
        <v>16</v>
      </c>
      <c r="B40" s="3">
        <v>10</v>
      </c>
      <c r="C40" s="3">
        <v>15</v>
      </c>
      <c r="D40" s="3">
        <v>5</v>
      </c>
      <c r="E40" s="3">
        <v>608.392</v>
      </c>
      <c r="F40" s="4" t="str">
        <f>HYPERLINK("http://141.218.60.56/~jnz1568/getInfo.php?workbook=16_10.xlsx&amp;sheet=A0&amp;row=40&amp;col=6&amp;number=5073000000&amp;sourceID=14","5073000000")</f>
        <v>5073000000</v>
      </c>
      <c r="G40" s="4" t="str">
        <f>HYPERLINK("http://141.218.60.56/~jnz1568/getInfo.php?workbook=16_10.xlsx&amp;sheet=A0&amp;row=40&amp;col=7&amp;number=0&amp;sourceID=14","0")</f>
        <v>0</v>
      </c>
    </row>
    <row r="41" spans="1:7">
      <c r="A41" s="3">
        <v>16</v>
      </c>
      <c r="B41" s="3">
        <v>10</v>
      </c>
      <c r="C41" s="3">
        <v>16</v>
      </c>
      <c r="D41" s="3">
        <v>6</v>
      </c>
      <c r="E41" s="3">
        <v>638</v>
      </c>
      <c r="F41" s="4" t="str">
        <f>HYPERLINK("http://141.218.60.56/~jnz1568/getInfo.php?workbook=16_10.xlsx&amp;sheet=A0&amp;row=41&amp;col=6&amp;number=3401000000&amp;sourceID=14","3401000000")</f>
        <v>3401000000</v>
      </c>
      <c r="G41" s="4" t="str">
        <f>HYPERLINK("http://141.218.60.56/~jnz1568/getInfo.php?workbook=16_10.xlsx&amp;sheet=A0&amp;row=41&amp;col=7&amp;number=0&amp;sourceID=14","0")</f>
        <v>0</v>
      </c>
    </row>
    <row r="42" spans="1:7">
      <c r="A42" s="3">
        <v>16</v>
      </c>
      <c r="B42" s="3">
        <v>10</v>
      </c>
      <c r="C42" s="3">
        <v>17</v>
      </c>
      <c r="D42" s="3">
        <v>6</v>
      </c>
      <c r="E42" s="3">
        <v>633.354</v>
      </c>
      <c r="F42" s="4" t="str">
        <f>HYPERLINK("http://141.218.60.56/~jnz1568/getInfo.php?workbook=16_10.xlsx&amp;sheet=A0&amp;row=42&amp;col=6&amp;number=3133000000&amp;sourceID=14","3133000000")</f>
        <v>3133000000</v>
      </c>
      <c r="G42" s="4" t="str">
        <f>HYPERLINK("http://141.218.60.56/~jnz1568/getInfo.php?workbook=16_10.xlsx&amp;sheet=A0&amp;row=42&amp;col=7&amp;number=0&amp;sourceID=14","0")</f>
        <v>0</v>
      </c>
    </row>
    <row r="43" spans="1:7">
      <c r="A43" s="3">
        <v>16</v>
      </c>
      <c r="B43" s="3">
        <v>10</v>
      </c>
      <c r="C43" s="3">
        <v>18</v>
      </c>
      <c r="D43" s="3">
        <v>6</v>
      </c>
      <c r="E43" s="3">
        <v>623.532</v>
      </c>
      <c r="F43" s="4" t="str">
        <f>HYPERLINK("http://141.218.60.56/~jnz1568/getInfo.php?workbook=16_10.xlsx&amp;sheet=A0&amp;row=43&amp;col=6&amp;number=2570000000&amp;sourceID=14","2570000000")</f>
        <v>2570000000</v>
      </c>
      <c r="G43" s="4" t="str">
        <f>HYPERLINK("http://141.218.60.56/~jnz1568/getInfo.php?workbook=16_10.xlsx&amp;sheet=A0&amp;row=43&amp;col=7&amp;number=0&amp;sourceID=14","0")</f>
        <v>0</v>
      </c>
    </row>
    <row r="44" spans="1:7">
      <c r="A44" s="3">
        <v>16</v>
      </c>
      <c r="B44" s="3">
        <v>10</v>
      </c>
      <c r="C44" s="3">
        <v>21</v>
      </c>
      <c r="D44" s="3">
        <v>6</v>
      </c>
      <c r="E44" s="3">
        <v>593.635</v>
      </c>
      <c r="F44" s="4" t="str">
        <f>HYPERLINK("http://141.218.60.56/~jnz1568/getInfo.php?workbook=16_10.xlsx&amp;sheet=A0&amp;row=44&amp;col=6&amp;number=2410000&amp;sourceID=14","2410000")</f>
        <v>2410000</v>
      </c>
      <c r="G44" s="4" t="str">
        <f>HYPERLINK("http://141.218.60.56/~jnz1568/getInfo.php?workbook=16_10.xlsx&amp;sheet=A0&amp;row=44&amp;col=7&amp;number=0&amp;sourceID=14","0")</f>
        <v>0</v>
      </c>
    </row>
    <row r="45" spans="1:7">
      <c r="A45" s="3">
        <v>16</v>
      </c>
      <c r="B45" s="3">
        <v>10</v>
      </c>
      <c r="C45" s="3">
        <v>23</v>
      </c>
      <c r="D45" s="3">
        <v>6</v>
      </c>
      <c r="E45" s="3">
        <v>562.697</v>
      </c>
      <c r="F45" s="4" t="str">
        <f>HYPERLINK("http://141.218.60.56/~jnz1568/getInfo.php?workbook=16_10.xlsx&amp;sheet=A0&amp;row=45&amp;col=6&amp;number=2876000&amp;sourceID=14","2876000")</f>
        <v>2876000</v>
      </c>
      <c r="G45" s="4" t="str">
        <f>HYPERLINK("http://141.218.60.56/~jnz1568/getInfo.php?workbook=16_10.xlsx&amp;sheet=A0&amp;row=45&amp;col=7&amp;number=0&amp;sourceID=14","0")</f>
        <v>0</v>
      </c>
    </row>
    <row r="46" spans="1:7">
      <c r="A46" s="3">
        <v>16</v>
      </c>
      <c r="B46" s="3">
        <v>10</v>
      </c>
      <c r="C46" s="3">
        <v>24</v>
      </c>
      <c r="D46" s="3">
        <v>6</v>
      </c>
      <c r="E46" s="3">
        <v>562.459</v>
      </c>
      <c r="F46" s="4" t="str">
        <f>HYPERLINK("http://141.218.60.56/~jnz1568/getInfo.php?workbook=16_10.xlsx&amp;sheet=A0&amp;row=46&amp;col=6&amp;number=4124000&amp;sourceID=14","4124000")</f>
        <v>4124000</v>
      </c>
      <c r="G46" s="4" t="str">
        <f>HYPERLINK("http://141.218.60.56/~jnz1568/getInfo.php?workbook=16_10.xlsx&amp;sheet=A0&amp;row=46&amp;col=7&amp;number=0&amp;sourceID=14","0")</f>
        <v>0</v>
      </c>
    </row>
    <row r="47" spans="1:7">
      <c r="A47" s="3">
        <v>16</v>
      </c>
      <c r="B47" s="3">
        <v>10</v>
      </c>
      <c r="C47" s="3">
        <v>25</v>
      </c>
      <c r="D47" s="3">
        <v>6</v>
      </c>
      <c r="E47" s="3">
        <v>556.506</v>
      </c>
      <c r="F47" s="4" t="str">
        <f>HYPERLINK("http://141.218.60.56/~jnz1568/getInfo.php?workbook=16_10.xlsx&amp;sheet=A0&amp;row=47&amp;col=6&amp;number=32920000&amp;sourceID=14","32920000")</f>
        <v>32920000</v>
      </c>
      <c r="G47" s="4" t="str">
        <f>HYPERLINK("http://141.218.60.56/~jnz1568/getInfo.php?workbook=16_10.xlsx&amp;sheet=A0&amp;row=47&amp;col=7&amp;number=0&amp;sourceID=14","0")</f>
        <v>0</v>
      </c>
    </row>
    <row r="48" spans="1:7">
      <c r="A48" s="3">
        <v>16</v>
      </c>
      <c r="B48" s="3">
        <v>10</v>
      </c>
      <c r="C48" s="3">
        <v>17</v>
      </c>
      <c r="D48" s="3">
        <v>7</v>
      </c>
      <c r="E48" s="3">
        <v>712.531</v>
      </c>
      <c r="F48" s="4" t="str">
        <f>HYPERLINK("http://141.218.60.56/~jnz1568/getInfo.php?workbook=16_10.xlsx&amp;sheet=A0&amp;row=48&amp;col=6&amp;number=176800000&amp;sourceID=14","176800000")</f>
        <v>176800000</v>
      </c>
      <c r="G48" s="4" t="str">
        <f>HYPERLINK("http://141.218.60.56/~jnz1568/getInfo.php?workbook=16_10.xlsx&amp;sheet=A0&amp;row=48&amp;col=7&amp;number=0&amp;sourceID=14","0")</f>
        <v>0</v>
      </c>
    </row>
    <row r="49" spans="1:7">
      <c r="A49" s="3">
        <v>16</v>
      </c>
      <c r="B49" s="3">
        <v>10</v>
      </c>
      <c r="C49" s="3">
        <v>18</v>
      </c>
      <c r="D49" s="3">
        <v>7</v>
      </c>
      <c r="E49" s="3">
        <v>700.125</v>
      </c>
      <c r="F49" s="4" t="str">
        <f>HYPERLINK("http://141.218.60.56/~jnz1568/getInfo.php?workbook=16_10.xlsx&amp;sheet=A0&amp;row=49&amp;col=6&amp;number=67520000&amp;sourceID=14","67520000")</f>
        <v>67520000</v>
      </c>
      <c r="G49" s="4" t="str">
        <f>HYPERLINK("http://141.218.60.56/~jnz1568/getInfo.php?workbook=16_10.xlsx&amp;sheet=A0&amp;row=49&amp;col=7&amp;number=0&amp;sourceID=14","0")</f>
        <v>0</v>
      </c>
    </row>
    <row r="50" spans="1:7">
      <c r="A50" s="3">
        <v>16</v>
      </c>
      <c r="B50" s="3">
        <v>10</v>
      </c>
      <c r="C50" s="3">
        <v>20</v>
      </c>
      <c r="D50" s="3">
        <v>7</v>
      </c>
      <c r="E50" s="3">
        <v>677.687</v>
      </c>
      <c r="F50" s="4" t="str">
        <f>HYPERLINK("http://141.218.60.56/~jnz1568/getInfo.php?workbook=16_10.xlsx&amp;sheet=A0&amp;row=50&amp;col=6&amp;number=3839000000&amp;sourceID=14","3839000000")</f>
        <v>3839000000</v>
      </c>
      <c r="G50" s="4" t="str">
        <f>HYPERLINK("http://141.218.60.56/~jnz1568/getInfo.php?workbook=16_10.xlsx&amp;sheet=A0&amp;row=50&amp;col=7&amp;number=0&amp;sourceID=14","0")</f>
        <v>0</v>
      </c>
    </row>
    <row r="51" spans="1:7">
      <c r="A51" s="3">
        <v>16</v>
      </c>
      <c r="B51" s="3">
        <v>10</v>
      </c>
      <c r="C51" s="3">
        <v>21</v>
      </c>
      <c r="D51" s="3">
        <v>7</v>
      </c>
      <c r="E51" s="3">
        <v>662.652</v>
      </c>
      <c r="F51" s="4" t="str">
        <f>HYPERLINK("http://141.218.60.56/~jnz1568/getInfo.php?workbook=16_10.xlsx&amp;sheet=A0&amp;row=51&amp;col=6&amp;number=1362000000&amp;sourceID=14","1362000000")</f>
        <v>1362000000</v>
      </c>
      <c r="G51" s="4" t="str">
        <f>HYPERLINK("http://141.218.60.56/~jnz1568/getInfo.php?workbook=16_10.xlsx&amp;sheet=A0&amp;row=51&amp;col=7&amp;number=0&amp;sourceID=14","0")</f>
        <v>0</v>
      </c>
    </row>
    <row r="52" spans="1:7">
      <c r="A52" s="3">
        <v>16</v>
      </c>
      <c r="B52" s="3">
        <v>10</v>
      </c>
      <c r="C52" s="3">
        <v>22</v>
      </c>
      <c r="D52" s="3">
        <v>7</v>
      </c>
      <c r="E52" s="3">
        <v>619.223</v>
      </c>
      <c r="F52" s="4" t="str">
        <f>HYPERLINK("http://141.218.60.56/~jnz1568/getInfo.php?workbook=16_10.xlsx&amp;sheet=A0&amp;row=52&amp;col=6&amp;number=51640000&amp;sourceID=14","51640000")</f>
        <v>51640000</v>
      </c>
      <c r="G52" s="4" t="str">
        <f>HYPERLINK("http://141.218.60.56/~jnz1568/getInfo.php?workbook=16_10.xlsx&amp;sheet=A0&amp;row=52&amp;col=7&amp;number=0&amp;sourceID=14","0")</f>
        <v>0</v>
      </c>
    </row>
    <row r="53" spans="1:7">
      <c r="A53" s="3">
        <v>16</v>
      </c>
      <c r="B53" s="3">
        <v>10</v>
      </c>
      <c r="C53" s="3">
        <v>23</v>
      </c>
      <c r="D53" s="3">
        <v>7</v>
      </c>
      <c r="E53" s="3">
        <v>624.334</v>
      </c>
      <c r="F53" s="4" t="str">
        <f>HYPERLINK("http://141.218.60.56/~jnz1568/getInfo.php?workbook=16_10.xlsx&amp;sheet=A0&amp;row=53&amp;col=6&amp;number=324000000&amp;sourceID=14","324000000")</f>
        <v>324000000</v>
      </c>
      <c r="G53" s="4" t="str">
        <f>HYPERLINK("http://141.218.60.56/~jnz1568/getInfo.php?workbook=16_10.xlsx&amp;sheet=A0&amp;row=53&amp;col=7&amp;number=0&amp;sourceID=14","0")</f>
        <v>0</v>
      </c>
    </row>
    <row r="54" spans="1:7">
      <c r="A54" s="3">
        <v>16</v>
      </c>
      <c r="B54" s="3">
        <v>10</v>
      </c>
      <c r="C54" s="3">
        <v>24</v>
      </c>
      <c r="D54" s="3">
        <v>7</v>
      </c>
      <c r="E54" s="3">
        <v>624.042</v>
      </c>
      <c r="F54" s="4" t="str">
        <f>HYPERLINK("http://141.218.60.56/~jnz1568/getInfo.php?workbook=16_10.xlsx&amp;sheet=A0&amp;row=54&amp;col=6&amp;number=192300000&amp;sourceID=14","192300000")</f>
        <v>192300000</v>
      </c>
      <c r="G54" s="4" t="str">
        <f>HYPERLINK("http://141.218.60.56/~jnz1568/getInfo.php?workbook=16_10.xlsx&amp;sheet=A0&amp;row=54&amp;col=7&amp;number=0&amp;sourceID=14","0")</f>
        <v>0</v>
      </c>
    </row>
    <row r="55" spans="1:7">
      <c r="A55" s="3">
        <v>16</v>
      </c>
      <c r="B55" s="3">
        <v>10</v>
      </c>
      <c r="C55" s="3">
        <v>25</v>
      </c>
      <c r="D55" s="3">
        <v>7</v>
      </c>
      <c r="E55" s="3">
        <v>616.722</v>
      </c>
      <c r="F55" s="4" t="str">
        <f>HYPERLINK("http://141.218.60.56/~jnz1568/getInfo.php?workbook=16_10.xlsx&amp;sheet=A0&amp;row=55&amp;col=6&amp;number=323800000&amp;sourceID=14","323800000")</f>
        <v>323800000</v>
      </c>
      <c r="G55" s="4" t="str">
        <f>HYPERLINK("http://141.218.60.56/~jnz1568/getInfo.php?workbook=16_10.xlsx&amp;sheet=A0&amp;row=55&amp;col=7&amp;number=0&amp;sourceID=14","0")</f>
        <v>0</v>
      </c>
    </row>
    <row r="56" spans="1:7">
      <c r="A56" s="3">
        <v>16</v>
      </c>
      <c r="B56" s="3">
        <v>10</v>
      </c>
      <c r="C56" s="3">
        <v>26</v>
      </c>
      <c r="D56" s="3">
        <v>7</v>
      </c>
      <c r="E56" s="3">
        <v>651.522</v>
      </c>
      <c r="F56" s="4" t="str">
        <f>HYPERLINK("http://141.218.60.56/~jnz1568/getInfo.php?workbook=16_10.xlsx&amp;sheet=A0&amp;row=56&amp;col=6&amp;number=18690000&amp;sourceID=14","18690000")</f>
        <v>18690000</v>
      </c>
      <c r="G56" s="4" t="str">
        <f>HYPERLINK("http://141.218.60.56/~jnz1568/getInfo.php?workbook=16_10.xlsx&amp;sheet=A0&amp;row=56&amp;col=7&amp;number=0&amp;sourceID=14","0")</f>
        <v>0</v>
      </c>
    </row>
    <row r="57" spans="1:7">
      <c r="A57" s="3">
        <v>16</v>
      </c>
      <c r="B57" s="3">
        <v>10</v>
      </c>
      <c r="C57" s="3">
        <v>18</v>
      </c>
      <c r="D57" s="3">
        <v>8</v>
      </c>
      <c r="E57" s="3">
        <v>693.988</v>
      </c>
      <c r="F57" s="4" t="str">
        <f>HYPERLINK("http://141.218.60.56/~jnz1568/getInfo.php?workbook=16_10.xlsx&amp;sheet=A0&amp;row=57&amp;col=6&amp;number=98820000&amp;sourceID=14","98820000")</f>
        <v>98820000</v>
      </c>
      <c r="G57" s="4" t="str">
        <f>HYPERLINK("http://141.218.60.56/~jnz1568/getInfo.php?workbook=16_10.xlsx&amp;sheet=A0&amp;row=57&amp;col=7&amp;number=0&amp;sourceID=14","0")</f>
        <v>0</v>
      </c>
    </row>
    <row r="58" spans="1:7">
      <c r="A58" s="3">
        <v>16</v>
      </c>
      <c r="B58" s="3">
        <v>10</v>
      </c>
      <c r="C58" s="3">
        <v>19</v>
      </c>
      <c r="D58" s="3">
        <v>8</v>
      </c>
      <c r="E58" s="3">
        <v>680.653</v>
      </c>
      <c r="F58" s="4" t="str">
        <f>HYPERLINK("http://141.218.60.56/~jnz1568/getInfo.php?workbook=16_10.xlsx&amp;sheet=A0&amp;row=58&amp;col=6&amp;number=4399000000&amp;sourceID=14","4399000000")</f>
        <v>4399000000</v>
      </c>
      <c r="G58" s="4" t="str">
        <f>HYPERLINK("http://141.218.60.56/~jnz1568/getInfo.php?workbook=16_10.xlsx&amp;sheet=A0&amp;row=58&amp;col=7&amp;number=0&amp;sourceID=14","0")</f>
        <v>0</v>
      </c>
    </row>
    <row r="59" spans="1:7">
      <c r="A59" s="3">
        <v>16</v>
      </c>
      <c r="B59" s="3">
        <v>10</v>
      </c>
      <c r="C59" s="3">
        <v>20</v>
      </c>
      <c r="D59" s="3">
        <v>8</v>
      </c>
      <c r="E59" s="3">
        <v>671.936</v>
      </c>
      <c r="F59" s="4" t="str">
        <f>HYPERLINK("http://141.218.60.56/~jnz1568/getInfo.php?workbook=16_10.xlsx&amp;sheet=A0&amp;row=59&amp;col=6&amp;number=617700000&amp;sourceID=14","617700000")</f>
        <v>617700000</v>
      </c>
      <c r="G59" s="4" t="str">
        <f>HYPERLINK("http://141.218.60.56/~jnz1568/getInfo.php?workbook=16_10.xlsx&amp;sheet=A0&amp;row=59&amp;col=7&amp;number=0&amp;sourceID=14","0")</f>
        <v>0</v>
      </c>
    </row>
    <row r="60" spans="1:7">
      <c r="A60" s="3">
        <v>16</v>
      </c>
      <c r="B60" s="3">
        <v>10</v>
      </c>
      <c r="C60" s="3">
        <v>21</v>
      </c>
      <c r="D60" s="3">
        <v>8</v>
      </c>
      <c r="E60" s="3">
        <v>657.152</v>
      </c>
      <c r="F60" s="4" t="str">
        <f>HYPERLINK("http://141.218.60.56/~jnz1568/getInfo.php?workbook=16_10.xlsx&amp;sheet=A0&amp;row=60&amp;col=6&amp;number=72560000&amp;sourceID=14","72560000")</f>
        <v>72560000</v>
      </c>
      <c r="G60" s="4" t="str">
        <f>HYPERLINK("http://141.218.60.56/~jnz1568/getInfo.php?workbook=16_10.xlsx&amp;sheet=A0&amp;row=60&amp;col=7&amp;number=0&amp;sourceID=14","0")</f>
        <v>0</v>
      </c>
    </row>
    <row r="61" spans="1:7">
      <c r="A61" s="3">
        <v>16</v>
      </c>
      <c r="B61" s="3">
        <v>10</v>
      </c>
      <c r="C61" s="3">
        <v>22</v>
      </c>
      <c r="D61" s="3">
        <v>8</v>
      </c>
      <c r="E61" s="3">
        <v>614.418</v>
      </c>
      <c r="F61" s="4" t="str">
        <f>HYPERLINK("http://141.218.60.56/~jnz1568/getInfo.php?workbook=16_10.xlsx&amp;sheet=A0&amp;row=61&amp;col=6&amp;number=355600000&amp;sourceID=14","355600000")</f>
        <v>355600000</v>
      </c>
      <c r="G61" s="4" t="str">
        <f>HYPERLINK("http://141.218.60.56/~jnz1568/getInfo.php?workbook=16_10.xlsx&amp;sheet=A0&amp;row=61&amp;col=7&amp;number=0&amp;sourceID=14","0")</f>
        <v>0</v>
      </c>
    </row>
    <row r="62" spans="1:7">
      <c r="A62" s="3">
        <v>16</v>
      </c>
      <c r="B62" s="3">
        <v>10</v>
      </c>
      <c r="C62" s="3">
        <v>24</v>
      </c>
      <c r="D62" s="3">
        <v>8</v>
      </c>
      <c r="E62" s="3">
        <v>619.162</v>
      </c>
      <c r="F62" s="4" t="str">
        <f>HYPERLINK("http://141.218.60.56/~jnz1568/getInfo.php?workbook=16_10.xlsx&amp;sheet=A0&amp;row=62&amp;col=6&amp;number=21680000&amp;sourceID=14","21680000")</f>
        <v>21680000</v>
      </c>
      <c r="G62" s="4" t="str">
        <f>HYPERLINK("http://141.218.60.56/~jnz1568/getInfo.php?workbook=16_10.xlsx&amp;sheet=A0&amp;row=62&amp;col=7&amp;number=0&amp;sourceID=14","0")</f>
        <v>0</v>
      </c>
    </row>
    <row r="63" spans="1:7">
      <c r="A63" s="3">
        <v>16</v>
      </c>
      <c r="B63" s="3">
        <v>10</v>
      </c>
      <c r="C63" s="3">
        <v>25</v>
      </c>
      <c r="D63" s="3">
        <v>8</v>
      </c>
      <c r="E63" s="3">
        <v>611.955</v>
      </c>
      <c r="F63" s="4" t="str">
        <f>HYPERLINK("http://141.218.60.56/~jnz1568/getInfo.php?workbook=16_10.xlsx&amp;sheet=A0&amp;row=63&amp;col=6&amp;number=97160000&amp;sourceID=14","97160000")</f>
        <v>97160000</v>
      </c>
      <c r="G63" s="4" t="str">
        <f>HYPERLINK("http://141.218.60.56/~jnz1568/getInfo.php?workbook=16_10.xlsx&amp;sheet=A0&amp;row=63&amp;col=7&amp;number=0&amp;sourceID=14","0")</f>
        <v>0</v>
      </c>
    </row>
    <row r="64" spans="1:7">
      <c r="A64" s="3">
        <v>16</v>
      </c>
      <c r="B64" s="3">
        <v>10</v>
      </c>
      <c r="C64" s="3">
        <v>26</v>
      </c>
      <c r="D64" s="3">
        <v>8</v>
      </c>
      <c r="E64" s="3">
        <v>646.205</v>
      </c>
      <c r="F64" s="4" t="str">
        <f>HYPERLINK("http://141.218.60.56/~jnz1568/getInfo.php?workbook=16_10.xlsx&amp;sheet=A0&amp;row=64&amp;col=6&amp;number=752200000&amp;sourceID=14","752200000")</f>
        <v>752200000</v>
      </c>
      <c r="G64" s="4" t="str">
        <f>HYPERLINK("http://141.218.60.56/~jnz1568/getInfo.php?workbook=16_10.xlsx&amp;sheet=A0&amp;row=64&amp;col=7&amp;number=0&amp;sourceID=14","0")</f>
        <v>0</v>
      </c>
    </row>
    <row r="65" spans="1:7">
      <c r="A65" s="3">
        <v>16</v>
      </c>
      <c r="B65" s="3">
        <v>10</v>
      </c>
      <c r="C65" s="3">
        <v>17</v>
      </c>
      <c r="D65" s="3">
        <v>9</v>
      </c>
      <c r="E65" s="3">
        <v>755.991</v>
      </c>
      <c r="F65" s="4" t="str">
        <f>HYPERLINK("http://141.218.60.56/~jnz1568/getInfo.php?workbook=16_10.xlsx&amp;sheet=A0&amp;row=65&amp;col=6&amp;number=385000000&amp;sourceID=14","385000000")</f>
        <v>385000000</v>
      </c>
      <c r="G65" s="4" t="str">
        <f>HYPERLINK("http://141.218.60.56/~jnz1568/getInfo.php?workbook=16_10.xlsx&amp;sheet=A0&amp;row=65&amp;col=7&amp;number=0&amp;sourceID=14","0")</f>
        <v>0</v>
      </c>
    </row>
    <row r="66" spans="1:7">
      <c r="A66" s="3">
        <v>16</v>
      </c>
      <c r="B66" s="3">
        <v>10</v>
      </c>
      <c r="C66" s="3">
        <v>18</v>
      </c>
      <c r="D66" s="3">
        <v>9</v>
      </c>
      <c r="E66" s="3">
        <v>742.039</v>
      </c>
      <c r="F66" s="4" t="str">
        <f>HYPERLINK("http://141.218.60.56/~jnz1568/getInfo.php?workbook=16_10.xlsx&amp;sheet=A0&amp;row=66&amp;col=6&amp;number=975200000&amp;sourceID=14","975200000")</f>
        <v>975200000</v>
      </c>
      <c r="G66" s="4" t="str">
        <f>HYPERLINK("http://141.218.60.56/~jnz1568/getInfo.php?workbook=16_10.xlsx&amp;sheet=A0&amp;row=66&amp;col=7&amp;number=0&amp;sourceID=14","0")</f>
        <v>0</v>
      </c>
    </row>
    <row r="67" spans="1:7">
      <c r="A67" s="3">
        <v>16</v>
      </c>
      <c r="B67" s="3">
        <v>10</v>
      </c>
      <c r="C67" s="3">
        <v>20</v>
      </c>
      <c r="D67" s="3">
        <v>9</v>
      </c>
      <c r="E67" s="3">
        <v>716.883</v>
      </c>
      <c r="F67" s="4" t="str">
        <f>HYPERLINK("http://141.218.60.56/~jnz1568/getInfo.php?workbook=16_10.xlsx&amp;sheet=A0&amp;row=67&amp;col=6&amp;number=32610000&amp;sourceID=14","32610000")</f>
        <v>32610000</v>
      </c>
      <c r="G67" s="4" t="str">
        <f>HYPERLINK("http://141.218.60.56/~jnz1568/getInfo.php?workbook=16_10.xlsx&amp;sheet=A0&amp;row=67&amp;col=7&amp;number=0&amp;sourceID=14","0")</f>
        <v>0</v>
      </c>
    </row>
    <row r="68" spans="1:7">
      <c r="A68" s="3">
        <v>16</v>
      </c>
      <c r="B68" s="3">
        <v>10</v>
      </c>
      <c r="C68" s="3">
        <v>21</v>
      </c>
      <c r="D68" s="3">
        <v>9</v>
      </c>
      <c r="E68" s="3">
        <v>700.08</v>
      </c>
      <c r="F68" s="4" t="str">
        <f>HYPERLINK("http://141.218.60.56/~jnz1568/getInfo.php?workbook=16_10.xlsx&amp;sheet=A0&amp;row=68&amp;col=6&amp;number=3846000&amp;sourceID=14","3846000")</f>
        <v>3846000</v>
      </c>
      <c r="G68" s="4" t="str">
        <f>HYPERLINK("http://141.218.60.56/~jnz1568/getInfo.php?workbook=16_10.xlsx&amp;sheet=A0&amp;row=68&amp;col=7&amp;number=0&amp;sourceID=14","0")</f>
        <v>0</v>
      </c>
    </row>
    <row r="69" spans="1:7">
      <c r="A69" s="3">
        <v>16</v>
      </c>
      <c r="B69" s="3">
        <v>10</v>
      </c>
      <c r="C69" s="3">
        <v>22</v>
      </c>
      <c r="D69" s="3">
        <v>9</v>
      </c>
      <c r="E69" s="3">
        <v>651.785</v>
      </c>
      <c r="F69" s="4" t="str">
        <f>HYPERLINK("http://141.218.60.56/~jnz1568/getInfo.php?workbook=16_10.xlsx&amp;sheet=A0&amp;row=69&amp;col=6&amp;number=51960000&amp;sourceID=14","51960000")</f>
        <v>51960000</v>
      </c>
      <c r="G69" s="4" t="str">
        <f>HYPERLINK("http://141.218.60.56/~jnz1568/getInfo.php?workbook=16_10.xlsx&amp;sheet=A0&amp;row=69&amp;col=7&amp;number=0&amp;sourceID=14","0")</f>
        <v>0</v>
      </c>
    </row>
    <row r="70" spans="1:7">
      <c r="A70" s="3">
        <v>16</v>
      </c>
      <c r="B70" s="3">
        <v>10</v>
      </c>
      <c r="C70" s="3">
        <v>23</v>
      </c>
      <c r="D70" s="3">
        <v>9</v>
      </c>
      <c r="E70" s="3">
        <v>657.45</v>
      </c>
      <c r="F70" s="4" t="str">
        <f>HYPERLINK("http://141.218.60.56/~jnz1568/getInfo.php?workbook=16_10.xlsx&amp;sheet=A0&amp;row=70&amp;col=6&amp;number=29970000&amp;sourceID=14","29970000")</f>
        <v>29970000</v>
      </c>
      <c r="G70" s="4" t="str">
        <f>HYPERLINK("http://141.218.60.56/~jnz1568/getInfo.php?workbook=16_10.xlsx&amp;sheet=A0&amp;row=70&amp;col=7&amp;number=0&amp;sourceID=14","0")</f>
        <v>0</v>
      </c>
    </row>
    <row r="71" spans="1:7">
      <c r="A71" s="3">
        <v>16</v>
      </c>
      <c r="B71" s="3">
        <v>10</v>
      </c>
      <c r="C71" s="3">
        <v>24</v>
      </c>
      <c r="D71" s="3">
        <v>9</v>
      </c>
      <c r="E71" s="3">
        <v>657.126</v>
      </c>
      <c r="F71" s="4" t="str">
        <f>HYPERLINK("http://141.218.60.56/~jnz1568/getInfo.php?workbook=16_10.xlsx&amp;sheet=A0&amp;row=71&amp;col=6&amp;number=36980000&amp;sourceID=14","36980000")</f>
        <v>36980000</v>
      </c>
      <c r="G71" s="4" t="str">
        <f>HYPERLINK("http://141.218.60.56/~jnz1568/getInfo.php?workbook=16_10.xlsx&amp;sheet=A0&amp;row=71&amp;col=7&amp;number=0&amp;sourceID=14","0")</f>
        <v>0</v>
      </c>
    </row>
    <row r="72" spans="1:7">
      <c r="A72" s="3">
        <v>16</v>
      </c>
      <c r="B72" s="3">
        <v>10</v>
      </c>
      <c r="C72" s="3">
        <v>25</v>
      </c>
      <c r="D72" s="3">
        <v>9</v>
      </c>
      <c r="E72" s="3">
        <v>649.015</v>
      </c>
      <c r="F72" s="4" t="str">
        <f>HYPERLINK("http://141.218.60.56/~jnz1568/getInfo.php?workbook=16_10.xlsx&amp;sheet=A0&amp;row=72&amp;col=6&amp;number=705200000&amp;sourceID=14","705200000")</f>
        <v>705200000</v>
      </c>
      <c r="G72" s="4" t="str">
        <f>HYPERLINK("http://141.218.60.56/~jnz1568/getInfo.php?workbook=16_10.xlsx&amp;sheet=A0&amp;row=72&amp;col=7&amp;number=0&amp;sourceID=14","0")</f>
        <v>0</v>
      </c>
    </row>
    <row r="73" spans="1:7">
      <c r="A73" s="3">
        <v>16</v>
      </c>
      <c r="B73" s="3">
        <v>10</v>
      </c>
      <c r="C73" s="3">
        <v>26</v>
      </c>
      <c r="D73" s="3">
        <v>9</v>
      </c>
      <c r="E73" s="3">
        <v>687.669</v>
      </c>
      <c r="F73" s="4" t="str">
        <f>HYPERLINK("http://141.218.60.56/~jnz1568/getInfo.php?workbook=16_10.xlsx&amp;sheet=A0&amp;row=73&amp;col=6&amp;number=3611000000&amp;sourceID=14","3611000000")</f>
        <v>3611000000</v>
      </c>
      <c r="G73" s="4" t="str">
        <f>HYPERLINK("http://141.218.60.56/~jnz1568/getInfo.php?workbook=16_10.xlsx&amp;sheet=A0&amp;row=73&amp;col=7&amp;number=0&amp;sourceID=14","0")</f>
        <v>0</v>
      </c>
    </row>
    <row r="74" spans="1:7">
      <c r="A74" s="3">
        <v>16</v>
      </c>
      <c r="B74" s="3">
        <v>10</v>
      </c>
      <c r="C74" s="3">
        <v>27</v>
      </c>
      <c r="D74" s="3">
        <v>9</v>
      </c>
      <c r="E74" s="3">
        <v>589.283</v>
      </c>
      <c r="F74" s="4" t="str">
        <f>HYPERLINK("http://141.218.60.56/~jnz1568/getInfo.php?workbook=16_10.xlsx&amp;sheet=A0&amp;row=74&amp;col=6&amp;number=52370000&amp;sourceID=14","52370000")</f>
        <v>52370000</v>
      </c>
      <c r="G74" s="4" t="str">
        <f>HYPERLINK("http://141.218.60.56/~jnz1568/getInfo.php?workbook=16_10.xlsx&amp;sheet=A0&amp;row=74&amp;col=7&amp;number=0&amp;sourceID=14","0")</f>
        <v>0</v>
      </c>
    </row>
    <row r="75" spans="1:7">
      <c r="A75" s="3">
        <v>16</v>
      </c>
      <c r="B75" s="3">
        <v>10</v>
      </c>
      <c r="C75" s="3">
        <v>16</v>
      </c>
      <c r="D75" s="3">
        <v>10</v>
      </c>
      <c r="E75" s="3">
        <v>782.633</v>
      </c>
      <c r="F75" s="4" t="str">
        <f>HYPERLINK("http://141.218.60.56/~jnz1568/getInfo.php?workbook=16_10.xlsx&amp;sheet=A0&amp;row=75&amp;col=6&amp;number=117000000&amp;sourceID=14","117000000")</f>
        <v>117000000</v>
      </c>
      <c r="G75" s="4" t="str">
        <f>HYPERLINK("http://141.218.60.56/~jnz1568/getInfo.php?workbook=16_10.xlsx&amp;sheet=A0&amp;row=75&amp;col=7&amp;number=0&amp;sourceID=14","0")</f>
        <v>0</v>
      </c>
    </row>
    <row r="76" spans="1:7">
      <c r="A76" s="3">
        <v>16</v>
      </c>
      <c r="B76" s="3">
        <v>10</v>
      </c>
      <c r="C76" s="3">
        <v>17</v>
      </c>
      <c r="D76" s="3">
        <v>10</v>
      </c>
      <c r="E76" s="3">
        <v>775.652</v>
      </c>
      <c r="F76" s="4" t="str">
        <f>HYPERLINK("http://141.218.60.56/~jnz1568/getInfo.php?workbook=16_10.xlsx&amp;sheet=A0&amp;row=76&amp;col=6&amp;number=57500000&amp;sourceID=14","57500000")</f>
        <v>57500000</v>
      </c>
      <c r="G76" s="4" t="str">
        <f>HYPERLINK("http://141.218.60.56/~jnz1568/getInfo.php?workbook=16_10.xlsx&amp;sheet=A0&amp;row=76&amp;col=7&amp;number=0&amp;sourceID=14","0")</f>
        <v>0</v>
      </c>
    </row>
    <row r="77" spans="1:7">
      <c r="A77" s="3">
        <v>16</v>
      </c>
      <c r="B77" s="3">
        <v>10</v>
      </c>
      <c r="C77" s="3">
        <v>18</v>
      </c>
      <c r="D77" s="3">
        <v>10</v>
      </c>
      <c r="E77" s="3">
        <v>760.973</v>
      </c>
      <c r="F77" s="4" t="str">
        <f>HYPERLINK("http://141.218.60.56/~jnz1568/getInfo.php?workbook=16_10.xlsx&amp;sheet=A0&amp;row=77&amp;col=6&amp;number=87200000&amp;sourceID=14","87200000")</f>
        <v>87200000</v>
      </c>
      <c r="G77" s="4" t="str">
        <f>HYPERLINK("http://141.218.60.56/~jnz1568/getInfo.php?workbook=16_10.xlsx&amp;sheet=A0&amp;row=77&amp;col=7&amp;number=0&amp;sourceID=14","0")</f>
        <v>0</v>
      </c>
    </row>
    <row r="78" spans="1:7">
      <c r="A78" s="3">
        <v>16</v>
      </c>
      <c r="B78" s="3">
        <v>10</v>
      </c>
      <c r="C78" s="3">
        <v>21</v>
      </c>
      <c r="D78" s="3">
        <v>10</v>
      </c>
      <c r="E78" s="3">
        <v>716.909</v>
      </c>
      <c r="F78" s="4" t="str">
        <f>HYPERLINK("http://141.218.60.56/~jnz1568/getInfo.php?workbook=16_10.xlsx&amp;sheet=A0&amp;row=78&amp;col=6&amp;number=541400&amp;sourceID=14","541400")</f>
        <v>541400</v>
      </c>
      <c r="G78" s="4" t="str">
        <f>HYPERLINK("http://141.218.60.56/~jnz1568/getInfo.php?workbook=16_10.xlsx&amp;sheet=A0&amp;row=78&amp;col=7&amp;number=0&amp;sourceID=14","0")</f>
        <v>0</v>
      </c>
    </row>
    <row r="79" spans="1:7">
      <c r="A79" s="3">
        <v>16</v>
      </c>
      <c r="B79" s="3">
        <v>10</v>
      </c>
      <c r="C79" s="3">
        <v>23</v>
      </c>
      <c r="D79" s="3">
        <v>10</v>
      </c>
      <c r="E79" s="3">
        <v>672.27</v>
      </c>
      <c r="F79" s="4" t="str">
        <f>HYPERLINK("http://141.218.60.56/~jnz1568/getInfo.php?workbook=16_10.xlsx&amp;sheet=A0&amp;row=79&amp;col=6&amp;number=60600000&amp;sourceID=14","60600000")</f>
        <v>60600000</v>
      </c>
      <c r="G79" s="4" t="str">
        <f>HYPERLINK("http://141.218.60.56/~jnz1568/getInfo.php?workbook=16_10.xlsx&amp;sheet=A0&amp;row=79&amp;col=7&amp;number=0&amp;sourceID=14","0")</f>
        <v>0</v>
      </c>
    </row>
    <row r="80" spans="1:7">
      <c r="A80" s="3">
        <v>16</v>
      </c>
      <c r="B80" s="3">
        <v>10</v>
      </c>
      <c r="C80" s="3">
        <v>24</v>
      </c>
      <c r="D80" s="3">
        <v>10</v>
      </c>
      <c r="E80" s="3">
        <v>671.931</v>
      </c>
      <c r="F80" s="4" t="str">
        <f>HYPERLINK("http://141.218.60.56/~jnz1568/getInfo.php?workbook=16_10.xlsx&amp;sheet=A0&amp;row=80&amp;col=6&amp;number=3792000000&amp;sourceID=14","3792000000")</f>
        <v>3792000000</v>
      </c>
      <c r="G80" s="4" t="str">
        <f>HYPERLINK("http://141.218.60.56/~jnz1568/getInfo.php?workbook=16_10.xlsx&amp;sheet=A0&amp;row=80&amp;col=7&amp;number=0&amp;sourceID=14","0")</f>
        <v>0</v>
      </c>
    </row>
    <row r="81" spans="1:7">
      <c r="A81" s="3">
        <v>16</v>
      </c>
      <c r="B81" s="3">
        <v>10</v>
      </c>
      <c r="C81" s="3">
        <v>25</v>
      </c>
      <c r="D81" s="3">
        <v>10</v>
      </c>
      <c r="E81" s="3">
        <v>663.452</v>
      </c>
      <c r="F81" s="4" t="str">
        <f>HYPERLINK("http://141.218.60.56/~jnz1568/getInfo.php?workbook=16_10.xlsx&amp;sheet=A0&amp;row=81&amp;col=6&amp;number=12100000&amp;sourceID=14","12100000")</f>
        <v>12100000</v>
      </c>
      <c r="G81" s="4" t="str">
        <f>HYPERLINK("http://141.218.60.56/~jnz1568/getInfo.php?workbook=16_10.xlsx&amp;sheet=A0&amp;row=81&amp;col=7&amp;number=0&amp;sourceID=14","0")</f>
        <v>0</v>
      </c>
    </row>
    <row r="82" spans="1:7">
      <c r="A82" s="3">
        <v>16</v>
      </c>
      <c r="B82" s="3">
        <v>10</v>
      </c>
      <c r="C82" s="3">
        <v>27</v>
      </c>
      <c r="D82" s="3">
        <v>10</v>
      </c>
      <c r="E82" s="3">
        <v>601.161</v>
      </c>
      <c r="F82" s="4" t="str">
        <f>HYPERLINK("http://141.218.60.56/~jnz1568/getInfo.php?workbook=16_10.xlsx&amp;sheet=A0&amp;row=82&amp;col=6&amp;number=1666000000&amp;sourceID=14","1666000000")</f>
        <v>1666000000</v>
      </c>
      <c r="G82" s="4" t="str">
        <f>HYPERLINK("http://141.218.60.56/~jnz1568/getInfo.php?workbook=16_10.xlsx&amp;sheet=A0&amp;row=82&amp;col=7&amp;number=0&amp;sourceID=14","0")</f>
        <v>0</v>
      </c>
    </row>
    <row r="83" spans="1:7">
      <c r="A83" s="3">
        <v>16</v>
      </c>
      <c r="B83" s="3">
        <v>10</v>
      </c>
      <c r="C83" s="3">
        <v>16</v>
      </c>
      <c r="D83" s="3">
        <v>11</v>
      </c>
      <c r="E83" s="3">
        <v>737.443</v>
      </c>
      <c r="F83" s="4" t="str">
        <f>HYPERLINK("http://141.218.60.56/~jnz1568/getInfo.php?workbook=16_10.xlsx&amp;sheet=A0&amp;row=83&amp;col=6&amp;number=320900000&amp;sourceID=14","320900000")</f>
        <v>320900000</v>
      </c>
      <c r="G83" s="4" t="str">
        <f>HYPERLINK("http://141.218.60.56/~jnz1568/getInfo.php?workbook=16_10.xlsx&amp;sheet=A0&amp;row=83&amp;col=7&amp;number=0&amp;sourceID=14","0")</f>
        <v>0</v>
      </c>
    </row>
    <row r="84" spans="1:7">
      <c r="A84" s="3">
        <v>16</v>
      </c>
      <c r="B84" s="3">
        <v>10</v>
      </c>
      <c r="C84" s="3">
        <v>17</v>
      </c>
      <c r="D84" s="3">
        <v>11</v>
      </c>
      <c r="E84" s="3">
        <v>731.241</v>
      </c>
      <c r="F84" s="4" t="str">
        <f>HYPERLINK("http://141.218.60.56/~jnz1568/getInfo.php?workbook=16_10.xlsx&amp;sheet=A0&amp;row=84&amp;col=6&amp;number=31190000&amp;sourceID=14","31190000")</f>
        <v>31190000</v>
      </c>
      <c r="G84" s="4" t="str">
        <f>HYPERLINK("http://141.218.60.56/~jnz1568/getInfo.php?workbook=16_10.xlsx&amp;sheet=A0&amp;row=84&amp;col=7&amp;number=0&amp;sourceID=14","0")</f>
        <v>0</v>
      </c>
    </row>
    <row r="85" spans="1:7">
      <c r="A85" s="3">
        <v>16</v>
      </c>
      <c r="B85" s="3">
        <v>10</v>
      </c>
      <c r="C85" s="3">
        <v>18</v>
      </c>
      <c r="D85" s="3">
        <v>11</v>
      </c>
      <c r="E85" s="3">
        <v>718.181</v>
      </c>
      <c r="F85" s="4" t="str">
        <f>HYPERLINK("http://141.218.60.56/~jnz1568/getInfo.php?workbook=16_10.xlsx&amp;sheet=A0&amp;row=85&amp;col=6&amp;number=92280000&amp;sourceID=14","92280000")</f>
        <v>92280000</v>
      </c>
      <c r="G85" s="4" t="str">
        <f>HYPERLINK("http://141.218.60.56/~jnz1568/getInfo.php?workbook=16_10.xlsx&amp;sheet=A0&amp;row=85&amp;col=7&amp;number=0&amp;sourceID=14","0")</f>
        <v>0</v>
      </c>
    </row>
    <row r="86" spans="1:7">
      <c r="A86" s="3">
        <v>16</v>
      </c>
      <c r="B86" s="3">
        <v>10</v>
      </c>
      <c r="C86" s="3">
        <v>21</v>
      </c>
      <c r="D86" s="3">
        <v>11</v>
      </c>
      <c r="E86" s="3">
        <v>678.805</v>
      </c>
      <c r="F86" s="4" t="str">
        <f>HYPERLINK("http://141.218.60.56/~jnz1568/getInfo.php?workbook=16_10.xlsx&amp;sheet=A0&amp;row=86&amp;col=6&amp;number=3134000000&amp;sourceID=14","3134000000")</f>
        <v>3134000000</v>
      </c>
      <c r="G86" s="4" t="str">
        <f>HYPERLINK("http://141.218.60.56/~jnz1568/getInfo.php?workbook=16_10.xlsx&amp;sheet=A0&amp;row=86&amp;col=7&amp;number=0&amp;sourceID=14","0")</f>
        <v>0</v>
      </c>
    </row>
    <row r="87" spans="1:7">
      <c r="A87" s="3">
        <v>16</v>
      </c>
      <c r="B87" s="3">
        <v>10</v>
      </c>
      <c r="C87" s="3">
        <v>23</v>
      </c>
      <c r="D87" s="3">
        <v>11</v>
      </c>
      <c r="E87" s="3">
        <v>638.652</v>
      </c>
      <c r="F87" s="4" t="str">
        <f>HYPERLINK("http://141.218.60.56/~jnz1568/getInfo.php?workbook=16_10.xlsx&amp;sheet=A0&amp;row=87&amp;col=6&amp;number=1952000000&amp;sourceID=14","1952000000")</f>
        <v>1952000000</v>
      </c>
      <c r="G87" s="4" t="str">
        <f>HYPERLINK("http://141.218.60.56/~jnz1568/getInfo.php?workbook=16_10.xlsx&amp;sheet=A0&amp;row=87&amp;col=7&amp;number=0&amp;sourceID=14","0")</f>
        <v>0</v>
      </c>
    </row>
    <row r="88" spans="1:7">
      <c r="A88" s="3">
        <v>16</v>
      </c>
      <c r="B88" s="3">
        <v>10</v>
      </c>
      <c r="C88" s="3">
        <v>24</v>
      </c>
      <c r="D88" s="3">
        <v>11</v>
      </c>
      <c r="E88" s="3">
        <v>638.347</v>
      </c>
      <c r="F88" s="4" t="str">
        <f>HYPERLINK("http://141.218.60.56/~jnz1568/getInfo.php?workbook=16_10.xlsx&amp;sheet=A0&amp;row=88&amp;col=6&amp;number=50520000&amp;sourceID=14","50520000")</f>
        <v>50520000</v>
      </c>
      <c r="G88" s="4" t="str">
        <f>HYPERLINK("http://141.218.60.56/~jnz1568/getInfo.php?workbook=16_10.xlsx&amp;sheet=A0&amp;row=88&amp;col=7&amp;number=0&amp;sourceID=14","0")</f>
        <v>0</v>
      </c>
    </row>
    <row r="89" spans="1:7">
      <c r="A89" s="3">
        <v>16</v>
      </c>
      <c r="B89" s="3">
        <v>10</v>
      </c>
      <c r="C89" s="3">
        <v>25</v>
      </c>
      <c r="D89" s="3">
        <v>11</v>
      </c>
      <c r="E89" s="3">
        <v>630.689</v>
      </c>
      <c r="F89" s="4" t="str">
        <f>HYPERLINK("http://141.218.60.56/~jnz1568/getInfo.php?workbook=16_10.xlsx&amp;sheet=A0&amp;row=89&amp;col=6&amp;number=104300000&amp;sourceID=14","104300000")</f>
        <v>104300000</v>
      </c>
      <c r="G89" s="4" t="str">
        <f>HYPERLINK("http://141.218.60.56/~jnz1568/getInfo.php?workbook=16_10.xlsx&amp;sheet=A0&amp;row=89&amp;col=7&amp;number=0&amp;sourceID=14","0")</f>
        <v>0</v>
      </c>
    </row>
    <row r="90" spans="1:7">
      <c r="A90" s="3">
        <v>16</v>
      </c>
      <c r="B90" s="3">
        <v>10</v>
      </c>
      <c r="C90" s="3">
        <v>27</v>
      </c>
      <c r="D90" s="3">
        <v>11</v>
      </c>
      <c r="E90" s="3">
        <v>574.136</v>
      </c>
      <c r="F90" s="4" t="str">
        <f>HYPERLINK("http://141.218.60.56/~jnz1568/getInfo.php?workbook=16_10.xlsx&amp;sheet=A0&amp;row=90&amp;col=6&amp;number=154100000&amp;sourceID=14","154100000")</f>
        <v>154100000</v>
      </c>
      <c r="G90" s="4" t="str">
        <f>HYPERLINK("http://141.218.60.56/~jnz1568/getInfo.php?workbook=16_10.xlsx&amp;sheet=A0&amp;row=90&amp;col=7&amp;number=0&amp;sourceID=14","0")</f>
        <v>0</v>
      </c>
    </row>
    <row r="91" spans="1:7">
      <c r="A91" s="3">
        <v>16</v>
      </c>
      <c r="B91" s="3">
        <v>10</v>
      </c>
      <c r="C91" s="3">
        <v>17</v>
      </c>
      <c r="D91" s="3">
        <v>12</v>
      </c>
      <c r="E91" s="3">
        <v>792.759</v>
      </c>
      <c r="F91" s="4" t="str">
        <f>HYPERLINK("http://141.218.60.56/~jnz1568/getInfo.php?workbook=16_10.xlsx&amp;sheet=A0&amp;row=91&amp;col=6&amp;number=239400000&amp;sourceID=14","239400000")</f>
        <v>239400000</v>
      </c>
      <c r="G91" s="4" t="str">
        <f>HYPERLINK("http://141.218.60.56/~jnz1568/getInfo.php?workbook=16_10.xlsx&amp;sheet=A0&amp;row=91&amp;col=7&amp;number=0&amp;sourceID=14","0")</f>
        <v>0</v>
      </c>
    </row>
    <row r="92" spans="1:7">
      <c r="A92" s="3">
        <v>16</v>
      </c>
      <c r="B92" s="3">
        <v>10</v>
      </c>
      <c r="C92" s="3">
        <v>23</v>
      </c>
      <c r="D92" s="3">
        <v>12</v>
      </c>
      <c r="E92" s="3">
        <v>685.083</v>
      </c>
      <c r="F92" s="4" t="str">
        <f>HYPERLINK("http://141.218.60.56/~jnz1568/getInfo.php?workbook=16_10.xlsx&amp;sheet=A0&amp;row=92&amp;col=6&amp;number=2047000000&amp;sourceID=14","2047000000")</f>
        <v>2047000000</v>
      </c>
      <c r="G92" s="4" t="str">
        <f>HYPERLINK("http://141.218.60.56/~jnz1568/getInfo.php?workbook=16_10.xlsx&amp;sheet=A0&amp;row=92&amp;col=7&amp;number=0&amp;sourceID=14","0")</f>
        <v>0</v>
      </c>
    </row>
    <row r="93" spans="1:7">
      <c r="A93" s="3">
        <v>16</v>
      </c>
      <c r="B93" s="3">
        <v>10</v>
      </c>
      <c r="C93" s="3">
        <v>27</v>
      </c>
      <c r="D93" s="3">
        <v>12</v>
      </c>
      <c r="E93" s="3">
        <v>611.386</v>
      </c>
      <c r="F93" s="4" t="str">
        <f>HYPERLINK("http://141.218.60.56/~jnz1568/getInfo.php?workbook=16_10.xlsx&amp;sheet=A0&amp;row=93&amp;col=6&amp;number=112100000&amp;sourceID=14","112100000")</f>
        <v>112100000</v>
      </c>
      <c r="G93" s="4" t="str">
        <f>HYPERLINK("http://141.218.60.56/~jnz1568/getInfo.php?workbook=16_10.xlsx&amp;sheet=A0&amp;row=93&amp;col=7&amp;number=0&amp;sourceID=14","0")</f>
        <v>0</v>
      </c>
    </row>
    <row r="94" spans="1:7">
      <c r="A94" s="3">
        <v>16</v>
      </c>
      <c r="B94" s="3">
        <v>10</v>
      </c>
      <c r="C94" s="3">
        <v>17</v>
      </c>
      <c r="D94" s="3">
        <v>13</v>
      </c>
      <c r="E94" s="3">
        <v>795.515</v>
      </c>
      <c r="F94" s="4" t="str">
        <f>HYPERLINK("http://141.218.60.56/~jnz1568/getInfo.php?workbook=16_10.xlsx&amp;sheet=A0&amp;row=94&amp;col=6&amp;number=132300000&amp;sourceID=14","132300000")</f>
        <v>132300000</v>
      </c>
      <c r="G94" s="4" t="str">
        <f>HYPERLINK("http://141.218.60.56/~jnz1568/getInfo.php?workbook=16_10.xlsx&amp;sheet=A0&amp;row=94&amp;col=7&amp;number=0&amp;sourceID=14","0")</f>
        <v>0</v>
      </c>
    </row>
    <row r="95" spans="1:7">
      <c r="A95" s="3">
        <v>16</v>
      </c>
      <c r="B95" s="3">
        <v>10</v>
      </c>
      <c r="C95" s="3">
        <v>18</v>
      </c>
      <c r="D95" s="3">
        <v>13</v>
      </c>
      <c r="E95" s="3">
        <v>780.081</v>
      </c>
      <c r="F95" s="4" t="str">
        <f>HYPERLINK("http://141.218.60.56/~jnz1568/getInfo.php?workbook=16_10.xlsx&amp;sheet=A0&amp;row=95&amp;col=6&amp;number=335800000&amp;sourceID=14","335800000")</f>
        <v>335800000</v>
      </c>
      <c r="G95" s="4" t="str">
        <f>HYPERLINK("http://141.218.60.56/~jnz1568/getInfo.php?workbook=16_10.xlsx&amp;sheet=A0&amp;row=95&amp;col=7&amp;number=0&amp;sourceID=14","0")</f>
        <v>0</v>
      </c>
    </row>
    <row r="96" spans="1:7">
      <c r="A96" s="3">
        <v>16</v>
      </c>
      <c r="B96" s="3">
        <v>10</v>
      </c>
      <c r="C96" s="3">
        <v>20</v>
      </c>
      <c r="D96" s="3">
        <v>13</v>
      </c>
      <c r="E96" s="3">
        <v>752.328</v>
      </c>
      <c r="F96" s="4" t="str">
        <f>HYPERLINK("http://141.218.60.56/~jnz1568/getInfo.php?workbook=16_10.xlsx&amp;sheet=A0&amp;row=96&amp;col=6&amp;number=1078000&amp;sourceID=14","1078000")</f>
        <v>1078000</v>
      </c>
      <c r="G96" s="4" t="str">
        <f>HYPERLINK("http://141.218.60.56/~jnz1568/getInfo.php?workbook=16_10.xlsx&amp;sheet=A0&amp;row=96&amp;col=7&amp;number=0&amp;sourceID=14","0")</f>
        <v>0</v>
      </c>
    </row>
    <row r="97" spans="1:7">
      <c r="A97" s="3">
        <v>16</v>
      </c>
      <c r="B97" s="3">
        <v>10</v>
      </c>
      <c r="C97" s="3">
        <v>21</v>
      </c>
      <c r="D97" s="3">
        <v>13</v>
      </c>
      <c r="E97" s="3">
        <v>733.844</v>
      </c>
      <c r="F97" s="4" t="str">
        <f>HYPERLINK("http://141.218.60.56/~jnz1568/getInfo.php?workbook=16_10.xlsx&amp;sheet=A0&amp;row=97&amp;col=6&amp;number=1643000&amp;sourceID=14","1643000")</f>
        <v>1643000</v>
      </c>
      <c r="G97" s="4" t="str">
        <f>HYPERLINK("http://141.218.60.56/~jnz1568/getInfo.php?workbook=16_10.xlsx&amp;sheet=A0&amp;row=97&amp;col=7&amp;number=0&amp;sourceID=14","0")</f>
        <v>0</v>
      </c>
    </row>
    <row r="98" spans="1:7">
      <c r="A98" s="3">
        <v>16</v>
      </c>
      <c r="B98" s="3">
        <v>10</v>
      </c>
      <c r="C98" s="3">
        <v>22</v>
      </c>
      <c r="D98" s="3">
        <v>13</v>
      </c>
      <c r="E98" s="3">
        <v>680.954</v>
      </c>
      <c r="F98" s="4" t="str">
        <f>HYPERLINK("http://141.218.60.56/~jnz1568/getInfo.php?workbook=16_10.xlsx&amp;sheet=A0&amp;row=98&amp;col=6&amp;number=4183000000&amp;sourceID=14","4183000000")</f>
        <v>4183000000</v>
      </c>
      <c r="G98" s="4" t="str">
        <f>HYPERLINK("http://141.218.60.56/~jnz1568/getInfo.php?workbook=16_10.xlsx&amp;sheet=A0&amp;row=98&amp;col=7&amp;number=0&amp;sourceID=14","0")</f>
        <v>0</v>
      </c>
    </row>
    <row r="99" spans="1:7">
      <c r="A99" s="3">
        <v>16</v>
      </c>
      <c r="B99" s="3">
        <v>10</v>
      </c>
      <c r="C99" s="3">
        <v>23</v>
      </c>
      <c r="D99" s="3">
        <v>13</v>
      </c>
      <c r="E99" s="3">
        <v>687.14</v>
      </c>
      <c r="F99" s="4" t="str">
        <f>HYPERLINK("http://141.218.60.56/~jnz1568/getInfo.php?workbook=16_10.xlsx&amp;sheet=A0&amp;row=99&amp;col=6&amp;number=1717000&amp;sourceID=14","1717000")</f>
        <v>1717000</v>
      </c>
      <c r="G99" s="4" t="str">
        <f>HYPERLINK("http://141.218.60.56/~jnz1568/getInfo.php?workbook=16_10.xlsx&amp;sheet=A0&amp;row=99&amp;col=7&amp;number=0&amp;sourceID=14","0")</f>
        <v>0</v>
      </c>
    </row>
    <row r="100" spans="1:7">
      <c r="A100" s="3">
        <v>16</v>
      </c>
      <c r="B100" s="3">
        <v>10</v>
      </c>
      <c r="C100" s="3">
        <v>24</v>
      </c>
      <c r="D100" s="3">
        <v>13</v>
      </c>
      <c r="E100" s="3">
        <v>686.786</v>
      </c>
      <c r="F100" s="4" t="str">
        <f>HYPERLINK("http://141.218.60.56/~jnz1568/getInfo.php?workbook=16_10.xlsx&amp;sheet=A0&amp;row=100&amp;col=6&amp;number=627600000&amp;sourceID=14","627600000")</f>
        <v>627600000</v>
      </c>
      <c r="G100" s="4" t="str">
        <f>HYPERLINK("http://141.218.60.56/~jnz1568/getInfo.php?workbook=16_10.xlsx&amp;sheet=A0&amp;row=100&amp;col=7&amp;number=0&amp;sourceID=14","0")</f>
        <v>0</v>
      </c>
    </row>
    <row r="101" spans="1:7">
      <c r="A101" s="3">
        <v>16</v>
      </c>
      <c r="B101" s="3">
        <v>10</v>
      </c>
      <c r="C101" s="3">
        <v>25</v>
      </c>
      <c r="D101" s="3">
        <v>13</v>
      </c>
      <c r="E101" s="3">
        <v>677.931</v>
      </c>
      <c r="F101" s="4" t="str">
        <f>HYPERLINK("http://141.218.60.56/~jnz1568/getInfo.php?workbook=16_10.xlsx&amp;sheet=A0&amp;row=101&amp;col=6&amp;number=148900000&amp;sourceID=14","148900000")</f>
        <v>148900000</v>
      </c>
      <c r="G101" s="4" t="str">
        <f>HYPERLINK("http://141.218.60.56/~jnz1568/getInfo.php?workbook=16_10.xlsx&amp;sheet=A0&amp;row=101&amp;col=7&amp;number=0&amp;sourceID=14","0")</f>
        <v>0</v>
      </c>
    </row>
    <row r="102" spans="1:7">
      <c r="A102" s="3">
        <v>16</v>
      </c>
      <c r="B102" s="3">
        <v>10</v>
      </c>
      <c r="C102" s="3">
        <v>26</v>
      </c>
      <c r="D102" s="3">
        <v>13</v>
      </c>
      <c r="E102" s="3">
        <v>720.219</v>
      </c>
      <c r="F102" s="4" t="str">
        <f>HYPERLINK("http://141.218.60.56/~jnz1568/getInfo.php?workbook=16_10.xlsx&amp;sheet=A0&amp;row=102&amp;col=6&amp;number=130700000&amp;sourceID=14","130700000")</f>
        <v>130700000</v>
      </c>
      <c r="G102" s="4" t="str">
        <f>HYPERLINK("http://141.218.60.56/~jnz1568/getInfo.php?workbook=16_10.xlsx&amp;sheet=A0&amp;row=102&amp;col=7&amp;number=0&amp;sourceID=14","0")</f>
        <v>0</v>
      </c>
    </row>
    <row r="103" spans="1:7">
      <c r="A103" s="3">
        <v>16</v>
      </c>
      <c r="B103" s="3">
        <v>10</v>
      </c>
      <c r="C103" s="3">
        <v>27</v>
      </c>
      <c r="D103" s="3">
        <v>13</v>
      </c>
      <c r="E103" s="3">
        <v>613.024</v>
      </c>
      <c r="F103" s="4" t="str">
        <f>HYPERLINK("http://141.218.60.56/~jnz1568/getInfo.php?workbook=16_10.xlsx&amp;sheet=A0&amp;row=103&amp;col=6&amp;number=55500000&amp;sourceID=14","55500000")</f>
        <v>55500000</v>
      </c>
      <c r="G103" s="4" t="str">
        <f>HYPERLINK("http://141.218.60.56/~jnz1568/getInfo.php?workbook=16_10.xlsx&amp;sheet=A0&amp;row=103&amp;col=7&amp;number=0&amp;sourceID=14","0")</f>
        <v>0</v>
      </c>
    </row>
    <row r="104" spans="1:7">
      <c r="A104" s="3">
        <v>16</v>
      </c>
      <c r="B104" s="3">
        <v>10</v>
      </c>
      <c r="C104" s="3">
        <v>16</v>
      </c>
      <c r="D104" s="3">
        <v>14</v>
      </c>
      <c r="E104" s="3">
        <v>810.788</v>
      </c>
      <c r="F104" s="4" t="str">
        <f>HYPERLINK("http://141.218.60.56/~jnz1568/getInfo.php?workbook=16_10.xlsx&amp;sheet=A0&amp;row=104&amp;col=6&amp;number=500400000&amp;sourceID=14","500400000")</f>
        <v>500400000</v>
      </c>
      <c r="G104" s="4" t="str">
        <f>HYPERLINK("http://141.218.60.56/~jnz1568/getInfo.php?workbook=16_10.xlsx&amp;sheet=A0&amp;row=104&amp;col=7&amp;number=0&amp;sourceID=14","0")</f>
        <v>0</v>
      </c>
    </row>
    <row r="105" spans="1:7">
      <c r="A105" s="3">
        <v>16</v>
      </c>
      <c r="B105" s="3">
        <v>10</v>
      </c>
      <c r="C105" s="3">
        <v>17</v>
      </c>
      <c r="D105" s="3">
        <v>14</v>
      </c>
      <c r="E105" s="3">
        <v>803.298</v>
      </c>
      <c r="F105" s="4" t="str">
        <f>HYPERLINK("http://141.218.60.56/~jnz1568/getInfo.php?workbook=16_10.xlsx&amp;sheet=A0&amp;row=105&amp;col=6&amp;number=165500000&amp;sourceID=14","165500000")</f>
        <v>165500000</v>
      </c>
      <c r="G105" s="4" t="str">
        <f>HYPERLINK("http://141.218.60.56/~jnz1568/getInfo.php?workbook=16_10.xlsx&amp;sheet=A0&amp;row=105&amp;col=7&amp;number=0&amp;sourceID=14","0")</f>
        <v>0</v>
      </c>
    </row>
    <row r="106" spans="1:7">
      <c r="A106" s="3">
        <v>16</v>
      </c>
      <c r="B106" s="3">
        <v>10</v>
      </c>
      <c r="C106" s="3">
        <v>18</v>
      </c>
      <c r="D106" s="3">
        <v>14</v>
      </c>
      <c r="E106" s="3">
        <v>787.564</v>
      </c>
      <c r="F106" s="4" t="str">
        <f>HYPERLINK("http://141.218.60.56/~jnz1568/getInfo.php?workbook=16_10.xlsx&amp;sheet=A0&amp;row=106&amp;col=6&amp;number=69560000&amp;sourceID=14","69560000")</f>
        <v>69560000</v>
      </c>
      <c r="G106" s="4" t="str">
        <f>HYPERLINK("http://141.218.60.56/~jnz1568/getInfo.php?workbook=16_10.xlsx&amp;sheet=A0&amp;row=106&amp;col=7&amp;number=0&amp;sourceID=14","0")</f>
        <v>0</v>
      </c>
    </row>
    <row r="107" spans="1:7">
      <c r="A107" s="3">
        <v>16</v>
      </c>
      <c r="B107" s="3">
        <v>10</v>
      </c>
      <c r="C107" s="3">
        <v>21</v>
      </c>
      <c r="D107" s="3">
        <v>14</v>
      </c>
      <c r="E107" s="3">
        <v>740.462</v>
      </c>
      <c r="F107" s="4" t="str">
        <f>HYPERLINK("http://141.218.60.56/~jnz1568/getInfo.php?workbook=16_10.xlsx&amp;sheet=A0&amp;row=107&amp;col=6&amp;number=3832000&amp;sourceID=14","3832000")</f>
        <v>3832000</v>
      </c>
      <c r="G107" s="4" t="str">
        <f>HYPERLINK("http://141.218.60.56/~jnz1568/getInfo.php?workbook=16_10.xlsx&amp;sheet=A0&amp;row=107&amp;col=7&amp;number=0&amp;sourceID=14","0")</f>
        <v>0</v>
      </c>
    </row>
    <row r="108" spans="1:7">
      <c r="A108" s="3">
        <v>16</v>
      </c>
      <c r="B108" s="3">
        <v>10</v>
      </c>
      <c r="C108" s="3">
        <v>23</v>
      </c>
      <c r="D108" s="3">
        <v>14</v>
      </c>
      <c r="E108" s="3">
        <v>692.94</v>
      </c>
      <c r="F108" s="4" t="str">
        <f>HYPERLINK("http://141.218.60.56/~jnz1568/getInfo.php?workbook=16_10.xlsx&amp;sheet=A0&amp;row=108&amp;col=6&amp;number=431300000&amp;sourceID=14","431300000")</f>
        <v>431300000</v>
      </c>
      <c r="G108" s="4" t="str">
        <f>HYPERLINK("http://141.218.60.56/~jnz1568/getInfo.php?workbook=16_10.xlsx&amp;sheet=A0&amp;row=108&amp;col=7&amp;number=0&amp;sourceID=14","0")</f>
        <v>0</v>
      </c>
    </row>
    <row r="109" spans="1:7">
      <c r="A109" s="3">
        <v>16</v>
      </c>
      <c r="B109" s="3">
        <v>10</v>
      </c>
      <c r="C109" s="3">
        <v>24</v>
      </c>
      <c r="D109" s="3">
        <v>14</v>
      </c>
      <c r="E109" s="3">
        <v>692.58</v>
      </c>
      <c r="F109" s="4" t="str">
        <f>HYPERLINK("http://141.218.60.56/~jnz1568/getInfo.php?workbook=16_10.xlsx&amp;sheet=A0&amp;row=109&amp;col=6&amp;number=324000&amp;sourceID=14","324000")</f>
        <v>324000</v>
      </c>
      <c r="G109" s="4" t="str">
        <f>HYPERLINK("http://141.218.60.56/~jnz1568/getInfo.php?workbook=16_10.xlsx&amp;sheet=A0&amp;row=109&amp;col=7&amp;number=0&amp;sourceID=14","0")</f>
        <v>0</v>
      </c>
    </row>
    <row r="110" spans="1:7">
      <c r="A110" s="3">
        <v>16</v>
      </c>
      <c r="B110" s="3">
        <v>10</v>
      </c>
      <c r="C110" s="3">
        <v>25</v>
      </c>
      <c r="D110" s="3">
        <v>14</v>
      </c>
      <c r="E110" s="3">
        <v>683.575</v>
      </c>
      <c r="F110" s="4" t="str">
        <f>HYPERLINK("http://141.218.60.56/~jnz1568/getInfo.php?workbook=16_10.xlsx&amp;sheet=A0&amp;row=110&amp;col=6&amp;number=3330000000&amp;sourceID=14","3330000000")</f>
        <v>3330000000</v>
      </c>
      <c r="G110" s="4" t="str">
        <f>HYPERLINK("http://141.218.60.56/~jnz1568/getInfo.php?workbook=16_10.xlsx&amp;sheet=A0&amp;row=110&amp;col=7&amp;number=0&amp;sourceID=14","0")</f>
        <v>0</v>
      </c>
    </row>
    <row r="111" spans="1:7">
      <c r="A111" s="3">
        <v>16</v>
      </c>
      <c r="B111" s="3">
        <v>10</v>
      </c>
      <c r="C111" s="3">
        <v>27</v>
      </c>
      <c r="D111" s="3">
        <v>14</v>
      </c>
      <c r="E111" s="3">
        <v>617.636</v>
      </c>
      <c r="F111" s="4" t="str">
        <f>HYPERLINK("http://141.218.60.56/~jnz1568/getInfo.php?workbook=16_10.xlsx&amp;sheet=A0&amp;row=111&amp;col=6&amp;number=1134000000&amp;sourceID=14","1134000000")</f>
        <v>1134000000</v>
      </c>
      <c r="G111" s="4" t="str">
        <f>HYPERLINK("http://141.218.60.56/~jnz1568/getInfo.php?workbook=16_10.xlsx&amp;sheet=A0&amp;row=111&amp;col=7&amp;number=0&amp;sourceID=14","0")</f>
        <v>0</v>
      </c>
    </row>
    <row r="112" spans="1:7">
      <c r="A112" s="3">
        <v>16</v>
      </c>
      <c r="B112" s="3">
        <v>10</v>
      </c>
      <c r="C112" s="3">
        <v>17</v>
      </c>
      <c r="D112" s="3">
        <v>15</v>
      </c>
      <c r="E112" s="3">
        <v>1387.62</v>
      </c>
      <c r="F112" s="4" t="str">
        <f>HYPERLINK("http://141.218.60.56/~jnz1568/getInfo.php?workbook=16_10.xlsx&amp;sheet=A0&amp;row=112&amp;col=6&amp;number=141600&amp;sourceID=14","141600")</f>
        <v>141600</v>
      </c>
      <c r="G112" s="4" t="str">
        <f>HYPERLINK("http://141.218.60.56/~jnz1568/getInfo.php?workbook=16_10.xlsx&amp;sheet=A0&amp;row=112&amp;col=7&amp;number=0&amp;sourceID=14","0")</f>
        <v>0</v>
      </c>
    </row>
    <row r="113" spans="1:7">
      <c r="A113" s="3">
        <v>16</v>
      </c>
      <c r="B113" s="3">
        <v>10</v>
      </c>
      <c r="C113" s="3">
        <v>23</v>
      </c>
      <c r="D113" s="3">
        <v>15</v>
      </c>
      <c r="E113" s="3">
        <v>1088.236</v>
      </c>
      <c r="F113" s="4" t="str">
        <f>HYPERLINK("http://141.218.60.56/~jnz1568/getInfo.php?workbook=16_10.xlsx&amp;sheet=A0&amp;row=113&amp;col=6&amp;number=23410000&amp;sourceID=14","23410000")</f>
        <v>23410000</v>
      </c>
      <c r="G113" s="4" t="str">
        <f>HYPERLINK("http://141.218.60.56/~jnz1568/getInfo.php?workbook=16_10.xlsx&amp;sheet=A0&amp;row=113&amp;col=7&amp;number=0&amp;sourceID=14","0")</f>
        <v>0</v>
      </c>
    </row>
    <row r="114" spans="1:7">
      <c r="A114" s="3">
        <v>16</v>
      </c>
      <c r="B114" s="3">
        <v>10</v>
      </c>
      <c r="C114" s="3">
        <v>27</v>
      </c>
      <c r="D114" s="3">
        <v>15</v>
      </c>
      <c r="E114" s="3">
        <v>913.352</v>
      </c>
      <c r="F114" s="4" t="str">
        <f>HYPERLINK("http://141.218.60.56/~jnz1568/getInfo.php?workbook=16_10.xlsx&amp;sheet=A0&amp;row=114&amp;col=6&amp;number=1068000000&amp;sourceID=14","1068000000")</f>
        <v>1068000000</v>
      </c>
      <c r="G114" s="4" t="str">
        <f>HYPERLINK("http://141.218.60.56/~jnz1568/getInfo.php?workbook=16_10.xlsx&amp;sheet=A0&amp;row=114&amp;col=7&amp;number=0&amp;sourceID=14","0")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23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8.7109375" customWidth="1"/>
  </cols>
  <sheetData>
    <row r="1" spans="1:7">
      <c r="A1" s="1" t="s">
        <v>29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25</v>
      </c>
      <c r="D3" s="2" t="s">
        <v>4</v>
      </c>
      <c r="E3" s="2" t="s">
        <v>30</v>
      </c>
      <c r="F3" s="2" t="s">
        <v>31</v>
      </c>
      <c r="G3" s="2" t="s">
        <v>32</v>
      </c>
    </row>
    <row r="4" spans="1:7">
      <c r="A4" s="3">
        <v>16</v>
      </c>
      <c r="B4" s="3">
        <v>10</v>
      </c>
      <c r="C4" s="3">
        <v>1</v>
      </c>
      <c r="D4" s="3">
        <v>2</v>
      </c>
      <c r="E4" s="3">
        <v>1</v>
      </c>
      <c r="F4" s="4" t="str">
        <f>HYPERLINK("http://141.218.60.56/~jnz1568/getInfo.php?workbook=16_10.xlsx&amp;sheet=U0&amp;row=4&amp;col=6&amp;number=3&amp;sourceID=14","3")</f>
        <v>3</v>
      </c>
      <c r="G4" s="4" t="str">
        <f>HYPERLINK("http://141.218.60.56/~jnz1568/getInfo.php?workbook=16_10.xlsx&amp;sheet=U0&amp;row=4&amp;col=7&amp;number=0.126&amp;sourceID=14","0.126")</f>
        <v>0.126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HYPERLINK("http://141.218.60.56/~jnz1568/getInfo.php?workbook=16_10.xlsx&amp;sheet=U0&amp;row=5&amp;col=6&amp;number=3.1&amp;sourceID=14","3.1")</f>
        <v>3.1</v>
      </c>
      <c r="G5" s="4" t="str">
        <f>HYPERLINK("http://141.218.60.56/~jnz1568/getInfo.php?workbook=16_10.xlsx&amp;sheet=U0&amp;row=5&amp;col=7&amp;number=0.126&amp;sourceID=14","0.126")</f>
        <v>0.126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HYPERLINK("http://141.218.60.56/~jnz1568/getInfo.php?workbook=16_10.xlsx&amp;sheet=U0&amp;row=6&amp;col=6&amp;number=3.2&amp;sourceID=14","3.2")</f>
        <v>3.2</v>
      </c>
      <c r="G6" s="4" t="str">
        <f>HYPERLINK("http://141.218.60.56/~jnz1568/getInfo.php?workbook=16_10.xlsx&amp;sheet=U0&amp;row=6&amp;col=7&amp;number=0.126&amp;sourceID=14","0.126")</f>
        <v>0.126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HYPERLINK("http://141.218.60.56/~jnz1568/getInfo.php?workbook=16_10.xlsx&amp;sheet=U0&amp;row=7&amp;col=6&amp;number=3.3&amp;sourceID=14","3.3")</f>
        <v>3.3</v>
      </c>
      <c r="G7" s="4" t="str">
        <f>HYPERLINK("http://141.218.60.56/~jnz1568/getInfo.php?workbook=16_10.xlsx&amp;sheet=U0&amp;row=7&amp;col=7&amp;number=0.125&amp;sourceID=14","0.125")</f>
        <v>0.125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HYPERLINK("http://141.218.60.56/~jnz1568/getInfo.php?workbook=16_10.xlsx&amp;sheet=U0&amp;row=8&amp;col=6&amp;number=3.4&amp;sourceID=14","3.4")</f>
        <v>3.4</v>
      </c>
      <c r="G8" s="4" t="str">
        <f>HYPERLINK("http://141.218.60.56/~jnz1568/getInfo.php?workbook=16_10.xlsx&amp;sheet=U0&amp;row=8&amp;col=7&amp;number=0.125&amp;sourceID=14","0.125")</f>
        <v>0.125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HYPERLINK("http://141.218.60.56/~jnz1568/getInfo.php?workbook=16_10.xlsx&amp;sheet=U0&amp;row=9&amp;col=6&amp;number=3.5&amp;sourceID=14","3.5")</f>
        <v>3.5</v>
      </c>
      <c r="G9" s="4" t="str">
        <f>HYPERLINK("http://141.218.60.56/~jnz1568/getInfo.php?workbook=16_10.xlsx&amp;sheet=U0&amp;row=9&amp;col=7&amp;number=0.125&amp;sourceID=14","0.125")</f>
        <v>0.125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HYPERLINK("http://141.218.60.56/~jnz1568/getInfo.php?workbook=16_10.xlsx&amp;sheet=U0&amp;row=10&amp;col=6&amp;number=3.6&amp;sourceID=14","3.6")</f>
        <v>3.6</v>
      </c>
      <c r="G10" s="4" t="str">
        <f>HYPERLINK("http://141.218.60.56/~jnz1568/getInfo.php?workbook=16_10.xlsx&amp;sheet=U0&amp;row=10&amp;col=7&amp;number=0.125&amp;sourceID=14","0.125")</f>
        <v>0.125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HYPERLINK("http://141.218.60.56/~jnz1568/getInfo.php?workbook=16_10.xlsx&amp;sheet=U0&amp;row=11&amp;col=6&amp;number=3.7&amp;sourceID=14","3.7")</f>
        <v>3.7</v>
      </c>
      <c r="G11" s="4" t="str">
        <f>HYPERLINK("http://141.218.60.56/~jnz1568/getInfo.php?workbook=16_10.xlsx&amp;sheet=U0&amp;row=11&amp;col=7&amp;number=0.124&amp;sourceID=14","0.124")</f>
        <v>0.124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HYPERLINK("http://141.218.60.56/~jnz1568/getInfo.php?workbook=16_10.xlsx&amp;sheet=U0&amp;row=12&amp;col=6&amp;number=3.8&amp;sourceID=14","3.8")</f>
        <v>3.8</v>
      </c>
      <c r="G12" s="4" t="str">
        <f>HYPERLINK("http://141.218.60.56/~jnz1568/getInfo.php?workbook=16_10.xlsx&amp;sheet=U0&amp;row=12&amp;col=7&amp;number=0.123&amp;sourceID=14","0.123")</f>
        <v>0.123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HYPERLINK("http://141.218.60.56/~jnz1568/getInfo.php?workbook=16_10.xlsx&amp;sheet=U0&amp;row=13&amp;col=6&amp;number=3.9&amp;sourceID=14","3.9")</f>
        <v>3.9</v>
      </c>
      <c r="G13" s="4" t="str">
        <f>HYPERLINK("http://141.218.60.56/~jnz1568/getInfo.php?workbook=16_10.xlsx&amp;sheet=U0&amp;row=13&amp;col=7&amp;number=0.123&amp;sourceID=14","0.123")</f>
        <v>0.123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HYPERLINK("http://141.218.60.56/~jnz1568/getInfo.php?workbook=16_10.xlsx&amp;sheet=U0&amp;row=14&amp;col=6&amp;number=4&amp;sourceID=14","4")</f>
        <v>4</v>
      </c>
      <c r="G14" s="4" t="str">
        <f>HYPERLINK("http://141.218.60.56/~jnz1568/getInfo.php?workbook=16_10.xlsx&amp;sheet=U0&amp;row=14&amp;col=7&amp;number=0.122&amp;sourceID=14","0.122")</f>
        <v>0.122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HYPERLINK("http://141.218.60.56/~jnz1568/getInfo.php?workbook=16_10.xlsx&amp;sheet=U0&amp;row=15&amp;col=6&amp;number=4.1&amp;sourceID=14","4.1")</f>
        <v>4.1</v>
      </c>
      <c r="G15" s="4" t="str">
        <f>HYPERLINK("http://141.218.60.56/~jnz1568/getInfo.php?workbook=16_10.xlsx&amp;sheet=U0&amp;row=15&amp;col=7&amp;number=0.121&amp;sourceID=14","0.121")</f>
        <v>0.121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HYPERLINK("http://141.218.60.56/~jnz1568/getInfo.php?workbook=16_10.xlsx&amp;sheet=U0&amp;row=16&amp;col=6&amp;number=4.2&amp;sourceID=14","4.2")</f>
        <v>4.2</v>
      </c>
      <c r="G16" s="4" t="str">
        <f>HYPERLINK("http://141.218.60.56/~jnz1568/getInfo.php?workbook=16_10.xlsx&amp;sheet=U0&amp;row=16&amp;col=7&amp;number=0.119&amp;sourceID=14","0.119")</f>
        <v>0.119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HYPERLINK("http://141.218.60.56/~jnz1568/getInfo.php?workbook=16_10.xlsx&amp;sheet=U0&amp;row=17&amp;col=6&amp;number=4.3&amp;sourceID=14","4.3")</f>
        <v>4.3</v>
      </c>
      <c r="G17" s="4" t="str">
        <f>HYPERLINK("http://141.218.60.56/~jnz1568/getInfo.php?workbook=16_10.xlsx&amp;sheet=U0&amp;row=17&amp;col=7&amp;number=0.117&amp;sourceID=14","0.117")</f>
        <v>0.117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HYPERLINK("http://141.218.60.56/~jnz1568/getInfo.php?workbook=16_10.xlsx&amp;sheet=U0&amp;row=18&amp;col=6&amp;number=4.4&amp;sourceID=14","4.4")</f>
        <v>4.4</v>
      </c>
      <c r="G18" s="4" t="str">
        <f>HYPERLINK("http://141.218.60.56/~jnz1568/getInfo.php?workbook=16_10.xlsx&amp;sheet=U0&amp;row=18&amp;col=7&amp;number=0.115&amp;sourceID=14","0.115")</f>
        <v>0.115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HYPERLINK("http://141.218.60.56/~jnz1568/getInfo.php?workbook=16_10.xlsx&amp;sheet=U0&amp;row=19&amp;col=6&amp;number=4.5&amp;sourceID=14","4.5")</f>
        <v>4.5</v>
      </c>
      <c r="G19" s="4" t="str">
        <f>HYPERLINK("http://141.218.60.56/~jnz1568/getInfo.php?workbook=16_10.xlsx&amp;sheet=U0&amp;row=19&amp;col=7&amp;number=0.112&amp;sourceID=14","0.112")</f>
        <v>0.112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HYPERLINK("http://141.218.60.56/~jnz1568/getInfo.php?workbook=16_10.xlsx&amp;sheet=U0&amp;row=20&amp;col=6&amp;number=4.6&amp;sourceID=14","4.6")</f>
        <v>4.6</v>
      </c>
      <c r="G20" s="4" t="str">
        <f>HYPERLINK("http://141.218.60.56/~jnz1568/getInfo.php?workbook=16_10.xlsx&amp;sheet=U0&amp;row=20&amp;col=7&amp;number=0.109&amp;sourceID=14","0.109")</f>
        <v>0.109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HYPERLINK("http://141.218.60.56/~jnz1568/getInfo.php?workbook=16_10.xlsx&amp;sheet=U0&amp;row=21&amp;col=6&amp;number=4.7&amp;sourceID=14","4.7")</f>
        <v>4.7</v>
      </c>
      <c r="G21" s="4" t="str">
        <f>HYPERLINK("http://141.218.60.56/~jnz1568/getInfo.php?workbook=16_10.xlsx&amp;sheet=U0&amp;row=21&amp;col=7&amp;number=0.105&amp;sourceID=14","0.105")</f>
        <v>0.105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HYPERLINK("http://141.218.60.56/~jnz1568/getInfo.php?workbook=16_10.xlsx&amp;sheet=U0&amp;row=22&amp;col=6&amp;number=4.8&amp;sourceID=14","4.8")</f>
        <v>4.8</v>
      </c>
      <c r="G22" s="4" t="str">
        <f>HYPERLINK("http://141.218.60.56/~jnz1568/getInfo.php?workbook=16_10.xlsx&amp;sheet=U0&amp;row=22&amp;col=7&amp;number=0.101&amp;sourceID=14","0.101")</f>
        <v>0.101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HYPERLINK("http://141.218.60.56/~jnz1568/getInfo.php?workbook=16_10.xlsx&amp;sheet=U0&amp;row=23&amp;col=6&amp;number=4.9&amp;sourceID=14","4.9")</f>
        <v>4.9</v>
      </c>
      <c r="G23" s="4" t="str">
        <f>HYPERLINK("http://141.218.60.56/~jnz1568/getInfo.php?workbook=16_10.xlsx&amp;sheet=U0&amp;row=23&amp;col=7&amp;number=0.0953&amp;sourceID=14","0.0953")</f>
        <v>0.0953</v>
      </c>
    </row>
    <row r="24" spans="1:7">
      <c r="A24" s="3">
        <v>16</v>
      </c>
      <c r="B24" s="3">
        <v>10</v>
      </c>
      <c r="C24" s="3">
        <v>1</v>
      </c>
      <c r="D24" s="3">
        <v>3</v>
      </c>
      <c r="E24" s="3">
        <v>1</v>
      </c>
      <c r="F24" s="4" t="str">
        <f>HYPERLINK("http://141.218.60.56/~jnz1568/getInfo.php?workbook=16_10.xlsx&amp;sheet=U0&amp;row=24&amp;col=6&amp;number=3&amp;sourceID=14","3")</f>
        <v>3</v>
      </c>
      <c r="G24" s="4" t="str">
        <f>HYPERLINK("http://141.218.60.56/~jnz1568/getInfo.php?workbook=16_10.xlsx&amp;sheet=U0&amp;row=24&amp;col=7&amp;number=0.0755&amp;sourceID=14","0.0755")</f>
        <v>0.0755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HYPERLINK("http://141.218.60.56/~jnz1568/getInfo.php?workbook=16_10.xlsx&amp;sheet=U0&amp;row=25&amp;col=6&amp;number=3.1&amp;sourceID=14","3.1")</f>
        <v>3.1</v>
      </c>
      <c r="G25" s="4" t="str">
        <f>HYPERLINK("http://141.218.60.56/~jnz1568/getInfo.php?workbook=16_10.xlsx&amp;sheet=U0&amp;row=25&amp;col=7&amp;number=0.0754&amp;sourceID=14","0.0754")</f>
        <v>0.0754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HYPERLINK("http://141.218.60.56/~jnz1568/getInfo.php?workbook=16_10.xlsx&amp;sheet=U0&amp;row=26&amp;col=6&amp;number=3.2&amp;sourceID=14","3.2")</f>
        <v>3.2</v>
      </c>
      <c r="G26" s="4" t="str">
        <f>HYPERLINK("http://141.218.60.56/~jnz1568/getInfo.php?workbook=16_10.xlsx&amp;sheet=U0&amp;row=26&amp;col=7&amp;number=0.0753&amp;sourceID=14","0.0753")</f>
        <v>0.0753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HYPERLINK("http://141.218.60.56/~jnz1568/getInfo.php?workbook=16_10.xlsx&amp;sheet=U0&amp;row=27&amp;col=6&amp;number=3.3&amp;sourceID=14","3.3")</f>
        <v>3.3</v>
      </c>
      <c r="G27" s="4" t="str">
        <f>HYPERLINK("http://141.218.60.56/~jnz1568/getInfo.php?workbook=16_10.xlsx&amp;sheet=U0&amp;row=27&amp;col=7&amp;number=0.0752&amp;sourceID=14","0.0752")</f>
        <v>0.0752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HYPERLINK("http://141.218.60.56/~jnz1568/getInfo.php?workbook=16_10.xlsx&amp;sheet=U0&amp;row=28&amp;col=6&amp;number=3.4&amp;sourceID=14","3.4")</f>
        <v>3.4</v>
      </c>
      <c r="G28" s="4" t="str">
        <f>HYPERLINK("http://141.218.60.56/~jnz1568/getInfo.php?workbook=16_10.xlsx&amp;sheet=U0&amp;row=28&amp;col=7&amp;number=0.0751&amp;sourceID=14","0.0751")</f>
        <v>0.0751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HYPERLINK("http://141.218.60.56/~jnz1568/getInfo.php?workbook=16_10.xlsx&amp;sheet=U0&amp;row=29&amp;col=6&amp;number=3.5&amp;sourceID=14","3.5")</f>
        <v>3.5</v>
      </c>
      <c r="G29" s="4" t="str">
        <f>HYPERLINK("http://141.218.60.56/~jnz1568/getInfo.php?workbook=16_10.xlsx&amp;sheet=U0&amp;row=29&amp;col=7&amp;number=0.0749&amp;sourceID=14","0.0749")</f>
        <v>0.0749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HYPERLINK("http://141.218.60.56/~jnz1568/getInfo.php?workbook=16_10.xlsx&amp;sheet=U0&amp;row=30&amp;col=6&amp;number=3.6&amp;sourceID=14","3.6")</f>
        <v>3.6</v>
      </c>
      <c r="G30" s="4" t="str">
        <f>HYPERLINK("http://141.218.60.56/~jnz1568/getInfo.php?workbook=16_10.xlsx&amp;sheet=U0&amp;row=30&amp;col=7&amp;number=0.0747&amp;sourceID=14","0.0747")</f>
        <v>0.0747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HYPERLINK("http://141.218.60.56/~jnz1568/getInfo.php?workbook=16_10.xlsx&amp;sheet=U0&amp;row=31&amp;col=6&amp;number=3.7&amp;sourceID=14","3.7")</f>
        <v>3.7</v>
      </c>
      <c r="G31" s="4" t="str">
        <f>HYPERLINK("http://141.218.60.56/~jnz1568/getInfo.php?workbook=16_10.xlsx&amp;sheet=U0&amp;row=31&amp;col=7&amp;number=0.0744&amp;sourceID=14","0.0744")</f>
        <v>0.0744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HYPERLINK("http://141.218.60.56/~jnz1568/getInfo.php?workbook=16_10.xlsx&amp;sheet=U0&amp;row=32&amp;col=6&amp;number=3.8&amp;sourceID=14","3.8")</f>
        <v>3.8</v>
      </c>
      <c r="G32" s="4" t="str">
        <f>HYPERLINK("http://141.218.60.56/~jnz1568/getInfo.php?workbook=16_10.xlsx&amp;sheet=U0&amp;row=32&amp;col=7&amp;number=0.074&amp;sourceID=14","0.074")</f>
        <v>0.074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HYPERLINK("http://141.218.60.56/~jnz1568/getInfo.php?workbook=16_10.xlsx&amp;sheet=U0&amp;row=33&amp;col=6&amp;number=3.9&amp;sourceID=14","3.9")</f>
        <v>3.9</v>
      </c>
      <c r="G33" s="4" t="str">
        <f>HYPERLINK("http://141.218.60.56/~jnz1568/getInfo.php?workbook=16_10.xlsx&amp;sheet=U0&amp;row=33&amp;col=7&amp;number=0.0736&amp;sourceID=14","0.0736")</f>
        <v>0.0736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HYPERLINK("http://141.218.60.56/~jnz1568/getInfo.php?workbook=16_10.xlsx&amp;sheet=U0&amp;row=34&amp;col=6&amp;number=4&amp;sourceID=14","4")</f>
        <v>4</v>
      </c>
      <c r="G34" s="4" t="str">
        <f>HYPERLINK("http://141.218.60.56/~jnz1568/getInfo.php?workbook=16_10.xlsx&amp;sheet=U0&amp;row=34&amp;col=7&amp;number=0.073&amp;sourceID=14","0.073")</f>
        <v>0.073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HYPERLINK("http://141.218.60.56/~jnz1568/getInfo.php?workbook=16_10.xlsx&amp;sheet=U0&amp;row=35&amp;col=6&amp;number=4.1&amp;sourceID=14","4.1")</f>
        <v>4.1</v>
      </c>
      <c r="G35" s="4" t="str">
        <f>HYPERLINK("http://141.218.60.56/~jnz1568/getInfo.php?workbook=16_10.xlsx&amp;sheet=U0&amp;row=35&amp;col=7&amp;number=0.0723&amp;sourceID=14","0.0723")</f>
        <v>0.0723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HYPERLINK("http://141.218.60.56/~jnz1568/getInfo.php?workbook=16_10.xlsx&amp;sheet=U0&amp;row=36&amp;col=6&amp;number=4.2&amp;sourceID=14","4.2")</f>
        <v>4.2</v>
      </c>
      <c r="G36" s="4" t="str">
        <f>HYPERLINK("http://141.218.60.56/~jnz1568/getInfo.php?workbook=16_10.xlsx&amp;sheet=U0&amp;row=36&amp;col=7&amp;number=0.0714&amp;sourceID=14","0.0714")</f>
        <v>0.0714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HYPERLINK("http://141.218.60.56/~jnz1568/getInfo.php?workbook=16_10.xlsx&amp;sheet=U0&amp;row=37&amp;col=6&amp;number=4.3&amp;sourceID=14","4.3")</f>
        <v>4.3</v>
      </c>
      <c r="G37" s="4" t="str">
        <f>HYPERLINK("http://141.218.60.56/~jnz1568/getInfo.php?workbook=16_10.xlsx&amp;sheet=U0&amp;row=37&amp;col=7&amp;number=0.0704&amp;sourceID=14","0.0704")</f>
        <v>0.0704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HYPERLINK("http://141.218.60.56/~jnz1568/getInfo.php?workbook=16_10.xlsx&amp;sheet=U0&amp;row=38&amp;col=6&amp;number=4.4&amp;sourceID=14","4.4")</f>
        <v>4.4</v>
      </c>
      <c r="G38" s="4" t="str">
        <f>HYPERLINK("http://141.218.60.56/~jnz1568/getInfo.php?workbook=16_10.xlsx&amp;sheet=U0&amp;row=38&amp;col=7&amp;number=0.0691&amp;sourceID=14","0.0691")</f>
        <v>0.0691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HYPERLINK("http://141.218.60.56/~jnz1568/getInfo.php?workbook=16_10.xlsx&amp;sheet=U0&amp;row=39&amp;col=6&amp;number=4.5&amp;sourceID=14","4.5")</f>
        <v>4.5</v>
      </c>
      <c r="G39" s="4" t="str">
        <f>HYPERLINK("http://141.218.60.56/~jnz1568/getInfo.php?workbook=16_10.xlsx&amp;sheet=U0&amp;row=39&amp;col=7&amp;number=0.0674&amp;sourceID=14","0.0674")</f>
        <v>0.0674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HYPERLINK("http://141.218.60.56/~jnz1568/getInfo.php?workbook=16_10.xlsx&amp;sheet=U0&amp;row=40&amp;col=6&amp;number=4.6&amp;sourceID=14","4.6")</f>
        <v>4.6</v>
      </c>
      <c r="G40" s="4" t="str">
        <f>HYPERLINK("http://141.218.60.56/~jnz1568/getInfo.php?workbook=16_10.xlsx&amp;sheet=U0&amp;row=40&amp;col=7&amp;number=0.0655&amp;sourceID=14","0.0655")</f>
        <v>0.0655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HYPERLINK("http://141.218.60.56/~jnz1568/getInfo.php?workbook=16_10.xlsx&amp;sheet=U0&amp;row=41&amp;col=6&amp;number=4.7&amp;sourceID=14","4.7")</f>
        <v>4.7</v>
      </c>
      <c r="G41" s="4" t="str">
        <f>HYPERLINK("http://141.218.60.56/~jnz1568/getInfo.php?workbook=16_10.xlsx&amp;sheet=U0&amp;row=41&amp;col=7&amp;number=0.0632&amp;sourceID=14","0.0632")</f>
        <v>0.0632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HYPERLINK("http://141.218.60.56/~jnz1568/getInfo.php?workbook=16_10.xlsx&amp;sheet=U0&amp;row=42&amp;col=6&amp;number=4.8&amp;sourceID=14","4.8")</f>
        <v>4.8</v>
      </c>
      <c r="G42" s="4" t="str">
        <f>HYPERLINK("http://141.218.60.56/~jnz1568/getInfo.php?workbook=16_10.xlsx&amp;sheet=U0&amp;row=42&amp;col=7&amp;number=0.0604&amp;sourceID=14","0.0604")</f>
        <v>0.0604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HYPERLINK("http://141.218.60.56/~jnz1568/getInfo.php?workbook=16_10.xlsx&amp;sheet=U0&amp;row=43&amp;col=6&amp;number=4.9&amp;sourceID=14","4.9")</f>
        <v>4.9</v>
      </c>
      <c r="G43" s="4" t="str">
        <f>HYPERLINK("http://141.218.60.56/~jnz1568/getInfo.php?workbook=16_10.xlsx&amp;sheet=U0&amp;row=43&amp;col=7&amp;number=0.0572&amp;sourceID=14","0.0572")</f>
        <v>0.0572</v>
      </c>
    </row>
    <row r="44" spans="1:7">
      <c r="A44" s="3">
        <v>16</v>
      </c>
      <c r="B44" s="3">
        <v>10</v>
      </c>
      <c r="C44" s="3">
        <v>1</v>
      </c>
      <c r="D44" s="3">
        <v>4</v>
      </c>
      <c r="E44" s="3">
        <v>1</v>
      </c>
      <c r="F44" s="4" t="str">
        <f>HYPERLINK("http://141.218.60.56/~jnz1568/getInfo.php?workbook=16_10.xlsx&amp;sheet=U0&amp;row=44&amp;col=6&amp;number=3&amp;sourceID=14","3")</f>
        <v>3</v>
      </c>
      <c r="G44" s="4" t="str">
        <f>HYPERLINK("http://141.218.60.56/~jnz1568/getInfo.php?workbook=16_10.xlsx&amp;sheet=U0&amp;row=44&amp;col=7&amp;number=0.0252&amp;sourceID=14","0.0252")</f>
        <v>0.0252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HYPERLINK("http://141.218.60.56/~jnz1568/getInfo.php?workbook=16_10.xlsx&amp;sheet=U0&amp;row=45&amp;col=6&amp;number=3.1&amp;sourceID=14","3.1")</f>
        <v>3.1</v>
      </c>
      <c r="G45" s="4" t="str">
        <f>HYPERLINK("http://141.218.60.56/~jnz1568/getInfo.php?workbook=16_10.xlsx&amp;sheet=U0&amp;row=45&amp;col=7&amp;number=0.0252&amp;sourceID=14","0.0252")</f>
        <v>0.0252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HYPERLINK("http://141.218.60.56/~jnz1568/getInfo.php?workbook=16_10.xlsx&amp;sheet=U0&amp;row=46&amp;col=6&amp;number=3.2&amp;sourceID=14","3.2")</f>
        <v>3.2</v>
      </c>
      <c r="G46" s="4" t="str">
        <f>HYPERLINK("http://141.218.60.56/~jnz1568/getInfo.php?workbook=16_10.xlsx&amp;sheet=U0&amp;row=46&amp;col=7&amp;number=0.0251&amp;sourceID=14","0.0251")</f>
        <v>0.0251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HYPERLINK("http://141.218.60.56/~jnz1568/getInfo.php?workbook=16_10.xlsx&amp;sheet=U0&amp;row=47&amp;col=6&amp;number=3.3&amp;sourceID=14","3.3")</f>
        <v>3.3</v>
      </c>
      <c r="G47" s="4" t="str">
        <f>HYPERLINK("http://141.218.60.56/~jnz1568/getInfo.php?workbook=16_10.xlsx&amp;sheet=U0&amp;row=47&amp;col=7&amp;number=0.0251&amp;sourceID=14","0.0251")</f>
        <v>0.0251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HYPERLINK("http://141.218.60.56/~jnz1568/getInfo.php?workbook=16_10.xlsx&amp;sheet=U0&amp;row=48&amp;col=6&amp;number=3.4&amp;sourceID=14","3.4")</f>
        <v>3.4</v>
      </c>
      <c r="G48" s="4" t="str">
        <f>HYPERLINK("http://141.218.60.56/~jnz1568/getInfo.php?workbook=16_10.xlsx&amp;sheet=U0&amp;row=48&amp;col=7&amp;number=0.025&amp;sourceID=14","0.025")</f>
        <v>0.025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HYPERLINK("http://141.218.60.56/~jnz1568/getInfo.php?workbook=16_10.xlsx&amp;sheet=U0&amp;row=49&amp;col=6&amp;number=3.5&amp;sourceID=14","3.5")</f>
        <v>3.5</v>
      </c>
      <c r="G49" s="4" t="str">
        <f>HYPERLINK("http://141.218.60.56/~jnz1568/getInfo.php?workbook=16_10.xlsx&amp;sheet=U0&amp;row=49&amp;col=7&amp;number=0.025&amp;sourceID=14","0.025")</f>
        <v>0.025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HYPERLINK("http://141.218.60.56/~jnz1568/getInfo.php?workbook=16_10.xlsx&amp;sheet=U0&amp;row=50&amp;col=6&amp;number=3.6&amp;sourceID=14","3.6")</f>
        <v>3.6</v>
      </c>
      <c r="G50" s="4" t="str">
        <f>HYPERLINK("http://141.218.60.56/~jnz1568/getInfo.php?workbook=16_10.xlsx&amp;sheet=U0&amp;row=50&amp;col=7&amp;number=0.0249&amp;sourceID=14","0.0249")</f>
        <v>0.0249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HYPERLINK("http://141.218.60.56/~jnz1568/getInfo.php?workbook=16_10.xlsx&amp;sheet=U0&amp;row=51&amp;col=6&amp;number=3.7&amp;sourceID=14","3.7")</f>
        <v>3.7</v>
      </c>
      <c r="G51" s="4" t="str">
        <f>HYPERLINK("http://141.218.60.56/~jnz1568/getInfo.php?workbook=16_10.xlsx&amp;sheet=U0&amp;row=51&amp;col=7&amp;number=0.0248&amp;sourceID=14","0.0248")</f>
        <v>0.0248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HYPERLINK("http://141.218.60.56/~jnz1568/getInfo.php?workbook=16_10.xlsx&amp;sheet=U0&amp;row=52&amp;col=6&amp;number=3.8&amp;sourceID=14","3.8")</f>
        <v>3.8</v>
      </c>
      <c r="G52" s="4" t="str">
        <f>HYPERLINK("http://141.218.60.56/~jnz1568/getInfo.php?workbook=16_10.xlsx&amp;sheet=U0&amp;row=52&amp;col=7&amp;number=0.0247&amp;sourceID=14","0.0247")</f>
        <v>0.0247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HYPERLINK("http://141.218.60.56/~jnz1568/getInfo.php?workbook=16_10.xlsx&amp;sheet=U0&amp;row=53&amp;col=6&amp;number=3.9&amp;sourceID=14","3.9")</f>
        <v>3.9</v>
      </c>
      <c r="G53" s="4" t="str">
        <f>HYPERLINK("http://141.218.60.56/~jnz1568/getInfo.php?workbook=16_10.xlsx&amp;sheet=U0&amp;row=53&amp;col=7&amp;number=0.0245&amp;sourceID=14","0.0245")</f>
        <v>0.0245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HYPERLINK("http://141.218.60.56/~jnz1568/getInfo.php?workbook=16_10.xlsx&amp;sheet=U0&amp;row=54&amp;col=6&amp;number=4&amp;sourceID=14","4")</f>
        <v>4</v>
      </c>
      <c r="G54" s="4" t="str">
        <f>HYPERLINK("http://141.218.60.56/~jnz1568/getInfo.php?workbook=16_10.xlsx&amp;sheet=U0&amp;row=54&amp;col=7&amp;number=0.0243&amp;sourceID=14","0.0243")</f>
        <v>0.0243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HYPERLINK("http://141.218.60.56/~jnz1568/getInfo.php?workbook=16_10.xlsx&amp;sheet=U0&amp;row=55&amp;col=6&amp;number=4.1&amp;sourceID=14","4.1")</f>
        <v>4.1</v>
      </c>
      <c r="G55" s="4" t="str">
        <f>HYPERLINK("http://141.218.60.56/~jnz1568/getInfo.php?workbook=16_10.xlsx&amp;sheet=U0&amp;row=55&amp;col=7&amp;number=0.0241&amp;sourceID=14","0.0241")</f>
        <v>0.0241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HYPERLINK("http://141.218.60.56/~jnz1568/getInfo.php?workbook=16_10.xlsx&amp;sheet=U0&amp;row=56&amp;col=6&amp;number=4.2&amp;sourceID=14","4.2")</f>
        <v>4.2</v>
      </c>
      <c r="G56" s="4" t="str">
        <f>HYPERLINK("http://141.218.60.56/~jnz1568/getInfo.php?workbook=16_10.xlsx&amp;sheet=U0&amp;row=56&amp;col=7&amp;number=0.0238&amp;sourceID=14","0.0238")</f>
        <v>0.0238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HYPERLINK("http://141.218.60.56/~jnz1568/getInfo.php?workbook=16_10.xlsx&amp;sheet=U0&amp;row=57&amp;col=6&amp;number=4.3&amp;sourceID=14","4.3")</f>
        <v>4.3</v>
      </c>
      <c r="G57" s="4" t="str">
        <f>HYPERLINK("http://141.218.60.56/~jnz1568/getInfo.php?workbook=16_10.xlsx&amp;sheet=U0&amp;row=57&amp;col=7&amp;number=0.0235&amp;sourceID=14","0.0235")</f>
        <v>0.0235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HYPERLINK("http://141.218.60.56/~jnz1568/getInfo.php?workbook=16_10.xlsx&amp;sheet=U0&amp;row=58&amp;col=6&amp;number=4.4&amp;sourceID=14","4.4")</f>
        <v>4.4</v>
      </c>
      <c r="G58" s="4" t="str">
        <f>HYPERLINK("http://141.218.60.56/~jnz1568/getInfo.php?workbook=16_10.xlsx&amp;sheet=U0&amp;row=58&amp;col=7&amp;number=0.023&amp;sourceID=14","0.023")</f>
        <v>0.023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HYPERLINK("http://141.218.60.56/~jnz1568/getInfo.php?workbook=16_10.xlsx&amp;sheet=U0&amp;row=59&amp;col=6&amp;number=4.5&amp;sourceID=14","4.5")</f>
        <v>4.5</v>
      </c>
      <c r="G59" s="4" t="str">
        <f>HYPERLINK("http://141.218.60.56/~jnz1568/getInfo.php?workbook=16_10.xlsx&amp;sheet=U0&amp;row=59&amp;col=7&amp;number=0.0225&amp;sourceID=14","0.0225")</f>
        <v>0.0225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HYPERLINK("http://141.218.60.56/~jnz1568/getInfo.php?workbook=16_10.xlsx&amp;sheet=U0&amp;row=60&amp;col=6&amp;number=4.6&amp;sourceID=14","4.6")</f>
        <v>4.6</v>
      </c>
      <c r="G60" s="4" t="str">
        <f>HYPERLINK("http://141.218.60.56/~jnz1568/getInfo.php?workbook=16_10.xlsx&amp;sheet=U0&amp;row=60&amp;col=7&amp;number=0.0218&amp;sourceID=14","0.0218")</f>
        <v>0.0218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HYPERLINK("http://141.218.60.56/~jnz1568/getInfo.php?workbook=16_10.xlsx&amp;sheet=U0&amp;row=61&amp;col=6&amp;number=4.7&amp;sourceID=14","4.7")</f>
        <v>4.7</v>
      </c>
      <c r="G61" s="4" t="str">
        <f>HYPERLINK("http://141.218.60.56/~jnz1568/getInfo.php?workbook=16_10.xlsx&amp;sheet=U0&amp;row=61&amp;col=7&amp;number=0.0211&amp;sourceID=14","0.0211")</f>
        <v>0.0211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HYPERLINK("http://141.218.60.56/~jnz1568/getInfo.php?workbook=16_10.xlsx&amp;sheet=U0&amp;row=62&amp;col=6&amp;number=4.8&amp;sourceID=14","4.8")</f>
        <v>4.8</v>
      </c>
      <c r="G62" s="4" t="str">
        <f>HYPERLINK("http://141.218.60.56/~jnz1568/getInfo.php?workbook=16_10.xlsx&amp;sheet=U0&amp;row=62&amp;col=7&amp;number=0.0201&amp;sourceID=14","0.0201")</f>
        <v>0.0201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HYPERLINK("http://141.218.60.56/~jnz1568/getInfo.php?workbook=16_10.xlsx&amp;sheet=U0&amp;row=63&amp;col=6&amp;number=4.9&amp;sourceID=14","4.9")</f>
        <v>4.9</v>
      </c>
      <c r="G63" s="4" t="str">
        <f>HYPERLINK("http://141.218.60.56/~jnz1568/getInfo.php?workbook=16_10.xlsx&amp;sheet=U0&amp;row=63&amp;col=7&amp;number=0.0191&amp;sourceID=14","0.0191")</f>
        <v>0.0191</v>
      </c>
    </row>
    <row r="64" spans="1:7">
      <c r="A64" s="3">
        <v>16</v>
      </c>
      <c r="B64" s="3">
        <v>10</v>
      </c>
      <c r="C64" s="3">
        <v>1</v>
      </c>
      <c r="D64" s="3">
        <v>5</v>
      </c>
      <c r="E64" s="3">
        <v>1</v>
      </c>
      <c r="F64" s="4" t="str">
        <f>HYPERLINK("http://141.218.60.56/~jnz1568/getInfo.php?workbook=16_10.xlsx&amp;sheet=U0&amp;row=64&amp;col=6&amp;number=3&amp;sourceID=14","3")</f>
        <v>3</v>
      </c>
      <c r="G64" s="4" t="str">
        <f>HYPERLINK("http://141.218.60.56/~jnz1568/getInfo.php?workbook=16_10.xlsx&amp;sheet=U0&amp;row=64&amp;col=7&amp;number=0.439&amp;sourceID=14","0.439")</f>
        <v>0.439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HYPERLINK("http://141.218.60.56/~jnz1568/getInfo.php?workbook=16_10.xlsx&amp;sheet=U0&amp;row=65&amp;col=6&amp;number=3.1&amp;sourceID=14","3.1")</f>
        <v>3.1</v>
      </c>
      <c r="G65" s="4" t="str">
        <f>HYPERLINK("http://141.218.60.56/~jnz1568/getInfo.php?workbook=16_10.xlsx&amp;sheet=U0&amp;row=65&amp;col=7&amp;number=0.438&amp;sourceID=14","0.438")</f>
        <v>0.438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HYPERLINK("http://141.218.60.56/~jnz1568/getInfo.php?workbook=16_10.xlsx&amp;sheet=U0&amp;row=66&amp;col=6&amp;number=3.2&amp;sourceID=14","3.2")</f>
        <v>3.2</v>
      </c>
      <c r="G66" s="4" t="str">
        <f>HYPERLINK("http://141.218.60.56/~jnz1568/getInfo.php?workbook=16_10.xlsx&amp;sheet=U0&amp;row=66&amp;col=7&amp;number=0.437&amp;sourceID=14","0.437")</f>
        <v>0.437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HYPERLINK("http://141.218.60.56/~jnz1568/getInfo.php?workbook=16_10.xlsx&amp;sheet=U0&amp;row=67&amp;col=6&amp;number=3.3&amp;sourceID=14","3.3")</f>
        <v>3.3</v>
      </c>
      <c r="G67" s="4" t="str">
        <f>HYPERLINK("http://141.218.60.56/~jnz1568/getInfo.php?workbook=16_10.xlsx&amp;sheet=U0&amp;row=67&amp;col=7&amp;number=0.435&amp;sourceID=14","0.435")</f>
        <v>0.435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HYPERLINK("http://141.218.60.56/~jnz1568/getInfo.php?workbook=16_10.xlsx&amp;sheet=U0&amp;row=68&amp;col=6&amp;number=3.4&amp;sourceID=14","3.4")</f>
        <v>3.4</v>
      </c>
      <c r="G68" s="4" t="str">
        <f>HYPERLINK("http://141.218.60.56/~jnz1568/getInfo.php?workbook=16_10.xlsx&amp;sheet=U0&amp;row=68&amp;col=7&amp;number=0.433&amp;sourceID=14","0.433")</f>
        <v>0.433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HYPERLINK("http://141.218.60.56/~jnz1568/getInfo.php?workbook=16_10.xlsx&amp;sheet=U0&amp;row=69&amp;col=6&amp;number=3.5&amp;sourceID=14","3.5")</f>
        <v>3.5</v>
      </c>
      <c r="G69" s="4" t="str">
        <f>HYPERLINK("http://141.218.60.56/~jnz1568/getInfo.php?workbook=16_10.xlsx&amp;sheet=U0&amp;row=69&amp;col=7&amp;number=0.431&amp;sourceID=14","0.431")</f>
        <v>0.431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HYPERLINK("http://141.218.60.56/~jnz1568/getInfo.php?workbook=16_10.xlsx&amp;sheet=U0&amp;row=70&amp;col=6&amp;number=3.6&amp;sourceID=14","3.6")</f>
        <v>3.6</v>
      </c>
      <c r="G70" s="4" t="str">
        <f>HYPERLINK("http://141.218.60.56/~jnz1568/getInfo.php?workbook=16_10.xlsx&amp;sheet=U0&amp;row=70&amp;col=7&amp;number=0.428&amp;sourceID=14","0.428")</f>
        <v>0.428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HYPERLINK("http://141.218.60.56/~jnz1568/getInfo.php?workbook=16_10.xlsx&amp;sheet=U0&amp;row=71&amp;col=6&amp;number=3.7&amp;sourceID=14","3.7")</f>
        <v>3.7</v>
      </c>
      <c r="G71" s="4" t="str">
        <f>HYPERLINK("http://141.218.60.56/~jnz1568/getInfo.php?workbook=16_10.xlsx&amp;sheet=U0&amp;row=71&amp;col=7&amp;number=0.424&amp;sourceID=14","0.424")</f>
        <v>0.424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HYPERLINK("http://141.218.60.56/~jnz1568/getInfo.php?workbook=16_10.xlsx&amp;sheet=U0&amp;row=72&amp;col=6&amp;number=3.8&amp;sourceID=14","3.8")</f>
        <v>3.8</v>
      </c>
      <c r="G72" s="4" t="str">
        <f>HYPERLINK("http://141.218.60.56/~jnz1568/getInfo.php?workbook=16_10.xlsx&amp;sheet=U0&amp;row=72&amp;col=7&amp;number=0.419&amp;sourceID=14","0.419")</f>
        <v>0.419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HYPERLINK("http://141.218.60.56/~jnz1568/getInfo.php?workbook=16_10.xlsx&amp;sheet=U0&amp;row=73&amp;col=6&amp;number=3.9&amp;sourceID=14","3.9")</f>
        <v>3.9</v>
      </c>
      <c r="G73" s="4" t="str">
        <f>HYPERLINK("http://141.218.60.56/~jnz1568/getInfo.php?workbook=16_10.xlsx&amp;sheet=U0&amp;row=73&amp;col=7&amp;number=0.413&amp;sourceID=14","0.413")</f>
        <v>0.413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HYPERLINK("http://141.218.60.56/~jnz1568/getInfo.php?workbook=16_10.xlsx&amp;sheet=U0&amp;row=74&amp;col=6&amp;number=4&amp;sourceID=14","4")</f>
        <v>4</v>
      </c>
      <c r="G74" s="4" t="str">
        <f>HYPERLINK("http://141.218.60.56/~jnz1568/getInfo.php?workbook=16_10.xlsx&amp;sheet=U0&amp;row=74&amp;col=7&amp;number=0.406&amp;sourceID=14","0.406")</f>
        <v>0.406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HYPERLINK("http://141.218.60.56/~jnz1568/getInfo.php?workbook=16_10.xlsx&amp;sheet=U0&amp;row=75&amp;col=6&amp;number=4.1&amp;sourceID=14","4.1")</f>
        <v>4.1</v>
      </c>
      <c r="G75" s="4" t="str">
        <f>HYPERLINK("http://141.218.60.56/~jnz1568/getInfo.php?workbook=16_10.xlsx&amp;sheet=U0&amp;row=75&amp;col=7&amp;number=0.397&amp;sourceID=14","0.397")</f>
        <v>0.397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HYPERLINK("http://141.218.60.56/~jnz1568/getInfo.php?workbook=16_10.xlsx&amp;sheet=U0&amp;row=76&amp;col=6&amp;number=4.2&amp;sourceID=14","4.2")</f>
        <v>4.2</v>
      </c>
      <c r="G76" s="4" t="str">
        <f>HYPERLINK("http://141.218.60.56/~jnz1568/getInfo.php?workbook=16_10.xlsx&amp;sheet=U0&amp;row=76&amp;col=7&amp;number=0.386&amp;sourceID=14","0.386")</f>
        <v>0.386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HYPERLINK("http://141.218.60.56/~jnz1568/getInfo.php?workbook=16_10.xlsx&amp;sheet=U0&amp;row=77&amp;col=6&amp;number=4.3&amp;sourceID=14","4.3")</f>
        <v>4.3</v>
      </c>
      <c r="G77" s="4" t="str">
        <f>HYPERLINK("http://141.218.60.56/~jnz1568/getInfo.php?workbook=16_10.xlsx&amp;sheet=U0&amp;row=77&amp;col=7&amp;number=0.373&amp;sourceID=14","0.373")</f>
        <v>0.373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HYPERLINK("http://141.218.60.56/~jnz1568/getInfo.php?workbook=16_10.xlsx&amp;sheet=U0&amp;row=78&amp;col=6&amp;number=4.4&amp;sourceID=14","4.4")</f>
        <v>4.4</v>
      </c>
      <c r="G78" s="4" t="str">
        <f>HYPERLINK("http://141.218.60.56/~jnz1568/getInfo.php?workbook=16_10.xlsx&amp;sheet=U0&amp;row=78&amp;col=7&amp;number=0.358&amp;sourceID=14","0.358")</f>
        <v>0.358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HYPERLINK("http://141.218.60.56/~jnz1568/getInfo.php?workbook=16_10.xlsx&amp;sheet=U0&amp;row=79&amp;col=6&amp;number=4.5&amp;sourceID=14","4.5")</f>
        <v>4.5</v>
      </c>
      <c r="G79" s="4" t="str">
        <f>HYPERLINK("http://141.218.60.56/~jnz1568/getInfo.php?workbook=16_10.xlsx&amp;sheet=U0&amp;row=79&amp;col=7&amp;number=0.339&amp;sourceID=14","0.339")</f>
        <v>0.339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HYPERLINK("http://141.218.60.56/~jnz1568/getInfo.php?workbook=16_10.xlsx&amp;sheet=U0&amp;row=80&amp;col=6&amp;number=4.6&amp;sourceID=14","4.6")</f>
        <v>4.6</v>
      </c>
      <c r="G80" s="4" t="str">
        <f>HYPERLINK("http://141.218.60.56/~jnz1568/getInfo.php?workbook=16_10.xlsx&amp;sheet=U0&amp;row=80&amp;col=7&amp;number=0.318&amp;sourceID=14","0.318")</f>
        <v>0.318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HYPERLINK("http://141.218.60.56/~jnz1568/getInfo.php?workbook=16_10.xlsx&amp;sheet=U0&amp;row=81&amp;col=6&amp;number=4.7&amp;sourceID=14","4.7")</f>
        <v>4.7</v>
      </c>
      <c r="G81" s="4" t="str">
        <f>HYPERLINK("http://141.218.60.56/~jnz1568/getInfo.php?workbook=16_10.xlsx&amp;sheet=U0&amp;row=81&amp;col=7&amp;number=0.295&amp;sourceID=14","0.295")</f>
        <v>0.295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HYPERLINK("http://141.218.60.56/~jnz1568/getInfo.php?workbook=16_10.xlsx&amp;sheet=U0&amp;row=82&amp;col=6&amp;number=4.8&amp;sourceID=14","4.8")</f>
        <v>4.8</v>
      </c>
      <c r="G82" s="4" t="str">
        <f>HYPERLINK("http://141.218.60.56/~jnz1568/getInfo.php?workbook=16_10.xlsx&amp;sheet=U0&amp;row=82&amp;col=7&amp;number=0.269&amp;sourceID=14","0.269")</f>
        <v>0.269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HYPERLINK("http://141.218.60.56/~jnz1568/getInfo.php?workbook=16_10.xlsx&amp;sheet=U0&amp;row=83&amp;col=6&amp;number=4.9&amp;sourceID=14","4.9")</f>
        <v>4.9</v>
      </c>
      <c r="G83" s="4" t="str">
        <f>HYPERLINK("http://141.218.60.56/~jnz1568/getInfo.php?workbook=16_10.xlsx&amp;sheet=U0&amp;row=83&amp;col=7&amp;number=0.243&amp;sourceID=14","0.243")</f>
        <v>0.243</v>
      </c>
    </row>
    <row r="84" spans="1:7">
      <c r="A84" s="3">
        <v>16</v>
      </c>
      <c r="B84" s="3">
        <v>10</v>
      </c>
      <c r="C84" s="3">
        <v>1</v>
      </c>
      <c r="D84" s="3">
        <v>6</v>
      </c>
      <c r="E84" s="3">
        <v>1</v>
      </c>
      <c r="F84" s="4" t="str">
        <f>HYPERLINK("http://141.218.60.56/~jnz1568/getInfo.php?workbook=16_10.xlsx&amp;sheet=U0&amp;row=84&amp;col=6&amp;number=3&amp;sourceID=14","3")</f>
        <v>3</v>
      </c>
      <c r="G84" s="4" t="str">
        <f>HYPERLINK("http://141.218.60.56/~jnz1568/getInfo.php?workbook=16_10.xlsx&amp;sheet=U0&amp;row=84&amp;col=7&amp;number=0.0682&amp;sourceID=14","0.0682")</f>
        <v>0.0682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HYPERLINK("http://141.218.60.56/~jnz1568/getInfo.php?workbook=16_10.xlsx&amp;sheet=U0&amp;row=85&amp;col=6&amp;number=3.1&amp;sourceID=14","3.1")</f>
        <v>3.1</v>
      </c>
      <c r="G85" s="4" t="str">
        <f>HYPERLINK("http://141.218.60.56/~jnz1568/getInfo.php?workbook=16_10.xlsx&amp;sheet=U0&amp;row=85&amp;col=7&amp;number=0.0682&amp;sourceID=14","0.0682")</f>
        <v>0.0682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HYPERLINK("http://141.218.60.56/~jnz1568/getInfo.php?workbook=16_10.xlsx&amp;sheet=U0&amp;row=86&amp;col=6&amp;number=3.2&amp;sourceID=14","3.2")</f>
        <v>3.2</v>
      </c>
      <c r="G86" s="4" t="str">
        <f>HYPERLINK("http://141.218.60.56/~jnz1568/getInfo.php?workbook=16_10.xlsx&amp;sheet=U0&amp;row=86&amp;col=7&amp;number=0.0682&amp;sourceID=14","0.0682")</f>
        <v>0.0682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HYPERLINK("http://141.218.60.56/~jnz1568/getInfo.php?workbook=16_10.xlsx&amp;sheet=U0&amp;row=87&amp;col=6&amp;number=3.3&amp;sourceID=14","3.3")</f>
        <v>3.3</v>
      </c>
      <c r="G87" s="4" t="str">
        <f>HYPERLINK("http://141.218.60.56/~jnz1568/getInfo.php?workbook=16_10.xlsx&amp;sheet=U0&amp;row=87&amp;col=7&amp;number=0.0681&amp;sourceID=14","0.0681")</f>
        <v>0.0681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HYPERLINK("http://141.218.60.56/~jnz1568/getInfo.php?workbook=16_10.xlsx&amp;sheet=U0&amp;row=88&amp;col=6&amp;number=3.4&amp;sourceID=14","3.4")</f>
        <v>3.4</v>
      </c>
      <c r="G88" s="4" t="str">
        <f>HYPERLINK("http://141.218.60.56/~jnz1568/getInfo.php?workbook=16_10.xlsx&amp;sheet=U0&amp;row=88&amp;col=7&amp;number=0.068&amp;sourceID=14","0.068")</f>
        <v>0.068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HYPERLINK("http://141.218.60.56/~jnz1568/getInfo.php?workbook=16_10.xlsx&amp;sheet=U0&amp;row=89&amp;col=6&amp;number=3.5&amp;sourceID=14","3.5")</f>
        <v>3.5</v>
      </c>
      <c r="G89" s="4" t="str">
        <f>HYPERLINK("http://141.218.60.56/~jnz1568/getInfo.php?workbook=16_10.xlsx&amp;sheet=U0&amp;row=89&amp;col=7&amp;number=0.0679&amp;sourceID=14","0.0679")</f>
        <v>0.0679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HYPERLINK("http://141.218.60.56/~jnz1568/getInfo.php?workbook=16_10.xlsx&amp;sheet=U0&amp;row=90&amp;col=6&amp;number=3.6&amp;sourceID=14","3.6")</f>
        <v>3.6</v>
      </c>
      <c r="G90" s="4" t="str">
        <f>HYPERLINK("http://141.218.60.56/~jnz1568/getInfo.php?workbook=16_10.xlsx&amp;sheet=U0&amp;row=90&amp;col=7&amp;number=0.0678&amp;sourceID=14","0.0678")</f>
        <v>0.0678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HYPERLINK("http://141.218.60.56/~jnz1568/getInfo.php?workbook=16_10.xlsx&amp;sheet=U0&amp;row=91&amp;col=6&amp;number=3.7&amp;sourceID=14","3.7")</f>
        <v>3.7</v>
      </c>
      <c r="G91" s="4" t="str">
        <f>HYPERLINK("http://141.218.60.56/~jnz1568/getInfo.php?workbook=16_10.xlsx&amp;sheet=U0&amp;row=91&amp;col=7&amp;number=0.0677&amp;sourceID=14","0.0677")</f>
        <v>0.0677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HYPERLINK("http://141.218.60.56/~jnz1568/getInfo.php?workbook=16_10.xlsx&amp;sheet=U0&amp;row=92&amp;col=6&amp;number=3.8&amp;sourceID=14","3.8")</f>
        <v>3.8</v>
      </c>
      <c r="G92" s="4" t="str">
        <f>HYPERLINK("http://141.218.60.56/~jnz1568/getInfo.php?workbook=16_10.xlsx&amp;sheet=U0&amp;row=92&amp;col=7&amp;number=0.0675&amp;sourceID=14","0.0675")</f>
        <v>0.0675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HYPERLINK("http://141.218.60.56/~jnz1568/getInfo.php?workbook=16_10.xlsx&amp;sheet=U0&amp;row=93&amp;col=6&amp;number=3.9&amp;sourceID=14","3.9")</f>
        <v>3.9</v>
      </c>
      <c r="G93" s="4" t="str">
        <f>HYPERLINK("http://141.218.60.56/~jnz1568/getInfo.php?workbook=16_10.xlsx&amp;sheet=U0&amp;row=93&amp;col=7&amp;number=0.0672&amp;sourceID=14","0.0672")</f>
        <v>0.0672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HYPERLINK("http://141.218.60.56/~jnz1568/getInfo.php?workbook=16_10.xlsx&amp;sheet=U0&amp;row=94&amp;col=6&amp;number=4&amp;sourceID=14","4")</f>
        <v>4</v>
      </c>
      <c r="G94" s="4" t="str">
        <f>HYPERLINK("http://141.218.60.56/~jnz1568/getInfo.php?workbook=16_10.xlsx&amp;sheet=U0&amp;row=94&amp;col=7&amp;number=0.0669&amp;sourceID=14","0.0669")</f>
        <v>0.0669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HYPERLINK("http://141.218.60.56/~jnz1568/getInfo.php?workbook=16_10.xlsx&amp;sheet=U0&amp;row=95&amp;col=6&amp;number=4.1&amp;sourceID=14","4.1")</f>
        <v>4.1</v>
      </c>
      <c r="G95" s="4" t="str">
        <f>HYPERLINK("http://141.218.60.56/~jnz1568/getInfo.php?workbook=16_10.xlsx&amp;sheet=U0&amp;row=95&amp;col=7&amp;number=0.0666&amp;sourceID=14","0.0666")</f>
        <v>0.0666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HYPERLINK("http://141.218.60.56/~jnz1568/getInfo.php?workbook=16_10.xlsx&amp;sheet=U0&amp;row=96&amp;col=6&amp;number=4.2&amp;sourceID=14","4.2")</f>
        <v>4.2</v>
      </c>
      <c r="G96" s="4" t="str">
        <f>HYPERLINK("http://141.218.60.56/~jnz1568/getInfo.php?workbook=16_10.xlsx&amp;sheet=U0&amp;row=96&amp;col=7&amp;number=0.0661&amp;sourceID=14","0.0661")</f>
        <v>0.0661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HYPERLINK("http://141.218.60.56/~jnz1568/getInfo.php?workbook=16_10.xlsx&amp;sheet=U0&amp;row=97&amp;col=6&amp;number=4.3&amp;sourceID=14","4.3")</f>
        <v>4.3</v>
      </c>
      <c r="G97" s="4" t="str">
        <f>HYPERLINK("http://141.218.60.56/~jnz1568/getInfo.php?workbook=16_10.xlsx&amp;sheet=U0&amp;row=97&amp;col=7&amp;number=0.0656&amp;sourceID=14","0.0656")</f>
        <v>0.0656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HYPERLINK("http://141.218.60.56/~jnz1568/getInfo.php?workbook=16_10.xlsx&amp;sheet=U0&amp;row=98&amp;col=6&amp;number=4.4&amp;sourceID=14","4.4")</f>
        <v>4.4</v>
      </c>
      <c r="G98" s="4" t="str">
        <f>HYPERLINK("http://141.218.60.56/~jnz1568/getInfo.php?workbook=16_10.xlsx&amp;sheet=U0&amp;row=98&amp;col=7&amp;number=0.0649&amp;sourceID=14","0.0649")</f>
        <v>0.0649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HYPERLINK("http://141.218.60.56/~jnz1568/getInfo.php?workbook=16_10.xlsx&amp;sheet=U0&amp;row=99&amp;col=6&amp;number=4.5&amp;sourceID=14","4.5")</f>
        <v>4.5</v>
      </c>
      <c r="G99" s="4" t="str">
        <f>HYPERLINK("http://141.218.60.56/~jnz1568/getInfo.php?workbook=16_10.xlsx&amp;sheet=U0&amp;row=99&amp;col=7&amp;number=0.064&amp;sourceID=14","0.064")</f>
        <v>0.064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HYPERLINK("http://141.218.60.56/~jnz1568/getInfo.php?workbook=16_10.xlsx&amp;sheet=U0&amp;row=100&amp;col=6&amp;number=4.6&amp;sourceID=14","4.6")</f>
        <v>4.6</v>
      </c>
      <c r="G100" s="4" t="str">
        <f>HYPERLINK("http://141.218.60.56/~jnz1568/getInfo.php?workbook=16_10.xlsx&amp;sheet=U0&amp;row=100&amp;col=7&amp;number=0.0629&amp;sourceID=14","0.0629")</f>
        <v>0.0629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HYPERLINK("http://141.218.60.56/~jnz1568/getInfo.php?workbook=16_10.xlsx&amp;sheet=U0&amp;row=101&amp;col=6&amp;number=4.7&amp;sourceID=14","4.7")</f>
        <v>4.7</v>
      </c>
      <c r="G101" s="4" t="str">
        <f>HYPERLINK("http://141.218.60.56/~jnz1568/getInfo.php?workbook=16_10.xlsx&amp;sheet=U0&amp;row=101&amp;col=7&amp;number=0.0617&amp;sourceID=14","0.0617")</f>
        <v>0.0617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HYPERLINK("http://141.218.60.56/~jnz1568/getInfo.php?workbook=16_10.xlsx&amp;sheet=U0&amp;row=102&amp;col=6&amp;number=4.8&amp;sourceID=14","4.8")</f>
        <v>4.8</v>
      </c>
      <c r="G102" s="4" t="str">
        <f>HYPERLINK("http://141.218.60.56/~jnz1568/getInfo.php?workbook=16_10.xlsx&amp;sheet=U0&amp;row=102&amp;col=7&amp;number=0.0601&amp;sourceID=14","0.0601")</f>
        <v>0.0601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HYPERLINK("http://141.218.60.56/~jnz1568/getInfo.php?workbook=16_10.xlsx&amp;sheet=U0&amp;row=103&amp;col=6&amp;number=4.9&amp;sourceID=14","4.9")</f>
        <v>4.9</v>
      </c>
      <c r="G103" s="4" t="str">
        <f>HYPERLINK("http://141.218.60.56/~jnz1568/getInfo.php?workbook=16_10.xlsx&amp;sheet=U0&amp;row=103&amp;col=7&amp;number=0.0582&amp;sourceID=14","0.0582")</f>
        <v>0.0582</v>
      </c>
    </row>
    <row r="104" spans="1:7">
      <c r="A104" s="3">
        <v>16</v>
      </c>
      <c r="B104" s="3">
        <v>10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HYPERLINK("http://141.218.60.56/~jnz1568/getInfo.php?workbook=16_10.xlsx&amp;sheet=U0&amp;row=104&amp;col=6&amp;number=3&amp;sourceID=14","3")</f>
        <v>3</v>
      </c>
      <c r="G104" s="4" t="str">
        <f>HYPERLINK("http://141.218.60.56/~jnz1568/getInfo.php?workbook=16_10.xlsx&amp;sheet=U0&amp;row=104&amp;col=7&amp;number=0.0304&amp;sourceID=14","0.0304")</f>
        <v>0.0304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HYPERLINK("http://141.218.60.56/~jnz1568/getInfo.php?workbook=16_10.xlsx&amp;sheet=U0&amp;row=105&amp;col=6&amp;number=3.1&amp;sourceID=14","3.1")</f>
        <v>3.1</v>
      </c>
      <c r="G105" s="4" t="str">
        <f>HYPERLINK("http://141.218.60.56/~jnz1568/getInfo.php?workbook=16_10.xlsx&amp;sheet=U0&amp;row=105&amp;col=7&amp;number=0.0304&amp;sourceID=14","0.0304")</f>
        <v>0.0304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HYPERLINK("http://141.218.60.56/~jnz1568/getInfo.php?workbook=16_10.xlsx&amp;sheet=U0&amp;row=106&amp;col=6&amp;number=3.2&amp;sourceID=14","3.2")</f>
        <v>3.2</v>
      </c>
      <c r="G106" s="4" t="str">
        <f>HYPERLINK("http://141.218.60.56/~jnz1568/getInfo.php?workbook=16_10.xlsx&amp;sheet=U0&amp;row=106&amp;col=7&amp;number=0.0304&amp;sourceID=14","0.0304")</f>
        <v>0.0304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HYPERLINK("http://141.218.60.56/~jnz1568/getInfo.php?workbook=16_10.xlsx&amp;sheet=U0&amp;row=107&amp;col=6&amp;number=3.3&amp;sourceID=14","3.3")</f>
        <v>3.3</v>
      </c>
      <c r="G107" s="4" t="str">
        <f>HYPERLINK("http://141.218.60.56/~jnz1568/getInfo.php?workbook=16_10.xlsx&amp;sheet=U0&amp;row=107&amp;col=7&amp;number=0.0304&amp;sourceID=14","0.0304")</f>
        <v>0.0304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HYPERLINK("http://141.218.60.56/~jnz1568/getInfo.php?workbook=16_10.xlsx&amp;sheet=U0&amp;row=108&amp;col=6&amp;number=3.4&amp;sourceID=14","3.4")</f>
        <v>3.4</v>
      </c>
      <c r="G108" s="4" t="str">
        <f>HYPERLINK("http://141.218.60.56/~jnz1568/getInfo.php?workbook=16_10.xlsx&amp;sheet=U0&amp;row=108&amp;col=7&amp;number=0.0304&amp;sourceID=14","0.0304")</f>
        <v>0.0304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HYPERLINK("http://141.218.60.56/~jnz1568/getInfo.php?workbook=16_10.xlsx&amp;sheet=U0&amp;row=109&amp;col=6&amp;number=3.5&amp;sourceID=14","3.5")</f>
        <v>3.5</v>
      </c>
      <c r="G109" s="4" t="str">
        <f>HYPERLINK("http://141.218.60.56/~jnz1568/getInfo.php?workbook=16_10.xlsx&amp;sheet=U0&amp;row=109&amp;col=7&amp;number=0.0304&amp;sourceID=14","0.0304")</f>
        <v>0.0304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HYPERLINK("http://141.218.60.56/~jnz1568/getInfo.php?workbook=16_10.xlsx&amp;sheet=U0&amp;row=110&amp;col=6&amp;number=3.6&amp;sourceID=14","3.6")</f>
        <v>3.6</v>
      </c>
      <c r="G110" s="4" t="str">
        <f>HYPERLINK("http://141.218.60.56/~jnz1568/getInfo.php?workbook=16_10.xlsx&amp;sheet=U0&amp;row=110&amp;col=7&amp;number=0.0305&amp;sourceID=14","0.0305")</f>
        <v>0.0305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HYPERLINK("http://141.218.60.56/~jnz1568/getInfo.php?workbook=16_10.xlsx&amp;sheet=U0&amp;row=111&amp;col=6&amp;number=3.7&amp;sourceID=14","3.7")</f>
        <v>3.7</v>
      </c>
      <c r="G111" s="4" t="str">
        <f>HYPERLINK("http://141.218.60.56/~jnz1568/getInfo.php?workbook=16_10.xlsx&amp;sheet=U0&amp;row=111&amp;col=7&amp;number=0.0305&amp;sourceID=14","0.0305")</f>
        <v>0.0305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HYPERLINK("http://141.218.60.56/~jnz1568/getInfo.php?workbook=16_10.xlsx&amp;sheet=U0&amp;row=112&amp;col=6&amp;number=3.8&amp;sourceID=14","3.8")</f>
        <v>3.8</v>
      </c>
      <c r="G112" s="4" t="str">
        <f>HYPERLINK("http://141.218.60.56/~jnz1568/getInfo.php?workbook=16_10.xlsx&amp;sheet=U0&amp;row=112&amp;col=7&amp;number=0.0305&amp;sourceID=14","0.0305")</f>
        <v>0.0305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HYPERLINK("http://141.218.60.56/~jnz1568/getInfo.php?workbook=16_10.xlsx&amp;sheet=U0&amp;row=113&amp;col=6&amp;number=3.9&amp;sourceID=14","3.9")</f>
        <v>3.9</v>
      </c>
      <c r="G113" s="4" t="str">
        <f>HYPERLINK("http://141.218.60.56/~jnz1568/getInfo.php?workbook=16_10.xlsx&amp;sheet=U0&amp;row=113&amp;col=7&amp;number=0.0305&amp;sourceID=14","0.0305")</f>
        <v>0.0305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HYPERLINK("http://141.218.60.56/~jnz1568/getInfo.php?workbook=16_10.xlsx&amp;sheet=U0&amp;row=114&amp;col=6&amp;number=4&amp;sourceID=14","4")</f>
        <v>4</v>
      </c>
      <c r="G114" s="4" t="str">
        <f>HYPERLINK("http://141.218.60.56/~jnz1568/getInfo.php?workbook=16_10.xlsx&amp;sheet=U0&amp;row=114&amp;col=7&amp;number=0.0306&amp;sourceID=14","0.0306")</f>
        <v>0.0306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HYPERLINK("http://141.218.60.56/~jnz1568/getInfo.php?workbook=16_10.xlsx&amp;sheet=U0&amp;row=115&amp;col=6&amp;number=4.1&amp;sourceID=14","4.1")</f>
        <v>4.1</v>
      </c>
      <c r="G115" s="4" t="str">
        <f>HYPERLINK("http://141.218.60.56/~jnz1568/getInfo.php?workbook=16_10.xlsx&amp;sheet=U0&amp;row=115&amp;col=7&amp;number=0.0306&amp;sourceID=14","0.0306")</f>
        <v>0.0306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HYPERLINK("http://141.218.60.56/~jnz1568/getInfo.php?workbook=16_10.xlsx&amp;sheet=U0&amp;row=116&amp;col=6&amp;number=4.2&amp;sourceID=14","4.2")</f>
        <v>4.2</v>
      </c>
      <c r="G116" s="4" t="str">
        <f>HYPERLINK("http://141.218.60.56/~jnz1568/getInfo.php?workbook=16_10.xlsx&amp;sheet=U0&amp;row=116&amp;col=7&amp;number=0.0307&amp;sourceID=14","0.0307")</f>
        <v>0.0307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HYPERLINK("http://141.218.60.56/~jnz1568/getInfo.php?workbook=16_10.xlsx&amp;sheet=U0&amp;row=117&amp;col=6&amp;number=4.3&amp;sourceID=14","4.3")</f>
        <v>4.3</v>
      </c>
      <c r="G117" s="4" t="str">
        <f>HYPERLINK("http://141.218.60.56/~jnz1568/getInfo.php?workbook=16_10.xlsx&amp;sheet=U0&amp;row=117&amp;col=7&amp;number=0.0307&amp;sourceID=14","0.0307")</f>
        <v>0.0307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HYPERLINK("http://141.218.60.56/~jnz1568/getInfo.php?workbook=16_10.xlsx&amp;sheet=U0&amp;row=118&amp;col=6&amp;number=4.4&amp;sourceID=14","4.4")</f>
        <v>4.4</v>
      </c>
      <c r="G118" s="4" t="str">
        <f>HYPERLINK("http://141.218.60.56/~jnz1568/getInfo.php?workbook=16_10.xlsx&amp;sheet=U0&amp;row=118&amp;col=7&amp;number=0.0308&amp;sourceID=14","0.0308")</f>
        <v>0.0308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HYPERLINK("http://141.218.60.56/~jnz1568/getInfo.php?workbook=16_10.xlsx&amp;sheet=U0&amp;row=119&amp;col=6&amp;number=4.5&amp;sourceID=14","4.5")</f>
        <v>4.5</v>
      </c>
      <c r="G119" s="4" t="str">
        <f>HYPERLINK("http://141.218.60.56/~jnz1568/getInfo.php?workbook=16_10.xlsx&amp;sheet=U0&amp;row=119&amp;col=7&amp;number=0.0308&amp;sourceID=14","0.0308")</f>
        <v>0.0308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HYPERLINK("http://141.218.60.56/~jnz1568/getInfo.php?workbook=16_10.xlsx&amp;sheet=U0&amp;row=120&amp;col=6&amp;number=4.6&amp;sourceID=14","4.6")</f>
        <v>4.6</v>
      </c>
      <c r="G120" s="4" t="str">
        <f>HYPERLINK("http://141.218.60.56/~jnz1568/getInfo.php?workbook=16_10.xlsx&amp;sheet=U0&amp;row=120&amp;col=7&amp;number=0.0308&amp;sourceID=14","0.0308")</f>
        <v>0.0308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HYPERLINK("http://141.218.60.56/~jnz1568/getInfo.php?workbook=16_10.xlsx&amp;sheet=U0&amp;row=121&amp;col=6&amp;number=4.7&amp;sourceID=14","4.7")</f>
        <v>4.7</v>
      </c>
      <c r="G121" s="4" t="str">
        <f>HYPERLINK("http://141.218.60.56/~jnz1568/getInfo.php?workbook=16_10.xlsx&amp;sheet=U0&amp;row=121&amp;col=7&amp;number=0.0306&amp;sourceID=14","0.0306")</f>
        <v>0.0306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HYPERLINK("http://141.218.60.56/~jnz1568/getInfo.php?workbook=16_10.xlsx&amp;sheet=U0&amp;row=122&amp;col=6&amp;number=4.8&amp;sourceID=14","4.8")</f>
        <v>4.8</v>
      </c>
      <c r="G122" s="4" t="str">
        <f>HYPERLINK("http://141.218.60.56/~jnz1568/getInfo.php?workbook=16_10.xlsx&amp;sheet=U0&amp;row=122&amp;col=7&amp;number=0.0304&amp;sourceID=14","0.0304")</f>
        <v>0.0304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HYPERLINK("http://141.218.60.56/~jnz1568/getInfo.php?workbook=16_10.xlsx&amp;sheet=U0&amp;row=123&amp;col=6&amp;number=4.9&amp;sourceID=14","4.9")</f>
        <v>4.9</v>
      </c>
      <c r="G123" s="4" t="str">
        <f>HYPERLINK("http://141.218.60.56/~jnz1568/getInfo.php?workbook=16_10.xlsx&amp;sheet=U0&amp;row=123&amp;col=7&amp;number=0.0298&amp;sourceID=14","0.0298")</f>
        <v>0.0298</v>
      </c>
    </row>
    <row r="124" spans="1:7">
      <c r="A124" s="3">
        <v>16</v>
      </c>
      <c r="B124" s="3">
        <v>10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HYPERLINK("http://141.218.60.56/~jnz1568/getInfo.php?workbook=16_10.xlsx&amp;sheet=U0&amp;row=124&amp;col=6&amp;number=3&amp;sourceID=14","3")</f>
        <v>3</v>
      </c>
      <c r="G124" s="4" t="str">
        <f>HYPERLINK("http://141.218.60.56/~jnz1568/getInfo.php?workbook=16_10.xlsx&amp;sheet=U0&amp;row=124&amp;col=7&amp;number=0.0426&amp;sourceID=14","0.0426")</f>
        <v>0.0426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HYPERLINK("http://141.218.60.56/~jnz1568/getInfo.php?workbook=16_10.xlsx&amp;sheet=U0&amp;row=125&amp;col=6&amp;number=3.1&amp;sourceID=14","3.1")</f>
        <v>3.1</v>
      </c>
      <c r="G125" s="4" t="str">
        <f>HYPERLINK("http://141.218.60.56/~jnz1568/getInfo.php?workbook=16_10.xlsx&amp;sheet=U0&amp;row=125&amp;col=7&amp;number=0.0426&amp;sourceID=14","0.0426")</f>
        <v>0.0426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HYPERLINK("http://141.218.60.56/~jnz1568/getInfo.php?workbook=16_10.xlsx&amp;sheet=U0&amp;row=126&amp;col=6&amp;number=3.2&amp;sourceID=14","3.2")</f>
        <v>3.2</v>
      </c>
      <c r="G126" s="4" t="str">
        <f>HYPERLINK("http://141.218.60.56/~jnz1568/getInfo.php?workbook=16_10.xlsx&amp;sheet=U0&amp;row=126&amp;col=7&amp;number=0.0426&amp;sourceID=14","0.0426")</f>
        <v>0.0426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HYPERLINK("http://141.218.60.56/~jnz1568/getInfo.php?workbook=16_10.xlsx&amp;sheet=U0&amp;row=127&amp;col=6&amp;number=3.3&amp;sourceID=14","3.3")</f>
        <v>3.3</v>
      </c>
      <c r="G127" s="4" t="str">
        <f>HYPERLINK("http://141.218.60.56/~jnz1568/getInfo.php?workbook=16_10.xlsx&amp;sheet=U0&amp;row=127&amp;col=7&amp;number=0.0426&amp;sourceID=14","0.0426")</f>
        <v>0.0426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HYPERLINK("http://141.218.60.56/~jnz1568/getInfo.php?workbook=16_10.xlsx&amp;sheet=U0&amp;row=128&amp;col=6&amp;number=3.4&amp;sourceID=14","3.4")</f>
        <v>3.4</v>
      </c>
      <c r="G128" s="4" t="str">
        <f>HYPERLINK("http://141.218.60.56/~jnz1568/getInfo.php?workbook=16_10.xlsx&amp;sheet=U0&amp;row=128&amp;col=7&amp;number=0.0426&amp;sourceID=14","0.0426")</f>
        <v>0.0426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HYPERLINK("http://141.218.60.56/~jnz1568/getInfo.php?workbook=16_10.xlsx&amp;sheet=U0&amp;row=129&amp;col=6&amp;number=3.5&amp;sourceID=14","3.5")</f>
        <v>3.5</v>
      </c>
      <c r="G129" s="4" t="str">
        <f>HYPERLINK("http://141.218.60.56/~jnz1568/getInfo.php?workbook=16_10.xlsx&amp;sheet=U0&amp;row=129&amp;col=7&amp;number=0.0426&amp;sourceID=14","0.0426")</f>
        <v>0.0426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HYPERLINK("http://141.218.60.56/~jnz1568/getInfo.php?workbook=16_10.xlsx&amp;sheet=U0&amp;row=130&amp;col=6&amp;number=3.6&amp;sourceID=14","3.6")</f>
        <v>3.6</v>
      </c>
      <c r="G130" s="4" t="str">
        <f>HYPERLINK("http://141.218.60.56/~jnz1568/getInfo.php?workbook=16_10.xlsx&amp;sheet=U0&amp;row=130&amp;col=7&amp;number=0.0427&amp;sourceID=14","0.0427")</f>
        <v>0.0427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HYPERLINK("http://141.218.60.56/~jnz1568/getInfo.php?workbook=16_10.xlsx&amp;sheet=U0&amp;row=131&amp;col=6&amp;number=3.7&amp;sourceID=14","3.7")</f>
        <v>3.7</v>
      </c>
      <c r="G131" s="4" t="str">
        <f>HYPERLINK("http://141.218.60.56/~jnz1568/getInfo.php?workbook=16_10.xlsx&amp;sheet=U0&amp;row=131&amp;col=7&amp;number=0.0427&amp;sourceID=14","0.0427")</f>
        <v>0.0427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HYPERLINK("http://141.218.60.56/~jnz1568/getInfo.php?workbook=16_10.xlsx&amp;sheet=U0&amp;row=132&amp;col=6&amp;number=3.8&amp;sourceID=14","3.8")</f>
        <v>3.8</v>
      </c>
      <c r="G132" s="4" t="str">
        <f>HYPERLINK("http://141.218.60.56/~jnz1568/getInfo.php?workbook=16_10.xlsx&amp;sheet=U0&amp;row=132&amp;col=7&amp;number=0.0427&amp;sourceID=14","0.0427")</f>
        <v>0.0427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HYPERLINK("http://141.218.60.56/~jnz1568/getInfo.php?workbook=16_10.xlsx&amp;sheet=U0&amp;row=133&amp;col=6&amp;number=3.9&amp;sourceID=14","3.9")</f>
        <v>3.9</v>
      </c>
      <c r="G133" s="4" t="str">
        <f>HYPERLINK("http://141.218.60.56/~jnz1568/getInfo.php?workbook=16_10.xlsx&amp;sheet=U0&amp;row=133&amp;col=7&amp;number=0.0428&amp;sourceID=14","0.0428")</f>
        <v>0.0428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HYPERLINK("http://141.218.60.56/~jnz1568/getInfo.php?workbook=16_10.xlsx&amp;sheet=U0&amp;row=134&amp;col=6&amp;number=4&amp;sourceID=14","4")</f>
        <v>4</v>
      </c>
      <c r="G134" s="4" t="str">
        <f>HYPERLINK("http://141.218.60.56/~jnz1568/getInfo.php?workbook=16_10.xlsx&amp;sheet=U0&amp;row=134&amp;col=7&amp;number=0.0428&amp;sourceID=14","0.0428")</f>
        <v>0.0428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HYPERLINK("http://141.218.60.56/~jnz1568/getInfo.php?workbook=16_10.xlsx&amp;sheet=U0&amp;row=135&amp;col=6&amp;number=4.1&amp;sourceID=14","4.1")</f>
        <v>4.1</v>
      </c>
      <c r="G135" s="4" t="str">
        <f>HYPERLINK("http://141.218.60.56/~jnz1568/getInfo.php?workbook=16_10.xlsx&amp;sheet=U0&amp;row=135&amp;col=7&amp;number=0.0429&amp;sourceID=14","0.0429")</f>
        <v>0.0429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HYPERLINK("http://141.218.60.56/~jnz1568/getInfo.php?workbook=16_10.xlsx&amp;sheet=U0&amp;row=136&amp;col=6&amp;number=4.2&amp;sourceID=14","4.2")</f>
        <v>4.2</v>
      </c>
      <c r="G136" s="4" t="str">
        <f>HYPERLINK("http://141.218.60.56/~jnz1568/getInfo.php?workbook=16_10.xlsx&amp;sheet=U0&amp;row=136&amp;col=7&amp;number=0.043&amp;sourceID=14","0.043")</f>
        <v>0.043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HYPERLINK("http://141.218.60.56/~jnz1568/getInfo.php?workbook=16_10.xlsx&amp;sheet=U0&amp;row=137&amp;col=6&amp;number=4.3&amp;sourceID=14","4.3")</f>
        <v>4.3</v>
      </c>
      <c r="G137" s="4" t="str">
        <f>HYPERLINK("http://141.218.60.56/~jnz1568/getInfo.php?workbook=16_10.xlsx&amp;sheet=U0&amp;row=137&amp;col=7&amp;number=0.043&amp;sourceID=14","0.043")</f>
        <v>0.043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HYPERLINK("http://141.218.60.56/~jnz1568/getInfo.php?workbook=16_10.xlsx&amp;sheet=U0&amp;row=138&amp;col=6&amp;number=4.4&amp;sourceID=14","4.4")</f>
        <v>4.4</v>
      </c>
      <c r="G138" s="4" t="str">
        <f>HYPERLINK("http://141.218.60.56/~jnz1568/getInfo.php?workbook=16_10.xlsx&amp;sheet=U0&amp;row=138&amp;col=7&amp;number=0.0431&amp;sourceID=14","0.0431")</f>
        <v>0.0431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HYPERLINK("http://141.218.60.56/~jnz1568/getInfo.php?workbook=16_10.xlsx&amp;sheet=U0&amp;row=139&amp;col=6&amp;number=4.5&amp;sourceID=14","4.5")</f>
        <v>4.5</v>
      </c>
      <c r="G139" s="4" t="str">
        <f>HYPERLINK("http://141.218.60.56/~jnz1568/getInfo.php?workbook=16_10.xlsx&amp;sheet=U0&amp;row=139&amp;col=7&amp;number=0.0431&amp;sourceID=14","0.0431")</f>
        <v>0.0431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HYPERLINK("http://141.218.60.56/~jnz1568/getInfo.php?workbook=16_10.xlsx&amp;sheet=U0&amp;row=140&amp;col=6&amp;number=4.6&amp;sourceID=14","4.6")</f>
        <v>4.6</v>
      </c>
      <c r="G140" s="4" t="str">
        <f>HYPERLINK("http://141.218.60.56/~jnz1568/getInfo.php?workbook=16_10.xlsx&amp;sheet=U0&amp;row=140&amp;col=7&amp;number=0.0431&amp;sourceID=14","0.0431")</f>
        <v>0.0431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HYPERLINK("http://141.218.60.56/~jnz1568/getInfo.php?workbook=16_10.xlsx&amp;sheet=U0&amp;row=141&amp;col=6&amp;number=4.7&amp;sourceID=14","4.7")</f>
        <v>4.7</v>
      </c>
      <c r="G141" s="4" t="str">
        <f>HYPERLINK("http://141.218.60.56/~jnz1568/getInfo.php?workbook=16_10.xlsx&amp;sheet=U0&amp;row=141&amp;col=7&amp;number=0.0429&amp;sourceID=14","0.0429")</f>
        <v>0.0429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HYPERLINK("http://141.218.60.56/~jnz1568/getInfo.php?workbook=16_10.xlsx&amp;sheet=U0&amp;row=142&amp;col=6&amp;number=4.8&amp;sourceID=14","4.8")</f>
        <v>4.8</v>
      </c>
      <c r="G142" s="4" t="str">
        <f>HYPERLINK("http://141.218.60.56/~jnz1568/getInfo.php?workbook=16_10.xlsx&amp;sheet=U0&amp;row=142&amp;col=7&amp;number=0.0425&amp;sourceID=14","0.0425")</f>
        <v>0.0425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HYPERLINK("http://141.218.60.56/~jnz1568/getInfo.php?workbook=16_10.xlsx&amp;sheet=U0&amp;row=143&amp;col=6&amp;number=4.9&amp;sourceID=14","4.9")</f>
        <v>4.9</v>
      </c>
      <c r="G143" s="4" t="str">
        <f>HYPERLINK("http://141.218.60.56/~jnz1568/getInfo.php?workbook=16_10.xlsx&amp;sheet=U0&amp;row=143&amp;col=7&amp;number=0.0417&amp;sourceID=14","0.0417")</f>
        <v>0.0417</v>
      </c>
    </row>
    <row r="144" spans="1:7">
      <c r="A144" s="3">
        <v>16</v>
      </c>
      <c r="B144" s="3">
        <v>10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HYPERLINK("http://141.218.60.56/~jnz1568/getInfo.php?workbook=16_10.xlsx&amp;sheet=U0&amp;row=144&amp;col=6&amp;number=3&amp;sourceID=14","3")</f>
        <v>3</v>
      </c>
      <c r="G144" s="4" t="str">
        <f>HYPERLINK("http://141.218.60.56/~jnz1568/getInfo.php?workbook=16_10.xlsx&amp;sheet=U0&amp;row=144&amp;col=7&amp;number=0.0469&amp;sourceID=14","0.0469")</f>
        <v>0.0469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HYPERLINK("http://141.218.60.56/~jnz1568/getInfo.php?workbook=16_10.xlsx&amp;sheet=U0&amp;row=145&amp;col=6&amp;number=3.1&amp;sourceID=14","3.1")</f>
        <v>3.1</v>
      </c>
      <c r="G145" s="4" t="str">
        <f>HYPERLINK("http://141.218.60.56/~jnz1568/getInfo.php?workbook=16_10.xlsx&amp;sheet=U0&amp;row=145&amp;col=7&amp;number=0.0469&amp;sourceID=14","0.0469")</f>
        <v>0.0469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HYPERLINK("http://141.218.60.56/~jnz1568/getInfo.php?workbook=16_10.xlsx&amp;sheet=U0&amp;row=146&amp;col=6&amp;number=3.2&amp;sourceID=14","3.2")</f>
        <v>3.2</v>
      </c>
      <c r="G146" s="4" t="str">
        <f>HYPERLINK("http://141.218.60.56/~jnz1568/getInfo.php?workbook=16_10.xlsx&amp;sheet=U0&amp;row=146&amp;col=7&amp;number=0.0468&amp;sourceID=14","0.0468")</f>
        <v>0.0468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HYPERLINK("http://141.218.60.56/~jnz1568/getInfo.php?workbook=16_10.xlsx&amp;sheet=U0&amp;row=147&amp;col=6&amp;number=3.3&amp;sourceID=14","3.3")</f>
        <v>3.3</v>
      </c>
      <c r="G147" s="4" t="str">
        <f>HYPERLINK("http://141.218.60.56/~jnz1568/getInfo.php?workbook=16_10.xlsx&amp;sheet=U0&amp;row=147&amp;col=7&amp;number=0.0467&amp;sourceID=14","0.0467")</f>
        <v>0.0467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HYPERLINK("http://141.218.60.56/~jnz1568/getInfo.php?workbook=16_10.xlsx&amp;sheet=U0&amp;row=148&amp;col=6&amp;number=3.4&amp;sourceID=14","3.4")</f>
        <v>3.4</v>
      </c>
      <c r="G148" s="4" t="str">
        <f>HYPERLINK("http://141.218.60.56/~jnz1568/getInfo.php?workbook=16_10.xlsx&amp;sheet=U0&amp;row=148&amp;col=7&amp;number=0.0467&amp;sourceID=14","0.0467")</f>
        <v>0.0467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HYPERLINK("http://141.218.60.56/~jnz1568/getInfo.php?workbook=16_10.xlsx&amp;sheet=U0&amp;row=149&amp;col=6&amp;number=3.5&amp;sourceID=14","3.5")</f>
        <v>3.5</v>
      </c>
      <c r="G149" s="4" t="str">
        <f>HYPERLINK("http://141.218.60.56/~jnz1568/getInfo.php?workbook=16_10.xlsx&amp;sheet=U0&amp;row=149&amp;col=7&amp;number=0.0466&amp;sourceID=14","0.0466")</f>
        <v>0.0466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HYPERLINK("http://141.218.60.56/~jnz1568/getInfo.php?workbook=16_10.xlsx&amp;sheet=U0&amp;row=150&amp;col=6&amp;number=3.6&amp;sourceID=14","3.6")</f>
        <v>3.6</v>
      </c>
      <c r="G150" s="4" t="str">
        <f>HYPERLINK("http://141.218.60.56/~jnz1568/getInfo.php?workbook=16_10.xlsx&amp;sheet=U0&amp;row=150&amp;col=7&amp;number=0.0464&amp;sourceID=14","0.0464")</f>
        <v>0.0464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HYPERLINK("http://141.218.60.56/~jnz1568/getInfo.php?workbook=16_10.xlsx&amp;sheet=U0&amp;row=151&amp;col=6&amp;number=3.7&amp;sourceID=14","3.7")</f>
        <v>3.7</v>
      </c>
      <c r="G151" s="4" t="str">
        <f>HYPERLINK("http://141.218.60.56/~jnz1568/getInfo.php?workbook=16_10.xlsx&amp;sheet=U0&amp;row=151&amp;col=7&amp;number=0.0462&amp;sourceID=14","0.0462")</f>
        <v>0.0462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HYPERLINK("http://141.218.60.56/~jnz1568/getInfo.php?workbook=16_10.xlsx&amp;sheet=U0&amp;row=152&amp;col=6&amp;number=3.8&amp;sourceID=14","3.8")</f>
        <v>3.8</v>
      </c>
      <c r="G152" s="4" t="str">
        <f>HYPERLINK("http://141.218.60.56/~jnz1568/getInfo.php?workbook=16_10.xlsx&amp;sheet=U0&amp;row=152&amp;col=7&amp;number=0.046&amp;sourceID=14","0.046")</f>
        <v>0.046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HYPERLINK("http://141.218.60.56/~jnz1568/getInfo.php?workbook=16_10.xlsx&amp;sheet=U0&amp;row=153&amp;col=6&amp;number=3.9&amp;sourceID=14","3.9")</f>
        <v>3.9</v>
      </c>
      <c r="G153" s="4" t="str">
        <f>HYPERLINK("http://141.218.60.56/~jnz1568/getInfo.php?workbook=16_10.xlsx&amp;sheet=U0&amp;row=153&amp;col=7&amp;number=0.0458&amp;sourceID=14","0.0458")</f>
        <v>0.0458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HYPERLINK("http://141.218.60.56/~jnz1568/getInfo.php?workbook=16_10.xlsx&amp;sheet=U0&amp;row=154&amp;col=6&amp;number=4&amp;sourceID=14","4")</f>
        <v>4</v>
      </c>
      <c r="G154" s="4" t="str">
        <f>HYPERLINK("http://141.218.60.56/~jnz1568/getInfo.php?workbook=16_10.xlsx&amp;sheet=U0&amp;row=154&amp;col=7&amp;number=0.0454&amp;sourceID=14","0.0454")</f>
        <v>0.0454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HYPERLINK("http://141.218.60.56/~jnz1568/getInfo.php?workbook=16_10.xlsx&amp;sheet=U0&amp;row=155&amp;col=6&amp;number=4.1&amp;sourceID=14","4.1")</f>
        <v>4.1</v>
      </c>
      <c r="G155" s="4" t="str">
        <f>HYPERLINK("http://141.218.60.56/~jnz1568/getInfo.php?workbook=16_10.xlsx&amp;sheet=U0&amp;row=155&amp;col=7&amp;number=0.045&amp;sourceID=14","0.045")</f>
        <v>0.045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HYPERLINK("http://141.218.60.56/~jnz1568/getInfo.php?workbook=16_10.xlsx&amp;sheet=U0&amp;row=156&amp;col=6&amp;number=4.2&amp;sourceID=14","4.2")</f>
        <v>4.2</v>
      </c>
      <c r="G156" s="4" t="str">
        <f>HYPERLINK("http://141.218.60.56/~jnz1568/getInfo.php?workbook=16_10.xlsx&amp;sheet=U0&amp;row=156&amp;col=7&amp;number=0.0445&amp;sourceID=14","0.0445")</f>
        <v>0.0445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HYPERLINK("http://141.218.60.56/~jnz1568/getInfo.php?workbook=16_10.xlsx&amp;sheet=U0&amp;row=157&amp;col=6&amp;number=4.3&amp;sourceID=14","4.3")</f>
        <v>4.3</v>
      </c>
      <c r="G157" s="4" t="str">
        <f>HYPERLINK("http://141.218.60.56/~jnz1568/getInfo.php?workbook=16_10.xlsx&amp;sheet=U0&amp;row=157&amp;col=7&amp;number=0.0439&amp;sourceID=14","0.0439")</f>
        <v>0.0439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HYPERLINK("http://141.218.60.56/~jnz1568/getInfo.php?workbook=16_10.xlsx&amp;sheet=U0&amp;row=158&amp;col=6&amp;number=4.4&amp;sourceID=14","4.4")</f>
        <v>4.4</v>
      </c>
      <c r="G158" s="4" t="str">
        <f>HYPERLINK("http://141.218.60.56/~jnz1568/getInfo.php?workbook=16_10.xlsx&amp;sheet=U0&amp;row=158&amp;col=7&amp;number=0.0432&amp;sourceID=14","0.0432")</f>
        <v>0.0432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HYPERLINK("http://141.218.60.56/~jnz1568/getInfo.php?workbook=16_10.xlsx&amp;sheet=U0&amp;row=159&amp;col=6&amp;number=4.5&amp;sourceID=14","4.5")</f>
        <v>4.5</v>
      </c>
      <c r="G159" s="4" t="str">
        <f>HYPERLINK("http://141.218.60.56/~jnz1568/getInfo.php?workbook=16_10.xlsx&amp;sheet=U0&amp;row=159&amp;col=7&amp;number=0.0423&amp;sourceID=14","0.0423")</f>
        <v>0.0423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HYPERLINK("http://141.218.60.56/~jnz1568/getInfo.php?workbook=16_10.xlsx&amp;sheet=U0&amp;row=160&amp;col=6&amp;number=4.6&amp;sourceID=14","4.6")</f>
        <v>4.6</v>
      </c>
      <c r="G160" s="4" t="str">
        <f>HYPERLINK("http://141.218.60.56/~jnz1568/getInfo.php?workbook=16_10.xlsx&amp;sheet=U0&amp;row=160&amp;col=7&amp;number=0.0411&amp;sourceID=14","0.0411")</f>
        <v>0.0411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HYPERLINK("http://141.218.60.56/~jnz1568/getInfo.php?workbook=16_10.xlsx&amp;sheet=U0&amp;row=161&amp;col=6&amp;number=4.7&amp;sourceID=14","4.7")</f>
        <v>4.7</v>
      </c>
      <c r="G161" s="4" t="str">
        <f>HYPERLINK("http://141.218.60.56/~jnz1568/getInfo.php?workbook=16_10.xlsx&amp;sheet=U0&amp;row=161&amp;col=7&amp;number=0.0398&amp;sourceID=14","0.0398")</f>
        <v>0.0398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HYPERLINK("http://141.218.60.56/~jnz1568/getInfo.php?workbook=16_10.xlsx&amp;sheet=U0&amp;row=162&amp;col=6&amp;number=4.8&amp;sourceID=14","4.8")</f>
        <v>4.8</v>
      </c>
      <c r="G162" s="4" t="str">
        <f>HYPERLINK("http://141.218.60.56/~jnz1568/getInfo.php?workbook=16_10.xlsx&amp;sheet=U0&amp;row=162&amp;col=7&amp;number=0.0382&amp;sourceID=14","0.0382")</f>
        <v>0.0382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HYPERLINK("http://141.218.60.56/~jnz1568/getInfo.php?workbook=16_10.xlsx&amp;sheet=U0&amp;row=163&amp;col=6&amp;number=4.9&amp;sourceID=14","4.9")</f>
        <v>4.9</v>
      </c>
      <c r="G163" s="4" t="str">
        <f>HYPERLINK("http://141.218.60.56/~jnz1568/getInfo.php?workbook=16_10.xlsx&amp;sheet=U0&amp;row=163&amp;col=7&amp;number=0.0362&amp;sourceID=14","0.0362")</f>
        <v>0.0362</v>
      </c>
    </row>
    <row r="164" spans="1:7">
      <c r="A164" s="3">
        <v>16</v>
      </c>
      <c r="B164" s="3">
        <v>10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HYPERLINK("http://141.218.60.56/~jnz1568/getInfo.php?workbook=16_10.xlsx&amp;sheet=U0&amp;row=164&amp;col=6&amp;number=3&amp;sourceID=14","3")</f>
        <v>3</v>
      </c>
      <c r="G164" s="4" t="str">
        <f>HYPERLINK("http://141.218.60.56/~jnz1568/getInfo.php?workbook=16_10.xlsx&amp;sheet=U0&amp;row=164&amp;col=7&amp;number=0.0835&amp;sourceID=14","0.0835")</f>
        <v>0.0835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HYPERLINK("http://141.218.60.56/~jnz1568/getInfo.php?workbook=16_10.xlsx&amp;sheet=U0&amp;row=165&amp;col=6&amp;number=3.1&amp;sourceID=14","3.1")</f>
        <v>3.1</v>
      </c>
      <c r="G165" s="4" t="str">
        <f>HYPERLINK("http://141.218.60.56/~jnz1568/getInfo.php?workbook=16_10.xlsx&amp;sheet=U0&amp;row=165&amp;col=7&amp;number=0.0834&amp;sourceID=14","0.0834")</f>
        <v>0.0834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HYPERLINK("http://141.218.60.56/~jnz1568/getInfo.php?workbook=16_10.xlsx&amp;sheet=U0&amp;row=166&amp;col=6&amp;number=3.2&amp;sourceID=14","3.2")</f>
        <v>3.2</v>
      </c>
      <c r="G166" s="4" t="str">
        <f>HYPERLINK("http://141.218.60.56/~jnz1568/getInfo.php?workbook=16_10.xlsx&amp;sheet=U0&amp;row=166&amp;col=7&amp;number=0.0832&amp;sourceID=14","0.0832")</f>
        <v>0.0832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HYPERLINK("http://141.218.60.56/~jnz1568/getInfo.php?workbook=16_10.xlsx&amp;sheet=U0&amp;row=167&amp;col=6&amp;number=3.3&amp;sourceID=14","3.3")</f>
        <v>3.3</v>
      </c>
      <c r="G167" s="4" t="str">
        <f>HYPERLINK("http://141.218.60.56/~jnz1568/getInfo.php?workbook=16_10.xlsx&amp;sheet=U0&amp;row=167&amp;col=7&amp;number=0.083&amp;sourceID=14","0.083")</f>
        <v>0.083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HYPERLINK("http://141.218.60.56/~jnz1568/getInfo.php?workbook=16_10.xlsx&amp;sheet=U0&amp;row=168&amp;col=6&amp;number=3.4&amp;sourceID=14","3.4")</f>
        <v>3.4</v>
      </c>
      <c r="G168" s="4" t="str">
        <f>HYPERLINK("http://141.218.60.56/~jnz1568/getInfo.php?workbook=16_10.xlsx&amp;sheet=U0&amp;row=168&amp;col=7&amp;number=0.0827&amp;sourceID=14","0.0827")</f>
        <v>0.0827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HYPERLINK("http://141.218.60.56/~jnz1568/getInfo.php?workbook=16_10.xlsx&amp;sheet=U0&amp;row=169&amp;col=6&amp;number=3.5&amp;sourceID=14","3.5")</f>
        <v>3.5</v>
      </c>
      <c r="G169" s="4" t="str">
        <f>HYPERLINK("http://141.218.60.56/~jnz1568/getInfo.php?workbook=16_10.xlsx&amp;sheet=U0&amp;row=169&amp;col=7&amp;number=0.0824&amp;sourceID=14","0.0824")</f>
        <v>0.0824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HYPERLINK("http://141.218.60.56/~jnz1568/getInfo.php?workbook=16_10.xlsx&amp;sheet=U0&amp;row=170&amp;col=6&amp;number=3.6&amp;sourceID=14","3.6")</f>
        <v>3.6</v>
      </c>
      <c r="G170" s="4" t="str">
        <f>HYPERLINK("http://141.218.60.56/~jnz1568/getInfo.php?workbook=16_10.xlsx&amp;sheet=U0&amp;row=170&amp;col=7&amp;number=0.082&amp;sourceID=14","0.082")</f>
        <v>0.082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HYPERLINK("http://141.218.60.56/~jnz1568/getInfo.php?workbook=16_10.xlsx&amp;sheet=U0&amp;row=171&amp;col=6&amp;number=3.7&amp;sourceID=14","3.7")</f>
        <v>3.7</v>
      </c>
      <c r="G171" s="4" t="str">
        <f>HYPERLINK("http://141.218.60.56/~jnz1568/getInfo.php?workbook=16_10.xlsx&amp;sheet=U0&amp;row=171&amp;col=7&amp;number=0.0815&amp;sourceID=14","0.0815")</f>
        <v>0.0815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HYPERLINK("http://141.218.60.56/~jnz1568/getInfo.php?workbook=16_10.xlsx&amp;sheet=U0&amp;row=172&amp;col=6&amp;number=3.8&amp;sourceID=14","3.8")</f>
        <v>3.8</v>
      </c>
      <c r="G172" s="4" t="str">
        <f>HYPERLINK("http://141.218.60.56/~jnz1568/getInfo.php?workbook=16_10.xlsx&amp;sheet=U0&amp;row=172&amp;col=7&amp;number=0.0808&amp;sourceID=14","0.0808")</f>
        <v>0.0808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HYPERLINK("http://141.218.60.56/~jnz1568/getInfo.php?workbook=16_10.xlsx&amp;sheet=U0&amp;row=173&amp;col=6&amp;number=3.9&amp;sourceID=14","3.9")</f>
        <v>3.9</v>
      </c>
      <c r="G173" s="4" t="str">
        <f>HYPERLINK("http://141.218.60.56/~jnz1568/getInfo.php?workbook=16_10.xlsx&amp;sheet=U0&amp;row=173&amp;col=7&amp;number=0.08&amp;sourceID=14","0.08")</f>
        <v>0.08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HYPERLINK("http://141.218.60.56/~jnz1568/getInfo.php?workbook=16_10.xlsx&amp;sheet=U0&amp;row=174&amp;col=6&amp;number=4&amp;sourceID=14","4")</f>
        <v>4</v>
      </c>
      <c r="G174" s="4" t="str">
        <f>HYPERLINK("http://141.218.60.56/~jnz1568/getInfo.php?workbook=16_10.xlsx&amp;sheet=U0&amp;row=174&amp;col=7&amp;number=0.079&amp;sourceID=14","0.079")</f>
        <v>0.079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HYPERLINK("http://141.218.60.56/~jnz1568/getInfo.php?workbook=16_10.xlsx&amp;sheet=U0&amp;row=175&amp;col=6&amp;number=4.1&amp;sourceID=14","4.1")</f>
        <v>4.1</v>
      </c>
      <c r="G175" s="4" t="str">
        <f>HYPERLINK("http://141.218.60.56/~jnz1568/getInfo.php?workbook=16_10.xlsx&amp;sheet=U0&amp;row=175&amp;col=7&amp;number=0.0777&amp;sourceID=14","0.0777")</f>
        <v>0.0777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HYPERLINK("http://141.218.60.56/~jnz1568/getInfo.php?workbook=16_10.xlsx&amp;sheet=U0&amp;row=176&amp;col=6&amp;number=4.2&amp;sourceID=14","4.2")</f>
        <v>4.2</v>
      </c>
      <c r="G176" s="4" t="str">
        <f>HYPERLINK("http://141.218.60.56/~jnz1568/getInfo.php?workbook=16_10.xlsx&amp;sheet=U0&amp;row=176&amp;col=7&amp;number=0.0762&amp;sourceID=14","0.0762")</f>
        <v>0.0762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HYPERLINK("http://141.218.60.56/~jnz1568/getInfo.php?workbook=16_10.xlsx&amp;sheet=U0&amp;row=177&amp;col=6&amp;number=4.3&amp;sourceID=14","4.3")</f>
        <v>4.3</v>
      </c>
      <c r="G177" s="4" t="str">
        <f>HYPERLINK("http://141.218.60.56/~jnz1568/getInfo.php?workbook=16_10.xlsx&amp;sheet=U0&amp;row=177&amp;col=7&amp;number=0.0744&amp;sourceID=14","0.0744")</f>
        <v>0.0744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HYPERLINK("http://141.218.60.56/~jnz1568/getInfo.php?workbook=16_10.xlsx&amp;sheet=U0&amp;row=178&amp;col=6&amp;number=4.4&amp;sourceID=14","4.4")</f>
        <v>4.4</v>
      </c>
      <c r="G178" s="4" t="str">
        <f>HYPERLINK("http://141.218.60.56/~jnz1568/getInfo.php?workbook=16_10.xlsx&amp;sheet=U0&amp;row=178&amp;col=7&amp;number=0.0722&amp;sourceID=14","0.0722")</f>
        <v>0.0722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HYPERLINK("http://141.218.60.56/~jnz1568/getInfo.php?workbook=16_10.xlsx&amp;sheet=U0&amp;row=179&amp;col=6&amp;number=4.5&amp;sourceID=14","4.5")</f>
        <v>4.5</v>
      </c>
      <c r="G179" s="4" t="str">
        <f>HYPERLINK("http://141.218.60.56/~jnz1568/getInfo.php?workbook=16_10.xlsx&amp;sheet=U0&amp;row=179&amp;col=7&amp;number=0.0695&amp;sourceID=14","0.0695")</f>
        <v>0.0695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HYPERLINK("http://141.218.60.56/~jnz1568/getInfo.php?workbook=16_10.xlsx&amp;sheet=U0&amp;row=180&amp;col=6&amp;number=4.6&amp;sourceID=14","4.6")</f>
        <v>4.6</v>
      </c>
      <c r="G180" s="4" t="str">
        <f>HYPERLINK("http://141.218.60.56/~jnz1568/getInfo.php?workbook=16_10.xlsx&amp;sheet=U0&amp;row=180&amp;col=7&amp;number=0.0664&amp;sourceID=14","0.0664")</f>
        <v>0.0664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HYPERLINK("http://141.218.60.56/~jnz1568/getInfo.php?workbook=16_10.xlsx&amp;sheet=U0&amp;row=181&amp;col=6&amp;number=4.7&amp;sourceID=14","4.7")</f>
        <v>4.7</v>
      </c>
      <c r="G181" s="4" t="str">
        <f>HYPERLINK("http://141.218.60.56/~jnz1568/getInfo.php?workbook=16_10.xlsx&amp;sheet=U0&amp;row=181&amp;col=7&amp;number=0.0628&amp;sourceID=14","0.0628")</f>
        <v>0.0628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HYPERLINK("http://141.218.60.56/~jnz1568/getInfo.php?workbook=16_10.xlsx&amp;sheet=U0&amp;row=182&amp;col=6&amp;number=4.8&amp;sourceID=14","4.8")</f>
        <v>4.8</v>
      </c>
      <c r="G182" s="4" t="str">
        <f>HYPERLINK("http://141.218.60.56/~jnz1568/getInfo.php?workbook=16_10.xlsx&amp;sheet=U0&amp;row=182&amp;col=7&amp;number=0.0587&amp;sourceID=14","0.0587")</f>
        <v>0.0587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HYPERLINK("http://141.218.60.56/~jnz1568/getInfo.php?workbook=16_10.xlsx&amp;sheet=U0&amp;row=183&amp;col=6&amp;number=4.9&amp;sourceID=14","4.9")</f>
        <v>4.9</v>
      </c>
      <c r="G183" s="4" t="str">
        <f>HYPERLINK("http://141.218.60.56/~jnz1568/getInfo.php?workbook=16_10.xlsx&amp;sheet=U0&amp;row=183&amp;col=7&amp;number=0.0542&amp;sourceID=14","0.0542")</f>
        <v>0.0542</v>
      </c>
    </row>
    <row r="184" spans="1:7">
      <c r="A184" s="3">
        <v>16</v>
      </c>
      <c r="B184" s="3">
        <v>10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HYPERLINK("http://141.218.60.56/~jnz1568/getInfo.php?workbook=16_10.xlsx&amp;sheet=U0&amp;row=184&amp;col=6&amp;number=3&amp;sourceID=14","3")</f>
        <v>3</v>
      </c>
      <c r="G184" s="4" t="str">
        <f>HYPERLINK("http://141.218.60.56/~jnz1568/getInfo.php?workbook=16_10.xlsx&amp;sheet=U0&amp;row=184&amp;col=7&amp;number=0.0182&amp;sourceID=14","0.0182")</f>
        <v>0.0182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HYPERLINK("http://141.218.60.56/~jnz1568/getInfo.php?workbook=16_10.xlsx&amp;sheet=U0&amp;row=185&amp;col=6&amp;number=3.1&amp;sourceID=14","3.1")</f>
        <v>3.1</v>
      </c>
      <c r="G185" s="4" t="str">
        <f>HYPERLINK("http://141.218.60.56/~jnz1568/getInfo.php?workbook=16_10.xlsx&amp;sheet=U0&amp;row=185&amp;col=7&amp;number=0.0182&amp;sourceID=14","0.0182")</f>
        <v>0.0182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HYPERLINK("http://141.218.60.56/~jnz1568/getInfo.php?workbook=16_10.xlsx&amp;sheet=U0&amp;row=186&amp;col=6&amp;number=3.2&amp;sourceID=14","3.2")</f>
        <v>3.2</v>
      </c>
      <c r="G186" s="4" t="str">
        <f>HYPERLINK("http://141.218.60.56/~jnz1568/getInfo.php?workbook=16_10.xlsx&amp;sheet=U0&amp;row=186&amp;col=7&amp;number=0.0182&amp;sourceID=14","0.0182")</f>
        <v>0.0182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HYPERLINK("http://141.218.60.56/~jnz1568/getInfo.php?workbook=16_10.xlsx&amp;sheet=U0&amp;row=187&amp;col=6&amp;number=3.3&amp;sourceID=14","3.3")</f>
        <v>3.3</v>
      </c>
      <c r="G187" s="4" t="str">
        <f>HYPERLINK("http://141.218.60.56/~jnz1568/getInfo.php?workbook=16_10.xlsx&amp;sheet=U0&amp;row=187&amp;col=7&amp;number=0.0182&amp;sourceID=14","0.0182")</f>
        <v>0.0182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HYPERLINK("http://141.218.60.56/~jnz1568/getInfo.php?workbook=16_10.xlsx&amp;sheet=U0&amp;row=188&amp;col=6&amp;number=3.4&amp;sourceID=14","3.4")</f>
        <v>3.4</v>
      </c>
      <c r="G188" s="4" t="str">
        <f>HYPERLINK("http://141.218.60.56/~jnz1568/getInfo.php?workbook=16_10.xlsx&amp;sheet=U0&amp;row=188&amp;col=7&amp;number=0.0183&amp;sourceID=14","0.0183")</f>
        <v>0.0183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HYPERLINK("http://141.218.60.56/~jnz1568/getInfo.php?workbook=16_10.xlsx&amp;sheet=U0&amp;row=189&amp;col=6&amp;number=3.5&amp;sourceID=14","3.5")</f>
        <v>3.5</v>
      </c>
      <c r="G189" s="4" t="str">
        <f>HYPERLINK("http://141.218.60.56/~jnz1568/getInfo.php?workbook=16_10.xlsx&amp;sheet=U0&amp;row=189&amp;col=7&amp;number=0.0183&amp;sourceID=14","0.0183")</f>
        <v>0.0183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HYPERLINK("http://141.218.60.56/~jnz1568/getInfo.php?workbook=16_10.xlsx&amp;sheet=U0&amp;row=190&amp;col=6&amp;number=3.6&amp;sourceID=14","3.6")</f>
        <v>3.6</v>
      </c>
      <c r="G190" s="4" t="str">
        <f>HYPERLINK("http://141.218.60.56/~jnz1568/getInfo.php?workbook=16_10.xlsx&amp;sheet=U0&amp;row=190&amp;col=7&amp;number=0.0183&amp;sourceID=14","0.0183")</f>
        <v>0.0183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HYPERLINK("http://141.218.60.56/~jnz1568/getInfo.php?workbook=16_10.xlsx&amp;sheet=U0&amp;row=191&amp;col=6&amp;number=3.7&amp;sourceID=14","3.7")</f>
        <v>3.7</v>
      </c>
      <c r="G191" s="4" t="str">
        <f>HYPERLINK("http://141.218.60.56/~jnz1568/getInfo.php?workbook=16_10.xlsx&amp;sheet=U0&amp;row=191&amp;col=7&amp;number=0.0183&amp;sourceID=14","0.0183")</f>
        <v>0.0183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HYPERLINK("http://141.218.60.56/~jnz1568/getInfo.php?workbook=16_10.xlsx&amp;sheet=U0&amp;row=192&amp;col=6&amp;number=3.8&amp;sourceID=14","3.8")</f>
        <v>3.8</v>
      </c>
      <c r="G192" s="4" t="str">
        <f>HYPERLINK("http://141.218.60.56/~jnz1568/getInfo.php?workbook=16_10.xlsx&amp;sheet=U0&amp;row=192&amp;col=7&amp;number=0.0183&amp;sourceID=14","0.0183")</f>
        <v>0.0183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HYPERLINK("http://141.218.60.56/~jnz1568/getInfo.php?workbook=16_10.xlsx&amp;sheet=U0&amp;row=193&amp;col=6&amp;number=3.9&amp;sourceID=14","3.9")</f>
        <v>3.9</v>
      </c>
      <c r="G193" s="4" t="str">
        <f>HYPERLINK("http://141.218.60.56/~jnz1568/getInfo.php?workbook=16_10.xlsx&amp;sheet=U0&amp;row=193&amp;col=7&amp;number=0.0183&amp;sourceID=14","0.0183")</f>
        <v>0.0183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HYPERLINK("http://141.218.60.56/~jnz1568/getInfo.php?workbook=16_10.xlsx&amp;sheet=U0&amp;row=194&amp;col=6&amp;number=4&amp;sourceID=14","4")</f>
        <v>4</v>
      </c>
      <c r="G194" s="4" t="str">
        <f>HYPERLINK("http://141.218.60.56/~jnz1568/getInfo.php?workbook=16_10.xlsx&amp;sheet=U0&amp;row=194&amp;col=7&amp;number=0.0183&amp;sourceID=14","0.0183")</f>
        <v>0.0183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HYPERLINK("http://141.218.60.56/~jnz1568/getInfo.php?workbook=16_10.xlsx&amp;sheet=U0&amp;row=195&amp;col=6&amp;number=4.1&amp;sourceID=14","4.1")</f>
        <v>4.1</v>
      </c>
      <c r="G195" s="4" t="str">
        <f>HYPERLINK("http://141.218.60.56/~jnz1568/getInfo.php?workbook=16_10.xlsx&amp;sheet=U0&amp;row=195&amp;col=7&amp;number=0.0184&amp;sourceID=14","0.0184")</f>
        <v>0.0184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HYPERLINK("http://141.218.60.56/~jnz1568/getInfo.php?workbook=16_10.xlsx&amp;sheet=U0&amp;row=196&amp;col=6&amp;number=4.2&amp;sourceID=14","4.2")</f>
        <v>4.2</v>
      </c>
      <c r="G196" s="4" t="str">
        <f>HYPERLINK("http://141.218.60.56/~jnz1568/getInfo.php?workbook=16_10.xlsx&amp;sheet=U0&amp;row=196&amp;col=7&amp;number=0.0184&amp;sourceID=14","0.0184")</f>
        <v>0.0184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HYPERLINK("http://141.218.60.56/~jnz1568/getInfo.php?workbook=16_10.xlsx&amp;sheet=U0&amp;row=197&amp;col=6&amp;number=4.3&amp;sourceID=14","4.3")</f>
        <v>4.3</v>
      </c>
      <c r="G197" s="4" t="str">
        <f>HYPERLINK("http://141.218.60.56/~jnz1568/getInfo.php?workbook=16_10.xlsx&amp;sheet=U0&amp;row=197&amp;col=7&amp;number=0.0184&amp;sourceID=14","0.0184")</f>
        <v>0.0184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HYPERLINK("http://141.218.60.56/~jnz1568/getInfo.php?workbook=16_10.xlsx&amp;sheet=U0&amp;row=198&amp;col=6&amp;number=4.4&amp;sourceID=14","4.4")</f>
        <v>4.4</v>
      </c>
      <c r="G198" s="4" t="str">
        <f>HYPERLINK("http://141.218.60.56/~jnz1568/getInfo.php?workbook=16_10.xlsx&amp;sheet=U0&amp;row=198&amp;col=7&amp;number=0.0185&amp;sourceID=14","0.0185")</f>
        <v>0.0185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HYPERLINK("http://141.218.60.56/~jnz1568/getInfo.php?workbook=16_10.xlsx&amp;sheet=U0&amp;row=199&amp;col=6&amp;number=4.5&amp;sourceID=14","4.5")</f>
        <v>4.5</v>
      </c>
      <c r="G199" s="4" t="str">
        <f>HYPERLINK("http://141.218.60.56/~jnz1568/getInfo.php?workbook=16_10.xlsx&amp;sheet=U0&amp;row=199&amp;col=7&amp;number=0.0185&amp;sourceID=14","0.0185")</f>
        <v>0.0185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HYPERLINK("http://141.218.60.56/~jnz1568/getInfo.php?workbook=16_10.xlsx&amp;sheet=U0&amp;row=200&amp;col=6&amp;number=4.6&amp;sourceID=14","4.6")</f>
        <v>4.6</v>
      </c>
      <c r="G200" s="4" t="str">
        <f>HYPERLINK("http://141.218.60.56/~jnz1568/getInfo.php?workbook=16_10.xlsx&amp;sheet=U0&amp;row=200&amp;col=7&amp;number=0.0185&amp;sourceID=14","0.0185")</f>
        <v>0.0185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HYPERLINK("http://141.218.60.56/~jnz1568/getInfo.php?workbook=16_10.xlsx&amp;sheet=U0&amp;row=201&amp;col=6&amp;number=4.7&amp;sourceID=14","4.7")</f>
        <v>4.7</v>
      </c>
      <c r="G201" s="4" t="str">
        <f>HYPERLINK("http://141.218.60.56/~jnz1568/getInfo.php?workbook=16_10.xlsx&amp;sheet=U0&amp;row=201&amp;col=7&amp;number=0.0184&amp;sourceID=14","0.0184")</f>
        <v>0.0184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HYPERLINK("http://141.218.60.56/~jnz1568/getInfo.php?workbook=16_10.xlsx&amp;sheet=U0&amp;row=202&amp;col=6&amp;number=4.8&amp;sourceID=14","4.8")</f>
        <v>4.8</v>
      </c>
      <c r="G202" s="4" t="str">
        <f>HYPERLINK("http://141.218.60.56/~jnz1568/getInfo.php?workbook=16_10.xlsx&amp;sheet=U0&amp;row=202&amp;col=7&amp;number=0.0182&amp;sourceID=14","0.0182")</f>
        <v>0.0182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HYPERLINK("http://141.218.60.56/~jnz1568/getInfo.php?workbook=16_10.xlsx&amp;sheet=U0&amp;row=203&amp;col=6&amp;number=4.9&amp;sourceID=14","4.9")</f>
        <v>4.9</v>
      </c>
      <c r="G203" s="4" t="str">
        <f>HYPERLINK("http://141.218.60.56/~jnz1568/getInfo.php?workbook=16_10.xlsx&amp;sheet=U0&amp;row=203&amp;col=7&amp;number=0.0179&amp;sourceID=14","0.0179")</f>
        <v>0.0179</v>
      </c>
    </row>
    <row r="204" spans="1:7">
      <c r="A204" s="3">
        <v>16</v>
      </c>
      <c r="B204" s="3">
        <v>10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HYPERLINK("http://141.218.60.56/~jnz1568/getInfo.php?workbook=16_10.xlsx&amp;sheet=U0&amp;row=204&amp;col=6&amp;number=3&amp;sourceID=14","3")</f>
        <v>3</v>
      </c>
      <c r="G204" s="4" t="str">
        <f>HYPERLINK("http://141.218.60.56/~jnz1568/getInfo.php?workbook=16_10.xlsx&amp;sheet=U0&amp;row=204&amp;col=7&amp;number=0.00939&amp;sourceID=14","0.00939")</f>
        <v>0.00939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HYPERLINK("http://141.218.60.56/~jnz1568/getInfo.php?workbook=16_10.xlsx&amp;sheet=U0&amp;row=205&amp;col=6&amp;number=3.1&amp;sourceID=14","3.1")</f>
        <v>3.1</v>
      </c>
      <c r="G205" s="4" t="str">
        <f>HYPERLINK("http://141.218.60.56/~jnz1568/getInfo.php?workbook=16_10.xlsx&amp;sheet=U0&amp;row=205&amp;col=7&amp;number=0.00938&amp;sourceID=14","0.00938")</f>
        <v>0.00938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HYPERLINK("http://141.218.60.56/~jnz1568/getInfo.php?workbook=16_10.xlsx&amp;sheet=U0&amp;row=206&amp;col=6&amp;number=3.2&amp;sourceID=14","3.2")</f>
        <v>3.2</v>
      </c>
      <c r="G206" s="4" t="str">
        <f>HYPERLINK("http://141.218.60.56/~jnz1568/getInfo.php?workbook=16_10.xlsx&amp;sheet=U0&amp;row=206&amp;col=7&amp;number=0.00937&amp;sourceID=14","0.00937")</f>
        <v>0.00937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HYPERLINK("http://141.218.60.56/~jnz1568/getInfo.php?workbook=16_10.xlsx&amp;sheet=U0&amp;row=207&amp;col=6&amp;number=3.3&amp;sourceID=14","3.3")</f>
        <v>3.3</v>
      </c>
      <c r="G207" s="4" t="str">
        <f>HYPERLINK("http://141.218.60.56/~jnz1568/getInfo.php?workbook=16_10.xlsx&amp;sheet=U0&amp;row=207&amp;col=7&amp;number=0.00935&amp;sourceID=14","0.00935")</f>
        <v>0.00935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HYPERLINK("http://141.218.60.56/~jnz1568/getInfo.php?workbook=16_10.xlsx&amp;sheet=U0&amp;row=208&amp;col=6&amp;number=3.4&amp;sourceID=14","3.4")</f>
        <v>3.4</v>
      </c>
      <c r="G208" s="4" t="str">
        <f>HYPERLINK("http://141.218.60.56/~jnz1568/getInfo.php?workbook=16_10.xlsx&amp;sheet=U0&amp;row=208&amp;col=7&amp;number=0.00934&amp;sourceID=14","0.00934")</f>
        <v>0.00934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HYPERLINK("http://141.218.60.56/~jnz1568/getInfo.php?workbook=16_10.xlsx&amp;sheet=U0&amp;row=209&amp;col=6&amp;number=3.5&amp;sourceID=14","3.5")</f>
        <v>3.5</v>
      </c>
      <c r="G209" s="4" t="str">
        <f>HYPERLINK("http://141.218.60.56/~jnz1568/getInfo.php?workbook=16_10.xlsx&amp;sheet=U0&amp;row=209&amp;col=7&amp;number=0.00931&amp;sourceID=14","0.00931")</f>
        <v>0.00931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HYPERLINK("http://141.218.60.56/~jnz1568/getInfo.php?workbook=16_10.xlsx&amp;sheet=U0&amp;row=210&amp;col=6&amp;number=3.6&amp;sourceID=14","3.6")</f>
        <v>3.6</v>
      </c>
      <c r="G210" s="4" t="str">
        <f>HYPERLINK("http://141.218.60.56/~jnz1568/getInfo.php?workbook=16_10.xlsx&amp;sheet=U0&amp;row=210&amp;col=7&amp;number=0.00929&amp;sourceID=14","0.00929")</f>
        <v>0.00929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HYPERLINK("http://141.218.60.56/~jnz1568/getInfo.php?workbook=16_10.xlsx&amp;sheet=U0&amp;row=211&amp;col=6&amp;number=3.7&amp;sourceID=14","3.7")</f>
        <v>3.7</v>
      </c>
      <c r="G211" s="4" t="str">
        <f>HYPERLINK("http://141.218.60.56/~jnz1568/getInfo.php?workbook=16_10.xlsx&amp;sheet=U0&amp;row=211&amp;col=7&amp;number=0.00926&amp;sourceID=14","0.00926")</f>
        <v>0.00926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HYPERLINK("http://141.218.60.56/~jnz1568/getInfo.php?workbook=16_10.xlsx&amp;sheet=U0&amp;row=212&amp;col=6&amp;number=3.8&amp;sourceID=14","3.8")</f>
        <v>3.8</v>
      </c>
      <c r="G212" s="4" t="str">
        <f>HYPERLINK("http://141.218.60.56/~jnz1568/getInfo.php?workbook=16_10.xlsx&amp;sheet=U0&amp;row=212&amp;col=7&amp;number=0.00921&amp;sourceID=14","0.00921")</f>
        <v>0.00921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HYPERLINK("http://141.218.60.56/~jnz1568/getInfo.php?workbook=16_10.xlsx&amp;sheet=U0&amp;row=213&amp;col=6&amp;number=3.9&amp;sourceID=14","3.9")</f>
        <v>3.9</v>
      </c>
      <c r="G213" s="4" t="str">
        <f>HYPERLINK("http://141.218.60.56/~jnz1568/getInfo.php?workbook=16_10.xlsx&amp;sheet=U0&amp;row=213&amp;col=7&amp;number=0.00916&amp;sourceID=14","0.00916")</f>
        <v>0.00916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HYPERLINK("http://141.218.60.56/~jnz1568/getInfo.php?workbook=16_10.xlsx&amp;sheet=U0&amp;row=214&amp;col=6&amp;number=4&amp;sourceID=14","4")</f>
        <v>4</v>
      </c>
      <c r="G214" s="4" t="str">
        <f>HYPERLINK("http://141.218.60.56/~jnz1568/getInfo.php?workbook=16_10.xlsx&amp;sheet=U0&amp;row=214&amp;col=7&amp;number=0.0091&amp;sourceID=14","0.0091")</f>
        <v>0.0091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HYPERLINK("http://141.218.60.56/~jnz1568/getInfo.php?workbook=16_10.xlsx&amp;sheet=U0&amp;row=215&amp;col=6&amp;number=4.1&amp;sourceID=14","4.1")</f>
        <v>4.1</v>
      </c>
      <c r="G215" s="4" t="str">
        <f>HYPERLINK("http://141.218.60.56/~jnz1568/getInfo.php?workbook=16_10.xlsx&amp;sheet=U0&amp;row=215&amp;col=7&amp;number=0.00902&amp;sourceID=14","0.00902")</f>
        <v>0.00902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HYPERLINK("http://141.218.60.56/~jnz1568/getInfo.php?workbook=16_10.xlsx&amp;sheet=U0&amp;row=216&amp;col=6&amp;number=4.2&amp;sourceID=14","4.2")</f>
        <v>4.2</v>
      </c>
      <c r="G216" s="4" t="str">
        <f>HYPERLINK("http://141.218.60.56/~jnz1568/getInfo.php?workbook=16_10.xlsx&amp;sheet=U0&amp;row=216&amp;col=7&amp;number=0.00892&amp;sourceID=14","0.00892")</f>
        <v>0.00892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HYPERLINK("http://141.218.60.56/~jnz1568/getInfo.php?workbook=16_10.xlsx&amp;sheet=U0&amp;row=217&amp;col=6&amp;number=4.3&amp;sourceID=14","4.3")</f>
        <v>4.3</v>
      </c>
      <c r="G217" s="4" t="str">
        <f>HYPERLINK("http://141.218.60.56/~jnz1568/getInfo.php?workbook=16_10.xlsx&amp;sheet=U0&amp;row=217&amp;col=7&amp;number=0.00879&amp;sourceID=14","0.00879")</f>
        <v>0.00879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HYPERLINK("http://141.218.60.56/~jnz1568/getInfo.php?workbook=16_10.xlsx&amp;sheet=U0&amp;row=218&amp;col=6&amp;number=4.4&amp;sourceID=14","4.4")</f>
        <v>4.4</v>
      </c>
      <c r="G218" s="4" t="str">
        <f>HYPERLINK("http://141.218.60.56/~jnz1568/getInfo.php?workbook=16_10.xlsx&amp;sheet=U0&amp;row=218&amp;col=7&amp;number=0.00864&amp;sourceID=14","0.00864")</f>
        <v>0.00864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HYPERLINK("http://141.218.60.56/~jnz1568/getInfo.php?workbook=16_10.xlsx&amp;sheet=U0&amp;row=219&amp;col=6&amp;number=4.5&amp;sourceID=14","4.5")</f>
        <v>4.5</v>
      </c>
      <c r="G219" s="4" t="str">
        <f>HYPERLINK("http://141.218.60.56/~jnz1568/getInfo.php?workbook=16_10.xlsx&amp;sheet=U0&amp;row=219&amp;col=7&amp;number=0.00845&amp;sourceID=14","0.00845")</f>
        <v>0.00845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HYPERLINK("http://141.218.60.56/~jnz1568/getInfo.php?workbook=16_10.xlsx&amp;sheet=U0&amp;row=220&amp;col=6&amp;number=4.6&amp;sourceID=14","4.6")</f>
        <v>4.6</v>
      </c>
      <c r="G220" s="4" t="str">
        <f>HYPERLINK("http://141.218.60.56/~jnz1568/getInfo.php?workbook=16_10.xlsx&amp;sheet=U0&amp;row=220&amp;col=7&amp;number=0.00822&amp;sourceID=14","0.00822")</f>
        <v>0.00822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HYPERLINK("http://141.218.60.56/~jnz1568/getInfo.php?workbook=16_10.xlsx&amp;sheet=U0&amp;row=221&amp;col=6&amp;number=4.7&amp;sourceID=14","4.7")</f>
        <v>4.7</v>
      </c>
      <c r="G221" s="4" t="str">
        <f>HYPERLINK("http://141.218.60.56/~jnz1568/getInfo.php?workbook=16_10.xlsx&amp;sheet=U0&amp;row=221&amp;col=7&amp;number=0.00795&amp;sourceID=14","0.00795")</f>
        <v>0.00795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HYPERLINK("http://141.218.60.56/~jnz1568/getInfo.php?workbook=16_10.xlsx&amp;sheet=U0&amp;row=222&amp;col=6&amp;number=4.8&amp;sourceID=14","4.8")</f>
        <v>4.8</v>
      </c>
      <c r="G222" s="4" t="str">
        <f>HYPERLINK("http://141.218.60.56/~jnz1568/getInfo.php?workbook=16_10.xlsx&amp;sheet=U0&amp;row=222&amp;col=7&amp;number=0.00762&amp;sourceID=14","0.00762")</f>
        <v>0.00762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HYPERLINK("http://141.218.60.56/~jnz1568/getInfo.php?workbook=16_10.xlsx&amp;sheet=U0&amp;row=223&amp;col=6&amp;number=4.9&amp;sourceID=14","4.9")</f>
        <v>4.9</v>
      </c>
      <c r="G223" s="4" t="str">
        <f>HYPERLINK("http://141.218.60.56/~jnz1568/getInfo.php?workbook=16_10.xlsx&amp;sheet=U0&amp;row=223&amp;col=7&amp;number=0.00724&amp;sourceID=14","0.00724")</f>
        <v>0.00724</v>
      </c>
    </row>
    <row r="224" spans="1:7">
      <c r="A224" s="3">
        <v>16</v>
      </c>
      <c r="B224" s="3">
        <v>10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HYPERLINK("http://141.218.60.56/~jnz1568/getInfo.php?workbook=16_10.xlsx&amp;sheet=U0&amp;row=224&amp;col=6&amp;number=3&amp;sourceID=14","3")</f>
        <v>3</v>
      </c>
      <c r="G224" s="4" t="str">
        <f>HYPERLINK("http://141.218.60.56/~jnz1568/getInfo.php?workbook=16_10.xlsx&amp;sheet=U0&amp;row=224&amp;col=7&amp;number=0.0639&amp;sourceID=14","0.0639")</f>
        <v>0.0639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HYPERLINK("http://141.218.60.56/~jnz1568/getInfo.php?workbook=16_10.xlsx&amp;sheet=U0&amp;row=225&amp;col=6&amp;number=3.1&amp;sourceID=14","3.1")</f>
        <v>3.1</v>
      </c>
      <c r="G225" s="4" t="str">
        <f>HYPERLINK("http://141.218.60.56/~jnz1568/getInfo.php?workbook=16_10.xlsx&amp;sheet=U0&amp;row=225&amp;col=7&amp;number=0.0639&amp;sourceID=14","0.0639")</f>
        <v>0.0639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HYPERLINK("http://141.218.60.56/~jnz1568/getInfo.php?workbook=16_10.xlsx&amp;sheet=U0&amp;row=226&amp;col=6&amp;number=3.2&amp;sourceID=14","3.2")</f>
        <v>3.2</v>
      </c>
      <c r="G226" s="4" t="str">
        <f>HYPERLINK("http://141.218.60.56/~jnz1568/getInfo.php?workbook=16_10.xlsx&amp;sheet=U0&amp;row=226&amp;col=7&amp;number=0.0638&amp;sourceID=14","0.0638")</f>
        <v>0.0638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HYPERLINK("http://141.218.60.56/~jnz1568/getInfo.php?workbook=16_10.xlsx&amp;sheet=U0&amp;row=227&amp;col=6&amp;number=3.3&amp;sourceID=14","3.3")</f>
        <v>3.3</v>
      </c>
      <c r="G227" s="4" t="str">
        <f>HYPERLINK("http://141.218.60.56/~jnz1568/getInfo.php?workbook=16_10.xlsx&amp;sheet=U0&amp;row=227&amp;col=7&amp;number=0.0637&amp;sourceID=14","0.0637")</f>
        <v>0.0637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HYPERLINK("http://141.218.60.56/~jnz1568/getInfo.php?workbook=16_10.xlsx&amp;sheet=U0&amp;row=228&amp;col=6&amp;number=3.4&amp;sourceID=14","3.4")</f>
        <v>3.4</v>
      </c>
      <c r="G228" s="4" t="str">
        <f>HYPERLINK("http://141.218.60.56/~jnz1568/getInfo.php?workbook=16_10.xlsx&amp;sheet=U0&amp;row=228&amp;col=7&amp;number=0.0636&amp;sourceID=14","0.0636")</f>
        <v>0.0636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HYPERLINK("http://141.218.60.56/~jnz1568/getInfo.php?workbook=16_10.xlsx&amp;sheet=U0&amp;row=229&amp;col=6&amp;number=3.5&amp;sourceID=14","3.5")</f>
        <v>3.5</v>
      </c>
      <c r="G229" s="4" t="str">
        <f>HYPERLINK("http://141.218.60.56/~jnz1568/getInfo.php?workbook=16_10.xlsx&amp;sheet=U0&amp;row=229&amp;col=7&amp;number=0.0634&amp;sourceID=14","0.0634")</f>
        <v>0.0634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HYPERLINK("http://141.218.60.56/~jnz1568/getInfo.php?workbook=16_10.xlsx&amp;sheet=U0&amp;row=230&amp;col=6&amp;number=3.6&amp;sourceID=14","3.6")</f>
        <v>3.6</v>
      </c>
      <c r="G230" s="4" t="str">
        <f>HYPERLINK("http://141.218.60.56/~jnz1568/getInfo.php?workbook=16_10.xlsx&amp;sheet=U0&amp;row=230&amp;col=7&amp;number=0.0632&amp;sourceID=14","0.0632")</f>
        <v>0.0632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HYPERLINK("http://141.218.60.56/~jnz1568/getInfo.php?workbook=16_10.xlsx&amp;sheet=U0&amp;row=231&amp;col=6&amp;number=3.7&amp;sourceID=14","3.7")</f>
        <v>3.7</v>
      </c>
      <c r="G231" s="4" t="str">
        <f>HYPERLINK("http://141.218.60.56/~jnz1568/getInfo.php?workbook=16_10.xlsx&amp;sheet=U0&amp;row=231&amp;col=7&amp;number=0.063&amp;sourceID=14","0.063")</f>
        <v>0.063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HYPERLINK("http://141.218.60.56/~jnz1568/getInfo.php?workbook=16_10.xlsx&amp;sheet=U0&amp;row=232&amp;col=6&amp;number=3.8&amp;sourceID=14","3.8")</f>
        <v>3.8</v>
      </c>
      <c r="G232" s="4" t="str">
        <f>HYPERLINK("http://141.218.60.56/~jnz1568/getInfo.php?workbook=16_10.xlsx&amp;sheet=U0&amp;row=232&amp;col=7&amp;number=0.0627&amp;sourceID=14","0.0627")</f>
        <v>0.0627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HYPERLINK("http://141.218.60.56/~jnz1568/getInfo.php?workbook=16_10.xlsx&amp;sheet=U0&amp;row=233&amp;col=6&amp;number=3.9&amp;sourceID=14","3.9")</f>
        <v>3.9</v>
      </c>
      <c r="G233" s="4" t="str">
        <f>HYPERLINK("http://141.218.60.56/~jnz1568/getInfo.php?workbook=16_10.xlsx&amp;sheet=U0&amp;row=233&amp;col=7&amp;number=0.0623&amp;sourceID=14","0.0623")</f>
        <v>0.0623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HYPERLINK("http://141.218.60.56/~jnz1568/getInfo.php?workbook=16_10.xlsx&amp;sheet=U0&amp;row=234&amp;col=6&amp;number=4&amp;sourceID=14","4")</f>
        <v>4</v>
      </c>
      <c r="G234" s="4" t="str">
        <f>HYPERLINK("http://141.218.60.56/~jnz1568/getInfo.php?workbook=16_10.xlsx&amp;sheet=U0&amp;row=234&amp;col=7&amp;number=0.0618&amp;sourceID=14","0.0618")</f>
        <v>0.0618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HYPERLINK("http://141.218.60.56/~jnz1568/getInfo.php?workbook=16_10.xlsx&amp;sheet=U0&amp;row=235&amp;col=6&amp;number=4.1&amp;sourceID=14","4.1")</f>
        <v>4.1</v>
      </c>
      <c r="G235" s="4" t="str">
        <f>HYPERLINK("http://141.218.60.56/~jnz1568/getInfo.php?workbook=16_10.xlsx&amp;sheet=U0&amp;row=235&amp;col=7&amp;number=0.0612&amp;sourceID=14","0.0612")</f>
        <v>0.0612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HYPERLINK("http://141.218.60.56/~jnz1568/getInfo.php?workbook=16_10.xlsx&amp;sheet=U0&amp;row=236&amp;col=6&amp;number=4.2&amp;sourceID=14","4.2")</f>
        <v>4.2</v>
      </c>
      <c r="G236" s="4" t="str">
        <f>HYPERLINK("http://141.218.60.56/~jnz1568/getInfo.php?workbook=16_10.xlsx&amp;sheet=U0&amp;row=236&amp;col=7&amp;number=0.0605&amp;sourceID=14","0.0605")</f>
        <v>0.0605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HYPERLINK("http://141.218.60.56/~jnz1568/getInfo.php?workbook=16_10.xlsx&amp;sheet=U0&amp;row=237&amp;col=6&amp;number=4.3&amp;sourceID=14","4.3")</f>
        <v>4.3</v>
      </c>
      <c r="G237" s="4" t="str">
        <f>HYPERLINK("http://141.218.60.56/~jnz1568/getInfo.php?workbook=16_10.xlsx&amp;sheet=U0&amp;row=237&amp;col=7&amp;number=0.0596&amp;sourceID=14","0.0596")</f>
        <v>0.0596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HYPERLINK("http://141.218.60.56/~jnz1568/getInfo.php?workbook=16_10.xlsx&amp;sheet=U0&amp;row=238&amp;col=6&amp;number=4.4&amp;sourceID=14","4.4")</f>
        <v>4.4</v>
      </c>
      <c r="G238" s="4" t="str">
        <f>HYPERLINK("http://141.218.60.56/~jnz1568/getInfo.php?workbook=16_10.xlsx&amp;sheet=U0&amp;row=238&amp;col=7&amp;number=0.0584&amp;sourceID=14","0.0584")</f>
        <v>0.0584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HYPERLINK("http://141.218.60.56/~jnz1568/getInfo.php?workbook=16_10.xlsx&amp;sheet=U0&amp;row=239&amp;col=6&amp;number=4.5&amp;sourceID=14","4.5")</f>
        <v>4.5</v>
      </c>
      <c r="G239" s="4" t="str">
        <f>HYPERLINK("http://141.218.60.56/~jnz1568/getInfo.php?workbook=16_10.xlsx&amp;sheet=U0&amp;row=239&amp;col=7&amp;number=0.0571&amp;sourceID=14","0.0571")</f>
        <v>0.0571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HYPERLINK("http://141.218.60.56/~jnz1568/getInfo.php?workbook=16_10.xlsx&amp;sheet=U0&amp;row=240&amp;col=6&amp;number=4.6&amp;sourceID=14","4.6")</f>
        <v>4.6</v>
      </c>
      <c r="G240" s="4" t="str">
        <f>HYPERLINK("http://141.218.60.56/~jnz1568/getInfo.php?workbook=16_10.xlsx&amp;sheet=U0&amp;row=240&amp;col=7&amp;number=0.0554&amp;sourceID=14","0.0554")</f>
        <v>0.0554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HYPERLINK("http://141.218.60.56/~jnz1568/getInfo.php?workbook=16_10.xlsx&amp;sheet=U0&amp;row=241&amp;col=6&amp;number=4.7&amp;sourceID=14","4.7")</f>
        <v>4.7</v>
      </c>
      <c r="G241" s="4" t="str">
        <f>HYPERLINK("http://141.218.60.56/~jnz1568/getInfo.php?workbook=16_10.xlsx&amp;sheet=U0&amp;row=241&amp;col=7&amp;number=0.0534&amp;sourceID=14","0.0534")</f>
        <v>0.0534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HYPERLINK("http://141.218.60.56/~jnz1568/getInfo.php?workbook=16_10.xlsx&amp;sheet=U0&amp;row=242&amp;col=6&amp;number=4.8&amp;sourceID=14","4.8")</f>
        <v>4.8</v>
      </c>
      <c r="G242" s="4" t="str">
        <f>HYPERLINK("http://141.218.60.56/~jnz1568/getInfo.php?workbook=16_10.xlsx&amp;sheet=U0&amp;row=242&amp;col=7&amp;number=0.0511&amp;sourceID=14","0.0511")</f>
        <v>0.0511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HYPERLINK("http://141.218.60.56/~jnz1568/getInfo.php?workbook=16_10.xlsx&amp;sheet=U0&amp;row=243&amp;col=6&amp;number=4.9&amp;sourceID=14","4.9")</f>
        <v>4.9</v>
      </c>
      <c r="G243" s="4" t="str">
        <f>HYPERLINK("http://141.218.60.56/~jnz1568/getInfo.php?workbook=16_10.xlsx&amp;sheet=U0&amp;row=243&amp;col=7&amp;number=0.0483&amp;sourceID=14","0.0483")</f>
        <v>0.0483</v>
      </c>
    </row>
    <row r="244" spans="1:7">
      <c r="A244" s="3">
        <v>16</v>
      </c>
      <c r="B244" s="3">
        <v>10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HYPERLINK("http://141.218.60.56/~jnz1568/getInfo.php?workbook=16_10.xlsx&amp;sheet=U0&amp;row=244&amp;col=6&amp;number=3&amp;sourceID=14","3")</f>
        <v>3</v>
      </c>
      <c r="G244" s="4" t="str">
        <f>HYPERLINK("http://141.218.60.56/~jnz1568/getInfo.php?workbook=16_10.xlsx&amp;sheet=U0&amp;row=244&amp;col=7&amp;number=0.0281&amp;sourceID=14","0.0281")</f>
        <v>0.0281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HYPERLINK("http://141.218.60.56/~jnz1568/getInfo.php?workbook=16_10.xlsx&amp;sheet=U0&amp;row=245&amp;col=6&amp;number=3.1&amp;sourceID=14","3.1")</f>
        <v>3.1</v>
      </c>
      <c r="G245" s="4" t="str">
        <f>HYPERLINK("http://141.218.60.56/~jnz1568/getInfo.php?workbook=16_10.xlsx&amp;sheet=U0&amp;row=245&amp;col=7&amp;number=0.0281&amp;sourceID=14","0.0281")</f>
        <v>0.0281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HYPERLINK("http://141.218.60.56/~jnz1568/getInfo.php?workbook=16_10.xlsx&amp;sheet=U0&amp;row=246&amp;col=6&amp;number=3.2&amp;sourceID=14","3.2")</f>
        <v>3.2</v>
      </c>
      <c r="G246" s="4" t="str">
        <f>HYPERLINK("http://141.218.60.56/~jnz1568/getInfo.php?workbook=16_10.xlsx&amp;sheet=U0&amp;row=246&amp;col=7&amp;number=0.0281&amp;sourceID=14","0.0281")</f>
        <v>0.0281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HYPERLINK("http://141.218.60.56/~jnz1568/getInfo.php?workbook=16_10.xlsx&amp;sheet=U0&amp;row=247&amp;col=6&amp;number=3.3&amp;sourceID=14","3.3")</f>
        <v>3.3</v>
      </c>
      <c r="G247" s="4" t="str">
        <f>HYPERLINK("http://141.218.60.56/~jnz1568/getInfo.php?workbook=16_10.xlsx&amp;sheet=U0&amp;row=247&amp;col=7&amp;number=0.028&amp;sourceID=14","0.028")</f>
        <v>0.028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HYPERLINK("http://141.218.60.56/~jnz1568/getInfo.php?workbook=16_10.xlsx&amp;sheet=U0&amp;row=248&amp;col=6&amp;number=3.4&amp;sourceID=14","3.4")</f>
        <v>3.4</v>
      </c>
      <c r="G248" s="4" t="str">
        <f>HYPERLINK("http://141.218.60.56/~jnz1568/getInfo.php?workbook=16_10.xlsx&amp;sheet=U0&amp;row=248&amp;col=7&amp;number=0.028&amp;sourceID=14","0.028")</f>
        <v>0.028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HYPERLINK("http://141.218.60.56/~jnz1568/getInfo.php?workbook=16_10.xlsx&amp;sheet=U0&amp;row=249&amp;col=6&amp;number=3.5&amp;sourceID=14","3.5")</f>
        <v>3.5</v>
      </c>
      <c r="G249" s="4" t="str">
        <f>HYPERLINK("http://141.218.60.56/~jnz1568/getInfo.php?workbook=16_10.xlsx&amp;sheet=U0&amp;row=249&amp;col=7&amp;number=0.0279&amp;sourceID=14","0.0279")</f>
        <v>0.0279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HYPERLINK("http://141.218.60.56/~jnz1568/getInfo.php?workbook=16_10.xlsx&amp;sheet=U0&amp;row=250&amp;col=6&amp;number=3.6&amp;sourceID=14","3.6")</f>
        <v>3.6</v>
      </c>
      <c r="G250" s="4" t="str">
        <f>HYPERLINK("http://141.218.60.56/~jnz1568/getInfo.php?workbook=16_10.xlsx&amp;sheet=U0&amp;row=250&amp;col=7&amp;number=0.0278&amp;sourceID=14","0.0278")</f>
        <v>0.0278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HYPERLINK("http://141.218.60.56/~jnz1568/getInfo.php?workbook=16_10.xlsx&amp;sheet=U0&amp;row=251&amp;col=6&amp;number=3.7&amp;sourceID=14","3.7")</f>
        <v>3.7</v>
      </c>
      <c r="G251" s="4" t="str">
        <f>HYPERLINK("http://141.218.60.56/~jnz1568/getInfo.php?workbook=16_10.xlsx&amp;sheet=U0&amp;row=251&amp;col=7&amp;number=0.0277&amp;sourceID=14","0.0277")</f>
        <v>0.0277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HYPERLINK("http://141.218.60.56/~jnz1568/getInfo.php?workbook=16_10.xlsx&amp;sheet=U0&amp;row=252&amp;col=6&amp;number=3.8&amp;sourceID=14","3.8")</f>
        <v>3.8</v>
      </c>
      <c r="G252" s="4" t="str">
        <f>HYPERLINK("http://141.218.60.56/~jnz1568/getInfo.php?workbook=16_10.xlsx&amp;sheet=U0&amp;row=252&amp;col=7&amp;number=0.0276&amp;sourceID=14","0.0276")</f>
        <v>0.0276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HYPERLINK("http://141.218.60.56/~jnz1568/getInfo.php?workbook=16_10.xlsx&amp;sheet=U0&amp;row=253&amp;col=6&amp;number=3.9&amp;sourceID=14","3.9")</f>
        <v>3.9</v>
      </c>
      <c r="G253" s="4" t="str">
        <f>HYPERLINK("http://141.218.60.56/~jnz1568/getInfo.php?workbook=16_10.xlsx&amp;sheet=U0&amp;row=253&amp;col=7&amp;number=0.0275&amp;sourceID=14","0.0275")</f>
        <v>0.0275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HYPERLINK("http://141.218.60.56/~jnz1568/getInfo.php?workbook=16_10.xlsx&amp;sheet=U0&amp;row=254&amp;col=6&amp;number=4&amp;sourceID=14","4")</f>
        <v>4</v>
      </c>
      <c r="G254" s="4" t="str">
        <f>HYPERLINK("http://141.218.60.56/~jnz1568/getInfo.php?workbook=16_10.xlsx&amp;sheet=U0&amp;row=254&amp;col=7&amp;number=0.0273&amp;sourceID=14","0.0273")</f>
        <v>0.0273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HYPERLINK("http://141.218.60.56/~jnz1568/getInfo.php?workbook=16_10.xlsx&amp;sheet=U0&amp;row=255&amp;col=6&amp;number=4.1&amp;sourceID=14","4.1")</f>
        <v>4.1</v>
      </c>
      <c r="G255" s="4" t="str">
        <f>HYPERLINK("http://141.218.60.56/~jnz1568/getInfo.php?workbook=16_10.xlsx&amp;sheet=U0&amp;row=255&amp;col=7&amp;number=0.0271&amp;sourceID=14","0.0271")</f>
        <v>0.0271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HYPERLINK("http://141.218.60.56/~jnz1568/getInfo.php?workbook=16_10.xlsx&amp;sheet=U0&amp;row=256&amp;col=6&amp;number=4.2&amp;sourceID=14","4.2")</f>
        <v>4.2</v>
      </c>
      <c r="G256" s="4" t="str">
        <f>HYPERLINK("http://141.218.60.56/~jnz1568/getInfo.php?workbook=16_10.xlsx&amp;sheet=U0&amp;row=256&amp;col=7&amp;number=0.0268&amp;sourceID=14","0.0268")</f>
        <v>0.0268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HYPERLINK("http://141.218.60.56/~jnz1568/getInfo.php?workbook=16_10.xlsx&amp;sheet=U0&amp;row=257&amp;col=6&amp;number=4.3&amp;sourceID=14","4.3")</f>
        <v>4.3</v>
      </c>
      <c r="G257" s="4" t="str">
        <f>HYPERLINK("http://141.218.60.56/~jnz1568/getInfo.php?workbook=16_10.xlsx&amp;sheet=U0&amp;row=257&amp;col=7&amp;number=0.0264&amp;sourceID=14","0.0264")</f>
        <v>0.0264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HYPERLINK("http://141.218.60.56/~jnz1568/getInfo.php?workbook=16_10.xlsx&amp;sheet=U0&amp;row=258&amp;col=6&amp;number=4.4&amp;sourceID=14","4.4")</f>
        <v>4.4</v>
      </c>
      <c r="G258" s="4" t="str">
        <f>HYPERLINK("http://141.218.60.56/~jnz1568/getInfo.php?workbook=16_10.xlsx&amp;sheet=U0&amp;row=258&amp;col=7&amp;number=0.026&amp;sourceID=14","0.026")</f>
        <v>0.026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HYPERLINK("http://141.218.60.56/~jnz1568/getInfo.php?workbook=16_10.xlsx&amp;sheet=U0&amp;row=259&amp;col=6&amp;number=4.5&amp;sourceID=14","4.5")</f>
        <v>4.5</v>
      </c>
      <c r="G259" s="4" t="str">
        <f>HYPERLINK("http://141.218.60.56/~jnz1568/getInfo.php?workbook=16_10.xlsx&amp;sheet=U0&amp;row=259&amp;col=7&amp;number=0.0254&amp;sourceID=14","0.0254")</f>
        <v>0.0254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HYPERLINK("http://141.218.60.56/~jnz1568/getInfo.php?workbook=16_10.xlsx&amp;sheet=U0&amp;row=260&amp;col=6&amp;number=4.6&amp;sourceID=14","4.6")</f>
        <v>4.6</v>
      </c>
      <c r="G260" s="4" t="str">
        <f>HYPERLINK("http://141.218.60.56/~jnz1568/getInfo.php?workbook=16_10.xlsx&amp;sheet=U0&amp;row=260&amp;col=7&amp;number=0.0247&amp;sourceID=14","0.0247")</f>
        <v>0.0247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HYPERLINK("http://141.218.60.56/~jnz1568/getInfo.php?workbook=16_10.xlsx&amp;sheet=U0&amp;row=261&amp;col=6&amp;number=4.7&amp;sourceID=14","4.7")</f>
        <v>4.7</v>
      </c>
      <c r="G261" s="4" t="str">
        <f>HYPERLINK("http://141.218.60.56/~jnz1568/getInfo.php?workbook=16_10.xlsx&amp;sheet=U0&amp;row=261&amp;col=7&amp;number=0.0239&amp;sourceID=14","0.0239")</f>
        <v>0.0239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HYPERLINK("http://141.218.60.56/~jnz1568/getInfo.php?workbook=16_10.xlsx&amp;sheet=U0&amp;row=262&amp;col=6&amp;number=4.8&amp;sourceID=14","4.8")</f>
        <v>4.8</v>
      </c>
      <c r="G262" s="4" t="str">
        <f>HYPERLINK("http://141.218.60.56/~jnz1568/getInfo.php?workbook=16_10.xlsx&amp;sheet=U0&amp;row=262&amp;col=7&amp;number=0.0229&amp;sourceID=14","0.0229")</f>
        <v>0.0229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HYPERLINK("http://141.218.60.56/~jnz1568/getInfo.php?workbook=16_10.xlsx&amp;sheet=U0&amp;row=263&amp;col=6&amp;number=4.9&amp;sourceID=14","4.9")</f>
        <v>4.9</v>
      </c>
      <c r="G263" s="4" t="str">
        <f>HYPERLINK("http://141.218.60.56/~jnz1568/getInfo.php?workbook=16_10.xlsx&amp;sheet=U0&amp;row=263&amp;col=7&amp;number=0.0218&amp;sourceID=14","0.0218")</f>
        <v>0.0218</v>
      </c>
    </row>
    <row r="264" spans="1:7">
      <c r="A264" s="3">
        <v>16</v>
      </c>
      <c r="B264" s="3">
        <v>10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HYPERLINK("http://141.218.60.56/~jnz1568/getInfo.php?workbook=16_10.xlsx&amp;sheet=U0&amp;row=264&amp;col=6&amp;number=3&amp;sourceID=14","3")</f>
        <v>3</v>
      </c>
      <c r="G264" s="4" t="str">
        <f>HYPERLINK("http://141.218.60.56/~jnz1568/getInfo.php?workbook=16_10.xlsx&amp;sheet=U0&amp;row=264&amp;col=7&amp;number=0.0981&amp;sourceID=14","0.0981")</f>
        <v>0.0981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HYPERLINK("http://141.218.60.56/~jnz1568/getInfo.php?workbook=16_10.xlsx&amp;sheet=U0&amp;row=265&amp;col=6&amp;number=3.1&amp;sourceID=14","3.1")</f>
        <v>3.1</v>
      </c>
      <c r="G265" s="4" t="str">
        <f>HYPERLINK("http://141.218.60.56/~jnz1568/getInfo.php?workbook=16_10.xlsx&amp;sheet=U0&amp;row=265&amp;col=7&amp;number=0.0981&amp;sourceID=14","0.0981")</f>
        <v>0.0981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HYPERLINK("http://141.218.60.56/~jnz1568/getInfo.php?workbook=16_10.xlsx&amp;sheet=U0&amp;row=266&amp;col=6&amp;number=3.2&amp;sourceID=14","3.2")</f>
        <v>3.2</v>
      </c>
      <c r="G266" s="4" t="str">
        <f>HYPERLINK("http://141.218.60.56/~jnz1568/getInfo.php?workbook=16_10.xlsx&amp;sheet=U0&amp;row=266&amp;col=7&amp;number=0.0981&amp;sourceID=14","0.0981")</f>
        <v>0.0981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HYPERLINK("http://141.218.60.56/~jnz1568/getInfo.php?workbook=16_10.xlsx&amp;sheet=U0&amp;row=267&amp;col=6&amp;number=3.3&amp;sourceID=14","3.3")</f>
        <v>3.3</v>
      </c>
      <c r="G267" s="4" t="str">
        <f>HYPERLINK("http://141.218.60.56/~jnz1568/getInfo.php?workbook=16_10.xlsx&amp;sheet=U0&amp;row=267&amp;col=7&amp;number=0.098&amp;sourceID=14","0.098")</f>
        <v>0.098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HYPERLINK("http://141.218.60.56/~jnz1568/getInfo.php?workbook=16_10.xlsx&amp;sheet=U0&amp;row=268&amp;col=6&amp;number=3.4&amp;sourceID=14","3.4")</f>
        <v>3.4</v>
      </c>
      <c r="G268" s="4" t="str">
        <f>HYPERLINK("http://141.218.60.56/~jnz1568/getInfo.php?workbook=16_10.xlsx&amp;sheet=U0&amp;row=268&amp;col=7&amp;number=0.0979&amp;sourceID=14","0.0979")</f>
        <v>0.0979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HYPERLINK("http://141.218.60.56/~jnz1568/getInfo.php?workbook=16_10.xlsx&amp;sheet=U0&amp;row=269&amp;col=6&amp;number=3.5&amp;sourceID=14","3.5")</f>
        <v>3.5</v>
      </c>
      <c r="G269" s="4" t="str">
        <f>HYPERLINK("http://141.218.60.56/~jnz1568/getInfo.php?workbook=16_10.xlsx&amp;sheet=U0&amp;row=269&amp;col=7&amp;number=0.0978&amp;sourceID=14","0.0978")</f>
        <v>0.0978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HYPERLINK("http://141.218.60.56/~jnz1568/getInfo.php?workbook=16_10.xlsx&amp;sheet=U0&amp;row=270&amp;col=6&amp;number=3.6&amp;sourceID=14","3.6")</f>
        <v>3.6</v>
      </c>
      <c r="G270" s="4" t="str">
        <f>HYPERLINK("http://141.218.60.56/~jnz1568/getInfo.php?workbook=16_10.xlsx&amp;sheet=U0&amp;row=270&amp;col=7&amp;number=0.0977&amp;sourceID=14","0.0977")</f>
        <v>0.0977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HYPERLINK("http://141.218.60.56/~jnz1568/getInfo.php?workbook=16_10.xlsx&amp;sheet=U0&amp;row=271&amp;col=6&amp;number=3.7&amp;sourceID=14","3.7")</f>
        <v>3.7</v>
      </c>
      <c r="G271" s="4" t="str">
        <f>HYPERLINK("http://141.218.60.56/~jnz1568/getInfo.php?workbook=16_10.xlsx&amp;sheet=U0&amp;row=271&amp;col=7&amp;number=0.0976&amp;sourceID=14","0.0976")</f>
        <v>0.0976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HYPERLINK("http://141.218.60.56/~jnz1568/getInfo.php?workbook=16_10.xlsx&amp;sheet=U0&amp;row=272&amp;col=6&amp;number=3.8&amp;sourceID=14","3.8")</f>
        <v>3.8</v>
      </c>
      <c r="G272" s="4" t="str">
        <f>HYPERLINK("http://141.218.60.56/~jnz1568/getInfo.php?workbook=16_10.xlsx&amp;sheet=U0&amp;row=272&amp;col=7&amp;number=0.0974&amp;sourceID=14","0.0974")</f>
        <v>0.0974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HYPERLINK("http://141.218.60.56/~jnz1568/getInfo.php?workbook=16_10.xlsx&amp;sheet=U0&amp;row=273&amp;col=6&amp;number=3.9&amp;sourceID=14","3.9")</f>
        <v>3.9</v>
      </c>
      <c r="G273" s="4" t="str">
        <f>HYPERLINK("http://141.218.60.56/~jnz1568/getInfo.php?workbook=16_10.xlsx&amp;sheet=U0&amp;row=273&amp;col=7&amp;number=0.0972&amp;sourceID=14","0.0972")</f>
        <v>0.0972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HYPERLINK("http://141.218.60.56/~jnz1568/getInfo.php?workbook=16_10.xlsx&amp;sheet=U0&amp;row=274&amp;col=6&amp;number=4&amp;sourceID=14","4")</f>
        <v>4</v>
      </c>
      <c r="G274" s="4" t="str">
        <f>HYPERLINK("http://141.218.60.56/~jnz1568/getInfo.php?workbook=16_10.xlsx&amp;sheet=U0&amp;row=274&amp;col=7&amp;number=0.097&amp;sourceID=14","0.097")</f>
        <v>0.097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HYPERLINK("http://141.218.60.56/~jnz1568/getInfo.php?workbook=16_10.xlsx&amp;sheet=U0&amp;row=275&amp;col=6&amp;number=4.1&amp;sourceID=14","4.1")</f>
        <v>4.1</v>
      </c>
      <c r="G275" s="4" t="str">
        <f>HYPERLINK("http://141.218.60.56/~jnz1568/getInfo.php?workbook=16_10.xlsx&amp;sheet=U0&amp;row=275&amp;col=7&amp;number=0.0966&amp;sourceID=14","0.0966")</f>
        <v>0.0966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HYPERLINK("http://141.218.60.56/~jnz1568/getInfo.php?workbook=16_10.xlsx&amp;sheet=U0&amp;row=276&amp;col=6&amp;number=4.2&amp;sourceID=14","4.2")</f>
        <v>4.2</v>
      </c>
      <c r="G276" s="4" t="str">
        <f>HYPERLINK("http://141.218.60.56/~jnz1568/getInfo.php?workbook=16_10.xlsx&amp;sheet=U0&amp;row=276&amp;col=7&amp;number=0.0962&amp;sourceID=14","0.0962")</f>
        <v>0.0962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HYPERLINK("http://141.218.60.56/~jnz1568/getInfo.php?workbook=16_10.xlsx&amp;sheet=U0&amp;row=277&amp;col=6&amp;number=4.3&amp;sourceID=14","4.3")</f>
        <v>4.3</v>
      </c>
      <c r="G277" s="4" t="str">
        <f>HYPERLINK("http://141.218.60.56/~jnz1568/getInfo.php?workbook=16_10.xlsx&amp;sheet=U0&amp;row=277&amp;col=7&amp;number=0.0957&amp;sourceID=14","0.0957")</f>
        <v>0.0957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HYPERLINK("http://141.218.60.56/~jnz1568/getInfo.php?workbook=16_10.xlsx&amp;sheet=U0&amp;row=278&amp;col=6&amp;number=4.4&amp;sourceID=14","4.4")</f>
        <v>4.4</v>
      </c>
      <c r="G278" s="4" t="str">
        <f>HYPERLINK("http://141.218.60.56/~jnz1568/getInfo.php?workbook=16_10.xlsx&amp;sheet=U0&amp;row=278&amp;col=7&amp;number=0.095&amp;sourceID=14","0.095")</f>
        <v>0.095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HYPERLINK("http://141.218.60.56/~jnz1568/getInfo.php?workbook=16_10.xlsx&amp;sheet=U0&amp;row=279&amp;col=6&amp;number=4.5&amp;sourceID=14","4.5")</f>
        <v>4.5</v>
      </c>
      <c r="G279" s="4" t="str">
        <f>HYPERLINK("http://141.218.60.56/~jnz1568/getInfo.php?workbook=16_10.xlsx&amp;sheet=U0&amp;row=279&amp;col=7&amp;number=0.0943&amp;sourceID=14","0.0943")</f>
        <v>0.0943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HYPERLINK("http://141.218.60.56/~jnz1568/getInfo.php?workbook=16_10.xlsx&amp;sheet=U0&amp;row=280&amp;col=6&amp;number=4.6&amp;sourceID=14","4.6")</f>
        <v>4.6</v>
      </c>
      <c r="G280" s="4" t="str">
        <f>HYPERLINK("http://141.218.60.56/~jnz1568/getInfo.php?workbook=16_10.xlsx&amp;sheet=U0&amp;row=280&amp;col=7&amp;number=0.0933&amp;sourceID=14","0.0933")</f>
        <v>0.0933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HYPERLINK("http://141.218.60.56/~jnz1568/getInfo.php?workbook=16_10.xlsx&amp;sheet=U0&amp;row=281&amp;col=6&amp;number=4.7&amp;sourceID=14","4.7")</f>
        <v>4.7</v>
      </c>
      <c r="G281" s="4" t="str">
        <f>HYPERLINK("http://141.218.60.56/~jnz1568/getInfo.php?workbook=16_10.xlsx&amp;sheet=U0&amp;row=281&amp;col=7&amp;number=0.0921&amp;sourceID=14","0.0921")</f>
        <v>0.0921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HYPERLINK("http://141.218.60.56/~jnz1568/getInfo.php?workbook=16_10.xlsx&amp;sheet=U0&amp;row=282&amp;col=6&amp;number=4.8&amp;sourceID=14","4.8")</f>
        <v>4.8</v>
      </c>
      <c r="G282" s="4" t="str">
        <f>HYPERLINK("http://141.218.60.56/~jnz1568/getInfo.php?workbook=16_10.xlsx&amp;sheet=U0&amp;row=282&amp;col=7&amp;number=0.0908&amp;sourceID=14","0.0908")</f>
        <v>0.0908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HYPERLINK("http://141.218.60.56/~jnz1568/getInfo.php?workbook=16_10.xlsx&amp;sheet=U0&amp;row=283&amp;col=6&amp;number=4.9&amp;sourceID=14","4.9")</f>
        <v>4.9</v>
      </c>
      <c r="G283" s="4" t="str">
        <f>HYPERLINK("http://141.218.60.56/~jnz1568/getInfo.php?workbook=16_10.xlsx&amp;sheet=U0&amp;row=283&amp;col=7&amp;number=0.0891&amp;sourceID=14","0.0891")</f>
        <v>0.0891</v>
      </c>
    </row>
    <row r="284" spans="1:7">
      <c r="A284" s="3">
        <v>16</v>
      </c>
      <c r="B284" s="3">
        <v>10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HYPERLINK("http://141.218.60.56/~jnz1568/getInfo.php?workbook=16_10.xlsx&amp;sheet=U0&amp;row=284&amp;col=6&amp;number=3&amp;sourceID=14","3")</f>
        <v>3</v>
      </c>
      <c r="G284" s="4" t="str">
        <f>HYPERLINK("http://141.218.60.56/~jnz1568/getInfo.php?workbook=16_10.xlsx&amp;sheet=U0&amp;row=284&amp;col=7&amp;number=0.0135&amp;sourceID=14","0.0135")</f>
        <v>0.0135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HYPERLINK("http://141.218.60.56/~jnz1568/getInfo.php?workbook=16_10.xlsx&amp;sheet=U0&amp;row=285&amp;col=6&amp;number=3.1&amp;sourceID=14","3.1")</f>
        <v>3.1</v>
      </c>
      <c r="G285" s="4" t="str">
        <f>HYPERLINK("http://141.218.60.56/~jnz1568/getInfo.php?workbook=16_10.xlsx&amp;sheet=U0&amp;row=285&amp;col=7&amp;number=0.0135&amp;sourceID=14","0.0135")</f>
        <v>0.0135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HYPERLINK("http://141.218.60.56/~jnz1568/getInfo.php?workbook=16_10.xlsx&amp;sheet=U0&amp;row=286&amp;col=6&amp;number=3.2&amp;sourceID=14","3.2")</f>
        <v>3.2</v>
      </c>
      <c r="G286" s="4" t="str">
        <f>HYPERLINK("http://141.218.60.56/~jnz1568/getInfo.php?workbook=16_10.xlsx&amp;sheet=U0&amp;row=286&amp;col=7&amp;number=0.0135&amp;sourceID=14","0.0135")</f>
        <v>0.0135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HYPERLINK("http://141.218.60.56/~jnz1568/getInfo.php?workbook=16_10.xlsx&amp;sheet=U0&amp;row=287&amp;col=6&amp;number=3.3&amp;sourceID=14","3.3")</f>
        <v>3.3</v>
      </c>
      <c r="G287" s="4" t="str">
        <f>HYPERLINK("http://141.218.60.56/~jnz1568/getInfo.php?workbook=16_10.xlsx&amp;sheet=U0&amp;row=287&amp;col=7&amp;number=0.0135&amp;sourceID=14","0.0135")</f>
        <v>0.0135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HYPERLINK("http://141.218.60.56/~jnz1568/getInfo.php?workbook=16_10.xlsx&amp;sheet=U0&amp;row=288&amp;col=6&amp;number=3.4&amp;sourceID=14","3.4")</f>
        <v>3.4</v>
      </c>
      <c r="G288" s="4" t="str">
        <f>HYPERLINK("http://141.218.60.56/~jnz1568/getInfo.php?workbook=16_10.xlsx&amp;sheet=U0&amp;row=288&amp;col=7&amp;number=0.0134&amp;sourceID=14","0.0134")</f>
        <v>0.0134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HYPERLINK("http://141.218.60.56/~jnz1568/getInfo.php?workbook=16_10.xlsx&amp;sheet=U0&amp;row=289&amp;col=6&amp;number=3.5&amp;sourceID=14","3.5")</f>
        <v>3.5</v>
      </c>
      <c r="G289" s="4" t="str">
        <f>HYPERLINK("http://141.218.60.56/~jnz1568/getInfo.php?workbook=16_10.xlsx&amp;sheet=U0&amp;row=289&amp;col=7&amp;number=0.0134&amp;sourceID=14","0.0134")</f>
        <v>0.0134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HYPERLINK("http://141.218.60.56/~jnz1568/getInfo.php?workbook=16_10.xlsx&amp;sheet=U0&amp;row=290&amp;col=6&amp;number=3.6&amp;sourceID=14","3.6")</f>
        <v>3.6</v>
      </c>
      <c r="G290" s="4" t="str">
        <f>HYPERLINK("http://141.218.60.56/~jnz1568/getInfo.php?workbook=16_10.xlsx&amp;sheet=U0&amp;row=290&amp;col=7&amp;number=0.0134&amp;sourceID=14","0.0134")</f>
        <v>0.0134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HYPERLINK("http://141.218.60.56/~jnz1568/getInfo.php?workbook=16_10.xlsx&amp;sheet=U0&amp;row=291&amp;col=6&amp;number=3.7&amp;sourceID=14","3.7")</f>
        <v>3.7</v>
      </c>
      <c r="G291" s="4" t="str">
        <f>HYPERLINK("http://141.218.60.56/~jnz1568/getInfo.php?workbook=16_10.xlsx&amp;sheet=U0&amp;row=291&amp;col=7&amp;number=0.0133&amp;sourceID=14","0.0133")</f>
        <v>0.0133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HYPERLINK("http://141.218.60.56/~jnz1568/getInfo.php?workbook=16_10.xlsx&amp;sheet=U0&amp;row=292&amp;col=6&amp;number=3.8&amp;sourceID=14","3.8")</f>
        <v>3.8</v>
      </c>
      <c r="G292" s="4" t="str">
        <f>HYPERLINK("http://141.218.60.56/~jnz1568/getInfo.php?workbook=16_10.xlsx&amp;sheet=U0&amp;row=292&amp;col=7&amp;number=0.0133&amp;sourceID=14","0.0133")</f>
        <v>0.0133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HYPERLINK("http://141.218.60.56/~jnz1568/getInfo.php?workbook=16_10.xlsx&amp;sheet=U0&amp;row=293&amp;col=6&amp;number=3.9&amp;sourceID=14","3.9")</f>
        <v>3.9</v>
      </c>
      <c r="G293" s="4" t="str">
        <f>HYPERLINK("http://141.218.60.56/~jnz1568/getInfo.php?workbook=16_10.xlsx&amp;sheet=U0&amp;row=293&amp;col=7&amp;number=0.0132&amp;sourceID=14","0.0132")</f>
        <v>0.0132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HYPERLINK("http://141.218.60.56/~jnz1568/getInfo.php?workbook=16_10.xlsx&amp;sheet=U0&amp;row=294&amp;col=6&amp;number=4&amp;sourceID=14","4")</f>
        <v>4</v>
      </c>
      <c r="G294" s="4" t="str">
        <f>HYPERLINK("http://141.218.60.56/~jnz1568/getInfo.php?workbook=16_10.xlsx&amp;sheet=U0&amp;row=294&amp;col=7&amp;number=0.0131&amp;sourceID=14","0.0131")</f>
        <v>0.0131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HYPERLINK("http://141.218.60.56/~jnz1568/getInfo.php?workbook=16_10.xlsx&amp;sheet=U0&amp;row=295&amp;col=6&amp;number=4.1&amp;sourceID=14","4.1")</f>
        <v>4.1</v>
      </c>
      <c r="G295" s="4" t="str">
        <f>HYPERLINK("http://141.218.60.56/~jnz1568/getInfo.php?workbook=16_10.xlsx&amp;sheet=U0&amp;row=295&amp;col=7&amp;number=0.013&amp;sourceID=14","0.013")</f>
        <v>0.013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HYPERLINK("http://141.218.60.56/~jnz1568/getInfo.php?workbook=16_10.xlsx&amp;sheet=U0&amp;row=296&amp;col=6&amp;number=4.2&amp;sourceID=14","4.2")</f>
        <v>4.2</v>
      </c>
      <c r="G296" s="4" t="str">
        <f>HYPERLINK("http://141.218.60.56/~jnz1568/getInfo.php?workbook=16_10.xlsx&amp;sheet=U0&amp;row=296&amp;col=7&amp;number=0.0129&amp;sourceID=14","0.0129")</f>
        <v>0.0129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HYPERLINK("http://141.218.60.56/~jnz1568/getInfo.php?workbook=16_10.xlsx&amp;sheet=U0&amp;row=297&amp;col=6&amp;number=4.3&amp;sourceID=14","4.3")</f>
        <v>4.3</v>
      </c>
      <c r="G297" s="4" t="str">
        <f>HYPERLINK("http://141.218.60.56/~jnz1568/getInfo.php?workbook=16_10.xlsx&amp;sheet=U0&amp;row=297&amp;col=7&amp;number=0.0128&amp;sourceID=14","0.0128")</f>
        <v>0.0128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HYPERLINK("http://141.218.60.56/~jnz1568/getInfo.php?workbook=16_10.xlsx&amp;sheet=U0&amp;row=298&amp;col=6&amp;number=4.4&amp;sourceID=14","4.4")</f>
        <v>4.4</v>
      </c>
      <c r="G298" s="4" t="str">
        <f>HYPERLINK("http://141.218.60.56/~jnz1568/getInfo.php?workbook=16_10.xlsx&amp;sheet=U0&amp;row=298&amp;col=7&amp;number=0.0126&amp;sourceID=14","0.0126")</f>
        <v>0.0126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HYPERLINK("http://141.218.60.56/~jnz1568/getInfo.php?workbook=16_10.xlsx&amp;sheet=U0&amp;row=299&amp;col=6&amp;number=4.5&amp;sourceID=14","4.5")</f>
        <v>4.5</v>
      </c>
      <c r="G299" s="4" t="str">
        <f>HYPERLINK("http://141.218.60.56/~jnz1568/getInfo.php?workbook=16_10.xlsx&amp;sheet=U0&amp;row=299&amp;col=7&amp;number=0.0124&amp;sourceID=14","0.0124")</f>
        <v>0.0124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HYPERLINK("http://141.218.60.56/~jnz1568/getInfo.php?workbook=16_10.xlsx&amp;sheet=U0&amp;row=300&amp;col=6&amp;number=4.6&amp;sourceID=14","4.6")</f>
        <v>4.6</v>
      </c>
      <c r="G300" s="4" t="str">
        <f>HYPERLINK("http://141.218.60.56/~jnz1568/getInfo.php?workbook=16_10.xlsx&amp;sheet=U0&amp;row=300&amp;col=7&amp;number=0.0121&amp;sourceID=14","0.0121")</f>
        <v>0.0121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HYPERLINK("http://141.218.60.56/~jnz1568/getInfo.php?workbook=16_10.xlsx&amp;sheet=U0&amp;row=301&amp;col=6&amp;number=4.7&amp;sourceID=14","4.7")</f>
        <v>4.7</v>
      </c>
      <c r="G301" s="4" t="str">
        <f>HYPERLINK("http://141.218.60.56/~jnz1568/getInfo.php?workbook=16_10.xlsx&amp;sheet=U0&amp;row=301&amp;col=7&amp;number=0.0118&amp;sourceID=14","0.0118")</f>
        <v>0.0118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HYPERLINK("http://141.218.60.56/~jnz1568/getInfo.php?workbook=16_10.xlsx&amp;sheet=U0&amp;row=302&amp;col=6&amp;number=4.8&amp;sourceID=14","4.8")</f>
        <v>4.8</v>
      </c>
      <c r="G302" s="4" t="str">
        <f>HYPERLINK("http://141.218.60.56/~jnz1568/getInfo.php?workbook=16_10.xlsx&amp;sheet=U0&amp;row=302&amp;col=7&amp;number=0.0115&amp;sourceID=14","0.0115")</f>
        <v>0.0115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HYPERLINK("http://141.218.60.56/~jnz1568/getInfo.php?workbook=16_10.xlsx&amp;sheet=U0&amp;row=303&amp;col=6&amp;number=4.9&amp;sourceID=14","4.9")</f>
        <v>4.9</v>
      </c>
      <c r="G303" s="4" t="str">
        <f>HYPERLINK("http://141.218.60.56/~jnz1568/getInfo.php?workbook=16_10.xlsx&amp;sheet=U0&amp;row=303&amp;col=7&amp;number=0.0111&amp;sourceID=14","0.0111")</f>
        <v>0.0111</v>
      </c>
    </row>
    <row r="304" spans="1:7">
      <c r="A304" s="3">
        <v>16</v>
      </c>
      <c r="B304" s="3">
        <v>10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HYPERLINK("http://141.218.60.56/~jnz1568/getInfo.php?workbook=16_10.xlsx&amp;sheet=U0&amp;row=304&amp;col=6&amp;number=3&amp;sourceID=14","3")</f>
        <v>3</v>
      </c>
      <c r="G304" s="4" t="str">
        <f>HYPERLINK("http://141.218.60.56/~jnz1568/getInfo.php?workbook=16_10.xlsx&amp;sheet=U0&amp;row=304&amp;col=7&amp;number=0.0405&amp;sourceID=14","0.0405")</f>
        <v>0.0405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HYPERLINK("http://141.218.60.56/~jnz1568/getInfo.php?workbook=16_10.xlsx&amp;sheet=U0&amp;row=305&amp;col=6&amp;number=3.1&amp;sourceID=14","3.1")</f>
        <v>3.1</v>
      </c>
      <c r="G305" s="4" t="str">
        <f>HYPERLINK("http://141.218.60.56/~jnz1568/getInfo.php?workbook=16_10.xlsx&amp;sheet=U0&amp;row=305&amp;col=7&amp;number=0.0405&amp;sourceID=14","0.0405")</f>
        <v>0.0405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HYPERLINK("http://141.218.60.56/~jnz1568/getInfo.php?workbook=16_10.xlsx&amp;sheet=U0&amp;row=306&amp;col=6&amp;number=3.2&amp;sourceID=14","3.2")</f>
        <v>3.2</v>
      </c>
      <c r="G306" s="4" t="str">
        <f>HYPERLINK("http://141.218.60.56/~jnz1568/getInfo.php?workbook=16_10.xlsx&amp;sheet=U0&amp;row=306&amp;col=7&amp;number=0.0404&amp;sourceID=14","0.0404")</f>
        <v>0.0404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HYPERLINK("http://141.218.60.56/~jnz1568/getInfo.php?workbook=16_10.xlsx&amp;sheet=U0&amp;row=307&amp;col=6&amp;number=3.3&amp;sourceID=14","3.3")</f>
        <v>3.3</v>
      </c>
      <c r="G307" s="4" t="str">
        <f>HYPERLINK("http://141.218.60.56/~jnz1568/getInfo.php?workbook=16_10.xlsx&amp;sheet=U0&amp;row=307&amp;col=7&amp;number=0.0404&amp;sourceID=14","0.0404")</f>
        <v>0.0404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HYPERLINK("http://141.218.60.56/~jnz1568/getInfo.php?workbook=16_10.xlsx&amp;sheet=U0&amp;row=308&amp;col=6&amp;number=3.4&amp;sourceID=14","3.4")</f>
        <v>3.4</v>
      </c>
      <c r="G308" s="4" t="str">
        <f>HYPERLINK("http://141.218.60.56/~jnz1568/getInfo.php?workbook=16_10.xlsx&amp;sheet=U0&amp;row=308&amp;col=7&amp;number=0.0403&amp;sourceID=14","0.0403")</f>
        <v>0.0403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HYPERLINK("http://141.218.60.56/~jnz1568/getInfo.php?workbook=16_10.xlsx&amp;sheet=U0&amp;row=309&amp;col=6&amp;number=3.5&amp;sourceID=14","3.5")</f>
        <v>3.5</v>
      </c>
      <c r="G309" s="4" t="str">
        <f>HYPERLINK("http://141.218.60.56/~jnz1568/getInfo.php?workbook=16_10.xlsx&amp;sheet=U0&amp;row=309&amp;col=7&amp;number=0.0402&amp;sourceID=14","0.0402")</f>
        <v>0.0402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HYPERLINK("http://141.218.60.56/~jnz1568/getInfo.php?workbook=16_10.xlsx&amp;sheet=U0&amp;row=310&amp;col=6&amp;number=3.6&amp;sourceID=14","3.6")</f>
        <v>3.6</v>
      </c>
      <c r="G310" s="4" t="str">
        <f>HYPERLINK("http://141.218.60.56/~jnz1568/getInfo.php?workbook=16_10.xlsx&amp;sheet=U0&amp;row=310&amp;col=7&amp;number=0.0401&amp;sourceID=14","0.0401")</f>
        <v>0.0401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HYPERLINK("http://141.218.60.56/~jnz1568/getInfo.php?workbook=16_10.xlsx&amp;sheet=U0&amp;row=311&amp;col=6&amp;number=3.7&amp;sourceID=14","3.7")</f>
        <v>3.7</v>
      </c>
      <c r="G311" s="4" t="str">
        <f>HYPERLINK("http://141.218.60.56/~jnz1568/getInfo.php?workbook=16_10.xlsx&amp;sheet=U0&amp;row=311&amp;col=7&amp;number=0.04&amp;sourceID=14","0.04")</f>
        <v>0.04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HYPERLINK("http://141.218.60.56/~jnz1568/getInfo.php?workbook=16_10.xlsx&amp;sheet=U0&amp;row=312&amp;col=6&amp;number=3.8&amp;sourceID=14","3.8")</f>
        <v>3.8</v>
      </c>
      <c r="G312" s="4" t="str">
        <f>HYPERLINK("http://141.218.60.56/~jnz1568/getInfo.php?workbook=16_10.xlsx&amp;sheet=U0&amp;row=312&amp;col=7&amp;number=0.0399&amp;sourceID=14","0.0399")</f>
        <v>0.0399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HYPERLINK("http://141.218.60.56/~jnz1568/getInfo.php?workbook=16_10.xlsx&amp;sheet=U0&amp;row=313&amp;col=6&amp;number=3.9&amp;sourceID=14","3.9")</f>
        <v>3.9</v>
      </c>
      <c r="G313" s="4" t="str">
        <f>HYPERLINK("http://141.218.60.56/~jnz1568/getInfo.php?workbook=16_10.xlsx&amp;sheet=U0&amp;row=313&amp;col=7&amp;number=0.0397&amp;sourceID=14","0.0397")</f>
        <v>0.0397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HYPERLINK("http://141.218.60.56/~jnz1568/getInfo.php?workbook=16_10.xlsx&amp;sheet=U0&amp;row=314&amp;col=6&amp;number=4&amp;sourceID=14","4")</f>
        <v>4</v>
      </c>
      <c r="G314" s="4" t="str">
        <f>HYPERLINK("http://141.218.60.56/~jnz1568/getInfo.php?workbook=16_10.xlsx&amp;sheet=U0&amp;row=314&amp;col=7&amp;number=0.0394&amp;sourceID=14","0.0394")</f>
        <v>0.0394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HYPERLINK("http://141.218.60.56/~jnz1568/getInfo.php?workbook=16_10.xlsx&amp;sheet=U0&amp;row=315&amp;col=6&amp;number=4.1&amp;sourceID=14","4.1")</f>
        <v>4.1</v>
      </c>
      <c r="G315" s="4" t="str">
        <f>HYPERLINK("http://141.218.60.56/~jnz1568/getInfo.php?workbook=16_10.xlsx&amp;sheet=U0&amp;row=315&amp;col=7&amp;number=0.0391&amp;sourceID=14","0.0391")</f>
        <v>0.0391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HYPERLINK("http://141.218.60.56/~jnz1568/getInfo.php?workbook=16_10.xlsx&amp;sheet=U0&amp;row=316&amp;col=6&amp;number=4.2&amp;sourceID=14","4.2")</f>
        <v>4.2</v>
      </c>
      <c r="G316" s="4" t="str">
        <f>HYPERLINK("http://141.218.60.56/~jnz1568/getInfo.php?workbook=16_10.xlsx&amp;sheet=U0&amp;row=316&amp;col=7&amp;number=0.0388&amp;sourceID=14","0.0388")</f>
        <v>0.0388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HYPERLINK("http://141.218.60.56/~jnz1568/getInfo.php?workbook=16_10.xlsx&amp;sheet=U0&amp;row=317&amp;col=6&amp;number=4.3&amp;sourceID=14","4.3")</f>
        <v>4.3</v>
      </c>
      <c r="G317" s="4" t="str">
        <f>HYPERLINK("http://141.218.60.56/~jnz1568/getInfo.php?workbook=16_10.xlsx&amp;sheet=U0&amp;row=317&amp;col=7&amp;number=0.0383&amp;sourceID=14","0.0383")</f>
        <v>0.0383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HYPERLINK("http://141.218.60.56/~jnz1568/getInfo.php?workbook=16_10.xlsx&amp;sheet=U0&amp;row=318&amp;col=6&amp;number=4.4&amp;sourceID=14","4.4")</f>
        <v>4.4</v>
      </c>
      <c r="G318" s="4" t="str">
        <f>HYPERLINK("http://141.218.60.56/~jnz1568/getInfo.php?workbook=16_10.xlsx&amp;sheet=U0&amp;row=318&amp;col=7&amp;number=0.0378&amp;sourceID=14","0.0378")</f>
        <v>0.0378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HYPERLINK("http://141.218.60.56/~jnz1568/getInfo.php?workbook=16_10.xlsx&amp;sheet=U0&amp;row=319&amp;col=6&amp;number=4.5&amp;sourceID=14","4.5")</f>
        <v>4.5</v>
      </c>
      <c r="G319" s="4" t="str">
        <f>HYPERLINK("http://141.218.60.56/~jnz1568/getInfo.php?workbook=16_10.xlsx&amp;sheet=U0&amp;row=319&amp;col=7&amp;number=0.0372&amp;sourceID=14","0.0372")</f>
        <v>0.0372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HYPERLINK("http://141.218.60.56/~jnz1568/getInfo.php?workbook=16_10.xlsx&amp;sheet=U0&amp;row=320&amp;col=6&amp;number=4.6&amp;sourceID=14","4.6")</f>
        <v>4.6</v>
      </c>
      <c r="G320" s="4" t="str">
        <f>HYPERLINK("http://141.218.60.56/~jnz1568/getInfo.php?workbook=16_10.xlsx&amp;sheet=U0&amp;row=320&amp;col=7&amp;number=0.0364&amp;sourceID=14","0.0364")</f>
        <v>0.0364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HYPERLINK("http://141.218.60.56/~jnz1568/getInfo.php?workbook=16_10.xlsx&amp;sheet=U0&amp;row=321&amp;col=6&amp;number=4.7&amp;sourceID=14","4.7")</f>
        <v>4.7</v>
      </c>
      <c r="G321" s="4" t="str">
        <f>HYPERLINK("http://141.218.60.56/~jnz1568/getInfo.php?workbook=16_10.xlsx&amp;sheet=U0&amp;row=321&amp;col=7&amp;number=0.0355&amp;sourceID=14","0.0355")</f>
        <v>0.0355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HYPERLINK("http://141.218.60.56/~jnz1568/getInfo.php?workbook=16_10.xlsx&amp;sheet=U0&amp;row=322&amp;col=6&amp;number=4.8&amp;sourceID=14","4.8")</f>
        <v>4.8</v>
      </c>
      <c r="G322" s="4" t="str">
        <f>HYPERLINK("http://141.218.60.56/~jnz1568/getInfo.php?workbook=16_10.xlsx&amp;sheet=U0&amp;row=322&amp;col=7&amp;number=0.0345&amp;sourceID=14","0.0345")</f>
        <v>0.0345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HYPERLINK("http://141.218.60.56/~jnz1568/getInfo.php?workbook=16_10.xlsx&amp;sheet=U0&amp;row=323&amp;col=6&amp;number=4.9&amp;sourceID=14","4.9")</f>
        <v>4.9</v>
      </c>
      <c r="G323" s="4" t="str">
        <f>HYPERLINK("http://141.218.60.56/~jnz1568/getInfo.php?workbook=16_10.xlsx&amp;sheet=U0&amp;row=323&amp;col=7&amp;number=0.0334&amp;sourceID=14","0.0334")</f>
        <v>0.0334</v>
      </c>
    </row>
    <row r="324" spans="1:7">
      <c r="A324" s="3">
        <v>16</v>
      </c>
      <c r="B324" s="3">
        <v>10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HYPERLINK("http://141.218.60.56/~jnz1568/getInfo.php?workbook=16_10.xlsx&amp;sheet=U0&amp;row=324&amp;col=6&amp;number=3&amp;sourceID=14","3")</f>
        <v>3</v>
      </c>
      <c r="G324" s="4" t="str">
        <f>HYPERLINK("http://141.218.60.56/~jnz1568/getInfo.php?workbook=16_10.xlsx&amp;sheet=U0&amp;row=324&amp;col=7&amp;number=0.0675&amp;sourceID=14","0.0675")</f>
        <v>0.0675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HYPERLINK("http://141.218.60.56/~jnz1568/getInfo.php?workbook=16_10.xlsx&amp;sheet=U0&amp;row=325&amp;col=6&amp;number=3.1&amp;sourceID=14","3.1")</f>
        <v>3.1</v>
      </c>
      <c r="G325" s="4" t="str">
        <f>HYPERLINK("http://141.218.60.56/~jnz1568/getInfo.php?workbook=16_10.xlsx&amp;sheet=U0&amp;row=325&amp;col=7&amp;number=0.0675&amp;sourceID=14","0.0675")</f>
        <v>0.0675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HYPERLINK("http://141.218.60.56/~jnz1568/getInfo.php?workbook=16_10.xlsx&amp;sheet=U0&amp;row=326&amp;col=6&amp;number=3.2&amp;sourceID=14","3.2")</f>
        <v>3.2</v>
      </c>
      <c r="G326" s="4" t="str">
        <f>HYPERLINK("http://141.218.60.56/~jnz1568/getInfo.php?workbook=16_10.xlsx&amp;sheet=U0&amp;row=326&amp;col=7&amp;number=0.0674&amp;sourceID=14","0.0674")</f>
        <v>0.0674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HYPERLINK("http://141.218.60.56/~jnz1568/getInfo.php?workbook=16_10.xlsx&amp;sheet=U0&amp;row=327&amp;col=6&amp;number=3.3&amp;sourceID=14","3.3")</f>
        <v>3.3</v>
      </c>
      <c r="G327" s="4" t="str">
        <f>HYPERLINK("http://141.218.60.56/~jnz1568/getInfo.php?workbook=16_10.xlsx&amp;sheet=U0&amp;row=327&amp;col=7&amp;number=0.0673&amp;sourceID=14","0.0673")</f>
        <v>0.0673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HYPERLINK("http://141.218.60.56/~jnz1568/getInfo.php?workbook=16_10.xlsx&amp;sheet=U0&amp;row=328&amp;col=6&amp;number=3.4&amp;sourceID=14","3.4")</f>
        <v>3.4</v>
      </c>
      <c r="G328" s="4" t="str">
        <f>HYPERLINK("http://141.218.60.56/~jnz1568/getInfo.php?workbook=16_10.xlsx&amp;sheet=U0&amp;row=328&amp;col=7&amp;number=0.0672&amp;sourceID=14","0.0672")</f>
        <v>0.0672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HYPERLINK("http://141.218.60.56/~jnz1568/getInfo.php?workbook=16_10.xlsx&amp;sheet=U0&amp;row=329&amp;col=6&amp;number=3.5&amp;sourceID=14","3.5")</f>
        <v>3.5</v>
      </c>
      <c r="G329" s="4" t="str">
        <f>HYPERLINK("http://141.218.60.56/~jnz1568/getInfo.php?workbook=16_10.xlsx&amp;sheet=U0&amp;row=329&amp;col=7&amp;number=0.0671&amp;sourceID=14","0.0671")</f>
        <v>0.0671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HYPERLINK("http://141.218.60.56/~jnz1568/getInfo.php?workbook=16_10.xlsx&amp;sheet=U0&amp;row=330&amp;col=6&amp;number=3.6&amp;sourceID=14","3.6")</f>
        <v>3.6</v>
      </c>
      <c r="G330" s="4" t="str">
        <f>HYPERLINK("http://141.218.60.56/~jnz1568/getInfo.php?workbook=16_10.xlsx&amp;sheet=U0&amp;row=330&amp;col=7&amp;number=0.0669&amp;sourceID=14","0.0669")</f>
        <v>0.0669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HYPERLINK("http://141.218.60.56/~jnz1568/getInfo.php?workbook=16_10.xlsx&amp;sheet=U0&amp;row=331&amp;col=6&amp;number=3.7&amp;sourceID=14","3.7")</f>
        <v>3.7</v>
      </c>
      <c r="G331" s="4" t="str">
        <f>HYPERLINK("http://141.218.60.56/~jnz1568/getInfo.php?workbook=16_10.xlsx&amp;sheet=U0&amp;row=331&amp;col=7&amp;number=0.0667&amp;sourceID=14","0.0667")</f>
        <v>0.0667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HYPERLINK("http://141.218.60.56/~jnz1568/getInfo.php?workbook=16_10.xlsx&amp;sheet=U0&amp;row=332&amp;col=6&amp;number=3.8&amp;sourceID=14","3.8")</f>
        <v>3.8</v>
      </c>
      <c r="G332" s="4" t="str">
        <f>HYPERLINK("http://141.218.60.56/~jnz1568/getInfo.php?workbook=16_10.xlsx&amp;sheet=U0&amp;row=332&amp;col=7&amp;number=0.0664&amp;sourceID=14","0.0664")</f>
        <v>0.0664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HYPERLINK("http://141.218.60.56/~jnz1568/getInfo.php?workbook=16_10.xlsx&amp;sheet=U0&amp;row=333&amp;col=6&amp;number=3.9&amp;sourceID=14","3.9")</f>
        <v>3.9</v>
      </c>
      <c r="G333" s="4" t="str">
        <f>HYPERLINK("http://141.218.60.56/~jnz1568/getInfo.php?workbook=16_10.xlsx&amp;sheet=U0&amp;row=333&amp;col=7&amp;number=0.0661&amp;sourceID=14","0.0661")</f>
        <v>0.0661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HYPERLINK("http://141.218.60.56/~jnz1568/getInfo.php?workbook=16_10.xlsx&amp;sheet=U0&amp;row=334&amp;col=6&amp;number=4&amp;sourceID=14","4")</f>
        <v>4</v>
      </c>
      <c r="G334" s="4" t="str">
        <f>HYPERLINK("http://141.218.60.56/~jnz1568/getInfo.php?workbook=16_10.xlsx&amp;sheet=U0&amp;row=334&amp;col=7&amp;number=0.0657&amp;sourceID=14","0.0657")</f>
        <v>0.0657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HYPERLINK("http://141.218.60.56/~jnz1568/getInfo.php?workbook=16_10.xlsx&amp;sheet=U0&amp;row=335&amp;col=6&amp;number=4.1&amp;sourceID=14","4.1")</f>
        <v>4.1</v>
      </c>
      <c r="G335" s="4" t="str">
        <f>HYPERLINK("http://141.218.60.56/~jnz1568/getInfo.php?workbook=16_10.xlsx&amp;sheet=U0&amp;row=335&amp;col=7&amp;number=0.0652&amp;sourceID=14","0.0652")</f>
        <v>0.0652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HYPERLINK("http://141.218.60.56/~jnz1568/getInfo.php?workbook=16_10.xlsx&amp;sheet=U0&amp;row=336&amp;col=6&amp;number=4.2&amp;sourceID=14","4.2")</f>
        <v>4.2</v>
      </c>
      <c r="G336" s="4" t="str">
        <f>HYPERLINK("http://141.218.60.56/~jnz1568/getInfo.php?workbook=16_10.xlsx&amp;sheet=U0&amp;row=336&amp;col=7&amp;number=0.0646&amp;sourceID=14","0.0646")</f>
        <v>0.0646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HYPERLINK("http://141.218.60.56/~jnz1568/getInfo.php?workbook=16_10.xlsx&amp;sheet=U0&amp;row=337&amp;col=6&amp;number=4.3&amp;sourceID=14","4.3")</f>
        <v>4.3</v>
      </c>
      <c r="G337" s="4" t="str">
        <f>HYPERLINK("http://141.218.60.56/~jnz1568/getInfo.php?workbook=16_10.xlsx&amp;sheet=U0&amp;row=337&amp;col=7&amp;number=0.0639&amp;sourceID=14","0.0639")</f>
        <v>0.0639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HYPERLINK("http://141.218.60.56/~jnz1568/getInfo.php?workbook=16_10.xlsx&amp;sheet=U0&amp;row=338&amp;col=6&amp;number=4.4&amp;sourceID=14","4.4")</f>
        <v>4.4</v>
      </c>
      <c r="G338" s="4" t="str">
        <f>HYPERLINK("http://141.218.60.56/~jnz1568/getInfo.php?workbook=16_10.xlsx&amp;sheet=U0&amp;row=338&amp;col=7&amp;number=0.063&amp;sourceID=14","0.063")</f>
        <v>0.063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HYPERLINK("http://141.218.60.56/~jnz1568/getInfo.php?workbook=16_10.xlsx&amp;sheet=U0&amp;row=339&amp;col=6&amp;number=4.5&amp;sourceID=14","4.5")</f>
        <v>4.5</v>
      </c>
      <c r="G339" s="4" t="str">
        <f>HYPERLINK("http://141.218.60.56/~jnz1568/getInfo.php?workbook=16_10.xlsx&amp;sheet=U0&amp;row=339&amp;col=7&amp;number=0.0619&amp;sourceID=14","0.0619")</f>
        <v>0.0619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HYPERLINK("http://141.218.60.56/~jnz1568/getInfo.php?workbook=16_10.xlsx&amp;sheet=U0&amp;row=340&amp;col=6&amp;number=4.6&amp;sourceID=14","4.6")</f>
        <v>4.6</v>
      </c>
      <c r="G340" s="4" t="str">
        <f>HYPERLINK("http://141.218.60.56/~jnz1568/getInfo.php?workbook=16_10.xlsx&amp;sheet=U0&amp;row=340&amp;col=7&amp;number=0.0607&amp;sourceID=14","0.0607")</f>
        <v>0.0607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HYPERLINK("http://141.218.60.56/~jnz1568/getInfo.php?workbook=16_10.xlsx&amp;sheet=U0&amp;row=341&amp;col=6&amp;number=4.7&amp;sourceID=14","4.7")</f>
        <v>4.7</v>
      </c>
      <c r="G341" s="4" t="str">
        <f>HYPERLINK("http://141.218.60.56/~jnz1568/getInfo.php?workbook=16_10.xlsx&amp;sheet=U0&amp;row=341&amp;col=7&amp;number=0.0592&amp;sourceID=14","0.0592")</f>
        <v>0.0592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HYPERLINK("http://141.218.60.56/~jnz1568/getInfo.php?workbook=16_10.xlsx&amp;sheet=U0&amp;row=342&amp;col=6&amp;number=4.8&amp;sourceID=14","4.8")</f>
        <v>4.8</v>
      </c>
      <c r="G342" s="4" t="str">
        <f>HYPERLINK("http://141.218.60.56/~jnz1568/getInfo.php?workbook=16_10.xlsx&amp;sheet=U0&amp;row=342&amp;col=7&amp;number=0.0576&amp;sourceID=14","0.0576")</f>
        <v>0.0576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HYPERLINK("http://141.218.60.56/~jnz1568/getInfo.php?workbook=16_10.xlsx&amp;sheet=U0&amp;row=343&amp;col=6&amp;number=4.9&amp;sourceID=14","4.9")</f>
        <v>4.9</v>
      </c>
      <c r="G343" s="4" t="str">
        <f>HYPERLINK("http://141.218.60.56/~jnz1568/getInfo.php?workbook=16_10.xlsx&amp;sheet=U0&amp;row=343&amp;col=7&amp;number=0.0557&amp;sourceID=14","0.0557")</f>
        <v>0.0557</v>
      </c>
    </row>
    <row r="344" spans="1:7">
      <c r="A344" s="3">
        <v>16</v>
      </c>
      <c r="B344" s="3">
        <v>10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HYPERLINK("http://141.218.60.56/~jnz1568/getInfo.php?workbook=16_10.xlsx&amp;sheet=U0&amp;row=344&amp;col=6&amp;number=3&amp;sourceID=14","3")</f>
        <v>3</v>
      </c>
      <c r="G344" s="4" t="str">
        <f>HYPERLINK("http://141.218.60.56/~jnz1568/getInfo.php?workbook=16_10.xlsx&amp;sheet=U0&amp;row=344&amp;col=7&amp;number=0.0534&amp;sourceID=14","0.0534")</f>
        <v>0.0534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HYPERLINK("http://141.218.60.56/~jnz1568/getInfo.php?workbook=16_10.xlsx&amp;sheet=U0&amp;row=345&amp;col=6&amp;number=3.1&amp;sourceID=14","3.1")</f>
        <v>3.1</v>
      </c>
      <c r="G345" s="4" t="str">
        <f>HYPERLINK("http://141.218.60.56/~jnz1568/getInfo.php?workbook=16_10.xlsx&amp;sheet=U0&amp;row=345&amp;col=7&amp;number=0.0533&amp;sourceID=14","0.0533")</f>
        <v>0.0533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HYPERLINK("http://141.218.60.56/~jnz1568/getInfo.php?workbook=16_10.xlsx&amp;sheet=U0&amp;row=346&amp;col=6&amp;number=3.2&amp;sourceID=14","3.2")</f>
        <v>3.2</v>
      </c>
      <c r="G346" s="4" t="str">
        <f>HYPERLINK("http://141.218.60.56/~jnz1568/getInfo.php?workbook=16_10.xlsx&amp;sheet=U0&amp;row=346&amp;col=7&amp;number=0.0532&amp;sourceID=14","0.0532")</f>
        <v>0.0532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HYPERLINK("http://141.218.60.56/~jnz1568/getInfo.php?workbook=16_10.xlsx&amp;sheet=U0&amp;row=347&amp;col=6&amp;number=3.3&amp;sourceID=14","3.3")</f>
        <v>3.3</v>
      </c>
      <c r="G347" s="4" t="str">
        <f>HYPERLINK("http://141.218.60.56/~jnz1568/getInfo.php?workbook=16_10.xlsx&amp;sheet=U0&amp;row=347&amp;col=7&amp;number=0.0532&amp;sourceID=14","0.0532")</f>
        <v>0.0532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HYPERLINK("http://141.218.60.56/~jnz1568/getInfo.php?workbook=16_10.xlsx&amp;sheet=U0&amp;row=348&amp;col=6&amp;number=3.4&amp;sourceID=14","3.4")</f>
        <v>3.4</v>
      </c>
      <c r="G348" s="4" t="str">
        <f>HYPERLINK("http://141.218.60.56/~jnz1568/getInfo.php?workbook=16_10.xlsx&amp;sheet=U0&amp;row=348&amp;col=7&amp;number=0.0531&amp;sourceID=14","0.0531")</f>
        <v>0.0531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HYPERLINK("http://141.218.60.56/~jnz1568/getInfo.php?workbook=16_10.xlsx&amp;sheet=U0&amp;row=349&amp;col=6&amp;number=3.5&amp;sourceID=14","3.5")</f>
        <v>3.5</v>
      </c>
      <c r="G349" s="4" t="str">
        <f>HYPERLINK("http://141.218.60.56/~jnz1568/getInfo.php?workbook=16_10.xlsx&amp;sheet=U0&amp;row=349&amp;col=7&amp;number=0.0529&amp;sourceID=14","0.0529")</f>
        <v>0.0529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HYPERLINK("http://141.218.60.56/~jnz1568/getInfo.php?workbook=16_10.xlsx&amp;sheet=U0&amp;row=350&amp;col=6&amp;number=3.6&amp;sourceID=14","3.6")</f>
        <v>3.6</v>
      </c>
      <c r="G350" s="4" t="str">
        <f>HYPERLINK("http://141.218.60.56/~jnz1568/getInfo.php?workbook=16_10.xlsx&amp;sheet=U0&amp;row=350&amp;col=7&amp;number=0.0528&amp;sourceID=14","0.0528")</f>
        <v>0.0528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HYPERLINK("http://141.218.60.56/~jnz1568/getInfo.php?workbook=16_10.xlsx&amp;sheet=U0&amp;row=351&amp;col=6&amp;number=3.7&amp;sourceID=14","3.7")</f>
        <v>3.7</v>
      </c>
      <c r="G351" s="4" t="str">
        <f>HYPERLINK("http://141.218.60.56/~jnz1568/getInfo.php?workbook=16_10.xlsx&amp;sheet=U0&amp;row=351&amp;col=7&amp;number=0.0526&amp;sourceID=14","0.0526")</f>
        <v>0.0526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HYPERLINK("http://141.218.60.56/~jnz1568/getInfo.php?workbook=16_10.xlsx&amp;sheet=U0&amp;row=352&amp;col=6&amp;number=3.8&amp;sourceID=14","3.8")</f>
        <v>3.8</v>
      </c>
      <c r="G352" s="4" t="str">
        <f>HYPERLINK("http://141.218.60.56/~jnz1568/getInfo.php?workbook=16_10.xlsx&amp;sheet=U0&amp;row=352&amp;col=7&amp;number=0.0524&amp;sourceID=14","0.0524")</f>
        <v>0.0524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HYPERLINK("http://141.218.60.56/~jnz1568/getInfo.php?workbook=16_10.xlsx&amp;sheet=U0&amp;row=353&amp;col=6&amp;number=3.9&amp;sourceID=14","3.9")</f>
        <v>3.9</v>
      </c>
      <c r="G353" s="4" t="str">
        <f>HYPERLINK("http://141.218.60.56/~jnz1568/getInfo.php?workbook=16_10.xlsx&amp;sheet=U0&amp;row=353&amp;col=7&amp;number=0.0521&amp;sourceID=14","0.0521")</f>
        <v>0.0521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HYPERLINK("http://141.218.60.56/~jnz1568/getInfo.php?workbook=16_10.xlsx&amp;sheet=U0&amp;row=354&amp;col=6&amp;number=4&amp;sourceID=14","4")</f>
        <v>4</v>
      </c>
      <c r="G354" s="4" t="str">
        <f>HYPERLINK("http://141.218.60.56/~jnz1568/getInfo.php?workbook=16_10.xlsx&amp;sheet=U0&amp;row=354&amp;col=7&amp;number=0.0517&amp;sourceID=14","0.0517")</f>
        <v>0.0517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HYPERLINK("http://141.218.60.56/~jnz1568/getInfo.php?workbook=16_10.xlsx&amp;sheet=U0&amp;row=355&amp;col=6&amp;number=4.1&amp;sourceID=14","4.1")</f>
        <v>4.1</v>
      </c>
      <c r="G355" s="4" t="str">
        <f>HYPERLINK("http://141.218.60.56/~jnz1568/getInfo.php?workbook=16_10.xlsx&amp;sheet=U0&amp;row=355&amp;col=7&amp;number=0.0513&amp;sourceID=14","0.0513")</f>
        <v>0.0513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HYPERLINK("http://141.218.60.56/~jnz1568/getInfo.php?workbook=16_10.xlsx&amp;sheet=U0&amp;row=356&amp;col=6&amp;number=4.2&amp;sourceID=14","4.2")</f>
        <v>4.2</v>
      </c>
      <c r="G356" s="4" t="str">
        <f>HYPERLINK("http://141.218.60.56/~jnz1568/getInfo.php?workbook=16_10.xlsx&amp;sheet=U0&amp;row=356&amp;col=7&amp;number=0.0507&amp;sourceID=14","0.0507")</f>
        <v>0.0507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HYPERLINK("http://141.218.60.56/~jnz1568/getInfo.php?workbook=16_10.xlsx&amp;sheet=U0&amp;row=357&amp;col=6&amp;number=4.3&amp;sourceID=14","4.3")</f>
        <v>4.3</v>
      </c>
      <c r="G357" s="4" t="str">
        <f>HYPERLINK("http://141.218.60.56/~jnz1568/getInfo.php?workbook=16_10.xlsx&amp;sheet=U0&amp;row=357&amp;col=7&amp;number=0.0501&amp;sourceID=14","0.0501")</f>
        <v>0.0501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HYPERLINK("http://141.218.60.56/~jnz1568/getInfo.php?workbook=16_10.xlsx&amp;sheet=U0&amp;row=358&amp;col=6&amp;number=4.4&amp;sourceID=14","4.4")</f>
        <v>4.4</v>
      </c>
      <c r="G358" s="4" t="str">
        <f>HYPERLINK("http://141.218.60.56/~jnz1568/getInfo.php?workbook=16_10.xlsx&amp;sheet=U0&amp;row=358&amp;col=7&amp;number=0.0493&amp;sourceID=14","0.0493")</f>
        <v>0.0493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HYPERLINK("http://141.218.60.56/~jnz1568/getInfo.php?workbook=16_10.xlsx&amp;sheet=U0&amp;row=359&amp;col=6&amp;number=4.5&amp;sourceID=14","4.5")</f>
        <v>4.5</v>
      </c>
      <c r="G359" s="4" t="str">
        <f>HYPERLINK("http://141.218.60.56/~jnz1568/getInfo.php?workbook=16_10.xlsx&amp;sheet=U0&amp;row=359&amp;col=7&amp;number=0.0483&amp;sourceID=14","0.0483")</f>
        <v>0.0483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HYPERLINK("http://141.218.60.56/~jnz1568/getInfo.php?workbook=16_10.xlsx&amp;sheet=U0&amp;row=360&amp;col=6&amp;number=4.6&amp;sourceID=14","4.6")</f>
        <v>4.6</v>
      </c>
      <c r="G360" s="4" t="str">
        <f>HYPERLINK("http://141.218.60.56/~jnz1568/getInfo.php?workbook=16_10.xlsx&amp;sheet=U0&amp;row=360&amp;col=7&amp;number=0.0472&amp;sourceID=14","0.0472")</f>
        <v>0.0472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HYPERLINK("http://141.218.60.56/~jnz1568/getInfo.php?workbook=16_10.xlsx&amp;sheet=U0&amp;row=361&amp;col=6&amp;number=4.7&amp;sourceID=14","4.7")</f>
        <v>4.7</v>
      </c>
      <c r="G361" s="4" t="str">
        <f>HYPERLINK("http://141.218.60.56/~jnz1568/getInfo.php?workbook=16_10.xlsx&amp;sheet=U0&amp;row=361&amp;col=7&amp;number=0.0459&amp;sourceID=14","0.0459")</f>
        <v>0.0459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HYPERLINK("http://141.218.60.56/~jnz1568/getInfo.php?workbook=16_10.xlsx&amp;sheet=U0&amp;row=362&amp;col=6&amp;number=4.8&amp;sourceID=14","4.8")</f>
        <v>4.8</v>
      </c>
      <c r="G362" s="4" t="str">
        <f>HYPERLINK("http://141.218.60.56/~jnz1568/getInfo.php?workbook=16_10.xlsx&amp;sheet=U0&amp;row=362&amp;col=7&amp;number=0.0445&amp;sourceID=14","0.0445")</f>
        <v>0.0445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HYPERLINK("http://141.218.60.56/~jnz1568/getInfo.php?workbook=16_10.xlsx&amp;sheet=U0&amp;row=363&amp;col=6&amp;number=4.9&amp;sourceID=14","4.9")</f>
        <v>4.9</v>
      </c>
      <c r="G363" s="4" t="str">
        <f>HYPERLINK("http://141.218.60.56/~jnz1568/getInfo.php?workbook=16_10.xlsx&amp;sheet=U0&amp;row=363&amp;col=7&amp;number=0.0429&amp;sourceID=14","0.0429")</f>
        <v>0.0429</v>
      </c>
    </row>
    <row r="364" spans="1:7">
      <c r="A364" s="3">
        <v>16</v>
      </c>
      <c r="B364" s="3">
        <v>10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HYPERLINK("http://141.218.60.56/~jnz1568/getInfo.php?workbook=16_10.xlsx&amp;sheet=U0&amp;row=364&amp;col=6&amp;number=3&amp;sourceID=14","3")</f>
        <v>3</v>
      </c>
      <c r="G364" s="4" t="str">
        <f>HYPERLINK("http://141.218.60.56/~jnz1568/getInfo.php?workbook=16_10.xlsx&amp;sheet=U0&amp;row=364&amp;col=7&amp;number=0.0415&amp;sourceID=14","0.0415")</f>
        <v>0.0415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HYPERLINK("http://141.218.60.56/~jnz1568/getInfo.php?workbook=16_10.xlsx&amp;sheet=U0&amp;row=365&amp;col=6&amp;number=3.1&amp;sourceID=14","3.1")</f>
        <v>3.1</v>
      </c>
      <c r="G365" s="4" t="str">
        <f>HYPERLINK("http://141.218.60.56/~jnz1568/getInfo.php?workbook=16_10.xlsx&amp;sheet=U0&amp;row=365&amp;col=7&amp;number=0.0415&amp;sourceID=14","0.0415")</f>
        <v>0.0415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HYPERLINK("http://141.218.60.56/~jnz1568/getInfo.php?workbook=16_10.xlsx&amp;sheet=U0&amp;row=366&amp;col=6&amp;number=3.2&amp;sourceID=14","3.2")</f>
        <v>3.2</v>
      </c>
      <c r="G366" s="4" t="str">
        <f>HYPERLINK("http://141.218.60.56/~jnz1568/getInfo.php?workbook=16_10.xlsx&amp;sheet=U0&amp;row=366&amp;col=7&amp;number=0.0414&amp;sourceID=14","0.0414")</f>
        <v>0.0414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HYPERLINK("http://141.218.60.56/~jnz1568/getInfo.php?workbook=16_10.xlsx&amp;sheet=U0&amp;row=367&amp;col=6&amp;number=3.3&amp;sourceID=14","3.3")</f>
        <v>3.3</v>
      </c>
      <c r="G367" s="4" t="str">
        <f>HYPERLINK("http://141.218.60.56/~jnz1568/getInfo.php?workbook=16_10.xlsx&amp;sheet=U0&amp;row=367&amp;col=7&amp;number=0.0413&amp;sourceID=14","0.0413")</f>
        <v>0.0413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HYPERLINK("http://141.218.60.56/~jnz1568/getInfo.php?workbook=16_10.xlsx&amp;sheet=U0&amp;row=368&amp;col=6&amp;number=3.4&amp;sourceID=14","3.4")</f>
        <v>3.4</v>
      </c>
      <c r="G368" s="4" t="str">
        <f>HYPERLINK("http://141.218.60.56/~jnz1568/getInfo.php?workbook=16_10.xlsx&amp;sheet=U0&amp;row=368&amp;col=7&amp;number=0.0413&amp;sourceID=14","0.0413")</f>
        <v>0.0413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HYPERLINK("http://141.218.60.56/~jnz1568/getInfo.php?workbook=16_10.xlsx&amp;sheet=U0&amp;row=369&amp;col=6&amp;number=3.5&amp;sourceID=14","3.5")</f>
        <v>3.5</v>
      </c>
      <c r="G369" s="4" t="str">
        <f>HYPERLINK("http://141.218.60.56/~jnz1568/getInfo.php?workbook=16_10.xlsx&amp;sheet=U0&amp;row=369&amp;col=7&amp;number=0.0412&amp;sourceID=14","0.0412")</f>
        <v>0.0412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HYPERLINK("http://141.218.60.56/~jnz1568/getInfo.php?workbook=16_10.xlsx&amp;sheet=U0&amp;row=370&amp;col=6&amp;number=3.6&amp;sourceID=14","3.6")</f>
        <v>3.6</v>
      </c>
      <c r="G370" s="4" t="str">
        <f>HYPERLINK("http://141.218.60.56/~jnz1568/getInfo.php?workbook=16_10.xlsx&amp;sheet=U0&amp;row=370&amp;col=7&amp;number=0.0411&amp;sourceID=14","0.0411")</f>
        <v>0.0411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HYPERLINK("http://141.218.60.56/~jnz1568/getInfo.php?workbook=16_10.xlsx&amp;sheet=U0&amp;row=371&amp;col=6&amp;number=3.7&amp;sourceID=14","3.7")</f>
        <v>3.7</v>
      </c>
      <c r="G371" s="4" t="str">
        <f>HYPERLINK("http://141.218.60.56/~jnz1568/getInfo.php?workbook=16_10.xlsx&amp;sheet=U0&amp;row=371&amp;col=7&amp;number=0.0409&amp;sourceID=14","0.0409")</f>
        <v>0.0409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HYPERLINK("http://141.218.60.56/~jnz1568/getInfo.php?workbook=16_10.xlsx&amp;sheet=U0&amp;row=372&amp;col=6&amp;number=3.8&amp;sourceID=14","3.8")</f>
        <v>3.8</v>
      </c>
      <c r="G372" s="4" t="str">
        <f>HYPERLINK("http://141.218.60.56/~jnz1568/getInfo.php?workbook=16_10.xlsx&amp;sheet=U0&amp;row=372&amp;col=7&amp;number=0.0407&amp;sourceID=14","0.0407")</f>
        <v>0.0407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HYPERLINK("http://141.218.60.56/~jnz1568/getInfo.php?workbook=16_10.xlsx&amp;sheet=U0&amp;row=373&amp;col=6&amp;number=3.9&amp;sourceID=14","3.9")</f>
        <v>3.9</v>
      </c>
      <c r="G373" s="4" t="str">
        <f>HYPERLINK("http://141.218.60.56/~jnz1568/getInfo.php?workbook=16_10.xlsx&amp;sheet=U0&amp;row=373&amp;col=7&amp;number=0.0405&amp;sourceID=14","0.0405")</f>
        <v>0.0405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HYPERLINK("http://141.218.60.56/~jnz1568/getInfo.php?workbook=16_10.xlsx&amp;sheet=U0&amp;row=374&amp;col=6&amp;number=4&amp;sourceID=14","4")</f>
        <v>4</v>
      </c>
      <c r="G374" s="4" t="str">
        <f>HYPERLINK("http://141.218.60.56/~jnz1568/getInfo.php?workbook=16_10.xlsx&amp;sheet=U0&amp;row=374&amp;col=7&amp;number=0.0402&amp;sourceID=14","0.0402")</f>
        <v>0.0402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HYPERLINK("http://141.218.60.56/~jnz1568/getInfo.php?workbook=16_10.xlsx&amp;sheet=U0&amp;row=375&amp;col=6&amp;number=4.1&amp;sourceID=14","4.1")</f>
        <v>4.1</v>
      </c>
      <c r="G375" s="4" t="str">
        <f>HYPERLINK("http://141.218.60.56/~jnz1568/getInfo.php?workbook=16_10.xlsx&amp;sheet=U0&amp;row=375&amp;col=7&amp;number=0.0399&amp;sourceID=14","0.0399")</f>
        <v>0.0399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HYPERLINK("http://141.218.60.56/~jnz1568/getInfo.php?workbook=16_10.xlsx&amp;sheet=U0&amp;row=376&amp;col=6&amp;number=4.2&amp;sourceID=14","4.2")</f>
        <v>4.2</v>
      </c>
      <c r="G376" s="4" t="str">
        <f>HYPERLINK("http://141.218.60.56/~jnz1568/getInfo.php?workbook=16_10.xlsx&amp;sheet=U0&amp;row=376&amp;col=7&amp;number=0.0395&amp;sourceID=14","0.0395")</f>
        <v>0.0395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HYPERLINK("http://141.218.60.56/~jnz1568/getInfo.php?workbook=16_10.xlsx&amp;sheet=U0&amp;row=377&amp;col=6&amp;number=4.3&amp;sourceID=14","4.3")</f>
        <v>4.3</v>
      </c>
      <c r="G377" s="4" t="str">
        <f>HYPERLINK("http://141.218.60.56/~jnz1568/getInfo.php?workbook=16_10.xlsx&amp;sheet=U0&amp;row=377&amp;col=7&amp;number=0.039&amp;sourceID=14","0.039")</f>
        <v>0.039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HYPERLINK("http://141.218.60.56/~jnz1568/getInfo.php?workbook=16_10.xlsx&amp;sheet=U0&amp;row=378&amp;col=6&amp;number=4.4&amp;sourceID=14","4.4")</f>
        <v>4.4</v>
      </c>
      <c r="G378" s="4" t="str">
        <f>HYPERLINK("http://141.218.60.56/~jnz1568/getInfo.php?workbook=16_10.xlsx&amp;sheet=U0&amp;row=378&amp;col=7&amp;number=0.0383&amp;sourceID=14","0.0383")</f>
        <v>0.0383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HYPERLINK("http://141.218.60.56/~jnz1568/getInfo.php?workbook=16_10.xlsx&amp;sheet=U0&amp;row=379&amp;col=6&amp;number=4.5&amp;sourceID=14","4.5")</f>
        <v>4.5</v>
      </c>
      <c r="G379" s="4" t="str">
        <f>HYPERLINK("http://141.218.60.56/~jnz1568/getInfo.php?workbook=16_10.xlsx&amp;sheet=U0&amp;row=379&amp;col=7&amp;number=0.0376&amp;sourceID=14","0.0376")</f>
        <v>0.0376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HYPERLINK("http://141.218.60.56/~jnz1568/getInfo.php?workbook=16_10.xlsx&amp;sheet=U0&amp;row=380&amp;col=6&amp;number=4.6&amp;sourceID=14","4.6")</f>
        <v>4.6</v>
      </c>
      <c r="G380" s="4" t="str">
        <f>HYPERLINK("http://141.218.60.56/~jnz1568/getInfo.php?workbook=16_10.xlsx&amp;sheet=U0&amp;row=380&amp;col=7&amp;number=0.0367&amp;sourceID=14","0.0367")</f>
        <v>0.0367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HYPERLINK("http://141.218.60.56/~jnz1568/getInfo.php?workbook=16_10.xlsx&amp;sheet=U0&amp;row=381&amp;col=6&amp;number=4.7&amp;sourceID=14","4.7")</f>
        <v>4.7</v>
      </c>
      <c r="G381" s="4" t="str">
        <f>HYPERLINK("http://141.218.60.56/~jnz1568/getInfo.php?workbook=16_10.xlsx&amp;sheet=U0&amp;row=381&amp;col=7&amp;number=0.0357&amp;sourceID=14","0.0357")</f>
        <v>0.0357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HYPERLINK("http://141.218.60.56/~jnz1568/getInfo.php?workbook=16_10.xlsx&amp;sheet=U0&amp;row=382&amp;col=6&amp;number=4.8&amp;sourceID=14","4.8")</f>
        <v>4.8</v>
      </c>
      <c r="G382" s="4" t="str">
        <f>HYPERLINK("http://141.218.60.56/~jnz1568/getInfo.php?workbook=16_10.xlsx&amp;sheet=U0&amp;row=382&amp;col=7&amp;number=0.0346&amp;sourceID=14","0.0346")</f>
        <v>0.0346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HYPERLINK("http://141.218.60.56/~jnz1568/getInfo.php?workbook=16_10.xlsx&amp;sheet=U0&amp;row=383&amp;col=6&amp;number=4.9&amp;sourceID=14","4.9")</f>
        <v>4.9</v>
      </c>
      <c r="G383" s="4" t="str">
        <f>HYPERLINK("http://141.218.60.56/~jnz1568/getInfo.php?workbook=16_10.xlsx&amp;sheet=U0&amp;row=383&amp;col=7&amp;number=0.0334&amp;sourceID=14","0.0334")</f>
        <v>0.0334</v>
      </c>
    </row>
    <row r="384" spans="1:7">
      <c r="A384" s="3">
        <v>16</v>
      </c>
      <c r="B384" s="3">
        <v>10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HYPERLINK("http://141.218.60.56/~jnz1568/getInfo.php?workbook=16_10.xlsx&amp;sheet=U0&amp;row=384&amp;col=6&amp;number=3&amp;sourceID=14","3")</f>
        <v>3</v>
      </c>
      <c r="G384" s="4" t="str">
        <f>HYPERLINK("http://141.218.60.56/~jnz1568/getInfo.php?workbook=16_10.xlsx&amp;sheet=U0&amp;row=384&amp;col=7&amp;number=0.0296&amp;sourceID=14","0.0296")</f>
        <v>0.0296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HYPERLINK("http://141.218.60.56/~jnz1568/getInfo.php?workbook=16_10.xlsx&amp;sheet=U0&amp;row=385&amp;col=6&amp;number=3.1&amp;sourceID=14","3.1")</f>
        <v>3.1</v>
      </c>
      <c r="G385" s="4" t="str">
        <f>HYPERLINK("http://141.218.60.56/~jnz1568/getInfo.php?workbook=16_10.xlsx&amp;sheet=U0&amp;row=385&amp;col=7&amp;number=0.0296&amp;sourceID=14","0.0296")</f>
        <v>0.0296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HYPERLINK("http://141.218.60.56/~jnz1568/getInfo.php?workbook=16_10.xlsx&amp;sheet=U0&amp;row=386&amp;col=6&amp;number=3.2&amp;sourceID=14","3.2")</f>
        <v>3.2</v>
      </c>
      <c r="G386" s="4" t="str">
        <f>HYPERLINK("http://141.218.60.56/~jnz1568/getInfo.php?workbook=16_10.xlsx&amp;sheet=U0&amp;row=386&amp;col=7&amp;number=0.0296&amp;sourceID=14","0.0296")</f>
        <v>0.0296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HYPERLINK("http://141.218.60.56/~jnz1568/getInfo.php?workbook=16_10.xlsx&amp;sheet=U0&amp;row=387&amp;col=6&amp;number=3.3&amp;sourceID=14","3.3")</f>
        <v>3.3</v>
      </c>
      <c r="G387" s="4" t="str">
        <f>HYPERLINK("http://141.218.60.56/~jnz1568/getInfo.php?workbook=16_10.xlsx&amp;sheet=U0&amp;row=387&amp;col=7&amp;number=0.0295&amp;sourceID=14","0.0295")</f>
        <v>0.0295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HYPERLINK("http://141.218.60.56/~jnz1568/getInfo.php?workbook=16_10.xlsx&amp;sheet=U0&amp;row=388&amp;col=6&amp;number=3.4&amp;sourceID=14","3.4")</f>
        <v>3.4</v>
      </c>
      <c r="G388" s="4" t="str">
        <f>HYPERLINK("http://141.218.60.56/~jnz1568/getInfo.php?workbook=16_10.xlsx&amp;sheet=U0&amp;row=388&amp;col=7&amp;number=0.0295&amp;sourceID=14","0.0295")</f>
        <v>0.0295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HYPERLINK("http://141.218.60.56/~jnz1568/getInfo.php?workbook=16_10.xlsx&amp;sheet=U0&amp;row=389&amp;col=6&amp;number=3.5&amp;sourceID=14","3.5")</f>
        <v>3.5</v>
      </c>
      <c r="G389" s="4" t="str">
        <f>HYPERLINK("http://141.218.60.56/~jnz1568/getInfo.php?workbook=16_10.xlsx&amp;sheet=U0&amp;row=389&amp;col=7&amp;number=0.0294&amp;sourceID=14","0.0294")</f>
        <v>0.0294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HYPERLINK("http://141.218.60.56/~jnz1568/getInfo.php?workbook=16_10.xlsx&amp;sheet=U0&amp;row=390&amp;col=6&amp;number=3.6&amp;sourceID=14","3.6")</f>
        <v>3.6</v>
      </c>
      <c r="G390" s="4" t="str">
        <f>HYPERLINK("http://141.218.60.56/~jnz1568/getInfo.php?workbook=16_10.xlsx&amp;sheet=U0&amp;row=390&amp;col=7&amp;number=0.0293&amp;sourceID=14","0.0293")</f>
        <v>0.0293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HYPERLINK("http://141.218.60.56/~jnz1568/getInfo.php?workbook=16_10.xlsx&amp;sheet=U0&amp;row=391&amp;col=6&amp;number=3.7&amp;sourceID=14","3.7")</f>
        <v>3.7</v>
      </c>
      <c r="G391" s="4" t="str">
        <f>HYPERLINK("http://141.218.60.56/~jnz1568/getInfo.php?workbook=16_10.xlsx&amp;sheet=U0&amp;row=391&amp;col=7&amp;number=0.0292&amp;sourceID=14","0.0292")</f>
        <v>0.0292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HYPERLINK("http://141.218.60.56/~jnz1568/getInfo.php?workbook=16_10.xlsx&amp;sheet=U0&amp;row=392&amp;col=6&amp;number=3.8&amp;sourceID=14","3.8")</f>
        <v>3.8</v>
      </c>
      <c r="G392" s="4" t="str">
        <f>HYPERLINK("http://141.218.60.56/~jnz1568/getInfo.php?workbook=16_10.xlsx&amp;sheet=U0&amp;row=392&amp;col=7&amp;number=0.0291&amp;sourceID=14","0.0291")</f>
        <v>0.0291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HYPERLINK("http://141.218.60.56/~jnz1568/getInfo.php?workbook=16_10.xlsx&amp;sheet=U0&amp;row=393&amp;col=6&amp;number=3.9&amp;sourceID=14","3.9")</f>
        <v>3.9</v>
      </c>
      <c r="G393" s="4" t="str">
        <f>HYPERLINK("http://141.218.60.56/~jnz1568/getInfo.php?workbook=16_10.xlsx&amp;sheet=U0&amp;row=393&amp;col=7&amp;number=0.0289&amp;sourceID=14","0.0289")</f>
        <v>0.0289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HYPERLINK("http://141.218.60.56/~jnz1568/getInfo.php?workbook=16_10.xlsx&amp;sheet=U0&amp;row=394&amp;col=6&amp;number=4&amp;sourceID=14","4")</f>
        <v>4</v>
      </c>
      <c r="G394" s="4" t="str">
        <f>HYPERLINK("http://141.218.60.56/~jnz1568/getInfo.php?workbook=16_10.xlsx&amp;sheet=U0&amp;row=394&amp;col=7&amp;number=0.0287&amp;sourceID=14","0.0287")</f>
        <v>0.0287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HYPERLINK("http://141.218.60.56/~jnz1568/getInfo.php?workbook=16_10.xlsx&amp;sheet=U0&amp;row=395&amp;col=6&amp;number=4.1&amp;sourceID=14","4.1")</f>
        <v>4.1</v>
      </c>
      <c r="G395" s="4" t="str">
        <f>HYPERLINK("http://141.218.60.56/~jnz1568/getInfo.php?workbook=16_10.xlsx&amp;sheet=U0&amp;row=395&amp;col=7&amp;number=0.0285&amp;sourceID=14","0.0285")</f>
        <v>0.0285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HYPERLINK("http://141.218.60.56/~jnz1568/getInfo.php?workbook=16_10.xlsx&amp;sheet=U0&amp;row=396&amp;col=6&amp;number=4.2&amp;sourceID=14","4.2")</f>
        <v>4.2</v>
      </c>
      <c r="G396" s="4" t="str">
        <f>HYPERLINK("http://141.218.60.56/~jnz1568/getInfo.php?workbook=16_10.xlsx&amp;sheet=U0&amp;row=396&amp;col=7&amp;number=0.0282&amp;sourceID=14","0.0282")</f>
        <v>0.0282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HYPERLINK("http://141.218.60.56/~jnz1568/getInfo.php?workbook=16_10.xlsx&amp;sheet=U0&amp;row=397&amp;col=6&amp;number=4.3&amp;sourceID=14","4.3")</f>
        <v>4.3</v>
      </c>
      <c r="G397" s="4" t="str">
        <f>HYPERLINK("http://141.218.60.56/~jnz1568/getInfo.php?workbook=16_10.xlsx&amp;sheet=U0&amp;row=397&amp;col=7&amp;number=0.0278&amp;sourceID=14","0.0278")</f>
        <v>0.0278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HYPERLINK("http://141.218.60.56/~jnz1568/getInfo.php?workbook=16_10.xlsx&amp;sheet=U0&amp;row=398&amp;col=6&amp;number=4.4&amp;sourceID=14","4.4")</f>
        <v>4.4</v>
      </c>
      <c r="G398" s="4" t="str">
        <f>HYPERLINK("http://141.218.60.56/~jnz1568/getInfo.php?workbook=16_10.xlsx&amp;sheet=U0&amp;row=398&amp;col=7&amp;number=0.0274&amp;sourceID=14","0.0274")</f>
        <v>0.0274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HYPERLINK("http://141.218.60.56/~jnz1568/getInfo.php?workbook=16_10.xlsx&amp;sheet=U0&amp;row=399&amp;col=6&amp;number=4.5&amp;sourceID=14","4.5")</f>
        <v>4.5</v>
      </c>
      <c r="G399" s="4" t="str">
        <f>HYPERLINK("http://141.218.60.56/~jnz1568/getInfo.php?workbook=16_10.xlsx&amp;sheet=U0&amp;row=399&amp;col=7&amp;number=0.0268&amp;sourceID=14","0.0268")</f>
        <v>0.0268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HYPERLINK("http://141.218.60.56/~jnz1568/getInfo.php?workbook=16_10.xlsx&amp;sheet=U0&amp;row=400&amp;col=6&amp;number=4.6&amp;sourceID=14","4.6")</f>
        <v>4.6</v>
      </c>
      <c r="G400" s="4" t="str">
        <f>HYPERLINK("http://141.218.60.56/~jnz1568/getInfo.php?workbook=16_10.xlsx&amp;sheet=U0&amp;row=400&amp;col=7&amp;number=0.0262&amp;sourceID=14","0.0262")</f>
        <v>0.0262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HYPERLINK("http://141.218.60.56/~jnz1568/getInfo.php?workbook=16_10.xlsx&amp;sheet=U0&amp;row=401&amp;col=6&amp;number=4.7&amp;sourceID=14","4.7")</f>
        <v>4.7</v>
      </c>
      <c r="G401" s="4" t="str">
        <f>HYPERLINK("http://141.218.60.56/~jnz1568/getInfo.php?workbook=16_10.xlsx&amp;sheet=U0&amp;row=401&amp;col=7&amp;number=0.0255&amp;sourceID=14","0.0255")</f>
        <v>0.0255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HYPERLINK("http://141.218.60.56/~jnz1568/getInfo.php?workbook=16_10.xlsx&amp;sheet=U0&amp;row=402&amp;col=6&amp;number=4.8&amp;sourceID=14","4.8")</f>
        <v>4.8</v>
      </c>
      <c r="G402" s="4" t="str">
        <f>HYPERLINK("http://141.218.60.56/~jnz1568/getInfo.php?workbook=16_10.xlsx&amp;sheet=U0&amp;row=402&amp;col=7&amp;number=0.0247&amp;sourceID=14","0.0247")</f>
        <v>0.0247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HYPERLINK("http://141.218.60.56/~jnz1568/getInfo.php?workbook=16_10.xlsx&amp;sheet=U0&amp;row=403&amp;col=6&amp;number=4.9&amp;sourceID=14","4.9")</f>
        <v>4.9</v>
      </c>
      <c r="G403" s="4" t="str">
        <f>HYPERLINK("http://141.218.60.56/~jnz1568/getInfo.php?workbook=16_10.xlsx&amp;sheet=U0&amp;row=403&amp;col=7&amp;number=0.0238&amp;sourceID=14","0.0238")</f>
        <v>0.0238</v>
      </c>
    </row>
    <row r="404" spans="1:7">
      <c r="A404" s="3">
        <v>16</v>
      </c>
      <c r="B404" s="3">
        <v>10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HYPERLINK("http://141.218.60.56/~jnz1568/getInfo.php?workbook=16_10.xlsx&amp;sheet=U0&amp;row=404&amp;col=6&amp;number=3&amp;sourceID=14","3")</f>
        <v>3</v>
      </c>
      <c r="G404" s="4" t="str">
        <f>HYPERLINK("http://141.218.60.56/~jnz1568/getInfo.php?workbook=16_10.xlsx&amp;sheet=U0&amp;row=404&amp;col=7&amp;number=0.0325&amp;sourceID=14","0.0325")</f>
        <v>0.0325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HYPERLINK("http://141.218.60.56/~jnz1568/getInfo.php?workbook=16_10.xlsx&amp;sheet=U0&amp;row=405&amp;col=6&amp;number=3.1&amp;sourceID=14","3.1")</f>
        <v>3.1</v>
      </c>
      <c r="G405" s="4" t="str">
        <f>HYPERLINK("http://141.218.60.56/~jnz1568/getInfo.php?workbook=16_10.xlsx&amp;sheet=U0&amp;row=405&amp;col=7&amp;number=0.0325&amp;sourceID=14","0.0325")</f>
        <v>0.0325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HYPERLINK("http://141.218.60.56/~jnz1568/getInfo.php?workbook=16_10.xlsx&amp;sheet=U0&amp;row=406&amp;col=6&amp;number=3.2&amp;sourceID=14","3.2")</f>
        <v>3.2</v>
      </c>
      <c r="G406" s="4" t="str">
        <f>HYPERLINK("http://141.218.60.56/~jnz1568/getInfo.php?workbook=16_10.xlsx&amp;sheet=U0&amp;row=406&amp;col=7&amp;number=0.0324&amp;sourceID=14","0.0324")</f>
        <v>0.0324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HYPERLINK("http://141.218.60.56/~jnz1568/getInfo.php?workbook=16_10.xlsx&amp;sheet=U0&amp;row=407&amp;col=6&amp;number=3.3&amp;sourceID=14","3.3")</f>
        <v>3.3</v>
      </c>
      <c r="G407" s="4" t="str">
        <f>HYPERLINK("http://141.218.60.56/~jnz1568/getInfo.php?workbook=16_10.xlsx&amp;sheet=U0&amp;row=407&amp;col=7&amp;number=0.0323&amp;sourceID=14","0.0323")</f>
        <v>0.0323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HYPERLINK("http://141.218.60.56/~jnz1568/getInfo.php?workbook=16_10.xlsx&amp;sheet=U0&amp;row=408&amp;col=6&amp;number=3.4&amp;sourceID=14","3.4")</f>
        <v>3.4</v>
      </c>
      <c r="G408" s="4" t="str">
        <f>HYPERLINK("http://141.218.60.56/~jnz1568/getInfo.php?workbook=16_10.xlsx&amp;sheet=U0&amp;row=408&amp;col=7&amp;number=0.0322&amp;sourceID=14","0.0322")</f>
        <v>0.0322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HYPERLINK("http://141.218.60.56/~jnz1568/getInfo.php?workbook=16_10.xlsx&amp;sheet=U0&amp;row=409&amp;col=6&amp;number=3.5&amp;sourceID=14","3.5")</f>
        <v>3.5</v>
      </c>
      <c r="G409" s="4" t="str">
        <f>HYPERLINK("http://141.218.60.56/~jnz1568/getInfo.php?workbook=16_10.xlsx&amp;sheet=U0&amp;row=409&amp;col=7&amp;number=0.0321&amp;sourceID=14","0.0321")</f>
        <v>0.0321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HYPERLINK("http://141.218.60.56/~jnz1568/getInfo.php?workbook=16_10.xlsx&amp;sheet=U0&amp;row=410&amp;col=6&amp;number=3.6&amp;sourceID=14","3.6")</f>
        <v>3.6</v>
      </c>
      <c r="G410" s="4" t="str">
        <f>HYPERLINK("http://141.218.60.56/~jnz1568/getInfo.php?workbook=16_10.xlsx&amp;sheet=U0&amp;row=410&amp;col=7&amp;number=0.032&amp;sourceID=14","0.032")</f>
        <v>0.032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HYPERLINK("http://141.218.60.56/~jnz1568/getInfo.php?workbook=16_10.xlsx&amp;sheet=U0&amp;row=411&amp;col=6&amp;number=3.7&amp;sourceID=14","3.7")</f>
        <v>3.7</v>
      </c>
      <c r="G411" s="4" t="str">
        <f>HYPERLINK("http://141.218.60.56/~jnz1568/getInfo.php?workbook=16_10.xlsx&amp;sheet=U0&amp;row=411&amp;col=7&amp;number=0.0318&amp;sourceID=14","0.0318")</f>
        <v>0.0318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HYPERLINK("http://141.218.60.56/~jnz1568/getInfo.php?workbook=16_10.xlsx&amp;sheet=U0&amp;row=412&amp;col=6&amp;number=3.8&amp;sourceID=14","3.8")</f>
        <v>3.8</v>
      </c>
      <c r="G412" s="4" t="str">
        <f>HYPERLINK("http://141.218.60.56/~jnz1568/getInfo.php?workbook=16_10.xlsx&amp;sheet=U0&amp;row=412&amp;col=7&amp;number=0.0316&amp;sourceID=14","0.0316")</f>
        <v>0.0316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HYPERLINK("http://141.218.60.56/~jnz1568/getInfo.php?workbook=16_10.xlsx&amp;sheet=U0&amp;row=413&amp;col=6&amp;number=3.9&amp;sourceID=14","3.9")</f>
        <v>3.9</v>
      </c>
      <c r="G413" s="4" t="str">
        <f>HYPERLINK("http://141.218.60.56/~jnz1568/getInfo.php?workbook=16_10.xlsx&amp;sheet=U0&amp;row=413&amp;col=7&amp;number=0.0313&amp;sourceID=14","0.0313")</f>
        <v>0.0313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HYPERLINK("http://141.218.60.56/~jnz1568/getInfo.php?workbook=16_10.xlsx&amp;sheet=U0&amp;row=414&amp;col=6&amp;number=4&amp;sourceID=14","4")</f>
        <v>4</v>
      </c>
      <c r="G414" s="4" t="str">
        <f>HYPERLINK("http://141.218.60.56/~jnz1568/getInfo.php?workbook=16_10.xlsx&amp;sheet=U0&amp;row=414&amp;col=7&amp;number=0.0309&amp;sourceID=14","0.0309")</f>
        <v>0.0309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HYPERLINK("http://141.218.60.56/~jnz1568/getInfo.php?workbook=16_10.xlsx&amp;sheet=U0&amp;row=415&amp;col=6&amp;number=4.1&amp;sourceID=14","4.1")</f>
        <v>4.1</v>
      </c>
      <c r="G415" s="4" t="str">
        <f>HYPERLINK("http://141.218.60.56/~jnz1568/getInfo.php?workbook=16_10.xlsx&amp;sheet=U0&amp;row=415&amp;col=7&amp;number=0.0305&amp;sourceID=14","0.0305")</f>
        <v>0.0305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HYPERLINK("http://141.218.60.56/~jnz1568/getInfo.php?workbook=16_10.xlsx&amp;sheet=U0&amp;row=416&amp;col=6&amp;number=4.2&amp;sourceID=14","4.2")</f>
        <v>4.2</v>
      </c>
      <c r="G416" s="4" t="str">
        <f>HYPERLINK("http://141.218.60.56/~jnz1568/getInfo.php?workbook=16_10.xlsx&amp;sheet=U0&amp;row=416&amp;col=7&amp;number=0.03&amp;sourceID=14","0.03")</f>
        <v>0.03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HYPERLINK("http://141.218.60.56/~jnz1568/getInfo.php?workbook=16_10.xlsx&amp;sheet=U0&amp;row=417&amp;col=6&amp;number=4.3&amp;sourceID=14","4.3")</f>
        <v>4.3</v>
      </c>
      <c r="G417" s="4" t="str">
        <f>HYPERLINK("http://141.218.60.56/~jnz1568/getInfo.php?workbook=16_10.xlsx&amp;sheet=U0&amp;row=417&amp;col=7&amp;number=0.0294&amp;sourceID=14","0.0294")</f>
        <v>0.0294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HYPERLINK("http://141.218.60.56/~jnz1568/getInfo.php?workbook=16_10.xlsx&amp;sheet=U0&amp;row=418&amp;col=6&amp;number=4.4&amp;sourceID=14","4.4")</f>
        <v>4.4</v>
      </c>
      <c r="G418" s="4" t="str">
        <f>HYPERLINK("http://141.218.60.56/~jnz1568/getInfo.php?workbook=16_10.xlsx&amp;sheet=U0&amp;row=418&amp;col=7&amp;number=0.0286&amp;sourceID=14","0.0286")</f>
        <v>0.0286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HYPERLINK("http://141.218.60.56/~jnz1568/getInfo.php?workbook=16_10.xlsx&amp;sheet=U0&amp;row=419&amp;col=6&amp;number=4.5&amp;sourceID=14","4.5")</f>
        <v>4.5</v>
      </c>
      <c r="G419" s="4" t="str">
        <f>HYPERLINK("http://141.218.60.56/~jnz1568/getInfo.php?workbook=16_10.xlsx&amp;sheet=U0&amp;row=419&amp;col=7&amp;number=0.0277&amp;sourceID=14","0.0277")</f>
        <v>0.0277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HYPERLINK("http://141.218.60.56/~jnz1568/getInfo.php?workbook=16_10.xlsx&amp;sheet=U0&amp;row=420&amp;col=6&amp;number=4.6&amp;sourceID=14","4.6")</f>
        <v>4.6</v>
      </c>
      <c r="G420" s="4" t="str">
        <f>HYPERLINK("http://141.218.60.56/~jnz1568/getInfo.php?workbook=16_10.xlsx&amp;sheet=U0&amp;row=420&amp;col=7&amp;number=0.0267&amp;sourceID=14","0.0267")</f>
        <v>0.0267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HYPERLINK("http://141.218.60.56/~jnz1568/getInfo.php?workbook=16_10.xlsx&amp;sheet=U0&amp;row=421&amp;col=6&amp;number=4.7&amp;sourceID=14","4.7")</f>
        <v>4.7</v>
      </c>
      <c r="G421" s="4" t="str">
        <f>HYPERLINK("http://141.218.60.56/~jnz1568/getInfo.php?workbook=16_10.xlsx&amp;sheet=U0&amp;row=421&amp;col=7&amp;number=0.0256&amp;sourceID=14","0.0256")</f>
        <v>0.0256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HYPERLINK("http://141.218.60.56/~jnz1568/getInfo.php?workbook=16_10.xlsx&amp;sheet=U0&amp;row=422&amp;col=6&amp;number=4.8&amp;sourceID=14","4.8")</f>
        <v>4.8</v>
      </c>
      <c r="G422" s="4" t="str">
        <f>HYPERLINK("http://141.218.60.56/~jnz1568/getInfo.php?workbook=16_10.xlsx&amp;sheet=U0&amp;row=422&amp;col=7&amp;number=0.0243&amp;sourceID=14","0.0243")</f>
        <v>0.0243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HYPERLINK("http://141.218.60.56/~jnz1568/getInfo.php?workbook=16_10.xlsx&amp;sheet=U0&amp;row=423&amp;col=6&amp;number=4.9&amp;sourceID=14","4.9")</f>
        <v>4.9</v>
      </c>
      <c r="G423" s="4" t="str">
        <f>HYPERLINK("http://141.218.60.56/~jnz1568/getInfo.php?workbook=16_10.xlsx&amp;sheet=U0&amp;row=423&amp;col=7&amp;number=0.023&amp;sourceID=14","0.023")</f>
        <v>0.023</v>
      </c>
    </row>
    <row r="424" spans="1:7">
      <c r="A424" s="3">
        <v>16</v>
      </c>
      <c r="B424" s="3">
        <v>10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HYPERLINK("http://141.218.60.56/~jnz1568/getInfo.php?workbook=16_10.xlsx&amp;sheet=U0&amp;row=424&amp;col=6&amp;number=3&amp;sourceID=14","3")</f>
        <v>3</v>
      </c>
      <c r="G424" s="4" t="str">
        <f>HYPERLINK("http://141.218.60.56/~jnz1568/getInfo.php?workbook=16_10.xlsx&amp;sheet=U0&amp;row=424&amp;col=7&amp;number=0.0139&amp;sourceID=14","0.0139")</f>
        <v>0.0139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HYPERLINK("http://141.218.60.56/~jnz1568/getInfo.php?workbook=16_10.xlsx&amp;sheet=U0&amp;row=425&amp;col=6&amp;number=3.1&amp;sourceID=14","3.1")</f>
        <v>3.1</v>
      </c>
      <c r="G425" s="4" t="str">
        <f>HYPERLINK("http://141.218.60.56/~jnz1568/getInfo.php?workbook=16_10.xlsx&amp;sheet=U0&amp;row=425&amp;col=7&amp;number=0.0139&amp;sourceID=14","0.0139")</f>
        <v>0.0139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HYPERLINK("http://141.218.60.56/~jnz1568/getInfo.php?workbook=16_10.xlsx&amp;sheet=U0&amp;row=426&amp;col=6&amp;number=3.2&amp;sourceID=14","3.2")</f>
        <v>3.2</v>
      </c>
      <c r="G426" s="4" t="str">
        <f>HYPERLINK("http://141.218.60.56/~jnz1568/getInfo.php?workbook=16_10.xlsx&amp;sheet=U0&amp;row=426&amp;col=7&amp;number=0.0139&amp;sourceID=14","0.0139")</f>
        <v>0.0139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HYPERLINK("http://141.218.60.56/~jnz1568/getInfo.php?workbook=16_10.xlsx&amp;sheet=U0&amp;row=427&amp;col=6&amp;number=3.3&amp;sourceID=14","3.3")</f>
        <v>3.3</v>
      </c>
      <c r="G427" s="4" t="str">
        <f>HYPERLINK("http://141.218.60.56/~jnz1568/getInfo.php?workbook=16_10.xlsx&amp;sheet=U0&amp;row=427&amp;col=7&amp;number=0.0139&amp;sourceID=14","0.0139")</f>
        <v>0.0139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HYPERLINK("http://141.218.60.56/~jnz1568/getInfo.php?workbook=16_10.xlsx&amp;sheet=U0&amp;row=428&amp;col=6&amp;number=3.4&amp;sourceID=14","3.4")</f>
        <v>3.4</v>
      </c>
      <c r="G428" s="4" t="str">
        <f>HYPERLINK("http://141.218.60.56/~jnz1568/getInfo.php?workbook=16_10.xlsx&amp;sheet=U0&amp;row=428&amp;col=7&amp;number=0.0138&amp;sourceID=14","0.0138")</f>
        <v>0.0138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HYPERLINK("http://141.218.60.56/~jnz1568/getInfo.php?workbook=16_10.xlsx&amp;sheet=U0&amp;row=429&amp;col=6&amp;number=3.5&amp;sourceID=14","3.5")</f>
        <v>3.5</v>
      </c>
      <c r="G429" s="4" t="str">
        <f>HYPERLINK("http://141.218.60.56/~jnz1568/getInfo.php?workbook=16_10.xlsx&amp;sheet=U0&amp;row=429&amp;col=7&amp;number=0.0138&amp;sourceID=14","0.0138")</f>
        <v>0.0138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HYPERLINK("http://141.218.60.56/~jnz1568/getInfo.php?workbook=16_10.xlsx&amp;sheet=U0&amp;row=430&amp;col=6&amp;number=3.6&amp;sourceID=14","3.6")</f>
        <v>3.6</v>
      </c>
      <c r="G430" s="4" t="str">
        <f>HYPERLINK("http://141.218.60.56/~jnz1568/getInfo.php?workbook=16_10.xlsx&amp;sheet=U0&amp;row=430&amp;col=7&amp;number=0.0137&amp;sourceID=14","0.0137")</f>
        <v>0.0137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HYPERLINK("http://141.218.60.56/~jnz1568/getInfo.php?workbook=16_10.xlsx&amp;sheet=U0&amp;row=431&amp;col=6&amp;number=3.7&amp;sourceID=14","3.7")</f>
        <v>3.7</v>
      </c>
      <c r="G431" s="4" t="str">
        <f>HYPERLINK("http://141.218.60.56/~jnz1568/getInfo.php?workbook=16_10.xlsx&amp;sheet=U0&amp;row=431&amp;col=7&amp;number=0.0136&amp;sourceID=14","0.0136")</f>
        <v>0.0136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HYPERLINK("http://141.218.60.56/~jnz1568/getInfo.php?workbook=16_10.xlsx&amp;sheet=U0&amp;row=432&amp;col=6&amp;number=3.8&amp;sourceID=14","3.8")</f>
        <v>3.8</v>
      </c>
      <c r="G432" s="4" t="str">
        <f>HYPERLINK("http://141.218.60.56/~jnz1568/getInfo.php?workbook=16_10.xlsx&amp;sheet=U0&amp;row=432&amp;col=7&amp;number=0.0135&amp;sourceID=14","0.0135")</f>
        <v>0.0135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HYPERLINK("http://141.218.60.56/~jnz1568/getInfo.php?workbook=16_10.xlsx&amp;sheet=U0&amp;row=433&amp;col=6&amp;number=3.9&amp;sourceID=14","3.9")</f>
        <v>3.9</v>
      </c>
      <c r="G433" s="4" t="str">
        <f>HYPERLINK("http://141.218.60.56/~jnz1568/getInfo.php?workbook=16_10.xlsx&amp;sheet=U0&amp;row=433&amp;col=7&amp;number=0.0134&amp;sourceID=14","0.0134")</f>
        <v>0.0134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HYPERLINK("http://141.218.60.56/~jnz1568/getInfo.php?workbook=16_10.xlsx&amp;sheet=U0&amp;row=434&amp;col=6&amp;number=4&amp;sourceID=14","4")</f>
        <v>4</v>
      </c>
      <c r="G434" s="4" t="str">
        <f>HYPERLINK("http://141.218.60.56/~jnz1568/getInfo.php?workbook=16_10.xlsx&amp;sheet=U0&amp;row=434&amp;col=7&amp;number=0.0133&amp;sourceID=14","0.0133")</f>
        <v>0.0133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HYPERLINK("http://141.218.60.56/~jnz1568/getInfo.php?workbook=16_10.xlsx&amp;sheet=U0&amp;row=435&amp;col=6&amp;number=4.1&amp;sourceID=14","4.1")</f>
        <v>4.1</v>
      </c>
      <c r="G435" s="4" t="str">
        <f>HYPERLINK("http://141.218.60.56/~jnz1568/getInfo.php?workbook=16_10.xlsx&amp;sheet=U0&amp;row=435&amp;col=7&amp;number=0.0131&amp;sourceID=14","0.0131")</f>
        <v>0.0131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HYPERLINK("http://141.218.60.56/~jnz1568/getInfo.php?workbook=16_10.xlsx&amp;sheet=U0&amp;row=436&amp;col=6&amp;number=4.2&amp;sourceID=14","4.2")</f>
        <v>4.2</v>
      </c>
      <c r="G436" s="4" t="str">
        <f>HYPERLINK("http://141.218.60.56/~jnz1568/getInfo.php?workbook=16_10.xlsx&amp;sheet=U0&amp;row=436&amp;col=7&amp;number=0.0129&amp;sourceID=14","0.0129")</f>
        <v>0.0129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HYPERLINK("http://141.218.60.56/~jnz1568/getInfo.php?workbook=16_10.xlsx&amp;sheet=U0&amp;row=437&amp;col=6&amp;number=4.3&amp;sourceID=14","4.3")</f>
        <v>4.3</v>
      </c>
      <c r="G437" s="4" t="str">
        <f>HYPERLINK("http://141.218.60.56/~jnz1568/getInfo.php?workbook=16_10.xlsx&amp;sheet=U0&amp;row=437&amp;col=7&amp;number=0.0126&amp;sourceID=14","0.0126")</f>
        <v>0.0126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HYPERLINK("http://141.218.60.56/~jnz1568/getInfo.php?workbook=16_10.xlsx&amp;sheet=U0&amp;row=438&amp;col=6&amp;number=4.4&amp;sourceID=14","4.4")</f>
        <v>4.4</v>
      </c>
      <c r="G438" s="4" t="str">
        <f>HYPERLINK("http://141.218.60.56/~jnz1568/getInfo.php?workbook=16_10.xlsx&amp;sheet=U0&amp;row=438&amp;col=7&amp;number=0.0123&amp;sourceID=14","0.0123")</f>
        <v>0.0123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HYPERLINK("http://141.218.60.56/~jnz1568/getInfo.php?workbook=16_10.xlsx&amp;sheet=U0&amp;row=439&amp;col=6&amp;number=4.5&amp;sourceID=14","4.5")</f>
        <v>4.5</v>
      </c>
      <c r="G439" s="4" t="str">
        <f>HYPERLINK("http://141.218.60.56/~jnz1568/getInfo.php?workbook=16_10.xlsx&amp;sheet=U0&amp;row=439&amp;col=7&amp;number=0.0119&amp;sourceID=14","0.0119")</f>
        <v>0.0119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HYPERLINK("http://141.218.60.56/~jnz1568/getInfo.php?workbook=16_10.xlsx&amp;sheet=U0&amp;row=440&amp;col=6&amp;number=4.6&amp;sourceID=14","4.6")</f>
        <v>4.6</v>
      </c>
      <c r="G440" s="4" t="str">
        <f>HYPERLINK("http://141.218.60.56/~jnz1568/getInfo.php?workbook=16_10.xlsx&amp;sheet=U0&amp;row=440&amp;col=7&amp;number=0.0115&amp;sourceID=14","0.0115")</f>
        <v>0.0115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HYPERLINK("http://141.218.60.56/~jnz1568/getInfo.php?workbook=16_10.xlsx&amp;sheet=U0&amp;row=441&amp;col=6&amp;number=4.7&amp;sourceID=14","4.7")</f>
        <v>4.7</v>
      </c>
      <c r="G441" s="4" t="str">
        <f>HYPERLINK("http://141.218.60.56/~jnz1568/getInfo.php?workbook=16_10.xlsx&amp;sheet=U0&amp;row=441&amp;col=7&amp;number=0.011&amp;sourceID=14","0.011")</f>
        <v>0.011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HYPERLINK("http://141.218.60.56/~jnz1568/getInfo.php?workbook=16_10.xlsx&amp;sheet=U0&amp;row=442&amp;col=6&amp;number=4.8&amp;sourceID=14","4.8")</f>
        <v>4.8</v>
      </c>
      <c r="G442" s="4" t="str">
        <f>HYPERLINK("http://141.218.60.56/~jnz1568/getInfo.php?workbook=16_10.xlsx&amp;sheet=U0&amp;row=442&amp;col=7&amp;number=0.0104&amp;sourceID=14","0.0104")</f>
        <v>0.0104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HYPERLINK("http://141.218.60.56/~jnz1568/getInfo.php?workbook=16_10.xlsx&amp;sheet=U0&amp;row=443&amp;col=6&amp;number=4.9&amp;sourceID=14","4.9")</f>
        <v>4.9</v>
      </c>
      <c r="G443" s="4" t="str">
        <f>HYPERLINK("http://141.218.60.56/~jnz1568/getInfo.php?workbook=16_10.xlsx&amp;sheet=U0&amp;row=443&amp;col=7&amp;number=0.00986&amp;sourceID=14","0.00986")</f>
        <v>0.00986</v>
      </c>
    </row>
    <row r="444" spans="1:7">
      <c r="A444" s="3">
        <v>16</v>
      </c>
      <c r="B444" s="3">
        <v>10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HYPERLINK("http://141.218.60.56/~jnz1568/getInfo.php?workbook=16_10.xlsx&amp;sheet=U0&amp;row=444&amp;col=6&amp;number=3&amp;sourceID=14","3")</f>
        <v>3</v>
      </c>
      <c r="G444" s="4" t="str">
        <f>HYPERLINK("http://141.218.60.56/~jnz1568/getInfo.php?workbook=16_10.xlsx&amp;sheet=U0&amp;row=444&amp;col=7&amp;number=0.0319&amp;sourceID=14","0.0319")</f>
        <v>0.0319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HYPERLINK("http://141.218.60.56/~jnz1568/getInfo.php?workbook=16_10.xlsx&amp;sheet=U0&amp;row=445&amp;col=6&amp;number=3.1&amp;sourceID=14","3.1")</f>
        <v>3.1</v>
      </c>
      <c r="G445" s="4" t="str">
        <f>HYPERLINK("http://141.218.60.56/~jnz1568/getInfo.php?workbook=16_10.xlsx&amp;sheet=U0&amp;row=445&amp;col=7&amp;number=0.0318&amp;sourceID=14","0.0318")</f>
        <v>0.0318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HYPERLINK("http://141.218.60.56/~jnz1568/getInfo.php?workbook=16_10.xlsx&amp;sheet=U0&amp;row=446&amp;col=6&amp;number=3.2&amp;sourceID=14","3.2")</f>
        <v>3.2</v>
      </c>
      <c r="G446" s="4" t="str">
        <f>HYPERLINK("http://141.218.60.56/~jnz1568/getInfo.php?workbook=16_10.xlsx&amp;sheet=U0&amp;row=446&amp;col=7&amp;number=0.0317&amp;sourceID=14","0.0317")</f>
        <v>0.0317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HYPERLINK("http://141.218.60.56/~jnz1568/getInfo.php?workbook=16_10.xlsx&amp;sheet=U0&amp;row=447&amp;col=6&amp;number=3.3&amp;sourceID=14","3.3")</f>
        <v>3.3</v>
      </c>
      <c r="G447" s="4" t="str">
        <f>HYPERLINK("http://141.218.60.56/~jnz1568/getInfo.php?workbook=16_10.xlsx&amp;sheet=U0&amp;row=447&amp;col=7&amp;number=0.0317&amp;sourceID=14","0.0317")</f>
        <v>0.0317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HYPERLINK("http://141.218.60.56/~jnz1568/getInfo.php?workbook=16_10.xlsx&amp;sheet=U0&amp;row=448&amp;col=6&amp;number=3.4&amp;sourceID=14","3.4")</f>
        <v>3.4</v>
      </c>
      <c r="G448" s="4" t="str">
        <f>HYPERLINK("http://141.218.60.56/~jnz1568/getInfo.php?workbook=16_10.xlsx&amp;sheet=U0&amp;row=448&amp;col=7&amp;number=0.0316&amp;sourceID=14","0.0316")</f>
        <v>0.0316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HYPERLINK("http://141.218.60.56/~jnz1568/getInfo.php?workbook=16_10.xlsx&amp;sheet=U0&amp;row=449&amp;col=6&amp;number=3.5&amp;sourceID=14","3.5")</f>
        <v>3.5</v>
      </c>
      <c r="G449" s="4" t="str">
        <f>HYPERLINK("http://141.218.60.56/~jnz1568/getInfo.php?workbook=16_10.xlsx&amp;sheet=U0&amp;row=449&amp;col=7&amp;number=0.0314&amp;sourceID=14","0.0314")</f>
        <v>0.0314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HYPERLINK("http://141.218.60.56/~jnz1568/getInfo.php?workbook=16_10.xlsx&amp;sheet=U0&amp;row=450&amp;col=6&amp;number=3.6&amp;sourceID=14","3.6")</f>
        <v>3.6</v>
      </c>
      <c r="G450" s="4" t="str">
        <f>HYPERLINK("http://141.218.60.56/~jnz1568/getInfo.php?workbook=16_10.xlsx&amp;sheet=U0&amp;row=450&amp;col=7&amp;number=0.0313&amp;sourceID=14","0.0313")</f>
        <v>0.0313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HYPERLINK("http://141.218.60.56/~jnz1568/getInfo.php?workbook=16_10.xlsx&amp;sheet=U0&amp;row=451&amp;col=6&amp;number=3.7&amp;sourceID=14","3.7")</f>
        <v>3.7</v>
      </c>
      <c r="G451" s="4" t="str">
        <f>HYPERLINK("http://141.218.60.56/~jnz1568/getInfo.php?workbook=16_10.xlsx&amp;sheet=U0&amp;row=451&amp;col=7&amp;number=0.0311&amp;sourceID=14","0.0311")</f>
        <v>0.0311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HYPERLINK("http://141.218.60.56/~jnz1568/getInfo.php?workbook=16_10.xlsx&amp;sheet=U0&amp;row=452&amp;col=6&amp;number=3.8&amp;sourceID=14","3.8")</f>
        <v>3.8</v>
      </c>
      <c r="G452" s="4" t="str">
        <f>HYPERLINK("http://141.218.60.56/~jnz1568/getInfo.php?workbook=16_10.xlsx&amp;sheet=U0&amp;row=452&amp;col=7&amp;number=0.0308&amp;sourceID=14","0.0308")</f>
        <v>0.0308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HYPERLINK("http://141.218.60.56/~jnz1568/getInfo.php?workbook=16_10.xlsx&amp;sheet=U0&amp;row=453&amp;col=6&amp;number=3.9&amp;sourceID=14","3.9")</f>
        <v>3.9</v>
      </c>
      <c r="G453" s="4" t="str">
        <f>HYPERLINK("http://141.218.60.56/~jnz1568/getInfo.php?workbook=16_10.xlsx&amp;sheet=U0&amp;row=453&amp;col=7&amp;number=0.0305&amp;sourceID=14","0.0305")</f>
        <v>0.0305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HYPERLINK("http://141.218.60.56/~jnz1568/getInfo.php?workbook=16_10.xlsx&amp;sheet=U0&amp;row=454&amp;col=6&amp;number=4&amp;sourceID=14","4")</f>
        <v>4</v>
      </c>
      <c r="G454" s="4" t="str">
        <f>HYPERLINK("http://141.218.60.56/~jnz1568/getInfo.php?workbook=16_10.xlsx&amp;sheet=U0&amp;row=454&amp;col=7&amp;number=0.0301&amp;sourceID=14","0.0301")</f>
        <v>0.0301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HYPERLINK("http://141.218.60.56/~jnz1568/getInfo.php?workbook=16_10.xlsx&amp;sheet=U0&amp;row=455&amp;col=6&amp;number=4.1&amp;sourceID=14","4.1")</f>
        <v>4.1</v>
      </c>
      <c r="G455" s="4" t="str">
        <f>HYPERLINK("http://141.218.60.56/~jnz1568/getInfo.php?workbook=16_10.xlsx&amp;sheet=U0&amp;row=455&amp;col=7&amp;number=0.0296&amp;sourceID=14","0.0296")</f>
        <v>0.0296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HYPERLINK("http://141.218.60.56/~jnz1568/getInfo.php?workbook=16_10.xlsx&amp;sheet=U0&amp;row=456&amp;col=6&amp;number=4.2&amp;sourceID=14","4.2")</f>
        <v>4.2</v>
      </c>
      <c r="G456" s="4" t="str">
        <f>HYPERLINK("http://141.218.60.56/~jnz1568/getInfo.php?workbook=16_10.xlsx&amp;sheet=U0&amp;row=456&amp;col=7&amp;number=0.029&amp;sourceID=14","0.029")</f>
        <v>0.029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HYPERLINK("http://141.218.60.56/~jnz1568/getInfo.php?workbook=16_10.xlsx&amp;sheet=U0&amp;row=457&amp;col=6&amp;number=4.3&amp;sourceID=14","4.3")</f>
        <v>4.3</v>
      </c>
      <c r="G457" s="4" t="str">
        <f>HYPERLINK("http://141.218.60.56/~jnz1568/getInfo.php?workbook=16_10.xlsx&amp;sheet=U0&amp;row=457&amp;col=7&amp;number=0.0283&amp;sourceID=14","0.0283")</f>
        <v>0.0283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HYPERLINK("http://141.218.60.56/~jnz1568/getInfo.php?workbook=16_10.xlsx&amp;sheet=U0&amp;row=458&amp;col=6&amp;number=4.4&amp;sourceID=14","4.4")</f>
        <v>4.4</v>
      </c>
      <c r="G458" s="4" t="str">
        <f>HYPERLINK("http://141.218.60.56/~jnz1568/getInfo.php?workbook=16_10.xlsx&amp;sheet=U0&amp;row=458&amp;col=7&amp;number=0.0275&amp;sourceID=14","0.0275")</f>
        <v>0.0275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HYPERLINK("http://141.218.60.56/~jnz1568/getInfo.php?workbook=16_10.xlsx&amp;sheet=U0&amp;row=459&amp;col=6&amp;number=4.5&amp;sourceID=14","4.5")</f>
        <v>4.5</v>
      </c>
      <c r="G459" s="4" t="str">
        <f>HYPERLINK("http://141.218.60.56/~jnz1568/getInfo.php?workbook=16_10.xlsx&amp;sheet=U0&amp;row=459&amp;col=7&amp;number=0.0265&amp;sourceID=14","0.0265")</f>
        <v>0.0265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HYPERLINK("http://141.218.60.56/~jnz1568/getInfo.php?workbook=16_10.xlsx&amp;sheet=U0&amp;row=460&amp;col=6&amp;number=4.6&amp;sourceID=14","4.6")</f>
        <v>4.6</v>
      </c>
      <c r="G460" s="4" t="str">
        <f>HYPERLINK("http://141.218.60.56/~jnz1568/getInfo.php?workbook=16_10.xlsx&amp;sheet=U0&amp;row=460&amp;col=7&amp;number=0.0253&amp;sourceID=14","0.0253")</f>
        <v>0.0253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HYPERLINK("http://141.218.60.56/~jnz1568/getInfo.php?workbook=16_10.xlsx&amp;sheet=U0&amp;row=461&amp;col=6&amp;number=4.7&amp;sourceID=14","4.7")</f>
        <v>4.7</v>
      </c>
      <c r="G461" s="4" t="str">
        <f>HYPERLINK("http://141.218.60.56/~jnz1568/getInfo.php?workbook=16_10.xlsx&amp;sheet=U0&amp;row=461&amp;col=7&amp;number=0.024&amp;sourceID=14","0.024")</f>
        <v>0.024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HYPERLINK("http://141.218.60.56/~jnz1568/getInfo.php?workbook=16_10.xlsx&amp;sheet=U0&amp;row=462&amp;col=6&amp;number=4.8&amp;sourceID=14","4.8")</f>
        <v>4.8</v>
      </c>
      <c r="G462" s="4" t="str">
        <f>HYPERLINK("http://141.218.60.56/~jnz1568/getInfo.php?workbook=16_10.xlsx&amp;sheet=U0&amp;row=462&amp;col=7&amp;number=0.0226&amp;sourceID=14","0.0226")</f>
        <v>0.0226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HYPERLINK("http://141.218.60.56/~jnz1568/getInfo.php?workbook=16_10.xlsx&amp;sheet=U0&amp;row=463&amp;col=6&amp;number=4.9&amp;sourceID=14","4.9")</f>
        <v>4.9</v>
      </c>
      <c r="G463" s="4" t="str">
        <f>HYPERLINK("http://141.218.60.56/~jnz1568/getInfo.php?workbook=16_10.xlsx&amp;sheet=U0&amp;row=463&amp;col=7&amp;number=0.0211&amp;sourceID=14","0.0211")</f>
        <v>0.0211</v>
      </c>
    </row>
    <row r="464" spans="1:7">
      <c r="A464" s="3">
        <v>16</v>
      </c>
      <c r="B464" s="3">
        <v>10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HYPERLINK("http://141.218.60.56/~jnz1568/getInfo.php?workbook=16_10.xlsx&amp;sheet=U0&amp;row=464&amp;col=6&amp;number=3&amp;sourceID=14","3")</f>
        <v>3</v>
      </c>
      <c r="G464" s="4" t="str">
        <f>HYPERLINK("http://141.218.60.56/~jnz1568/getInfo.php?workbook=16_10.xlsx&amp;sheet=U0&amp;row=464&amp;col=7&amp;number=0.0232&amp;sourceID=14","0.0232")</f>
        <v>0.0232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HYPERLINK("http://141.218.60.56/~jnz1568/getInfo.php?workbook=16_10.xlsx&amp;sheet=U0&amp;row=465&amp;col=6&amp;number=3.1&amp;sourceID=14","3.1")</f>
        <v>3.1</v>
      </c>
      <c r="G465" s="4" t="str">
        <f>HYPERLINK("http://141.218.60.56/~jnz1568/getInfo.php?workbook=16_10.xlsx&amp;sheet=U0&amp;row=465&amp;col=7&amp;number=0.0232&amp;sourceID=14","0.0232")</f>
        <v>0.0232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HYPERLINK("http://141.218.60.56/~jnz1568/getInfo.php?workbook=16_10.xlsx&amp;sheet=U0&amp;row=466&amp;col=6&amp;number=3.2&amp;sourceID=14","3.2")</f>
        <v>3.2</v>
      </c>
      <c r="G466" s="4" t="str">
        <f>HYPERLINK("http://141.218.60.56/~jnz1568/getInfo.php?workbook=16_10.xlsx&amp;sheet=U0&amp;row=466&amp;col=7&amp;number=0.0232&amp;sourceID=14","0.0232")</f>
        <v>0.0232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HYPERLINK("http://141.218.60.56/~jnz1568/getInfo.php?workbook=16_10.xlsx&amp;sheet=U0&amp;row=467&amp;col=6&amp;number=3.3&amp;sourceID=14","3.3")</f>
        <v>3.3</v>
      </c>
      <c r="G467" s="4" t="str">
        <f>HYPERLINK("http://141.218.60.56/~jnz1568/getInfo.php?workbook=16_10.xlsx&amp;sheet=U0&amp;row=467&amp;col=7&amp;number=0.0231&amp;sourceID=14","0.0231")</f>
        <v>0.0231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HYPERLINK("http://141.218.60.56/~jnz1568/getInfo.php?workbook=16_10.xlsx&amp;sheet=U0&amp;row=468&amp;col=6&amp;number=3.4&amp;sourceID=14","3.4")</f>
        <v>3.4</v>
      </c>
      <c r="G468" s="4" t="str">
        <f>HYPERLINK("http://141.218.60.56/~jnz1568/getInfo.php?workbook=16_10.xlsx&amp;sheet=U0&amp;row=468&amp;col=7&amp;number=0.023&amp;sourceID=14","0.023")</f>
        <v>0.023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HYPERLINK("http://141.218.60.56/~jnz1568/getInfo.php?workbook=16_10.xlsx&amp;sheet=U0&amp;row=469&amp;col=6&amp;number=3.5&amp;sourceID=14","3.5")</f>
        <v>3.5</v>
      </c>
      <c r="G469" s="4" t="str">
        <f>HYPERLINK("http://141.218.60.56/~jnz1568/getInfo.php?workbook=16_10.xlsx&amp;sheet=U0&amp;row=469&amp;col=7&amp;number=0.023&amp;sourceID=14","0.023")</f>
        <v>0.023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HYPERLINK("http://141.218.60.56/~jnz1568/getInfo.php?workbook=16_10.xlsx&amp;sheet=U0&amp;row=470&amp;col=6&amp;number=3.6&amp;sourceID=14","3.6")</f>
        <v>3.6</v>
      </c>
      <c r="G470" s="4" t="str">
        <f>HYPERLINK("http://141.218.60.56/~jnz1568/getInfo.php?workbook=16_10.xlsx&amp;sheet=U0&amp;row=470&amp;col=7&amp;number=0.0229&amp;sourceID=14","0.0229")</f>
        <v>0.0229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HYPERLINK("http://141.218.60.56/~jnz1568/getInfo.php?workbook=16_10.xlsx&amp;sheet=U0&amp;row=471&amp;col=6&amp;number=3.7&amp;sourceID=14","3.7")</f>
        <v>3.7</v>
      </c>
      <c r="G471" s="4" t="str">
        <f>HYPERLINK("http://141.218.60.56/~jnz1568/getInfo.php?workbook=16_10.xlsx&amp;sheet=U0&amp;row=471&amp;col=7&amp;number=0.0227&amp;sourceID=14","0.0227")</f>
        <v>0.0227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HYPERLINK("http://141.218.60.56/~jnz1568/getInfo.php?workbook=16_10.xlsx&amp;sheet=U0&amp;row=472&amp;col=6&amp;number=3.8&amp;sourceID=14","3.8")</f>
        <v>3.8</v>
      </c>
      <c r="G472" s="4" t="str">
        <f>HYPERLINK("http://141.218.60.56/~jnz1568/getInfo.php?workbook=16_10.xlsx&amp;sheet=U0&amp;row=472&amp;col=7&amp;number=0.0226&amp;sourceID=14","0.0226")</f>
        <v>0.0226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HYPERLINK("http://141.218.60.56/~jnz1568/getInfo.php?workbook=16_10.xlsx&amp;sheet=U0&amp;row=473&amp;col=6&amp;number=3.9&amp;sourceID=14","3.9")</f>
        <v>3.9</v>
      </c>
      <c r="G473" s="4" t="str">
        <f>HYPERLINK("http://141.218.60.56/~jnz1568/getInfo.php?workbook=16_10.xlsx&amp;sheet=U0&amp;row=473&amp;col=7&amp;number=0.0224&amp;sourceID=14","0.0224")</f>
        <v>0.0224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HYPERLINK("http://141.218.60.56/~jnz1568/getInfo.php?workbook=16_10.xlsx&amp;sheet=U0&amp;row=474&amp;col=6&amp;number=4&amp;sourceID=14","4")</f>
        <v>4</v>
      </c>
      <c r="G474" s="4" t="str">
        <f>HYPERLINK("http://141.218.60.56/~jnz1568/getInfo.php?workbook=16_10.xlsx&amp;sheet=U0&amp;row=474&amp;col=7&amp;number=0.0221&amp;sourceID=14","0.0221")</f>
        <v>0.0221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HYPERLINK("http://141.218.60.56/~jnz1568/getInfo.php?workbook=16_10.xlsx&amp;sheet=U0&amp;row=475&amp;col=6&amp;number=4.1&amp;sourceID=14","4.1")</f>
        <v>4.1</v>
      </c>
      <c r="G475" s="4" t="str">
        <f>HYPERLINK("http://141.218.60.56/~jnz1568/getInfo.php?workbook=16_10.xlsx&amp;sheet=U0&amp;row=475&amp;col=7&amp;number=0.0218&amp;sourceID=14","0.0218")</f>
        <v>0.0218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HYPERLINK("http://141.218.60.56/~jnz1568/getInfo.php?workbook=16_10.xlsx&amp;sheet=U0&amp;row=476&amp;col=6&amp;number=4.2&amp;sourceID=14","4.2")</f>
        <v>4.2</v>
      </c>
      <c r="G476" s="4" t="str">
        <f>HYPERLINK("http://141.218.60.56/~jnz1568/getInfo.php?workbook=16_10.xlsx&amp;sheet=U0&amp;row=476&amp;col=7&amp;number=0.0214&amp;sourceID=14","0.0214")</f>
        <v>0.0214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HYPERLINK("http://141.218.60.56/~jnz1568/getInfo.php?workbook=16_10.xlsx&amp;sheet=U0&amp;row=477&amp;col=6&amp;number=4.3&amp;sourceID=14","4.3")</f>
        <v>4.3</v>
      </c>
      <c r="G477" s="4" t="str">
        <f>HYPERLINK("http://141.218.60.56/~jnz1568/getInfo.php?workbook=16_10.xlsx&amp;sheet=U0&amp;row=477&amp;col=7&amp;number=0.021&amp;sourceID=14","0.021")</f>
        <v>0.021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HYPERLINK("http://141.218.60.56/~jnz1568/getInfo.php?workbook=16_10.xlsx&amp;sheet=U0&amp;row=478&amp;col=6&amp;number=4.4&amp;sourceID=14","4.4")</f>
        <v>4.4</v>
      </c>
      <c r="G478" s="4" t="str">
        <f>HYPERLINK("http://141.218.60.56/~jnz1568/getInfo.php?workbook=16_10.xlsx&amp;sheet=U0&amp;row=478&amp;col=7&amp;number=0.0205&amp;sourceID=14","0.0205")</f>
        <v>0.0205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HYPERLINK("http://141.218.60.56/~jnz1568/getInfo.php?workbook=16_10.xlsx&amp;sheet=U0&amp;row=479&amp;col=6&amp;number=4.5&amp;sourceID=14","4.5")</f>
        <v>4.5</v>
      </c>
      <c r="G479" s="4" t="str">
        <f>HYPERLINK("http://141.218.60.56/~jnz1568/getInfo.php?workbook=16_10.xlsx&amp;sheet=U0&amp;row=479&amp;col=7&amp;number=0.0198&amp;sourceID=14","0.0198")</f>
        <v>0.0198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HYPERLINK("http://141.218.60.56/~jnz1568/getInfo.php?workbook=16_10.xlsx&amp;sheet=U0&amp;row=480&amp;col=6&amp;number=4.6&amp;sourceID=14","4.6")</f>
        <v>4.6</v>
      </c>
      <c r="G480" s="4" t="str">
        <f>HYPERLINK("http://141.218.60.56/~jnz1568/getInfo.php?workbook=16_10.xlsx&amp;sheet=U0&amp;row=480&amp;col=7&amp;number=0.0191&amp;sourceID=14","0.0191")</f>
        <v>0.0191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HYPERLINK("http://141.218.60.56/~jnz1568/getInfo.php?workbook=16_10.xlsx&amp;sheet=U0&amp;row=481&amp;col=6&amp;number=4.7&amp;sourceID=14","4.7")</f>
        <v>4.7</v>
      </c>
      <c r="G481" s="4" t="str">
        <f>HYPERLINK("http://141.218.60.56/~jnz1568/getInfo.php?workbook=16_10.xlsx&amp;sheet=U0&amp;row=481&amp;col=7&amp;number=0.0183&amp;sourceID=14","0.0183")</f>
        <v>0.0183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HYPERLINK("http://141.218.60.56/~jnz1568/getInfo.php?workbook=16_10.xlsx&amp;sheet=U0&amp;row=482&amp;col=6&amp;number=4.8&amp;sourceID=14","4.8")</f>
        <v>4.8</v>
      </c>
      <c r="G482" s="4" t="str">
        <f>HYPERLINK("http://141.218.60.56/~jnz1568/getInfo.php?workbook=16_10.xlsx&amp;sheet=U0&amp;row=482&amp;col=7&amp;number=0.0174&amp;sourceID=14","0.0174")</f>
        <v>0.0174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HYPERLINK("http://141.218.60.56/~jnz1568/getInfo.php?workbook=16_10.xlsx&amp;sheet=U0&amp;row=483&amp;col=6&amp;number=4.9&amp;sourceID=14","4.9")</f>
        <v>4.9</v>
      </c>
      <c r="G483" s="4" t="str">
        <f>HYPERLINK("http://141.218.60.56/~jnz1568/getInfo.php?workbook=16_10.xlsx&amp;sheet=U0&amp;row=483&amp;col=7&amp;number=0.0164&amp;sourceID=14","0.0164")</f>
        <v>0.0164</v>
      </c>
    </row>
    <row r="484" spans="1:7">
      <c r="A484" s="3">
        <v>16</v>
      </c>
      <c r="B484" s="3">
        <v>10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HYPERLINK("http://141.218.60.56/~jnz1568/getInfo.php?workbook=16_10.xlsx&amp;sheet=U0&amp;row=484&amp;col=6&amp;number=3&amp;sourceID=14","3")</f>
        <v>3</v>
      </c>
      <c r="G484" s="4" t="str">
        <f>HYPERLINK("http://141.218.60.56/~jnz1568/getInfo.php?workbook=16_10.xlsx&amp;sheet=U0&amp;row=484&amp;col=7&amp;number=0.0112&amp;sourceID=14","0.0112")</f>
        <v>0.0112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HYPERLINK("http://141.218.60.56/~jnz1568/getInfo.php?workbook=16_10.xlsx&amp;sheet=U0&amp;row=485&amp;col=6&amp;number=3.1&amp;sourceID=14","3.1")</f>
        <v>3.1</v>
      </c>
      <c r="G485" s="4" t="str">
        <f>HYPERLINK("http://141.218.60.56/~jnz1568/getInfo.php?workbook=16_10.xlsx&amp;sheet=U0&amp;row=485&amp;col=7&amp;number=0.0112&amp;sourceID=14","0.0112")</f>
        <v>0.0112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HYPERLINK("http://141.218.60.56/~jnz1568/getInfo.php?workbook=16_10.xlsx&amp;sheet=U0&amp;row=486&amp;col=6&amp;number=3.2&amp;sourceID=14","3.2")</f>
        <v>3.2</v>
      </c>
      <c r="G486" s="4" t="str">
        <f>HYPERLINK("http://141.218.60.56/~jnz1568/getInfo.php?workbook=16_10.xlsx&amp;sheet=U0&amp;row=486&amp;col=7&amp;number=0.0112&amp;sourceID=14","0.0112")</f>
        <v>0.0112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HYPERLINK("http://141.218.60.56/~jnz1568/getInfo.php?workbook=16_10.xlsx&amp;sheet=U0&amp;row=487&amp;col=6&amp;number=3.3&amp;sourceID=14","3.3")</f>
        <v>3.3</v>
      </c>
      <c r="G487" s="4" t="str">
        <f>HYPERLINK("http://141.218.60.56/~jnz1568/getInfo.php?workbook=16_10.xlsx&amp;sheet=U0&amp;row=487&amp;col=7&amp;number=0.0112&amp;sourceID=14","0.0112")</f>
        <v>0.0112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HYPERLINK("http://141.218.60.56/~jnz1568/getInfo.php?workbook=16_10.xlsx&amp;sheet=U0&amp;row=488&amp;col=6&amp;number=3.4&amp;sourceID=14","3.4")</f>
        <v>3.4</v>
      </c>
      <c r="G488" s="4" t="str">
        <f>HYPERLINK("http://141.218.60.56/~jnz1568/getInfo.php?workbook=16_10.xlsx&amp;sheet=U0&amp;row=488&amp;col=7&amp;number=0.0112&amp;sourceID=14","0.0112")</f>
        <v>0.0112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HYPERLINK("http://141.218.60.56/~jnz1568/getInfo.php?workbook=16_10.xlsx&amp;sheet=U0&amp;row=489&amp;col=6&amp;number=3.5&amp;sourceID=14","3.5")</f>
        <v>3.5</v>
      </c>
      <c r="G489" s="4" t="str">
        <f>HYPERLINK("http://141.218.60.56/~jnz1568/getInfo.php?workbook=16_10.xlsx&amp;sheet=U0&amp;row=489&amp;col=7&amp;number=0.0112&amp;sourceID=14","0.0112")</f>
        <v>0.0112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HYPERLINK("http://141.218.60.56/~jnz1568/getInfo.php?workbook=16_10.xlsx&amp;sheet=U0&amp;row=490&amp;col=6&amp;number=3.6&amp;sourceID=14","3.6")</f>
        <v>3.6</v>
      </c>
      <c r="G490" s="4" t="str">
        <f>HYPERLINK("http://141.218.60.56/~jnz1568/getInfo.php?workbook=16_10.xlsx&amp;sheet=U0&amp;row=490&amp;col=7&amp;number=0.0112&amp;sourceID=14","0.0112")</f>
        <v>0.0112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HYPERLINK("http://141.218.60.56/~jnz1568/getInfo.php?workbook=16_10.xlsx&amp;sheet=U0&amp;row=491&amp;col=6&amp;number=3.7&amp;sourceID=14","3.7")</f>
        <v>3.7</v>
      </c>
      <c r="G491" s="4" t="str">
        <f>HYPERLINK("http://141.218.60.56/~jnz1568/getInfo.php?workbook=16_10.xlsx&amp;sheet=U0&amp;row=491&amp;col=7&amp;number=0.0111&amp;sourceID=14","0.0111")</f>
        <v>0.0111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HYPERLINK("http://141.218.60.56/~jnz1568/getInfo.php?workbook=16_10.xlsx&amp;sheet=U0&amp;row=492&amp;col=6&amp;number=3.8&amp;sourceID=14","3.8")</f>
        <v>3.8</v>
      </c>
      <c r="G492" s="4" t="str">
        <f>HYPERLINK("http://141.218.60.56/~jnz1568/getInfo.php?workbook=16_10.xlsx&amp;sheet=U0&amp;row=492&amp;col=7&amp;number=0.0111&amp;sourceID=14","0.0111")</f>
        <v>0.0111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HYPERLINK("http://141.218.60.56/~jnz1568/getInfo.php?workbook=16_10.xlsx&amp;sheet=U0&amp;row=493&amp;col=6&amp;number=3.9&amp;sourceID=14","3.9")</f>
        <v>3.9</v>
      </c>
      <c r="G493" s="4" t="str">
        <f>HYPERLINK("http://141.218.60.56/~jnz1568/getInfo.php?workbook=16_10.xlsx&amp;sheet=U0&amp;row=493&amp;col=7&amp;number=0.0111&amp;sourceID=14","0.0111")</f>
        <v>0.0111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HYPERLINK("http://141.218.60.56/~jnz1568/getInfo.php?workbook=16_10.xlsx&amp;sheet=U0&amp;row=494&amp;col=6&amp;number=4&amp;sourceID=14","4")</f>
        <v>4</v>
      </c>
      <c r="G494" s="4" t="str">
        <f>HYPERLINK("http://141.218.60.56/~jnz1568/getInfo.php?workbook=16_10.xlsx&amp;sheet=U0&amp;row=494&amp;col=7&amp;number=0.0111&amp;sourceID=14","0.0111")</f>
        <v>0.0111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HYPERLINK("http://141.218.60.56/~jnz1568/getInfo.php?workbook=16_10.xlsx&amp;sheet=U0&amp;row=495&amp;col=6&amp;number=4.1&amp;sourceID=14","4.1")</f>
        <v>4.1</v>
      </c>
      <c r="G495" s="4" t="str">
        <f>HYPERLINK("http://141.218.60.56/~jnz1568/getInfo.php?workbook=16_10.xlsx&amp;sheet=U0&amp;row=495&amp;col=7&amp;number=0.0111&amp;sourceID=14","0.0111")</f>
        <v>0.0111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HYPERLINK("http://141.218.60.56/~jnz1568/getInfo.php?workbook=16_10.xlsx&amp;sheet=U0&amp;row=496&amp;col=6&amp;number=4.2&amp;sourceID=14","4.2")</f>
        <v>4.2</v>
      </c>
      <c r="G496" s="4" t="str">
        <f>HYPERLINK("http://141.218.60.56/~jnz1568/getInfo.php?workbook=16_10.xlsx&amp;sheet=U0&amp;row=496&amp;col=7&amp;number=0.011&amp;sourceID=14","0.011")</f>
        <v>0.011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HYPERLINK("http://141.218.60.56/~jnz1568/getInfo.php?workbook=16_10.xlsx&amp;sheet=U0&amp;row=497&amp;col=6&amp;number=4.3&amp;sourceID=14","4.3")</f>
        <v>4.3</v>
      </c>
      <c r="G497" s="4" t="str">
        <f>HYPERLINK("http://141.218.60.56/~jnz1568/getInfo.php?workbook=16_10.xlsx&amp;sheet=U0&amp;row=497&amp;col=7&amp;number=0.011&amp;sourceID=14","0.011")</f>
        <v>0.011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HYPERLINK("http://141.218.60.56/~jnz1568/getInfo.php?workbook=16_10.xlsx&amp;sheet=U0&amp;row=498&amp;col=6&amp;number=4.4&amp;sourceID=14","4.4")</f>
        <v>4.4</v>
      </c>
      <c r="G498" s="4" t="str">
        <f>HYPERLINK("http://141.218.60.56/~jnz1568/getInfo.php?workbook=16_10.xlsx&amp;sheet=U0&amp;row=498&amp;col=7&amp;number=0.0109&amp;sourceID=14","0.0109")</f>
        <v>0.0109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HYPERLINK("http://141.218.60.56/~jnz1568/getInfo.php?workbook=16_10.xlsx&amp;sheet=U0&amp;row=499&amp;col=6&amp;number=4.5&amp;sourceID=14","4.5")</f>
        <v>4.5</v>
      </c>
      <c r="G499" s="4" t="str">
        <f>HYPERLINK("http://141.218.60.56/~jnz1568/getInfo.php?workbook=16_10.xlsx&amp;sheet=U0&amp;row=499&amp;col=7&amp;number=0.0109&amp;sourceID=14","0.0109")</f>
        <v>0.0109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HYPERLINK("http://141.218.60.56/~jnz1568/getInfo.php?workbook=16_10.xlsx&amp;sheet=U0&amp;row=500&amp;col=6&amp;number=4.6&amp;sourceID=14","4.6")</f>
        <v>4.6</v>
      </c>
      <c r="G500" s="4" t="str">
        <f>HYPERLINK("http://141.218.60.56/~jnz1568/getInfo.php?workbook=16_10.xlsx&amp;sheet=U0&amp;row=500&amp;col=7&amp;number=0.0108&amp;sourceID=14","0.0108")</f>
        <v>0.0108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HYPERLINK("http://141.218.60.56/~jnz1568/getInfo.php?workbook=16_10.xlsx&amp;sheet=U0&amp;row=501&amp;col=6&amp;number=4.7&amp;sourceID=14","4.7")</f>
        <v>4.7</v>
      </c>
      <c r="G501" s="4" t="str">
        <f>HYPERLINK("http://141.218.60.56/~jnz1568/getInfo.php?workbook=16_10.xlsx&amp;sheet=U0&amp;row=501&amp;col=7&amp;number=0.0107&amp;sourceID=14","0.0107")</f>
        <v>0.0107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HYPERLINK("http://141.218.60.56/~jnz1568/getInfo.php?workbook=16_10.xlsx&amp;sheet=U0&amp;row=502&amp;col=6&amp;number=4.8&amp;sourceID=14","4.8")</f>
        <v>4.8</v>
      </c>
      <c r="G502" s="4" t="str">
        <f>HYPERLINK("http://141.218.60.56/~jnz1568/getInfo.php?workbook=16_10.xlsx&amp;sheet=U0&amp;row=502&amp;col=7&amp;number=0.0107&amp;sourceID=14","0.0107")</f>
        <v>0.0107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HYPERLINK("http://141.218.60.56/~jnz1568/getInfo.php?workbook=16_10.xlsx&amp;sheet=U0&amp;row=503&amp;col=6&amp;number=4.9&amp;sourceID=14","4.9")</f>
        <v>4.9</v>
      </c>
      <c r="G503" s="4" t="str">
        <f>HYPERLINK("http://141.218.60.56/~jnz1568/getInfo.php?workbook=16_10.xlsx&amp;sheet=U0&amp;row=503&amp;col=7&amp;number=0.0106&amp;sourceID=14","0.0106")</f>
        <v>0.0106</v>
      </c>
    </row>
    <row r="504" spans="1:7">
      <c r="A504" s="3">
        <v>16</v>
      </c>
      <c r="B504" s="3">
        <v>10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HYPERLINK("http://141.218.60.56/~jnz1568/getInfo.php?workbook=16_10.xlsx&amp;sheet=U0&amp;row=504&amp;col=6&amp;number=3&amp;sourceID=14","3")</f>
        <v>3</v>
      </c>
      <c r="G504" s="4" t="str">
        <f>HYPERLINK("http://141.218.60.56/~jnz1568/getInfo.php?workbook=16_10.xlsx&amp;sheet=U0&amp;row=504&amp;col=7&amp;number=0.285&amp;sourceID=14","0.285")</f>
        <v>0.285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HYPERLINK("http://141.218.60.56/~jnz1568/getInfo.php?workbook=16_10.xlsx&amp;sheet=U0&amp;row=505&amp;col=6&amp;number=3.1&amp;sourceID=14","3.1")</f>
        <v>3.1</v>
      </c>
      <c r="G505" s="4" t="str">
        <f>HYPERLINK("http://141.218.60.56/~jnz1568/getInfo.php?workbook=16_10.xlsx&amp;sheet=U0&amp;row=505&amp;col=7&amp;number=0.285&amp;sourceID=14","0.285")</f>
        <v>0.285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HYPERLINK("http://141.218.60.56/~jnz1568/getInfo.php?workbook=16_10.xlsx&amp;sheet=U0&amp;row=506&amp;col=6&amp;number=3.2&amp;sourceID=14","3.2")</f>
        <v>3.2</v>
      </c>
      <c r="G506" s="4" t="str">
        <f>HYPERLINK("http://141.218.60.56/~jnz1568/getInfo.php?workbook=16_10.xlsx&amp;sheet=U0&amp;row=506&amp;col=7&amp;number=0.285&amp;sourceID=14","0.285")</f>
        <v>0.285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HYPERLINK("http://141.218.60.56/~jnz1568/getInfo.php?workbook=16_10.xlsx&amp;sheet=U0&amp;row=507&amp;col=6&amp;number=3.3&amp;sourceID=14","3.3")</f>
        <v>3.3</v>
      </c>
      <c r="G507" s="4" t="str">
        <f>HYPERLINK("http://141.218.60.56/~jnz1568/getInfo.php?workbook=16_10.xlsx&amp;sheet=U0&amp;row=507&amp;col=7&amp;number=0.285&amp;sourceID=14","0.285")</f>
        <v>0.285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HYPERLINK("http://141.218.60.56/~jnz1568/getInfo.php?workbook=16_10.xlsx&amp;sheet=U0&amp;row=508&amp;col=6&amp;number=3.4&amp;sourceID=14","3.4")</f>
        <v>3.4</v>
      </c>
      <c r="G508" s="4" t="str">
        <f>HYPERLINK("http://141.218.60.56/~jnz1568/getInfo.php?workbook=16_10.xlsx&amp;sheet=U0&amp;row=508&amp;col=7&amp;number=0.285&amp;sourceID=14","0.285")</f>
        <v>0.285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HYPERLINK("http://141.218.60.56/~jnz1568/getInfo.php?workbook=16_10.xlsx&amp;sheet=U0&amp;row=509&amp;col=6&amp;number=3.5&amp;sourceID=14","3.5")</f>
        <v>3.5</v>
      </c>
      <c r="G509" s="4" t="str">
        <f>HYPERLINK("http://141.218.60.56/~jnz1568/getInfo.php?workbook=16_10.xlsx&amp;sheet=U0&amp;row=509&amp;col=7&amp;number=0.285&amp;sourceID=14","0.285")</f>
        <v>0.285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HYPERLINK("http://141.218.60.56/~jnz1568/getInfo.php?workbook=16_10.xlsx&amp;sheet=U0&amp;row=510&amp;col=6&amp;number=3.6&amp;sourceID=14","3.6")</f>
        <v>3.6</v>
      </c>
      <c r="G510" s="4" t="str">
        <f>HYPERLINK("http://141.218.60.56/~jnz1568/getInfo.php?workbook=16_10.xlsx&amp;sheet=U0&amp;row=510&amp;col=7&amp;number=0.285&amp;sourceID=14","0.285")</f>
        <v>0.285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HYPERLINK("http://141.218.60.56/~jnz1568/getInfo.php?workbook=16_10.xlsx&amp;sheet=U0&amp;row=511&amp;col=6&amp;number=3.7&amp;sourceID=14","3.7")</f>
        <v>3.7</v>
      </c>
      <c r="G511" s="4" t="str">
        <f>HYPERLINK("http://141.218.60.56/~jnz1568/getInfo.php?workbook=16_10.xlsx&amp;sheet=U0&amp;row=511&amp;col=7&amp;number=0.285&amp;sourceID=14","0.285")</f>
        <v>0.285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HYPERLINK("http://141.218.60.56/~jnz1568/getInfo.php?workbook=16_10.xlsx&amp;sheet=U0&amp;row=512&amp;col=6&amp;number=3.8&amp;sourceID=14","3.8")</f>
        <v>3.8</v>
      </c>
      <c r="G512" s="4" t="str">
        <f>HYPERLINK("http://141.218.60.56/~jnz1568/getInfo.php?workbook=16_10.xlsx&amp;sheet=U0&amp;row=512&amp;col=7&amp;number=0.284&amp;sourceID=14","0.284")</f>
        <v>0.284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HYPERLINK("http://141.218.60.56/~jnz1568/getInfo.php?workbook=16_10.xlsx&amp;sheet=U0&amp;row=513&amp;col=6&amp;number=3.9&amp;sourceID=14","3.9")</f>
        <v>3.9</v>
      </c>
      <c r="G513" s="4" t="str">
        <f>HYPERLINK("http://141.218.60.56/~jnz1568/getInfo.php?workbook=16_10.xlsx&amp;sheet=U0&amp;row=513&amp;col=7&amp;number=0.284&amp;sourceID=14","0.284")</f>
        <v>0.284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HYPERLINK("http://141.218.60.56/~jnz1568/getInfo.php?workbook=16_10.xlsx&amp;sheet=U0&amp;row=514&amp;col=6&amp;number=4&amp;sourceID=14","4")</f>
        <v>4</v>
      </c>
      <c r="G514" s="4" t="str">
        <f>HYPERLINK("http://141.218.60.56/~jnz1568/getInfo.php?workbook=16_10.xlsx&amp;sheet=U0&amp;row=514&amp;col=7&amp;number=0.284&amp;sourceID=14","0.284")</f>
        <v>0.284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HYPERLINK("http://141.218.60.56/~jnz1568/getInfo.php?workbook=16_10.xlsx&amp;sheet=U0&amp;row=515&amp;col=6&amp;number=4.1&amp;sourceID=14","4.1")</f>
        <v>4.1</v>
      </c>
      <c r="G515" s="4" t="str">
        <f>HYPERLINK("http://141.218.60.56/~jnz1568/getInfo.php?workbook=16_10.xlsx&amp;sheet=U0&amp;row=515&amp;col=7&amp;number=0.283&amp;sourceID=14","0.283")</f>
        <v>0.283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HYPERLINK("http://141.218.60.56/~jnz1568/getInfo.php?workbook=16_10.xlsx&amp;sheet=U0&amp;row=516&amp;col=6&amp;number=4.2&amp;sourceID=14","4.2")</f>
        <v>4.2</v>
      </c>
      <c r="G516" s="4" t="str">
        <f>HYPERLINK("http://141.218.60.56/~jnz1568/getInfo.php?workbook=16_10.xlsx&amp;sheet=U0&amp;row=516&amp;col=7&amp;number=0.282&amp;sourceID=14","0.282")</f>
        <v>0.282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HYPERLINK("http://141.218.60.56/~jnz1568/getInfo.php?workbook=16_10.xlsx&amp;sheet=U0&amp;row=517&amp;col=6&amp;number=4.3&amp;sourceID=14","4.3")</f>
        <v>4.3</v>
      </c>
      <c r="G517" s="4" t="str">
        <f>HYPERLINK("http://141.218.60.56/~jnz1568/getInfo.php?workbook=16_10.xlsx&amp;sheet=U0&amp;row=517&amp;col=7&amp;number=0.282&amp;sourceID=14","0.282")</f>
        <v>0.282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HYPERLINK("http://141.218.60.56/~jnz1568/getInfo.php?workbook=16_10.xlsx&amp;sheet=U0&amp;row=518&amp;col=6&amp;number=4.4&amp;sourceID=14","4.4")</f>
        <v>4.4</v>
      </c>
      <c r="G518" s="4" t="str">
        <f>HYPERLINK("http://141.218.60.56/~jnz1568/getInfo.php?workbook=16_10.xlsx&amp;sheet=U0&amp;row=518&amp;col=7&amp;number=0.281&amp;sourceID=14","0.281")</f>
        <v>0.281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HYPERLINK("http://141.218.60.56/~jnz1568/getInfo.php?workbook=16_10.xlsx&amp;sheet=U0&amp;row=519&amp;col=6&amp;number=4.5&amp;sourceID=14","4.5")</f>
        <v>4.5</v>
      </c>
      <c r="G519" s="4" t="str">
        <f>HYPERLINK("http://141.218.60.56/~jnz1568/getInfo.php?workbook=16_10.xlsx&amp;sheet=U0&amp;row=519&amp;col=7&amp;number=0.28&amp;sourceID=14","0.28")</f>
        <v>0.28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HYPERLINK("http://141.218.60.56/~jnz1568/getInfo.php?workbook=16_10.xlsx&amp;sheet=U0&amp;row=520&amp;col=6&amp;number=4.6&amp;sourceID=14","4.6")</f>
        <v>4.6</v>
      </c>
      <c r="G520" s="4" t="str">
        <f>HYPERLINK("http://141.218.60.56/~jnz1568/getInfo.php?workbook=16_10.xlsx&amp;sheet=U0&amp;row=520&amp;col=7&amp;number=0.278&amp;sourceID=14","0.278")</f>
        <v>0.278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HYPERLINK("http://141.218.60.56/~jnz1568/getInfo.php?workbook=16_10.xlsx&amp;sheet=U0&amp;row=521&amp;col=6&amp;number=4.7&amp;sourceID=14","4.7")</f>
        <v>4.7</v>
      </c>
      <c r="G521" s="4" t="str">
        <f>HYPERLINK("http://141.218.60.56/~jnz1568/getInfo.php?workbook=16_10.xlsx&amp;sheet=U0&amp;row=521&amp;col=7&amp;number=0.276&amp;sourceID=14","0.276")</f>
        <v>0.276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HYPERLINK("http://141.218.60.56/~jnz1568/getInfo.php?workbook=16_10.xlsx&amp;sheet=U0&amp;row=522&amp;col=6&amp;number=4.8&amp;sourceID=14","4.8")</f>
        <v>4.8</v>
      </c>
      <c r="G522" s="4" t="str">
        <f>HYPERLINK("http://141.218.60.56/~jnz1568/getInfo.php?workbook=16_10.xlsx&amp;sheet=U0&amp;row=522&amp;col=7&amp;number=0.274&amp;sourceID=14","0.274")</f>
        <v>0.274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HYPERLINK("http://141.218.60.56/~jnz1568/getInfo.php?workbook=16_10.xlsx&amp;sheet=U0&amp;row=523&amp;col=6&amp;number=4.9&amp;sourceID=14","4.9")</f>
        <v>4.9</v>
      </c>
      <c r="G523" s="4" t="str">
        <f>HYPERLINK("http://141.218.60.56/~jnz1568/getInfo.php?workbook=16_10.xlsx&amp;sheet=U0&amp;row=523&amp;col=7&amp;number=0.272&amp;sourceID=14","0.272")</f>
        <v>0.272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2015-05-06T23:26:09Z</dcterms:created>
  <dcterms:modified xsi:type="dcterms:W3CDTF">2015-05-06T23:26:09Z</dcterms:modified>
</cp:coreProperties>
</file>