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<sst xmlns="http://schemas.openxmlformats.org/spreadsheetml/2006/main" count="82" uniqueCount="41">
  <si>
    <t>Fine Structure Energy Levels for K XIX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</si>
  <si>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</si>
  <si>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</si>
  <si>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</si>
  <si>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</si>
  <si>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</si>
  <si>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</si>
  <si>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</si>
  <si>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</si>
  <si>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</si>
  <si>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</si>
  <si>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</si>
  <si>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1s</t>
  </si>
  <si>
    <t>2S</t>
  </si>
  <si>
    <t>2s</t>
  </si>
  <si>
    <t>2p</t>
  </si>
  <si>
    <t>2P</t>
  </si>
  <si>
    <t>3s</t>
  </si>
  <si>
    <t>3p</t>
  </si>
  <si>
    <t>3d</t>
  </si>
  <si>
    <t>2D</t>
  </si>
  <si>
    <t>4s</t>
  </si>
  <si>
    <t>4p</t>
  </si>
  <si>
    <t>4d</t>
  </si>
  <si>
    <t>4f</t>
  </si>
  <si>
    <t>2F</t>
  </si>
  <si>
    <t>5s</t>
  </si>
  <si>
    <t>5p</t>
  </si>
  <si>
    <t>5d</t>
  </si>
  <si>
    <t>5f</t>
  </si>
  <si>
    <t>5g</t>
  </si>
  <si>
    <t>2G</t>
  </si>
  <si>
    <t>A-values for fine-structure transitions in K XIX</t>
  </si>
  <si>
    <t>k</t>
  </si>
  <si>
    <t>WL Vac (A)</t>
  </si>
  <si>
    <t>A (s-1)</t>
  </si>
  <si>
    <t>A2E1(s-1)</t>
  </si>
  <si>
    <t>Effective Collision Strengths for K XIX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</si>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</sst>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5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4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19</v>
      </c>
      <c r="B4" s="3">
        <v>1</v>
      </c>
      <c r="C4" s="3">
        <v>1</v>
      </c>
      <c r="D4" s="3" t="s">
        <v>12</v>
      </c>
      <c r="E4" s="3" t="s">
        <v>13</v>
      </c>
      <c r="F4" s="3">
        <v>2</v>
      </c>
      <c r="G4" s="3">
        <v>0</v>
      </c>
      <c r="H4" s="3">
        <v>0</v>
      </c>
      <c r="I4" s="3">
        <v>0.5</v>
      </c>
      <c r="J4" s="4" t="str">
        <f>HYPERLINK("http://141.218.60.56/~jnz1568/getInfo.php?workbook=19_01.xlsx&amp;sheet=E0&amp;row=4&amp;col=10&amp;number=0&amp;sourceID=14","0")</f>
        <v>0</v>
      </c>
    </row>
    <row r="5" spans="1:10">
      <c r="A5" s="3">
        <v>19</v>
      </c>
      <c r="B5" s="3">
        <v>1</v>
      </c>
      <c r="C5" s="3">
        <v>2</v>
      </c>
      <c r="D5" s="3" t="s">
        <v>14</v>
      </c>
      <c r="E5" s="3" t="s">
        <v>13</v>
      </c>
      <c r="F5" s="3">
        <v>2</v>
      </c>
      <c r="G5" s="3">
        <v>0</v>
      </c>
      <c r="H5" s="3">
        <v>0</v>
      </c>
      <c r="I5" s="3">
        <v>0.5</v>
      </c>
      <c r="J5" s="4" t="str">
        <f>HYPERLINK("http://141.218.60.56/~jnz1568/getInfo.php?workbook=19_01.xlsx&amp;sheet=E0&amp;row=5&amp;col=10&amp;number=29833524&amp;sourceID=14","29833524")</f>
        <v>29833524</v>
      </c>
    </row>
    <row r="6" spans="1:10">
      <c r="A6" s="3">
        <v>19</v>
      </c>
      <c r="B6" s="3">
        <v>1</v>
      </c>
      <c r="C6" s="3">
        <v>3</v>
      </c>
      <c r="D6" s="3" t="s">
        <v>15</v>
      </c>
      <c r="E6" s="3" t="s">
        <v>16</v>
      </c>
      <c r="F6" s="3">
        <v>2</v>
      </c>
      <c r="G6" s="3">
        <v>1</v>
      </c>
      <c r="H6" s="3">
        <v>1</v>
      </c>
      <c r="I6" s="3">
        <v>0.5</v>
      </c>
      <c r="J6" s="4" t="str">
        <f>HYPERLINK("http://141.218.60.56/~jnz1568/getInfo.php?workbook=19_01.xlsx&amp;sheet=E0&amp;row=6&amp;col=10&amp;number=29831984&amp;sourceID=14","29831984")</f>
        <v>29831984</v>
      </c>
    </row>
    <row r="7" spans="1:10">
      <c r="A7" s="3">
        <v>19</v>
      </c>
      <c r="B7" s="3">
        <v>1</v>
      </c>
      <c r="C7" s="3">
        <v>4</v>
      </c>
      <c r="D7" s="3" t="s">
        <v>15</v>
      </c>
      <c r="E7" s="3" t="s">
        <v>16</v>
      </c>
      <c r="F7" s="3">
        <v>2</v>
      </c>
      <c r="G7" s="3">
        <v>1</v>
      </c>
      <c r="H7" s="3">
        <v>1</v>
      </c>
      <c r="I7" s="3">
        <v>1.5</v>
      </c>
      <c r="J7" s="4" t="str">
        <f>HYPERLINK("http://141.218.60.56/~jnz1568/getInfo.php?workbook=19_01.xlsx&amp;sheet=E0&amp;row=7&amp;col=10&amp;number=29880266&amp;sourceID=14","29880266")</f>
        <v>29880266</v>
      </c>
    </row>
    <row r="8" spans="1:10">
      <c r="A8" s="3">
        <v>19</v>
      </c>
      <c r="B8" s="3">
        <v>1</v>
      </c>
      <c r="C8" s="3">
        <v>5</v>
      </c>
      <c r="D8" s="3" t="s">
        <v>17</v>
      </c>
      <c r="E8" s="3" t="s">
        <v>13</v>
      </c>
      <c r="F8" s="3">
        <v>2</v>
      </c>
      <c r="G8" s="3">
        <v>0</v>
      </c>
      <c r="H8" s="3">
        <v>0</v>
      </c>
      <c r="I8" s="3">
        <v>0.5</v>
      </c>
      <c r="J8" s="4" t="str">
        <f>HYPERLINK("http://141.218.60.56/~jnz1568/getInfo.php?workbook=19_01.xlsx&amp;sheet=E0&amp;row=8&amp;col=10&amp;number=35373276&amp;sourceID=14","35373276")</f>
        <v>35373276</v>
      </c>
    </row>
    <row r="9" spans="1:10">
      <c r="A9" s="3">
        <v>19</v>
      </c>
      <c r="B9" s="3">
        <v>1</v>
      </c>
      <c r="C9" s="3">
        <v>6</v>
      </c>
      <c r="D9" s="3" t="s">
        <v>18</v>
      </c>
      <c r="E9" s="3" t="s">
        <v>16</v>
      </c>
      <c r="F9" s="3">
        <v>2</v>
      </c>
      <c r="G9" s="3">
        <v>1</v>
      </c>
      <c r="H9" s="3">
        <v>1</v>
      </c>
      <c r="I9" s="3">
        <v>0.5</v>
      </c>
      <c r="J9" s="4" t="str">
        <f>HYPERLINK("http://141.218.60.56/~jnz1568/getInfo.php?workbook=19_01.xlsx&amp;sheet=E0&amp;row=9&amp;col=10&amp;number=35372804&amp;sourceID=14","35372804")</f>
        <v>35372804</v>
      </c>
    </row>
    <row r="10" spans="1:10">
      <c r="A10" s="3">
        <v>19</v>
      </c>
      <c r="B10" s="3">
        <v>1</v>
      </c>
      <c r="C10" s="3">
        <v>7</v>
      </c>
      <c r="D10" s="3" t="s">
        <v>18</v>
      </c>
      <c r="E10" s="3" t="s">
        <v>16</v>
      </c>
      <c r="F10" s="3">
        <v>2</v>
      </c>
      <c r="G10" s="3">
        <v>1</v>
      </c>
      <c r="H10" s="3">
        <v>1</v>
      </c>
      <c r="I10" s="3">
        <v>1.5</v>
      </c>
      <c r="J10" s="4" t="str">
        <f>HYPERLINK("http://141.218.60.56/~jnz1568/getInfo.php?workbook=19_01.xlsx&amp;sheet=E0&amp;row=10&amp;col=10&amp;number=35387112&amp;sourceID=14","35387112")</f>
        <v>35387112</v>
      </c>
    </row>
    <row r="11" spans="1:10">
      <c r="A11" s="3">
        <v>19</v>
      </c>
      <c r="B11" s="3">
        <v>1</v>
      </c>
      <c r="C11" s="3">
        <v>8</v>
      </c>
      <c r="D11" s="3" t="s">
        <v>19</v>
      </c>
      <c r="E11" s="3" t="s">
        <v>20</v>
      </c>
      <c r="F11" s="3">
        <v>2</v>
      </c>
      <c r="G11" s="3">
        <v>2</v>
      </c>
      <c r="H11" s="3">
        <v>0</v>
      </c>
      <c r="I11" s="3">
        <v>1.5</v>
      </c>
      <c r="J11" s="4" t="str">
        <f>HYPERLINK("http://141.218.60.56/~jnz1568/getInfo.php?workbook=19_01.xlsx&amp;sheet=E0&amp;row=11&amp;col=10&amp;number=35387088&amp;sourceID=14","35387088")</f>
        <v>35387088</v>
      </c>
    </row>
    <row r="12" spans="1:10">
      <c r="A12" s="3">
        <v>19</v>
      </c>
      <c r="B12" s="3">
        <v>1</v>
      </c>
      <c r="C12" s="3">
        <v>9</v>
      </c>
      <c r="D12" s="3" t="s">
        <v>19</v>
      </c>
      <c r="E12" s="3" t="s">
        <v>20</v>
      </c>
      <c r="F12" s="3">
        <v>2</v>
      </c>
      <c r="G12" s="3">
        <v>2</v>
      </c>
      <c r="H12" s="3">
        <v>0</v>
      </c>
      <c r="I12" s="3">
        <v>2.5</v>
      </c>
      <c r="J12" s="4" t="str">
        <f>HYPERLINK("http://141.218.60.56/~jnz1568/getInfo.php?workbook=19_01.xlsx&amp;sheet=E0&amp;row=12&amp;col=10&amp;number=35391816&amp;sourceID=14","35391816")</f>
        <v>35391816</v>
      </c>
    </row>
    <row r="13" spans="1:10">
      <c r="A13" s="3">
        <v>19</v>
      </c>
      <c r="B13" s="3">
        <v>1</v>
      </c>
      <c r="C13" s="3">
        <v>10</v>
      </c>
      <c r="D13" s="3" t="s">
        <v>21</v>
      </c>
      <c r="E13" s="3" t="s">
        <v>13</v>
      </c>
      <c r="F13" s="3">
        <v>2</v>
      </c>
      <c r="G13" s="3">
        <v>0</v>
      </c>
      <c r="H13" s="3">
        <v>0</v>
      </c>
      <c r="I13" s="3">
        <v>0.5</v>
      </c>
      <c r="J13" s="4" t="str">
        <f>HYPERLINK("http://141.218.60.56/~jnz1568/getInfo.php?workbook=19_01.xlsx&amp;sheet=E0&amp;row=13&amp;col=10&amp;number=37310320&amp;sourceID=14","37310320")</f>
        <v>37310320</v>
      </c>
    </row>
    <row r="14" spans="1:10">
      <c r="A14" s="3">
        <v>19</v>
      </c>
      <c r="B14" s="3">
        <v>1</v>
      </c>
      <c r="C14" s="3">
        <v>11</v>
      </c>
      <c r="D14" s="3" t="s">
        <v>22</v>
      </c>
      <c r="E14" s="3" t="s">
        <v>16</v>
      </c>
      <c r="F14" s="3">
        <v>2</v>
      </c>
      <c r="G14" s="3">
        <v>1</v>
      </c>
      <c r="H14" s="3">
        <v>1</v>
      </c>
      <c r="I14" s="3">
        <v>0.5</v>
      </c>
      <c r="J14" s="4" t="str">
        <f>HYPERLINK("http://141.218.60.56/~jnz1568/getInfo.php?workbook=19_01.xlsx&amp;sheet=E0&amp;row=14&amp;col=10&amp;number=37310120&amp;sourceID=14","37310120")</f>
        <v>37310120</v>
      </c>
    </row>
    <row r="15" spans="1:10">
      <c r="A15" s="3">
        <v>19</v>
      </c>
      <c r="B15" s="3">
        <v>1</v>
      </c>
      <c r="C15" s="3">
        <v>12</v>
      </c>
      <c r="D15" s="3" t="s">
        <v>22</v>
      </c>
      <c r="E15" s="3" t="s">
        <v>16</v>
      </c>
      <c r="F15" s="3">
        <v>2</v>
      </c>
      <c r="G15" s="3">
        <v>1</v>
      </c>
      <c r="H15" s="3">
        <v>1</v>
      </c>
      <c r="I15" s="3">
        <v>1.5</v>
      </c>
      <c r="J15" s="4" t="str">
        <f>HYPERLINK("http://141.218.60.56/~jnz1568/getInfo.php?workbook=19_01.xlsx&amp;sheet=E0&amp;row=15&amp;col=10&amp;number=37316152&amp;sourceID=14","37316152")</f>
        <v>37316152</v>
      </c>
    </row>
    <row r="16" spans="1:10">
      <c r="A16" s="3">
        <v>19</v>
      </c>
      <c r="B16" s="3">
        <v>1</v>
      </c>
      <c r="C16" s="3">
        <v>13</v>
      </c>
      <c r="D16" s="3" t="s">
        <v>23</v>
      </c>
      <c r="E16" s="3" t="s">
        <v>20</v>
      </c>
      <c r="F16" s="3">
        <v>2</v>
      </c>
      <c r="G16" s="3">
        <v>2</v>
      </c>
      <c r="H16" s="3">
        <v>0</v>
      </c>
      <c r="I16" s="3">
        <v>1.5</v>
      </c>
      <c r="J16" s="4" t="str">
        <f>HYPERLINK("http://141.218.60.56/~jnz1568/getInfo.php?workbook=19_01.xlsx&amp;sheet=E0&amp;row=16&amp;col=10&amp;number=37316144&amp;sourceID=14","37316144")</f>
        <v>37316144</v>
      </c>
    </row>
    <row r="17" spans="1:10">
      <c r="A17" s="3">
        <v>19</v>
      </c>
      <c r="B17" s="3">
        <v>1</v>
      </c>
      <c r="C17" s="3">
        <v>14</v>
      </c>
      <c r="D17" s="3" t="s">
        <v>23</v>
      </c>
      <c r="E17" s="3" t="s">
        <v>20</v>
      </c>
      <c r="F17" s="3">
        <v>2</v>
      </c>
      <c r="G17" s="3">
        <v>2</v>
      </c>
      <c r="H17" s="3">
        <v>0</v>
      </c>
      <c r="I17" s="3">
        <v>2.5</v>
      </c>
      <c r="J17" s="4" t="str">
        <f>HYPERLINK("http://141.218.60.56/~jnz1568/getInfo.php?workbook=19_01.xlsx&amp;sheet=E0&amp;row=17&amp;col=10&amp;number=37318140&amp;sourceID=14","37318140")</f>
        <v>37318140</v>
      </c>
    </row>
    <row r="18" spans="1:10">
      <c r="A18" s="3">
        <v>19</v>
      </c>
      <c r="B18" s="3">
        <v>1</v>
      </c>
      <c r="C18" s="3">
        <v>15</v>
      </c>
      <c r="D18" s="3" t="s">
        <v>24</v>
      </c>
      <c r="E18" s="3" t="s">
        <v>25</v>
      </c>
      <c r="F18" s="3">
        <v>2</v>
      </c>
      <c r="G18" s="3">
        <v>3</v>
      </c>
      <c r="H18" s="3">
        <v>1</v>
      </c>
      <c r="I18" s="3">
        <v>2.5</v>
      </c>
      <c r="J18" s="4" t="str">
        <f>HYPERLINK("http://141.218.60.56/~jnz1568/getInfo.php?workbook=19_01.xlsx&amp;sheet=E0&amp;row=18&amp;col=10&amp;number=37318136&amp;sourceID=14","37318136")</f>
        <v>37318136</v>
      </c>
    </row>
    <row r="19" spans="1:10">
      <c r="A19" s="3">
        <v>19</v>
      </c>
      <c r="B19" s="3">
        <v>1</v>
      </c>
      <c r="C19" s="3">
        <v>16</v>
      </c>
      <c r="D19" s="3" t="s">
        <v>24</v>
      </c>
      <c r="E19" s="3" t="s">
        <v>25</v>
      </c>
      <c r="F19" s="3">
        <v>2</v>
      </c>
      <c r="G19" s="3">
        <v>3</v>
      </c>
      <c r="H19" s="3">
        <v>1</v>
      </c>
      <c r="I19" s="3">
        <v>3.5</v>
      </c>
      <c r="J19" s="4" t="str">
        <f>HYPERLINK("http://141.218.60.56/~jnz1568/getInfo.php?workbook=19_01.xlsx&amp;sheet=E0&amp;row=19&amp;col=10&amp;number=37319132&amp;sourceID=14","37319132")</f>
        <v>37319132</v>
      </c>
    </row>
    <row r="20" spans="1:10">
      <c r="A20" s="3">
        <v>19</v>
      </c>
      <c r="B20" s="3">
        <v>1</v>
      </c>
      <c r="C20" s="3">
        <v>17</v>
      </c>
      <c r="D20" s="3" t="s">
        <v>26</v>
      </c>
      <c r="E20" s="3" t="s">
        <v>13</v>
      </c>
      <c r="F20" s="3">
        <v>2</v>
      </c>
      <c r="G20" s="3">
        <v>0</v>
      </c>
      <c r="H20" s="3">
        <v>0</v>
      </c>
      <c r="I20" s="3">
        <v>0.5</v>
      </c>
      <c r="J20" s="4" t="str">
        <f>HYPERLINK("http://141.218.60.56/~jnz1568/getInfo.php?workbook=19_01.xlsx&amp;sheet=E0&amp;row=20&amp;col=10&amp;number=38206084&amp;sourceID=14","38206084")</f>
        <v>38206084</v>
      </c>
    </row>
    <row r="21" spans="1:10">
      <c r="A21" s="3">
        <v>19</v>
      </c>
      <c r="B21" s="3">
        <v>1</v>
      </c>
      <c r="C21" s="3">
        <v>18</v>
      </c>
      <c r="D21" s="3" t="s">
        <v>27</v>
      </c>
      <c r="E21" s="3" t="s">
        <v>16</v>
      </c>
      <c r="F21" s="3">
        <v>2</v>
      </c>
      <c r="G21" s="3">
        <v>1</v>
      </c>
      <c r="H21" s="3">
        <v>1</v>
      </c>
      <c r="I21" s="3">
        <v>0.5</v>
      </c>
      <c r="J21" s="4" t="str">
        <f>HYPERLINK("http://141.218.60.56/~jnz1568/getInfo.php?workbook=19_01.xlsx&amp;sheet=E0&amp;row=21&amp;col=10&amp;number=38205980&amp;sourceID=14","38205980")</f>
        <v>38205980</v>
      </c>
    </row>
    <row r="22" spans="1:10">
      <c r="A22" s="3">
        <v>19</v>
      </c>
      <c r="B22" s="3">
        <v>1</v>
      </c>
      <c r="C22" s="3">
        <v>19</v>
      </c>
      <c r="D22" s="3" t="s">
        <v>27</v>
      </c>
      <c r="E22" s="3" t="s">
        <v>16</v>
      </c>
      <c r="F22" s="3">
        <v>2</v>
      </c>
      <c r="G22" s="3">
        <v>1</v>
      </c>
      <c r="H22" s="3">
        <v>1</v>
      </c>
      <c r="I22" s="3">
        <v>1.5</v>
      </c>
      <c r="J22" s="4" t="str">
        <f>HYPERLINK("http://141.218.60.56/~jnz1568/getInfo.php?workbook=19_01.xlsx&amp;sheet=E0&amp;row=22&amp;col=10&amp;number=38209068&amp;sourceID=14","38209068")</f>
        <v>38209068</v>
      </c>
    </row>
    <row r="23" spans="1:10">
      <c r="A23" s="3">
        <v>19</v>
      </c>
      <c r="B23" s="3">
        <v>1</v>
      </c>
      <c r="C23" s="3">
        <v>20</v>
      </c>
      <c r="D23" s="3" t="s">
        <v>28</v>
      </c>
      <c r="E23" s="3" t="s">
        <v>20</v>
      </c>
      <c r="F23" s="3">
        <v>2</v>
      </c>
      <c r="G23" s="3">
        <v>2</v>
      </c>
      <c r="H23" s="3">
        <v>0</v>
      </c>
      <c r="I23" s="3">
        <v>1.5</v>
      </c>
      <c r="J23" s="4" t="str">
        <f>HYPERLINK("http://141.218.60.56/~jnz1568/getInfo.php?workbook=19_01.xlsx&amp;sheet=E0&amp;row=23&amp;col=10&amp;number=38209064&amp;sourceID=14","38209064")</f>
        <v>38209064</v>
      </c>
    </row>
    <row r="24" spans="1:10">
      <c r="A24" s="3">
        <v>19</v>
      </c>
      <c r="B24" s="3">
        <v>1</v>
      </c>
      <c r="C24" s="3">
        <v>21</v>
      </c>
      <c r="D24" s="3" t="s">
        <v>28</v>
      </c>
      <c r="E24" s="3" t="s">
        <v>20</v>
      </c>
      <c r="F24" s="3">
        <v>2</v>
      </c>
      <c r="G24" s="3">
        <v>2</v>
      </c>
      <c r="H24" s="3">
        <v>0</v>
      </c>
      <c r="I24" s="3">
        <v>2.5</v>
      </c>
      <c r="J24" s="4" t="str">
        <f>HYPERLINK("http://141.218.60.56/~jnz1568/getInfo.php?workbook=19_01.xlsx&amp;sheet=E0&amp;row=24&amp;col=10&amp;number=38210088&amp;sourceID=14","38210088")</f>
        <v>38210088</v>
      </c>
    </row>
    <row r="25" spans="1:10">
      <c r="A25" s="3">
        <v>19</v>
      </c>
      <c r="B25" s="3">
        <v>1</v>
      </c>
      <c r="C25" s="3">
        <v>22</v>
      </c>
      <c r="D25" s="3" t="s">
        <v>29</v>
      </c>
      <c r="E25" s="3" t="s">
        <v>25</v>
      </c>
      <c r="F25" s="3">
        <v>2</v>
      </c>
      <c r="G25" s="3">
        <v>3</v>
      </c>
      <c r="H25" s="3">
        <v>1</v>
      </c>
      <c r="I25" s="3">
        <v>2.5</v>
      </c>
      <c r="J25" s="4" t="str">
        <f>HYPERLINK("http://141.218.60.56/~jnz1568/getInfo.php?workbook=19_01.xlsx&amp;sheet=E0&amp;row=25&amp;col=10&amp;number=38210084&amp;sourceID=14","38210084")</f>
        <v>38210084</v>
      </c>
    </row>
    <row r="26" spans="1:10">
      <c r="A26" s="3">
        <v>19</v>
      </c>
      <c r="B26" s="3">
        <v>1</v>
      </c>
      <c r="C26" s="3">
        <v>23</v>
      </c>
      <c r="D26" s="3" t="s">
        <v>29</v>
      </c>
      <c r="E26" s="3" t="s">
        <v>25</v>
      </c>
      <c r="F26" s="3">
        <v>2</v>
      </c>
      <c r="G26" s="3">
        <v>3</v>
      </c>
      <c r="H26" s="3">
        <v>1</v>
      </c>
      <c r="I26" s="3">
        <v>3.5</v>
      </c>
      <c r="J26" s="4" t="str">
        <f>HYPERLINK("http://141.218.60.56/~jnz1568/getInfo.php?workbook=19_01.xlsx&amp;sheet=E0&amp;row=26&amp;col=10&amp;number=38210592&amp;sourceID=14","38210592")</f>
        <v>38210592</v>
      </c>
    </row>
    <row r="27" spans="1:10">
      <c r="A27" s="3">
        <v>19</v>
      </c>
      <c r="B27" s="3">
        <v>1</v>
      </c>
      <c r="C27" s="3">
        <v>24</v>
      </c>
      <c r="D27" s="3" t="s">
        <v>30</v>
      </c>
      <c r="E27" s="3" t="s">
        <v>31</v>
      </c>
      <c r="F27" s="3">
        <v>2</v>
      </c>
      <c r="G27" s="3">
        <v>4</v>
      </c>
      <c r="H27" s="3">
        <v>0</v>
      </c>
      <c r="I27" s="3">
        <v>3.5</v>
      </c>
      <c r="J27" s="4" t="str">
        <f>HYPERLINK("http://141.218.60.56/~jnz1568/getInfo.php?workbook=19_01.xlsx&amp;sheet=E0&amp;row=27&amp;col=10&amp;number=38210592&amp;sourceID=14","38210592")</f>
        <v>38210592</v>
      </c>
    </row>
    <row r="28" spans="1:10">
      <c r="A28" s="3">
        <v>19</v>
      </c>
      <c r="B28" s="3">
        <v>1</v>
      </c>
      <c r="C28" s="3">
        <v>25</v>
      </c>
      <c r="D28" s="3" t="s">
        <v>30</v>
      </c>
      <c r="E28" s="3" t="s">
        <v>31</v>
      </c>
      <c r="F28" s="3">
        <v>2</v>
      </c>
      <c r="G28" s="3">
        <v>4</v>
      </c>
      <c r="H28" s="3">
        <v>0</v>
      </c>
      <c r="I28" s="3">
        <v>4.5</v>
      </c>
      <c r="J28" s="4" t="str">
        <f>HYPERLINK("http://141.218.60.56/~jnz1568/getInfo.php?workbook=19_01.xlsx&amp;sheet=E0&amp;row=28&amp;col=10&amp;number=38210896&amp;sourceID=14","38210896")</f>
        <v>38210896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1"/>
  <sheetViews>
    <sheetView workbookViewId="0"/>
  </sheetViews>
  <sheetFormatPr defaultRowHeight="15"/>
  <cols>
    <col min="1" max="1" width="3.7109375" customWidth="1"/>
    <col min="2" max="2" width="2.7109375" customWidth="1"/>
    <col min="3" max="3" width="3.7109375" customWidth="1"/>
    <col min="4" max="4" width="3.7109375" customWidth="1"/>
    <col min="5" max="5" width="11.7109375" customWidth="1"/>
    <col min="6" max="6" width="15.7109375" customWidth="1"/>
    <col min="7" max="7" width="10.7109375" customWidth="1"/>
  </cols>
  <sheetData>
    <row r="1" spans="1:7">
      <c r="A1" s="1" t="s">
        <v>32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33</v>
      </c>
      <c r="D3" s="2" t="s">
        <v>4</v>
      </c>
      <c r="E3" s="2" t="s">
        <v>34</v>
      </c>
      <c r="F3" s="2" t="s">
        <v>35</v>
      </c>
      <c r="G3" s="2" t="s">
        <v>36</v>
      </c>
    </row>
    <row r="4" spans="1:7">
      <c r="A4" s="3">
        <v>19</v>
      </c>
      <c r="B4" s="3">
        <v>1</v>
      </c>
      <c r="C4" s="3">
        <v>2</v>
      </c>
      <c r="D4" s="3">
        <v>1</v>
      </c>
      <c r="E4" s="3">
        <v>3.352</v>
      </c>
      <c r="F4" s="4" t="str">
        <f>HYPERLINK("http://141.218.60.56/~jnz1568/getInfo.php?workbook=19_01.xlsx&amp;sheet=A0&amp;row=4&amp;col=6&amp;number=15640000&amp;sourceID=14","15640000")</f>
        <v>15640000</v>
      </c>
      <c r="G4" s="4" t="str">
        <f>HYPERLINK("http://141.218.60.56/~jnz1568/getInfo.php?workbook=19_01.xlsx&amp;sheet=A0&amp;row=4&amp;col=7&amp;number=382400000&amp;sourceID=14","382400000")</f>
        <v>382400000</v>
      </c>
    </row>
    <row r="5" spans="1:7">
      <c r="A5" s="3">
        <v>19</v>
      </c>
      <c r="B5" s="3">
        <v>1</v>
      </c>
      <c r="C5" s="3">
        <v>3</v>
      </c>
      <c r="D5" s="3">
        <v>1</v>
      </c>
      <c r="E5" s="3">
        <v>3.352</v>
      </c>
      <c r="F5" s="4" t="str">
        <f>HYPERLINK("http://141.218.60.56/~jnz1568/getInfo.php?workbook=19_01.xlsx&amp;sheet=A0&amp;row=5&amp;col=6&amp;number=82270000000000&amp;sourceID=14","82270000000000")</f>
        <v>82270000000000</v>
      </c>
      <c r="G5" s="4" t="str">
        <f>HYPERLINK("http://141.218.60.56/~jnz1568/getInfo.php?workbook=19_01.xlsx&amp;sheet=A0&amp;row=5&amp;col=7&amp;number=0&amp;sourceID=14","0")</f>
        <v>0</v>
      </c>
    </row>
    <row r="6" spans="1:7">
      <c r="A6" s="3">
        <v>19</v>
      </c>
      <c r="B6" s="3">
        <v>1</v>
      </c>
      <c r="C6" s="3">
        <v>4</v>
      </c>
      <c r="D6" s="3">
        <v>1</v>
      </c>
      <c r="E6" s="3">
        <v>3.347</v>
      </c>
      <c r="F6" s="4" t="str">
        <f>HYPERLINK("http://141.218.60.56/~jnz1568/getInfo.php?workbook=19_01.xlsx&amp;sheet=A0&amp;row=6&amp;col=6&amp;number=82660000000000&amp;sourceID=14","82660000000000")</f>
        <v>82660000000000</v>
      </c>
      <c r="G6" s="4" t="str">
        <f>HYPERLINK("http://141.218.60.56/~jnz1568/getInfo.php?workbook=19_01.xlsx&amp;sheet=A0&amp;row=6&amp;col=7&amp;number=0&amp;sourceID=14","0")</f>
        <v>0</v>
      </c>
    </row>
    <row r="7" spans="1:7">
      <c r="A7" s="3">
        <v>19</v>
      </c>
      <c r="B7" s="3">
        <v>1</v>
      </c>
      <c r="C7" s="3">
        <v>6</v>
      </c>
      <c r="D7" s="3">
        <v>1</v>
      </c>
      <c r="E7" s="3">
        <v>2.827</v>
      </c>
      <c r="F7" s="4" t="str">
        <f>HYPERLINK("http://141.218.60.56/~jnz1568/getInfo.php?workbook=19_01.xlsx&amp;sheet=A0&amp;row=7&amp;col=6&amp;number=21980000000000&amp;sourceID=14","21980000000000")</f>
        <v>21980000000000</v>
      </c>
      <c r="G7" s="4" t="str">
        <f>HYPERLINK("http://141.218.60.56/~jnz1568/getInfo.php?workbook=19_01.xlsx&amp;sheet=A0&amp;row=7&amp;col=7&amp;number=0&amp;sourceID=14","0")</f>
        <v>0</v>
      </c>
    </row>
    <row r="8" spans="1:7">
      <c r="A8" s="3">
        <v>19</v>
      </c>
      <c r="B8" s="3">
        <v>1</v>
      </c>
      <c r="C8" s="3">
        <v>7</v>
      </c>
      <c r="D8" s="3">
        <v>1</v>
      </c>
      <c r="E8" s="3">
        <v>2.826</v>
      </c>
      <c r="F8" s="4" t="str">
        <f>HYPERLINK("http://141.218.60.56/~jnz1568/getInfo.php?workbook=19_01.xlsx&amp;sheet=A0&amp;row=8&amp;col=6&amp;number=22040000000000&amp;sourceID=14","22040000000000")</f>
        <v>22040000000000</v>
      </c>
      <c r="G8" s="4" t="str">
        <f>HYPERLINK("http://141.218.60.56/~jnz1568/getInfo.php?workbook=19_01.xlsx&amp;sheet=A0&amp;row=8&amp;col=7&amp;number=0&amp;sourceID=14","0")</f>
        <v>0</v>
      </c>
    </row>
    <row r="9" spans="1:7">
      <c r="A9" s="3">
        <v>19</v>
      </c>
      <c r="B9" s="3">
        <v>1</v>
      </c>
      <c r="C9" s="3">
        <v>11</v>
      </c>
      <c r="D9" s="3">
        <v>1</v>
      </c>
      <c r="E9" s="3">
        <v>2.68</v>
      </c>
      <c r="F9" s="4" t="str">
        <f>HYPERLINK("http://141.218.60.56/~jnz1568/getInfo.php?workbook=19_01.xlsx&amp;sheet=A0&amp;row=9&amp;col=6&amp;number=8965000000000&amp;sourceID=14","8965000000000")</f>
        <v>8965000000000</v>
      </c>
      <c r="G9" s="4" t="str">
        <f>HYPERLINK("http://141.218.60.56/~jnz1568/getInfo.php?workbook=19_01.xlsx&amp;sheet=A0&amp;row=9&amp;col=7&amp;number=0&amp;sourceID=14","0")</f>
        <v>0</v>
      </c>
    </row>
    <row r="10" spans="1:7">
      <c r="A10" s="3">
        <v>19</v>
      </c>
      <c r="B10" s="3">
        <v>1</v>
      </c>
      <c r="C10" s="3">
        <v>12</v>
      </c>
      <c r="D10" s="3">
        <v>1</v>
      </c>
      <c r="E10" s="3">
        <v>2.68</v>
      </c>
      <c r="F10" s="4" t="str">
        <f>HYPERLINK("http://141.218.60.56/~jnz1568/getInfo.php?workbook=19_01.xlsx&amp;sheet=A0&amp;row=10&amp;col=6&amp;number=8982000000000&amp;sourceID=14","8982000000000")</f>
        <v>8982000000000</v>
      </c>
      <c r="G10" s="4" t="str">
        <f>HYPERLINK("http://141.218.60.56/~jnz1568/getInfo.php?workbook=19_01.xlsx&amp;sheet=A0&amp;row=10&amp;col=7&amp;number=0&amp;sourceID=14","0")</f>
        <v>0</v>
      </c>
    </row>
    <row r="11" spans="1:7">
      <c r="A11" s="3">
        <v>19</v>
      </c>
      <c r="B11" s="3">
        <v>1</v>
      </c>
      <c r="C11" s="3">
        <v>18</v>
      </c>
      <c r="D11" s="3">
        <v>1</v>
      </c>
      <c r="E11" s="3">
        <v>2.617</v>
      </c>
      <c r="F11" s="4" t="str">
        <f>HYPERLINK("http://141.218.60.56/~jnz1568/getInfo.php?workbook=19_01.xlsx&amp;sheet=A0&amp;row=11&amp;col=6&amp;number=4520000000000&amp;sourceID=14","4520000000000")</f>
        <v>4520000000000</v>
      </c>
      <c r="G11" s="4" t="str">
        <f>HYPERLINK("http://141.218.60.56/~jnz1568/getInfo.php?workbook=19_01.xlsx&amp;sheet=A0&amp;row=11&amp;col=7&amp;number=0&amp;sourceID=14","0")</f>
        <v>0</v>
      </c>
    </row>
    <row r="12" spans="1:7">
      <c r="A12" s="3">
        <v>19</v>
      </c>
      <c r="B12" s="3">
        <v>1</v>
      </c>
      <c r="C12" s="3">
        <v>19</v>
      </c>
      <c r="D12" s="3">
        <v>1</v>
      </c>
      <c r="E12" s="3">
        <v>2.617</v>
      </c>
      <c r="F12" s="4" t="str">
        <f>HYPERLINK("http://141.218.60.56/~jnz1568/getInfo.php?workbook=19_01.xlsx&amp;sheet=A0&amp;row=12&amp;col=6&amp;number=4528000000000&amp;sourceID=14","4528000000000")</f>
        <v>4528000000000</v>
      </c>
      <c r="G12" s="4" t="str">
        <f>HYPERLINK("http://141.218.60.56/~jnz1568/getInfo.php?workbook=19_01.xlsx&amp;sheet=A0&amp;row=12&amp;col=7&amp;number=0&amp;sourceID=14","0")</f>
        <v>0</v>
      </c>
    </row>
    <row r="13" spans="1:7">
      <c r="A13" s="3">
        <v>19</v>
      </c>
      <c r="B13" s="3">
        <v>1</v>
      </c>
      <c r="C13" s="3">
        <v>6</v>
      </c>
      <c r="D13" s="3">
        <v>2</v>
      </c>
      <c r="E13" s="3">
        <v>18.053</v>
      </c>
      <c r="F13" s="4" t="str">
        <f>HYPERLINK("http://141.218.60.56/~jnz1568/getInfo.php?workbook=19_01.xlsx&amp;sheet=A0&amp;row=13&amp;col=6&amp;number=2965000000000&amp;sourceID=14","2965000000000")</f>
        <v>2965000000000</v>
      </c>
      <c r="G13" s="4" t="str">
        <f>HYPERLINK("http://141.218.60.56/~jnz1568/getInfo.php?workbook=19_01.xlsx&amp;sheet=A0&amp;row=13&amp;col=7&amp;number=0&amp;sourceID=14","0")</f>
        <v>0</v>
      </c>
    </row>
    <row r="14" spans="1:7">
      <c r="A14" s="3">
        <v>19</v>
      </c>
      <c r="B14" s="3">
        <v>1</v>
      </c>
      <c r="C14" s="3">
        <v>7</v>
      </c>
      <c r="D14" s="3">
        <v>2</v>
      </c>
      <c r="E14" s="3">
        <v>18.006</v>
      </c>
      <c r="F14" s="4" t="str">
        <f>HYPERLINK("http://141.218.60.56/~jnz1568/getInfo.php?workbook=19_01.xlsx&amp;sheet=A0&amp;row=14&amp;col=6&amp;number=2984000000000&amp;sourceID=14","2984000000000")</f>
        <v>2984000000000</v>
      </c>
      <c r="G14" s="4" t="str">
        <f>HYPERLINK("http://141.218.60.56/~jnz1568/getInfo.php?workbook=19_01.xlsx&amp;sheet=A0&amp;row=14&amp;col=7&amp;number=0&amp;sourceID=14","0")</f>
        <v>0</v>
      </c>
    </row>
    <row r="15" spans="1:7">
      <c r="A15" s="3">
        <v>19</v>
      </c>
      <c r="B15" s="3">
        <v>1</v>
      </c>
      <c r="C15" s="3">
        <v>11</v>
      </c>
      <c r="D15" s="3">
        <v>2</v>
      </c>
      <c r="E15" s="3">
        <v>13.375</v>
      </c>
      <c r="F15" s="4" t="str">
        <f>HYPERLINK("http://141.218.60.56/~jnz1568/getInfo.php?workbook=19_01.xlsx&amp;sheet=A0&amp;row=15&amp;col=6&amp;number=1277000000000&amp;sourceID=14","1277000000000")</f>
        <v>1277000000000</v>
      </c>
      <c r="G15" s="4" t="str">
        <f>HYPERLINK("http://141.218.60.56/~jnz1568/getInfo.php?workbook=19_01.xlsx&amp;sheet=A0&amp;row=15&amp;col=7&amp;number=0&amp;sourceID=14","0")</f>
        <v>0</v>
      </c>
    </row>
    <row r="16" spans="1:7">
      <c r="A16" s="3">
        <v>19</v>
      </c>
      <c r="B16" s="3">
        <v>1</v>
      </c>
      <c r="C16" s="3">
        <v>12</v>
      </c>
      <c r="D16" s="3">
        <v>2</v>
      </c>
      <c r="E16" s="3">
        <v>13.364</v>
      </c>
      <c r="F16" s="4" t="str">
        <f>HYPERLINK("http://141.218.60.56/~jnz1568/getInfo.php?workbook=19_01.xlsx&amp;sheet=A0&amp;row=16&amp;col=6&amp;number=1281000000000&amp;sourceID=14","1281000000000")</f>
        <v>1281000000000</v>
      </c>
      <c r="G16" s="4" t="str">
        <f>HYPERLINK("http://141.218.60.56/~jnz1568/getInfo.php?workbook=19_01.xlsx&amp;sheet=A0&amp;row=16&amp;col=7&amp;number=0&amp;sourceID=14","0")</f>
        <v>0</v>
      </c>
    </row>
    <row r="17" spans="1:7">
      <c r="A17" s="3">
        <v>19</v>
      </c>
      <c r="B17" s="3">
        <v>1</v>
      </c>
      <c r="C17" s="3">
        <v>18</v>
      </c>
      <c r="D17" s="3">
        <v>2</v>
      </c>
      <c r="E17" s="3">
        <v>11.944</v>
      </c>
      <c r="F17" s="4" t="str">
        <f>HYPERLINK("http://141.218.60.56/~jnz1568/getInfo.php?workbook=19_01.xlsx&amp;sheet=A0&amp;row=17&amp;col=6&amp;number=653000000000&amp;sourceID=14","653000000000")</f>
        <v>653000000000</v>
      </c>
      <c r="G17" s="4" t="str">
        <f>HYPERLINK("http://141.218.60.56/~jnz1568/getInfo.php?workbook=19_01.xlsx&amp;sheet=A0&amp;row=17&amp;col=7&amp;number=0&amp;sourceID=14","0")</f>
        <v>0</v>
      </c>
    </row>
    <row r="18" spans="1:7">
      <c r="A18" s="3">
        <v>19</v>
      </c>
      <c r="B18" s="3">
        <v>1</v>
      </c>
      <c r="C18" s="3">
        <v>19</v>
      </c>
      <c r="D18" s="3">
        <v>2</v>
      </c>
      <c r="E18" s="3">
        <v>11.94</v>
      </c>
      <c r="F18" s="4" t="str">
        <f>HYPERLINK("http://141.218.60.56/~jnz1568/getInfo.php?workbook=19_01.xlsx&amp;sheet=A0&amp;row=18&amp;col=6&amp;number=654400000000&amp;sourceID=14","654400000000")</f>
        <v>654400000000</v>
      </c>
      <c r="G18" s="4" t="str">
        <f>HYPERLINK("http://141.218.60.56/~jnz1568/getInfo.php?workbook=19_01.xlsx&amp;sheet=A0&amp;row=18&amp;col=7&amp;number=0&amp;sourceID=14","0")</f>
        <v>0</v>
      </c>
    </row>
    <row r="19" spans="1:7">
      <c r="A19" s="3">
        <v>19</v>
      </c>
      <c r="B19" s="3">
        <v>1</v>
      </c>
      <c r="C19" s="3">
        <v>5</v>
      </c>
      <c r="D19" s="3">
        <v>3</v>
      </c>
      <c r="E19" s="3">
        <v>18.046</v>
      </c>
      <c r="F19" s="4" t="str">
        <f>HYPERLINK("http://141.218.60.56/~jnz1568/getInfo.php?workbook=19_01.xlsx&amp;sheet=A0&amp;row=19&amp;col=6&amp;number=278400000000&amp;sourceID=14","278400000000")</f>
        <v>278400000000</v>
      </c>
      <c r="G19" s="4" t="str">
        <f>HYPERLINK("http://141.218.60.56/~jnz1568/getInfo.php?workbook=19_01.xlsx&amp;sheet=A0&amp;row=19&amp;col=7&amp;number=0&amp;sourceID=14","0")</f>
        <v>0</v>
      </c>
    </row>
    <row r="20" spans="1:7">
      <c r="A20" s="3">
        <v>19</v>
      </c>
      <c r="B20" s="3">
        <v>1</v>
      </c>
      <c r="C20" s="3">
        <v>8</v>
      </c>
      <c r="D20" s="3">
        <v>3</v>
      </c>
      <c r="E20" s="3">
        <v>18.002</v>
      </c>
      <c r="F20" s="4" t="str">
        <f>HYPERLINK("http://141.218.60.56/~jnz1568/getInfo.php?workbook=19_01.xlsx&amp;sheet=A0&amp;row=20&amp;col=6&amp;number=7162000000000&amp;sourceID=14","7162000000000")</f>
        <v>7162000000000</v>
      </c>
      <c r="G20" s="4" t="str">
        <f>HYPERLINK("http://141.218.60.56/~jnz1568/getInfo.php?workbook=19_01.xlsx&amp;sheet=A0&amp;row=20&amp;col=7&amp;number=0&amp;sourceID=14","0")</f>
        <v>0</v>
      </c>
    </row>
    <row r="21" spans="1:7">
      <c r="A21" s="3">
        <v>19</v>
      </c>
      <c r="B21" s="3">
        <v>1</v>
      </c>
      <c r="C21" s="3">
        <v>10</v>
      </c>
      <c r="D21" s="3">
        <v>3</v>
      </c>
      <c r="E21" s="3">
        <v>13.372</v>
      </c>
      <c r="F21" s="4" t="str">
        <f>HYPERLINK("http://141.218.60.56/~jnz1568/getInfo.php?workbook=19_01.xlsx&amp;sheet=A0&amp;row=21&amp;col=6&amp;number=113600000000&amp;sourceID=14","113600000000")</f>
        <v>113600000000</v>
      </c>
      <c r="G21" s="4" t="str">
        <f>HYPERLINK("http://141.218.60.56/~jnz1568/getInfo.php?workbook=19_01.xlsx&amp;sheet=A0&amp;row=21&amp;col=7&amp;number=0&amp;sourceID=14","0")</f>
        <v>0</v>
      </c>
    </row>
    <row r="22" spans="1:7">
      <c r="A22" s="3">
        <v>19</v>
      </c>
      <c r="B22" s="3">
        <v>1</v>
      </c>
      <c r="C22" s="3">
        <v>13</v>
      </c>
      <c r="D22" s="3">
        <v>3</v>
      </c>
      <c r="E22" s="3">
        <v>13.362</v>
      </c>
      <c r="F22" s="4" t="str">
        <f>HYPERLINK("http://141.218.60.56/~jnz1568/getInfo.php?workbook=19_01.xlsx&amp;sheet=A0&amp;row=22&amp;col=6&amp;number=2275000000000&amp;sourceID=14","2275000000000")</f>
        <v>2275000000000</v>
      </c>
      <c r="G22" s="4" t="str">
        <f>HYPERLINK("http://141.218.60.56/~jnz1568/getInfo.php?workbook=19_01.xlsx&amp;sheet=A0&amp;row=22&amp;col=7&amp;number=0&amp;sourceID=14","0")</f>
        <v>0</v>
      </c>
    </row>
    <row r="23" spans="1:7">
      <c r="A23" s="3">
        <v>19</v>
      </c>
      <c r="B23" s="3">
        <v>1</v>
      </c>
      <c r="C23" s="3">
        <v>17</v>
      </c>
      <c r="D23" s="3">
        <v>3</v>
      </c>
      <c r="E23" s="3">
        <v>11.942</v>
      </c>
      <c r="F23" s="4" t="str">
        <f>HYPERLINK("http://141.218.60.56/~jnz1568/getInfo.php?workbook=19_01.xlsx&amp;sheet=A0&amp;row=23&amp;col=6&amp;number=56750000000&amp;sourceID=14","56750000000")</f>
        <v>56750000000</v>
      </c>
      <c r="G23" s="4" t="str">
        <f>HYPERLINK("http://141.218.60.56/~jnz1568/getInfo.php?workbook=19_01.xlsx&amp;sheet=A0&amp;row=23&amp;col=7&amp;number=0&amp;sourceID=14","0")</f>
        <v>0</v>
      </c>
    </row>
    <row r="24" spans="1:7">
      <c r="A24" s="3">
        <v>19</v>
      </c>
      <c r="B24" s="3">
        <v>1</v>
      </c>
      <c r="C24" s="3">
        <v>20</v>
      </c>
      <c r="D24" s="3">
        <v>3</v>
      </c>
      <c r="E24" s="3">
        <v>11.937</v>
      </c>
      <c r="F24" s="4" t="str">
        <f>HYPERLINK("http://141.218.60.56/~jnz1568/getInfo.php?workbook=19_01.xlsx&amp;sheet=A0&amp;row=24&amp;col=6&amp;number=1039000000000&amp;sourceID=14","1039000000000")</f>
        <v>1039000000000</v>
      </c>
      <c r="G24" s="4" t="str">
        <f>HYPERLINK("http://141.218.60.56/~jnz1568/getInfo.php?workbook=19_01.xlsx&amp;sheet=A0&amp;row=24&amp;col=7&amp;number=0&amp;sourceID=14","0")</f>
        <v>0</v>
      </c>
    </row>
    <row r="25" spans="1:7">
      <c r="A25" s="3">
        <v>19</v>
      </c>
      <c r="B25" s="3">
        <v>1</v>
      </c>
      <c r="C25" s="3">
        <v>5</v>
      </c>
      <c r="D25" s="3">
        <v>4</v>
      </c>
      <c r="E25" s="3">
        <v>18.205</v>
      </c>
      <c r="F25" s="4" t="str">
        <f>HYPERLINK("http://141.218.60.56/~jnz1568/getInfo.php?workbook=19_01.xlsx&amp;sheet=A0&amp;row=25&amp;col=6&amp;number=547200000000&amp;sourceID=14","547200000000")</f>
        <v>547200000000</v>
      </c>
      <c r="G25" s="4" t="str">
        <f>HYPERLINK("http://141.218.60.56/~jnz1568/getInfo.php?workbook=19_01.xlsx&amp;sheet=A0&amp;row=25&amp;col=7&amp;number=0&amp;sourceID=14","0")</f>
        <v>0</v>
      </c>
    </row>
    <row r="26" spans="1:7">
      <c r="A26" s="3">
        <v>19</v>
      </c>
      <c r="B26" s="3">
        <v>1</v>
      </c>
      <c r="C26" s="3">
        <v>8</v>
      </c>
      <c r="D26" s="3">
        <v>4</v>
      </c>
      <c r="E26" s="3">
        <v>18.159</v>
      </c>
      <c r="F26" s="4" t="str">
        <f>HYPERLINK("http://141.218.60.56/~jnz1568/getInfo.php?workbook=19_01.xlsx&amp;sheet=A0&amp;row=26&amp;col=6&amp;number=1408000000000&amp;sourceID=14","1408000000000")</f>
        <v>1408000000000</v>
      </c>
      <c r="G26" s="4" t="str">
        <f>HYPERLINK("http://141.218.60.56/~jnz1568/getInfo.php?workbook=19_01.xlsx&amp;sheet=A0&amp;row=26&amp;col=7&amp;number=0&amp;sourceID=14","0")</f>
        <v>0</v>
      </c>
    </row>
    <row r="27" spans="1:7">
      <c r="A27" s="3">
        <v>19</v>
      </c>
      <c r="B27" s="3">
        <v>1</v>
      </c>
      <c r="C27" s="3">
        <v>9</v>
      </c>
      <c r="D27" s="3">
        <v>4</v>
      </c>
      <c r="E27" s="3">
        <v>18.144</v>
      </c>
      <c r="F27" s="4" t="str">
        <f>HYPERLINK("http://141.218.60.56/~jnz1568/getInfo.php?workbook=19_01.xlsx&amp;sheet=A0&amp;row=27&amp;col=6&amp;number=8460000000000&amp;sourceID=14","8460000000000")</f>
        <v>8460000000000</v>
      </c>
      <c r="G27" s="4" t="str">
        <f>HYPERLINK("http://141.218.60.56/~jnz1568/getInfo.php?workbook=19_01.xlsx&amp;sheet=A0&amp;row=27&amp;col=7&amp;number=0&amp;sourceID=14","0")</f>
        <v>0</v>
      </c>
    </row>
    <row r="28" spans="1:7">
      <c r="A28" s="3">
        <v>19</v>
      </c>
      <c r="B28" s="3">
        <v>1</v>
      </c>
      <c r="C28" s="3">
        <v>10</v>
      </c>
      <c r="D28" s="3">
        <v>4</v>
      </c>
      <c r="E28" s="3">
        <v>13.459</v>
      </c>
      <c r="F28" s="4" t="str">
        <f>HYPERLINK("http://141.218.60.56/~jnz1568/getInfo.php?workbook=19_01.xlsx&amp;sheet=A0&amp;row=28&amp;col=6&amp;number=224300000000&amp;sourceID=14","224300000000")</f>
        <v>224300000000</v>
      </c>
      <c r="G28" s="4" t="str">
        <f>HYPERLINK("http://141.218.60.56/~jnz1568/getInfo.php?workbook=19_01.xlsx&amp;sheet=A0&amp;row=28&amp;col=7&amp;number=0&amp;sourceID=14","0")</f>
        <v>0</v>
      </c>
    </row>
    <row r="29" spans="1:7">
      <c r="A29" s="3">
        <v>19</v>
      </c>
      <c r="B29" s="3">
        <v>1</v>
      </c>
      <c r="C29" s="3">
        <v>13</v>
      </c>
      <c r="D29" s="3">
        <v>4</v>
      </c>
      <c r="E29" s="3">
        <v>13.448</v>
      </c>
      <c r="F29" s="4" t="str">
        <f>HYPERLINK("http://141.218.60.56/~jnz1568/getInfo.php?workbook=19_01.xlsx&amp;sheet=A0&amp;row=29&amp;col=6&amp;number=449200000000&amp;sourceID=14","449200000000")</f>
        <v>449200000000</v>
      </c>
      <c r="G29" s="4" t="str">
        <f>HYPERLINK("http://141.218.60.56/~jnz1568/getInfo.php?workbook=19_01.xlsx&amp;sheet=A0&amp;row=29&amp;col=7&amp;number=0&amp;sourceID=14","0")</f>
        <v>0</v>
      </c>
    </row>
    <row r="30" spans="1:7">
      <c r="A30" s="3">
        <v>19</v>
      </c>
      <c r="B30" s="3">
        <v>1</v>
      </c>
      <c r="C30" s="3">
        <v>14</v>
      </c>
      <c r="D30" s="3">
        <v>4</v>
      </c>
      <c r="E30" s="3">
        <v>13.445</v>
      </c>
      <c r="F30" s="4" t="str">
        <f>HYPERLINK("http://141.218.60.56/~jnz1568/getInfo.php?workbook=19_01.xlsx&amp;sheet=A0&amp;row=30&amp;col=6&amp;number=2697000000000&amp;sourceID=14","2697000000000")</f>
        <v>2697000000000</v>
      </c>
      <c r="G30" s="4" t="str">
        <f>HYPERLINK("http://141.218.60.56/~jnz1568/getInfo.php?workbook=19_01.xlsx&amp;sheet=A0&amp;row=30&amp;col=7&amp;number=0&amp;sourceID=14","0")</f>
        <v>0</v>
      </c>
    </row>
    <row r="31" spans="1:7">
      <c r="A31" s="3">
        <v>19</v>
      </c>
      <c r="B31" s="3">
        <v>1</v>
      </c>
      <c r="C31" s="3">
        <v>17</v>
      </c>
      <c r="D31" s="3">
        <v>4</v>
      </c>
      <c r="E31" s="3">
        <v>12.011</v>
      </c>
      <c r="F31" s="4" t="str">
        <f>HYPERLINK("http://141.218.60.56/~jnz1568/getInfo.php?workbook=19_01.xlsx&amp;sheet=A0&amp;row=31&amp;col=6&amp;number=112200000000&amp;sourceID=14","112200000000")</f>
        <v>112200000000</v>
      </c>
      <c r="G31" s="4" t="str">
        <f>HYPERLINK("http://141.218.60.56/~jnz1568/getInfo.php?workbook=19_01.xlsx&amp;sheet=A0&amp;row=31&amp;col=7&amp;number=0&amp;sourceID=14","0")</f>
        <v>0</v>
      </c>
    </row>
    <row r="32" spans="1:7">
      <c r="A32" s="3">
        <v>19</v>
      </c>
      <c r="B32" s="3">
        <v>1</v>
      </c>
      <c r="C32" s="3">
        <v>20</v>
      </c>
      <c r="D32" s="3">
        <v>4</v>
      </c>
      <c r="E32" s="3">
        <v>12.007</v>
      </c>
      <c r="F32" s="4" t="str">
        <f>HYPERLINK("http://141.218.60.56/~jnz1568/getInfo.php?workbook=19_01.xlsx&amp;sheet=A0&amp;row=32&amp;col=6&amp;number=205400000000&amp;sourceID=14","205400000000")</f>
        <v>205400000000</v>
      </c>
      <c r="G32" s="4" t="str">
        <f>HYPERLINK("http://141.218.60.56/~jnz1568/getInfo.php?workbook=19_01.xlsx&amp;sheet=A0&amp;row=32&amp;col=7&amp;number=0&amp;sourceID=14","0")</f>
        <v>0</v>
      </c>
    </row>
    <row r="33" spans="1:7">
      <c r="A33" s="3">
        <v>19</v>
      </c>
      <c r="B33" s="3">
        <v>1</v>
      </c>
      <c r="C33" s="3">
        <v>21</v>
      </c>
      <c r="D33" s="3">
        <v>4</v>
      </c>
      <c r="E33" s="3">
        <v>12.005</v>
      </c>
      <c r="F33" s="4" t="str">
        <f>HYPERLINK("http://141.218.60.56/~jnz1568/getInfo.php?workbook=19_01.xlsx&amp;sheet=A0&amp;row=33&amp;col=6&amp;number=1232000000000&amp;sourceID=14","1232000000000")</f>
        <v>1232000000000</v>
      </c>
      <c r="G33" s="4" t="str">
        <f>HYPERLINK("http://141.218.60.56/~jnz1568/getInfo.php?workbook=19_01.xlsx&amp;sheet=A0&amp;row=33&amp;col=7&amp;number=0&amp;sourceID=14","0")</f>
        <v>0</v>
      </c>
    </row>
    <row r="34" spans="1:7">
      <c r="A34" s="3">
        <v>19</v>
      </c>
      <c r="B34" s="3">
        <v>1</v>
      </c>
      <c r="C34" s="3">
        <v>11</v>
      </c>
      <c r="D34" s="3">
        <v>5</v>
      </c>
      <c r="E34" s="3">
        <v>51.63</v>
      </c>
      <c r="F34" s="4" t="str">
        <f>HYPERLINK("http://141.218.60.56/~jnz1568/getInfo.php?workbook=19_01.xlsx&amp;sheet=A0&amp;row=34&amp;col=6&amp;number=403900000000&amp;sourceID=14","403900000000")</f>
        <v>403900000000</v>
      </c>
      <c r="G34" s="4" t="str">
        <f>HYPERLINK("http://141.218.60.56/~jnz1568/getInfo.php?workbook=19_01.xlsx&amp;sheet=A0&amp;row=34&amp;col=7&amp;number=0&amp;sourceID=14","0")</f>
        <v>0</v>
      </c>
    </row>
    <row r="35" spans="1:7">
      <c r="A35" s="3">
        <v>19</v>
      </c>
      <c r="B35" s="3">
        <v>1</v>
      </c>
      <c r="C35" s="3">
        <v>12</v>
      </c>
      <c r="D35" s="3">
        <v>5</v>
      </c>
      <c r="E35" s="3">
        <v>51.47</v>
      </c>
      <c r="F35" s="4" t="str">
        <f>HYPERLINK("http://141.218.60.56/~jnz1568/getInfo.php?workbook=19_01.xlsx&amp;sheet=A0&amp;row=35&amp;col=6&amp;number=407100000000&amp;sourceID=14","407100000000")</f>
        <v>407100000000</v>
      </c>
      <c r="G35" s="4" t="str">
        <f>HYPERLINK("http://141.218.60.56/~jnz1568/getInfo.php?workbook=19_01.xlsx&amp;sheet=A0&amp;row=35&amp;col=7&amp;number=0&amp;sourceID=14","0")</f>
        <v>0</v>
      </c>
    </row>
    <row r="36" spans="1:7">
      <c r="A36" s="3">
        <v>19</v>
      </c>
      <c r="B36" s="3">
        <v>1</v>
      </c>
      <c r="C36" s="3">
        <v>18</v>
      </c>
      <c r="D36" s="3">
        <v>5</v>
      </c>
      <c r="E36" s="3">
        <v>35.302</v>
      </c>
      <c r="F36" s="4" t="str">
        <f>HYPERLINK("http://141.218.60.56/~jnz1568/getInfo.php?workbook=19_01.xlsx&amp;sheet=A0&amp;row=36&amp;col=6&amp;number=215600000000&amp;sourceID=14","215600000000")</f>
        <v>215600000000</v>
      </c>
      <c r="G36" s="4" t="str">
        <f>HYPERLINK("http://141.218.60.56/~jnz1568/getInfo.php?workbook=19_01.xlsx&amp;sheet=A0&amp;row=36&amp;col=7&amp;number=0&amp;sourceID=14","0")</f>
        <v>0</v>
      </c>
    </row>
    <row r="37" spans="1:7">
      <c r="A37" s="3">
        <v>19</v>
      </c>
      <c r="B37" s="3">
        <v>1</v>
      </c>
      <c r="C37" s="3">
        <v>19</v>
      </c>
      <c r="D37" s="3">
        <v>5</v>
      </c>
      <c r="E37" s="3">
        <v>35.264</v>
      </c>
      <c r="F37" s="4" t="str">
        <f>HYPERLINK("http://141.218.60.56/~jnz1568/getInfo.php?workbook=19_01.xlsx&amp;sheet=A0&amp;row=37&amp;col=6&amp;number=216500000000&amp;sourceID=14","216500000000")</f>
        <v>216500000000</v>
      </c>
      <c r="G37" s="4" t="str">
        <f>HYPERLINK("http://141.218.60.56/~jnz1568/getInfo.php?workbook=19_01.xlsx&amp;sheet=A0&amp;row=37&amp;col=7&amp;number=0&amp;sourceID=14","0")</f>
        <v>0</v>
      </c>
    </row>
    <row r="38" spans="1:7">
      <c r="A38" s="3">
        <v>19</v>
      </c>
      <c r="B38" s="3">
        <v>1</v>
      </c>
      <c r="C38" s="3">
        <v>10</v>
      </c>
      <c r="D38" s="3">
        <v>6</v>
      </c>
      <c r="E38" s="3">
        <v>51.613</v>
      </c>
      <c r="F38" s="4" t="str">
        <f>HYPERLINK("http://141.218.60.56/~jnz1568/getInfo.php?workbook=19_01.xlsx&amp;sheet=A0&amp;row=38&amp;col=6&amp;number=80770000000&amp;sourceID=14","80770000000")</f>
        <v>80770000000</v>
      </c>
      <c r="G38" s="4" t="str">
        <f>HYPERLINK("http://141.218.60.56/~jnz1568/getInfo.php?workbook=19_01.xlsx&amp;sheet=A0&amp;row=38&amp;col=7&amp;number=0&amp;sourceID=14","0")</f>
        <v>0</v>
      </c>
    </row>
    <row r="39" spans="1:7">
      <c r="A39" s="3">
        <v>19</v>
      </c>
      <c r="B39" s="3">
        <v>1</v>
      </c>
      <c r="C39" s="3">
        <v>13</v>
      </c>
      <c r="D39" s="3">
        <v>6</v>
      </c>
      <c r="E39" s="3">
        <v>51.458</v>
      </c>
      <c r="F39" s="4" t="str">
        <f>HYPERLINK("http://141.218.60.56/~jnz1568/getInfo.php?workbook=19_01.xlsx&amp;sheet=A0&amp;row=39&amp;col=6&amp;number=778800000000&amp;sourceID=14","778800000000")</f>
        <v>778800000000</v>
      </c>
      <c r="G39" s="4" t="str">
        <f>HYPERLINK("http://141.218.60.56/~jnz1568/getInfo.php?workbook=19_01.xlsx&amp;sheet=A0&amp;row=39&amp;col=7&amp;number=0&amp;sourceID=14","0")</f>
        <v>0</v>
      </c>
    </row>
    <row r="40" spans="1:7">
      <c r="A40" s="3">
        <v>19</v>
      </c>
      <c r="B40" s="3">
        <v>1</v>
      </c>
      <c r="C40" s="3">
        <v>17</v>
      </c>
      <c r="D40" s="3">
        <v>6</v>
      </c>
      <c r="E40" s="3">
        <v>35.295</v>
      </c>
      <c r="F40" s="4" t="str">
        <f>HYPERLINK("http://141.218.60.56/~jnz1568/getInfo.php?workbook=19_01.xlsx&amp;sheet=A0&amp;row=40&amp;col=6&amp;number=39770000000&amp;sourceID=14","39770000000")</f>
        <v>39770000000</v>
      </c>
      <c r="G40" s="4" t="str">
        <f>HYPERLINK("http://141.218.60.56/~jnz1568/getInfo.php?workbook=19_01.xlsx&amp;sheet=A0&amp;row=40&amp;col=7&amp;number=0&amp;sourceID=14","0")</f>
        <v>0</v>
      </c>
    </row>
    <row r="41" spans="1:7">
      <c r="A41" s="3">
        <v>19</v>
      </c>
      <c r="B41" s="3">
        <v>1</v>
      </c>
      <c r="C41" s="3">
        <v>20</v>
      </c>
      <c r="D41" s="3">
        <v>6</v>
      </c>
      <c r="E41" s="3">
        <v>35.258</v>
      </c>
      <c r="F41" s="4" t="str">
        <f>HYPERLINK("http://141.218.60.56/~jnz1568/getInfo.php?workbook=19_01.xlsx&amp;sheet=A0&amp;row=41&amp;col=6&amp;number=373400000000&amp;sourceID=14","373400000000")</f>
        <v>373400000000</v>
      </c>
      <c r="G41" s="4" t="str">
        <f>HYPERLINK("http://141.218.60.56/~jnz1568/getInfo.php?workbook=19_01.xlsx&amp;sheet=A0&amp;row=41&amp;col=7&amp;number=0&amp;sourceID=14","0")</f>
        <v>0</v>
      </c>
    </row>
    <row r="42" spans="1:7">
      <c r="A42" s="3">
        <v>19</v>
      </c>
      <c r="B42" s="3">
        <v>1</v>
      </c>
      <c r="C42" s="3">
        <v>10</v>
      </c>
      <c r="D42" s="3">
        <v>7</v>
      </c>
      <c r="E42" s="3">
        <v>51.997</v>
      </c>
      <c r="F42" s="4" t="str">
        <f>HYPERLINK("http://141.218.60.56/~jnz1568/getInfo.php?workbook=19_01.xlsx&amp;sheet=A0&amp;row=42&amp;col=6&amp;number=159100000000&amp;sourceID=14","159100000000")</f>
        <v>159100000000</v>
      </c>
      <c r="G42" s="4" t="str">
        <f>HYPERLINK("http://141.218.60.56/~jnz1568/getInfo.php?workbook=19_01.xlsx&amp;sheet=A0&amp;row=42&amp;col=7&amp;number=0&amp;sourceID=14","0")</f>
        <v>0</v>
      </c>
    </row>
    <row r="43" spans="1:7">
      <c r="A43" s="3">
        <v>19</v>
      </c>
      <c r="B43" s="3">
        <v>1</v>
      </c>
      <c r="C43" s="3">
        <v>13</v>
      </c>
      <c r="D43" s="3">
        <v>7</v>
      </c>
      <c r="E43" s="3">
        <v>51.84</v>
      </c>
      <c r="F43" s="4" t="str">
        <f>HYPERLINK("http://141.218.60.56/~jnz1568/getInfo.php?workbook=19_01.xlsx&amp;sheet=A0&amp;row=43&amp;col=6&amp;number=153500000000&amp;sourceID=14","153500000000")</f>
        <v>153500000000</v>
      </c>
      <c r="G43" s="4" t="str">
        <f>HYPERLINK("http://141.218.60.56/~jnz1568/getInfo.php?workbook=19_01.xlsx&amp;sheet=A0&amp;row=43&amp;col=7&amp;number=0&amp;sourceID=14","0")</f>
        <v>0</v>
      </c>
    </row>
    <row r="44" spans="1:7">
      <c r="A44" s="3">
        <v>19</v>
      </c>
      <c r="B44" s="3">
        <v>1</v>
      </c>
      <c r="C44" s="3">
        <v>14</v>
      </c>
      <c r="D44" s="3">
        <v>7</v>
      </c>
      <c r="E44" s="3">
        <v>51.786</v>
      </c>
      <c r="F44" s="4" t="str">
        <f>HYPERLINK("http://141.218.60.56/~jnz1568/getInfo.php?workbook=19_01.xlsx&amp;sheet=A0&amp;row=44&amp;col=6&amp;number=922900000000&amp;sourceID=14","922900000000")</f>
        <v>922900000000</v>
      </c>
      <c r="G44" s="4" t="str">
        <f>HYPERLINK("http://141.218.60.56/~jnz1568/getInfo.php?workbook=19_01.xlsx&amp;sheet=A0&amp;row=44&amp;col=7&amp;number=0&amp;sourceID=14","0")</f>
        <v>0</v>
      </c>
    </row>
    <row r="45" spans="1:7">
      <c r="A45" s="3">
        <v>19</v>
      </c>
      <c r="B45" s="3">
        <v>1</v>
      </c>
      <c r="C45" s="3">
        <v>17</v>
      </c>
      <c r="D45" s="3">
        <v>7</v>
      </c>
      <c r="E45" s="3">
        <v>35.474</v>
      </c>
      <c r="F45" s="4" t="str">
        <f>HYPERLINK("http://141.218.60.56/~jnz1568/getInfo.php?workbook=19_01.xlsx&amp;sheet=A0&amp;row=45&amp;col=6&amp;number=78760000000&amp;sourceID=14","78760000000")</f>
        <v>78760000000</v>
      </c>
      <c r="G45" s="4" t="str">
        <f>HYPERLINK("http://141.218.60.56/~jnz1568/getInfo.php?workbook=19_01.xlsx&amp;sheet=A0&amp;row=45&amp;col=7&amp;number=0&amp;sourceID=14","0")</f>
        <v>0</v>
      </c>
    </row>
    <row r="46" spans="1:7">
      <c r="A46" s="3">
        <v>19</v>
      </c>
      <c r="B46" s="3">
        <v>1</v>
      </c>
      <c r="C46" s="3">
        <v>20</v>
      </c>
      <c r="D46" s="3">
        <v>7</v>
      </c>
      <c r="E46" s="3">
        <v>35.437</v>
      </c>
      <c r="F46" s="4" t="str">
        <f>HYPERLINK("http://141.218.60.56/~jnz1568/getInfo.php?workbook=19_01.xlsx&amp;sheet=A0&amp;row=46&amp;col=6&amp;number=73950000000&amp;sourceID=14","73950000000")</f>
        <v>73950000000</v>
      </c>
      <c r="G46" s="4" t="str">
        <f>HYPERLINK("http://141.218.60.56/~jnz1568/getInfo.php?workbook=19_01.xlsx&amp;sheet=A0&amp;row=46&amp;col=7&amp;number=0&amp;sourceID=14","0")</f>
        <v>0</v>
      </c>
    </row>
    <row r="47" spans="1:7">
      <c r="A47" s="3">
        <v>19</v>
      </c>
      <c r="B47" s="3">
        <v>1</v>
      </c>
      <c r="C47" s="3">
        <v>21</v>
      </c>
      <c r="D47" s="3">
        <v>7</v>
      </c>
      <c r="E47" s="3">
        <v>35.424</v>
      </c>
      <c r="F47" s="4" t="str">
        <f>HYPERLINK("http://141.218.60.56/~jnz1568/getInfo.php?workbook=19_01.xlsx&amp;sheet=A0&amp;row=47&amp;col=6&amp;number=444100000000&amp;sourceID=14","444100000000")</f>
        <v>444100000000</v>
      </c>
      <c r="G47" s="4" t="str">
        <f>HYPERLINK("http://141.218.60.56/~jnz1568/getInfo.php?workbook=19_01.xlsx&amp;sheet=A0&amp;row=47&amp;col=7&amp;number=0&amp;sourceID=14","0")</f>
        <v>0</v>
      </c>
    </row>
    <row r="48" spans="1:7">
      <c r="A48" s="3">
        <v>19</v>
      </c>
      <c r="B48" s="3">
        <v>1</v>
      </c>
      <c r="C48" s="3">
        <v>11</v>
      </c>
      <c r="D48" s="3">
        <v>8</v>
      </c>
      <c r="E48" s="3">
        <v>52.001</v>
      </c>
      <c r="F48" s="4" t="str">
        <f>HYPERLINK("http://141.218.60.56/~jnz1568/getInfo.php?workbook=19_01.xlsx&amp;sheet=A0&amp;row=48&amp;col=6&amp;number=45190000000&amp;sourceID=14","45190000000")</f>
        <v>45190000000</v>
      </c>
      <c r="G48" s="4" t="str">
        <f>HYPERLINK("http://141.218.60.56/~jnz1568/getInfo.php?workbook=19_01.xlsx&amp;sheet=A0&amp;row=48&amp;col=7&amp;number=0&amp;sourceID=14","0")</f>
        <v>0</v>
      </c>
    </row>
    <row r="49" spans="1:7">
      <c r="A49" s="3">
        <v>19</v>
      </c>
      <c r="B49" s="3">
        <v>1</v>
      </c>
      <c r="C49" s="3">
        <v>12</v>
      </c>
      <c r="D49" s="3">
        <v>8</v>
      </c>
      <c r="E49" s="3">
        <v>51.839</v>
      </c>
      <c r="F49" s="4" t="str">
        <f>HYPERLINK("http://141.218.60.56/~jnz1568/getInfo.php?workbook=19_01.xlsx&amp;sheet=A0&amp;row=49&amp;col=6&amp;number=4548000000&amp;sourceID=14","4548000000")</f>
        <v>4548000000</v>
      </c>
      <c r="G49" s="4" t="str">
        <f>HYPERLINK("http://141.218.60.56/~jnz1568/getInfo.php?workbook=19_01.xlsx&amp;sheet=A0&amp;row=49&amp;col=7&amp;number=0&amp;sourceID=14","0")</f>
        <v>0</v>
      </c>
    </row>
    <row r="50" spans="1:7">
      <c r="A50" s="3">
        <v>19</v>
      </c>
      <c r="B50" s="3">
        <v>1</v>
      </c>
      <c r="C50" s="3">
        <v>15</v>
      </c>
      <c r="D50" s="3">
        <v>8</v>
      </c>
      <c r="E50" s="3">
        <v>51.785</v>
      </c>
      <c r="F50" s="4" t="str">
        <f>HYPERLINK("http://141.218.60.56/~jnz1568/getInfo.php?workbook=19_01.xlsx&amp;sheet=A0&amp;row=50&amp;col=6&amp;number=1688000000000&amp;sourceID=14","1688000000000")</f>
        <v>1688000000000</v>
      </c>
      <c r="G50" s="4" t="str">
        <f>HYPERLINK("http://141.218.60.56/~jnz1568/getInfo.php?workbook=19_01.xlsx&amp;sheet=A0&amp;row=50&amp;col=7&amp;number=0&amp;sourceID=14","0")</f>
        <v>0</v>
      </c>
    </row>
    <row r="51" spans="1:7">
      <c r="A51" s="3">
        <v>19</v>
      </c>
      <c r="B51" s="3">
        <v>1</v>
      </c>
      <c r="C51" s="3">
        <v>18</v>
      </c>
      <c r="D51" s="3">
        <v>8</v>
      </c>
      <c r="E51" s="3">
        <v>35.475</v>
      </c>
      <c r="F51" s="4" t="str">
        <f>HYPERLINK("http://141.218.60.56/~jnz1568/getInfo.php?workbook=19_01.xlsx&amp;sheet=A0&amp;row=51&amp;col=6&amp;number=19530000000&amp;sourceID=14","19530000000")</f>
        <v>19530000000</v>
      </c>
      <c r="G51" s="4" t="str">
        <f>HYPERLINK("http://141.218.60.56/~jnz1568/getInfo.php?workbook=19_01.xlsx&amp;sheet=A0&amp;row=51&amp;col=7&amp;number=0&amp;sourceID=14","0")</f>
        <v>0</v>
      </c>
    </row>
    <row r="52" spans="1:7">
      <c r="A52" s="3">
        <v>19</v>
      </c>
      <c r="B52" s="3">
        <v>1</v>
      </c>
      <c r="C52" s="3">
        <v>19</v>
      </c>
      <c r="D52" s="3">
        <v>8</v>
      </c>
      <c r="E52" s="3">
        <v>35.436</v>
      </c>
      <c r="F52" s="4" t="str">
        <f>HYPERLINK("http://141.218.60.56/~jnz1568/getInfo.php?workbook=19_01.xlsx&amp;sheet=A0&amp;row=52&amp;col=6&amp;number=1957000000&amp;sourceID=14","1957000000")</f>
        <v>1957000000</v>
      </c>
      <c r="G52" s="4" t="str">
        <f>HYPERLINK("http://141.218.60.56/~jnz1568/getInfo.php?workbook=19_01.xlsx&amp;sheet=A0&amp;row=52&amp;col=7&amp;number=0&amp;sourceID=14","0")</f>
        <v>0</v>
      </c>
    </row>
    <row r="53" spans="1:7">
      <c r="A53" s="3">
        <v>19</v>
      </c>
      <c r="B53" s="3">
        <v>1</v>
      </c>
      <c r="C53" s="3">
        <v>12</v>
      </c>
      <c r="D53" s="3">
        <v>9</v>
      </c>
      <c r="E53" s="3">
        <v>51.966</v>
      </c>
      <c r="F53" s="4" t="str">
        <f>HYPERLINK("http://141.218.60.56/~jnz1568/getInfo.php?workbook=19_01.xlsx&amp;sheet=A0&amp;row=53&amp;col=6&amp;number=40720000000&amp;sourceID=14","40720000000")</f>
        <v>40720000000</v>
      </c>
      <c r="G53" s="4" t="str">
        <f>HYPERLINK("http://141.218.60.56/~jnz1568/getInfo.php?workbook=19_01.xlsx&amp;sheet=A0&amp;row=53&amp;col=7&amp;number=0&amp;sourceID=14","0")</f>
        <v>0</v>
      </c>
    </row>
    <row r="54" spans="1:7">
      <c r="A54" s="3">
        <v>19</v>
      </c>
      <c r="B54" s="3">
        <v>1</v>
      </c>
      <c r="C54" s="3">
        <v>15</v>
      </c>
      <c r="D54" s="3">
        <v>9</v>
      </c>
      <c r="E54" s="3">
        <v>51.913</v>
      </c>
      <c r="F54" s="4" t="str">
        <f>HYPERLINK("http://141.218.60.56/~jnz1568/getInfo.php?workbook=19_01.xlsx&amp;sheet=A0&amp;row=54&amp;col=6&amp;number=120000000000&amp;sourceID=14","120000000000")</f>
        <v>120000000000</v>
      </c>
      <c r="G54" s="4" t="str">
        <f>HYPERLINK("http://141.218.60.56/~jnz1568/getInfo.php?workbook=19_01.xlsx&amp;sheet=A0&amp;row=54&amp;col=7&amp;number=0&amp;sourceID=14","0")</f>
        <v>0</v>
      </c>
    </row>
    <row r="55" spans="1:7">
      <c r="A55" s="3">
        <v>19</v>
      </c>
      <c r="B55" s="3">
        <v>1</v>
      </c>
      <c r="C55" s="3">
        <v>16</v>
      </c>
      <c r="D55" s="3">
        <v>9</v>
      </c>
      <c r="E55" s="3">
        <v>51.886</v>
      </c>
      <c r="F55" s="4" t="str">
        <f>HYPERLINK("http://141.218.60.56/~jnz1568/getInfo.php?workbook=19_01.xlsx&amp;sheet=A0&amp;row=55&amp;col=6&amp;number=1802000000000&amp;sourceID=14","1802000000000")</f>
        <v>1802000000000</v>
      </c>
      <c r="G55" s="4" t="str">
        <f>HYPERLINK("http://141.218.60.56/~jnz1568/getInfo.php?workbook=19_01.xlsx&amp;sheet=A0&amp;row=55&amp;col=7&amp;number=0&amp;sourceID=14","0")</f>
        <v>0</v>
      </c>
    </row>
    <row r="56" spans="1:7">
      <c r="A56" s="3">
        <v>19</v>
      </c>
      <c r="B56" s="3">
        <v>1</v>
      </c>
      <c r="C56" s="3">
        <v>19</v>
      </c>
      <c r="D56" s="3">
        <v>9</v>
      </c>
      <c r="E56" s="3">
        <v>35.496</v>
      </c>
      <c r="F56" s="4" t="str">
        <f>HYPERLINK("http://141.218.60.56/~jnz1568/getInfo.php?workbook=19_01.xlsx&amp;sheet=A0&amp;row=56&amp;col=6&amp;number=17550000000&amp;sourceID=14","17550000000")</f>
        <v>17550000000</v>
      </c>
      <c r="G56" s="4" t="str">
        <f>HYPERLINK("http://141.218.60.56/~jnz1568/getInfo.php?workbook=19_01.xlsx&amp;sheet=A0&amp;row=56&amp;col=7&amp;number=0&amp;sourceID=14","0")</f>
        <v>0</v>
      </c>
    </row>
    <row r="57" spans="1:7">
      <c r="A57" s="3">
        <v>19</v>
      </c>
      <c r="B57" s="3">
        <v>1</v>
      </c>
      <c r="C57" s="3">
        <v>18</v>
      </c>
      <c r="D57" s="3">
        <v>10</v>
      </c>
      <c r="E57" s="3">
        <v>111.65</v>
      </c>
      <c r="F57" s="4" t="str">
        <f>HYPERLINK("http://141.218.60.56/~jnz1568/getInfo.php?workbook=19_01.xlsx&amp;sheet=A0&amp;row=57&amp;col=6&amp;number=96980000000&amp;sourceID=14","96980000000")</f>
        <v>96980000000</v>
      </c>
      <c r="G57" s="4" t="str">
        <f>HYPERLINK("http://141.218.60.56/~jnz1568/getInfo.php?workbook=19_01.xlsx&amp;sheet=A0&amp;row=57&amp;col=7&amp;number=0&amp;sourceID=14","0")</f>
        <v>0</v>
      </c>
    </row>
    <row r="58" spans="1:7">
      <c r="A58" s="3">
        <v>19</v>
      </c>
      <c r="B58" s="3">
        <v>1</v>
      </c>
      <c r="C58" s="3">
        <v>19</v>
      </c>
      <c r="D58" s="3">
        <v>10</v>
      </c>
      <c r="E58" s="3">
        <v>111.266</v>
      </c>
      <c r="F58" s="4" t="str">
        <f>HYPERLINK("http://141.218.60.56/~jnz1568/getInfo.php?workbook=19_01.xlsx&amp;sheet=A0&amp;row=58&amp;col=6&amp;number=97800000000&amp;sourceID=14","97800000000")</f>
        <v>97800000000</v>
      </c>
      <c r="G58" s="4" t="str">
        <f>HYPERLINK("http://141.218.60.56/~jnz1568/getInfo.php?workbook=19_01.xlsx&amp;sheet=A0&amp;row=58&amp;col=7&amp;number=0&amp;sourceID=14","0")</f>
        <v>0</v>
      </c>
    </row>
    <row r="59" spans="1:7">
      <c r="A59" s="3">
        <v>19</v>
      </c>
      <c r="B59" s="3">
        <v>1</v>
      </c>
      <c r="C59" s="3">
        <v>17</v>
      </c>
      <c r="D59" s="3">
        <v>11</v>
      </c>
      <c r="E59" s="3">
        <v>111.612</v>
      </c>
      <c r="F59" s="4" t="str">
        <f>HYPERLINK("http://141.218.60.56/~jnz1568/getInfo.php?workbook=19_01.xlsx&amp;sheet=A0&amp;row=59&amp;col=6&amp;number=28330000000&amp;sourceID=14","28330000000")</f>
        <v>28330000000</v>
      </c>
      <c r="G59" s="4" t="str">
        <f>HYPERLINK("http://141.218.60.56/~jnz1568/getInfo.php?workbook=19_01.xlsx&amp;sheet=A0&amp;row=59&amp;col=7&amp;number=0&amp;sourceID=14","0")</f>
        <v>0</v>
      </c>
    </row>
    <row r="60" spans="1:7">
      <c r="A60" s="3">
        <v>19</v>
      </c>
      <c r="B60" s="3">
        <v>1</v>
      </c>
      <c r="C60" s="3">
        <v>20</v>
      </c>
      <c r="D60" s="3">
        <v>11</v>
      </c>
      <c r="E60" s="3">
        <v>111.242</v>
      </c>
      <c r="F60" s="4" t="str">
        <f>HYPERLINK("http://141.218.60.56/~jnz1568/getInfo.php?workbook=19_01.xlsx&amp;sheet=A0&amp;row=60&amp;col=6&amp;number=164300000000&amp;sourceID=14","164300000000")</f>
        <v>164300000000</v>
      </c>
      <c r="G60" s="4" t="str">
        <f>HYPERLINK("http://141.218.60.56/~jnz1568/getInfo.php?workbook=19_01.xlsx&amp;sheet=A0&amp;row=60&amp;col=7&amp;number=0&amp;sourceID=14","0")</f>
        <v>0</v>
      </c>
    </row>
    <row r="61" spans="1:7">
      <c r="A61" s="3">
        <v>19</v>
      </c>
      <c r="B61" s="3">
        <v>1</v>
      </c>
      <c r="C61" s="3">
        <v>17</v>
      </c>
      <c r="D61" s="3">
        <v>12</v>
      </c>
      <c r="E61" s="3">
        <v>112.368</v>
      </c>
      <c r="F61" s="4" t="str">
        <f>HYPERLINK("http://141.218.60.56/~jnz1568/getInfo.php?workbook=19_01.xlsx&amp;sheet=A0&amp;row=61&amp;col=6&amp;number=55910000000&amp;sourceID=14","55910000000")</f>
        <v>55910000000</v>
      </c>
      <c r="G61" s="4" t="str">
        <f>HYPERLINK("http://141.218.60.56/~jnz1568/getInfo.php?workbook=19_01.xlsx&amp;sheet=A0&amp;row=61&amp;col=7&amp;number=0&amp;sourceID=14","0")</f>
        <v>0</v>
      </c>
    </row>
    <row r="62" spans="1:7">
      <c r="A62" s="3">
        <v>19</v>
      </c>
      <c r="B62" s="3">
        <v>1</v>
      </c>
      <c r="C62" s="3">
        <v>20</v>
      </c>
      <c r="D62" s="3">
        <v>12</v>
      </c>
      <c r="E62" s="3">
        <v>111.993</v>
      </c>
      <c r="F62" s="4" t="str">
        <f>HYPERLINK("http://141.218.60.56/~jnz1568/getInfo.php?workbook=19_01.xlsx&amp;sheet=A0&amp;row=62&amp;col=6&amp;number=32410000000&amp;sourceID=14","32410000000")</f>
        <v>32410000000</v>
      </c>
      <c r="G62" s="4" t="str">
        <f>HYPERLINK("http://141.218.60.56/~jnz1568/getInfo.php?workbook=19_01.xlsx&amp;sheet=A0&amp;row=62&amp;col=7&amp;number=0&amp;sourceID=14","0")</f>
        <v>0</v>
      </c>
    </row>
    <row r="63" spans="1:7">
      <c r="A63" s="3">
        <v>19</v>
      </c>
      <c r="B63" s="3">
        <v>1</v>
      </c>
      <c r="C63" s="3">
        <v>21</v>
      </c>
      <c r="D63" s="3">
        <v>12</v>
      </c>
      <c r="E63" s="3">
        <v>111.865</v>
      </c>
      <c r="F63" s="4" t="str">
        <f>HYPERLINK("http://141.218.60.56/~jnz1568/getInfo.php?workbook=19_01.xlsx&amp;sheet=A0&amp;row=63&amp;col=6&amp;number=194900000000&amp;sourceID=14","194900000000")</f>
        <v>194900000000</v>
      </c>
      <c r="G63" s="4" t="str">
        <f>HYPERLINK("http://141.218.60.56/~jnz1568/getInfo.php?workbook=19_01.xlsx&amp;sheet=A0&amp;row=63&amp;col=7&amp;number=0&amp;sourceID=14","0")</f>
        <v>0</v>
      </c>
    </row>
    <row r="64" spans="1:7">
      <c r="A64" s="3">
        <v>19</v>
      </c>
      <c r="B64" s="3">
        <v>1</v>
      </c>
      <c r="C64" s="3">
        <v>18</v>
      </c>
      <c r="D64" s="3">
        <v>13</v>
      </c>
      <c r="E64" s="3">
        <v>112.38</v>
      </c>
      <c r="F64" s="4" t="str">
        <f>HYPERLINK("http://141.218.60.56/~jnz1568/getInfo.php?workbook=19_01.xlsx&amp;sheet=A0&amp;row=64&amp;col=6&amp;number=24490000000&amp;sourceID=14","24490000000")</f>
        <v>24490000000</v>
      </c>
      <c r="G64" s="4" t="str">
        <f>HYPERLINK("http://141.218.60.56/~jnz1568/getInfo.php?workbook=19_01.xlsx&amp;sheet=A0&amp;row=64&amp;col=7&amp;number=0&amp;sourceID=14","0")</f>
        <v>0</v>
      </c>
    </row>
    <row r="65" spans="1:7">
      <c r="A65" s="3">
        <v>19</v>
      </c>
      <c r="B65" s="3">
        <v>1</v>
      </c>
      <c r="C65" s="3">
        <v>19</v>
      </c>
      <c r="D65" s="3">
        <v>13</v>
      </c>
      <c r="E65" s="3">
        <v>111.992</v>
      </c>
      <c r="F65" s="4" t="str">
        <f>HYPERLINK("http://141.218.60.56/~jnz1568/getInfo.php?workbook=19_01.xlsx&amp;sheet=A0&amp;row=65&amp;col=6&amp;number=2467000000&amp;sourceID=14","2467000000")</f>
        <v>2467000000</v>
      </c>
      <c r="G65" s="4" t="str">
        <f>HYPERLINK("http://141.218.60.56/~jnz1568/getInfo.php?workbook=19_01.xlsx&amp;sheet=A0&amp;row=65&amp;col=7&amp;number=0&amp;sourceID=14","0")</f>
        <v>0</v>
      </c>
    </row>
    <row r="66" spans="1:7">
      <c r="A66" s="3">
        <v>19</v>
      </c>
      <c r="B66" s="3">
        <v>1</v>
      </c>
      <c r="C66" s="3">
        <v>22</v>
      </c>
      <c r="D66" s="3">
        <v>13</v>
      </c>
      <c r="E66" s="3">
        <v>111.865</v>
      </c>
      <c r="F66" s="4" t="str">
        <f>HYPERLINK("http://141.218.60.56/~jnz1568/getInfo.php?workbook=19_01.xlsx&amp;sheet=A0&amp;row=66&amp;col=6&amp;number=316400000000&amp;sourceID=14","316400000000")</f>
        <v>316400000000</v>
      </c>
      <c r="G66" s="4" t="str">
        <f>HYPERLINK("http://141.218.60.56/~jnz1568/getInfo.php?workbook=19_01.xlsx&amp;sheet=A0&amp;row=66&amp;col=7&amp;number=0&amp;sourceID=14","0")</f>
        <v>0</v>
      </c>
    </row>
    <row r="67" spans="1:7">
      <c r="A67" s="3">
        <v>19</v>
      </c>
      <c r="B67" s="3">
        <v>1</v>
      </c>
      <c r="C67" s="3">
        <v>19</v>
      </c>
      <c r="D67" s="3">
        <v>14</v>
      </c>
      <c r="E67" s="3">
        <v>112.243</v>
      </c>
      <c r="F67" s="4" t="str">
        <f>HYPERLINK("http://141.218.60.56/~jnz1568/getInfo.php?workbook=19_01.xlsx&amp;sheet=A0&amp;row=67&amp;col=6&amp;number=22100000000&amp;sourceID=14","22100000000")</f>
        <v>22100000000</v>
      </c>
      <c r="G67" s="4" t="str">
        <f>HYPERLINK("http://141.218.60.56/~jnz1568/getInfo.php?workbook=19_01.xlsx&amp;sheet=A0&amp;row=67&amp;col=7&amp;number=0&amp;sourceID=14","0")</f>
        <v>0</v>
      </c>
    </row>
    <row r="68" spans="1:7">
      <c r="A68" s="3">
        <v>19</v>
      </c>
      <c r="B68" s="3">
        <v>1</v>
      </c>
      <c r="C68" s="3">
        <v>22</v>
      </c>
      <c r="D68" s="3">
        <v>14</v>
      </c>
      <c r="E68" s="3">
        <v>112.115</v>
      </c>
      <c r="F68" s="4" t="str">
        <f>HYPERLINK("http://141.218.60.56/~jnz1568/getInfo.php?workbook=19_01.xlsx&amp;sheet=A0&amp;row=68&amp;col=6&amp;number=22500000000&amp;sourceID=14","22500000000")</f>
        <v>22500000000</v>
      </c>
      <c r="G68" s="4" t="str">
        <f>HYPERLINK("http://141.218.60.56/~jnz1568/getInfo.php?workbook=19_01.xlsx&amp;sheet=A0&amp;row=68&amp;col=7&amp;number=0&amp;sourceID=14","0")</f>
        <v>0</v>
      </c>
    </row>
    <row r="69" spans="1:7">
      <c r="A69" s="3">
        <v>19</v>
      </c>
      <c r="B69" s="3">
        <v>1</v>
      </c>
      <c r="C69" s="3">
        <v>23</v>
      </c>
      <c r="D69" s="3">
        <v>14</v>
      </c>
      <c r="E69" s="3">
        <v>112.051</v>
      </c>
      <c r="F69" s="4" t="str">
        <f>HYPERLINK("http://141.218.60.56/~jnz1568/getInfo.php?workbook=19_01.xlsx&amp;sheet=A0&amp;row=69&amp;col=6&amp;number=337900000000&amp;sourceID=14","337900000000")</f>
        <v>337900000000</v>
      </c>
      <c r="G69" s="4" t="str">
        <f>HYPERLINK("http://141.218.60.56/~jnz1568/getInfo.php?workbook=19_01.xlsx&amp;sheet=A0&amp;row=69&amp;col=7&amp;number=0&amp;sourceID=14","0")</f>
        <v>0</v>
      </c>
    </row>
    <row r="70" spans="1:7">
      <c r="A70" s="3">
        <v>19</v>
      </c>
      <c r="B70" s="3">
        <v>1</v>
      </c>
      <c r="C70" s="3">
        <v>24</v>
      </c>
      <c r="D70" s="3">
        <v>15</v>
      </c>
      <c r="E70" s="3">
        <v>112.05</v>
      </c>
      <c r="F70" s="4" t="str">
        <f>HYPERLINK("http://141.218.60.56/~jnz1568/getInfo.php?workbook=19_01.xlsx&amp;sheet=A0&amp;row=70&amp;col=6&amp;number=536400000000&amp;sourceID=14","536400000000")</f>
        <v>536400000000</v>
      </c>
      <c r="G70" s="4" t="str">
        <f>HYPERLINK("http://141.218.60.56/~jnz1568/getInfo.php?workbook=19_01.xlsx&amp;sheet=A0&amp;row=70&amp;col=7&amp;number=0&amp;sourceID=14","0")</f>
        <v>0</v>
      </c>
    </row>
    <row r="71" spans="1:7">
      <c r="A71" s="3">
        <v>19</v>
      </c>
      <c r="B71" s="3">
        <v>1</v>
      </c>
      <c r="C71" s="3">
        <v>25</v>
      </c>
      <c r="D71" s="3">
        <v>16</v>
      </c>
      <c r="E71" s="3">
        <v>112.138</v>
      </c>
      <c r="F71" s="4" t="str">
        <f>HYPERLINK("http://141.218.60.56/~jnz1568/getInfo.php?workbook=19_01.xlsx&amp;sheet=A0&amp;row=71&amp;col=6&amp;number=555300000000&amp;sourceID=14","555300000000")</f>
        <v>555300000000</v>
      </c>
      <c r="G71" s="4" t="str">
        <f>HYPERLINK("http://141.218.60.56/~jnz1568/getInfo.php?workbook=19_01.xlsx&amp;sheet=A0&amp;row=71&amp;col=7&amp;number=0&amp;sourceID=14","0")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83"/>
  <sheetViews>
    <sheetView workbookViewId="0"/>
  </sheetViews>
  <sheetFormatPr defaultRowHeight="15"/>
  <cols>
    <col min="1" max="1" width="3.7109375" customWidth="1"/>
    <col min="2" max="2" width="2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33</v>
      </c>
      <c r="D3" s="2" t="s">
        <v>4</v>
      </c>
      <c r="E3" s="2" t="s">
        <v>38</v>
      </c>
      <c r="F3" s="2" t="s">
        <v>39</v>
      </c>
      <c r="G3" s="2" t="s">
        <v>40</v>
      </c>
    </row>
    <row r="4" spans="1:7">
      <c r="A4" s="3">
        <v>19</v>
      </c>
      <c r="B4" s="3">
        <v>1</v>
      </c>
      <c r="C4" s="3">
        <v>1</v>
      </c>
      <c r="D4" s="3">
        <v>2</v>
      </c>
      <c r="E4" s="3">
        <v>1</v>
      </c>
      <c r="F4" s="4" t="str">
        <f>HYPERLINK("http://141.218.60.56/~jnz1568/getInfo.php?workbook=19_01.xlsx&amp;sheet=U0&amp;row=4&amp;col=6&amp;number=3&amp;sourceID=14","3")</f>
        <v>3</v>
      </c>
      <c r="G4" s="4" t="str">
        <f>HYPERLINK("http://141.218.60.56/~jnz1568/getInfo.php?workbook=19_01.xlsx&amp;sheet=U0&amp;row=4&amp;col=7&amp;number=0.00193&amp;sourceID=14","0.00193")</f>
        <v>0.00193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HYPERLINK("http://141.218.60.56/~jnz1568/getInfo.php?workbook=19_01.xlsx&amp;sheet=U0&amp;row=5&amp;col=6&amp;number=3.1&amp;sourceID=14","3.1")</f>
        <v>3.1</v>
      </c>
      <c r="G5" s="4" t="str">
        <f>HYPERLINK("http://141.218.60.56/~jnz1568/getInfo.php?workbook=19_01.xlsx&amp;sheet=U0&amp;row=5&amp;col=7&amp;number=0.00193&amp;sourceID=14","0.00193")</f>
        <v>0.00193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HYPERLINK("http://141.218.60.56/~jnz1568/getInfo.php?workbook=19_01.xlsx&amp;sheet=U0&amp;row=6&amp;col=6&amp;number=3.2&amp;sourceID=14","3.2")</f>
        <v>3.2</v>
      </c>
      <c r="G6" s="4" t="str">
        <f>HYPERLINK("http://141.218.60.56/~jnz1568/getInfo.php?workbook=19_01.xlsx&amp;sheet=U0&amp;row=6&amp;col=7&amp;number=0.00193&amp;sourceID=14","0.00193")</f>
        <v>0.00193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HYPERLINK("http://141.218.60.56/~jnz1568/getInfo.php?workbook=19_01.xlsx&amp;sheet=U0&amp;row=7&amp;col=6&amp;number=3.3&amp;sourceID=14","3.3")</f>
        <v>3.3</v>
      </c>
      <c r="G7" s="4" t="str">
        <f>HYPERLINK("http://141.218.60.56/~jnz1568/getInfo.php?workbook=19_01.xlsx&amp;sheet=U0&amp;row=7&amp;col=7&amp;number=0.00193&amp;sourceID=14","0.00193")</f>
        <v>0.00193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HYPERLINK("http://141.218.60.56/~jnz1568/getInfo.php?workbook=19_01.xlsx&amp;sheet=U0&amp;row=8&amp;col=6&amp;number=3.4&amp;sourceID=14","3.4")</f>
        <v>3.4</v>
      </c>
      <c r="G8" s="4" t="str">
        <f>HYPERLINK("http://141.218.60.56/~jnz1568/getInfo.php?workbook=19_01.xlsx&amp;sheet=U0&amp;row=8&amp;col=7&amp;number=0.00193&amp;sourceID=14","0.00193")</f>
        <v>0.00193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HYPERLINK("http://141.218.60.56/~jnz1568/getInfo.php?workbook=19_01.xlsx&amp;sheet=U0&amp;row=9&amp;col=6&amp;number=3.5&amp;sourceID=14","3.5")</f>
        <v>3.5</v>
      </c>
      <c r="G9" s="4" t="str">
        <f>HYPERLINK("http://141.218.60.56/~jnz1568/getInfo.php?workbook=19_01.xlsx&amp;sheet=U0&amp;row=9&amp;col=7&amp;number=0.00193&amp;sourceID=14","0.00193")</f>
        <v>0.00193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HYPERLINK("http://141.218.60.56/~jnz1568/getInfo.php?workbook=19_01.xlsx&amp;sheet=U0&amp;row=10&amp;col=6&amp;number=3.6&amp;sourceID=14","3.6")</f>
        <v>3.6</v>
      </c>
      <c r="G10" s="4" t="str">
        <f>HYPERLINK("http://141.218.60.56/~jnz1568/getInfo.php?workbook=19_01.xlsx&amp;sheet=U0&amp;row=10&amp;col=7&amp;number=0.00193&amp;sourceID=14","0.00193")</f>
        <v>0.00193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HYPERLINK("http://141.218.60.56/~jnz1568/getInfo.php?workbook=19_01.xlsx&amp;sheet=U0&amp;row=11&amp;col=6&amp;number=3.7&amp;sourceID=14","3.7")</f>
        <v>3.7</v>
      </c>
      <c r="G11" s="4" t="str">
        <f>HYPERLINK("http://141.218.60.56/~jnz1568/getInfo.php?workbook=19_01.xlsx&amp;sheet=U0&amp;row=11&amp;col=7&amp;number=0.00193&amp;sourceID=14","0.00193")</f>
        <v>0.00193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HYPERLINK("http://141.218.60.56/~jnz1568/getInfo.php?workbook=19_01.xlsx&amp;sheet=U0&amp;row=12&amp;col=6&amp;number=3.8&amp;sourceID=14","3.8")</f>
        <v>3.8</v>
      </c>
      <c r="G12" s="4" t="str">
        <f>HYPERLINK("http://141.218.60.56/~jnz1568/getInfo.php?workbook=19_01.xlsx&amp;sheet=U0&amp;row=12&amp;col=7&amp;number=0.00193&amp;sourceID=14","0.00193")</f>
        <v>0.00193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HYPERLINK("http://141.218.60.56/~jnz1568/getInfo.php?workbook=19_01.xlsx&amp;sheet=U0&amp;row=13&amp;col=6&amp;number=3.9&amp;sourceID=14","3.9")</f>
        <v>3.9</v>
      </c>
      <c r="G13" s="4" t="str">
        <f>HYPERLINK("http://141.218.60.56/~jnz1568/getInfo.php?workbook=19_01.xlsx&amp;sheet=U0&amp;row=13&amp;col=7&amp;number=0.00193&amp;sourceID=14","0.00193")</f>
        <v>0.00193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HYPERLINK("http://141.218.60.56/~jnz1568/getInfo.php?workbook=19_01.xlsx&amp;sheet=U0&amp;row=14&amp;col=6&amp;number=4&amp;sourceID=14","4")</f>
        <v>4</v>
      </c>
      <c r="G14" s="4" t="str">
        <f>HYPERLINK("http://141.218.60.56/~jnz1568/getInfo.php?workbook=19_01.xlsx&amp;sheet=U0&amp;row=14&amp;col=7&amp;number=0.00193&amp;sourceID=14","0.00193")</f>
        <v>0.00193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HYPERLINK("http://141.218.60.56/~jnz1568/getInfo.php?workbook=19_01.xlsx&amp;sheet=U0&amp;row=15&amp;col=6&amp;number=4.1&amp;sourceID=14","4.1")</f>
        <v>4.1</v>
      </c>
      <c r="G15" s="4" t="str">
        <f>HYPERLINK("http://141.218.60.56/~jnz1568/getInfo.php?workbook=19_01.xlsx&amp;sheet=U0&amp;row=15&amp;col=7&amp;number=0.00193&amp;sourceID=14","0.00193")</f>
        <v>0.00193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HYPERLINK("http://141.218.60.56/~jnz1568/getInfo.php?workbook=19_01.xlsx&amp;sheet=U0&amp;row=16&amp;col=6&amp;number=4.2&amp;sourceID=14","4.2")</f>
        <v>4.2</v>
      </c>
      <c r="G16" s="4" t="str">
        <f>HYPERLINK("http://141.218.60.56/~jnz1568/getInfo.php?workbook=19_01.xlsx&amp;sheet=U0&amp;row=16&amp;col=7&amp;number=0.00193&amp;sourceID=14","0.00193")</f>
        <v>0.00193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HYPERLINK("http://141.218.60.56/~jnz1568/getInfo.php?workbook=19_01.xlsx&amp;sheet=U0&amp;row=17&amp;col=6&amp;number=4.3&amp;sourceID=14","4.3")</f>
        <v>4.3</v>
      </c>
      <c r="G17" s="4" t="str">
        <f>HYPERLINK("http://141.218.60.56/~jnz1568/getInfo.php?workbook=19_01.xlsx&amp;sheet=U0&amp;row=17&amp;col=7&amp;number=0.00193&amp;sourceID=14","0.00193")</f>
        <v>0.00193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HYPERLINK("http://141.218.60.56/~jnz1568/getInfo.php?workbook=19_01.xlsx&amp;sheet=U0&amp;row=18&amp;col=6&amp;number=4.4&amp;sourceID=14","4.4")</f>
        <v>4.4</v>
      </c>
      <c r="G18" s="4" t="str">
        <f>HYPERLINK("http://141.218.60.56/~jnz1568/getInfo.php?workbook=19_01.xlsx&amp;sheet=U0&amp;row=18&amp;col=7&amp;number=0.00194&amp;sourceID=14","0.00194")</f>
        <v>0.00194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HYPERLINK("http://141.218.60.56/~jnz1568/getInfo.php?workbook=19_01.xlsx&amp;sheet=U0&amp;row=19&amp;col=6&amp;number=4.5&amp;sourceID=14","4.5")</f>
        <v>4.5</v>
      </c>
      <c r="G19" s="4" t="str">
        <f>HYPERLINK("http://141.218.60.56/~jnz1568/getInfo.php?workbook=19_01.xlsx&amp;sheet=U0&amp;row=19&amp;col=7&amp;number=0.00194&amp;sourceID=14","0.00194")</f>
        <v>0.00194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HYPERLINK("http://141.218.60.56/~jnz1568/getInfo.php?workbook=19_01.xlsx&amp;sheet=U0&amp;row=20&amp;col=6&amp;number=4.6&amp;sourceID=14","4.6")</f>
        <v>4.6</v>
      </c>
      <c r="G20" s="4" t="str">
        <f>HYPERLINK("http://141.218.60.56/~jnz1568/getInfo.php?workbook=19_01.xlsx&amp;sheet=U0&amp;row=20&amp;col=7&amp;number=0.00194&amp;sourceID=14","0.00194")</f>
        <v>0.00194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HYPERLINK("http://141.218.60.56/~jnz1568/getInfo.php?workbook=19_01.xlsx&amp;sheet=U0&amp;row=21&amp;col=6&amp;number=4.7&amp;sourceID=14","4.7")</f>
        <v>4.7</v>
      </c>
      <c r="G21" s="4" t="str">
        <f>HYPERLINK("http://141.218.60.56/~jnz1568/getInfo.php?workbook=19_01.xlsx&amp;sheet=U0&amp;row=21&amp;col=7&amp;number=0.00194&amp;sourceID=14","0.00194")</f>
        <v>0.00194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HYPERLINK("http://141.218.60.56/~jnz1568/getInfo.php?workbook=19_01.xlsx&amp;sheet=U0&amp;row=22&amp;col=6&amp;number=4.8&amp;sourceID=14","4.8")</f>
        <v>4.8</v>
      </c>
      <c r="G22" s="4" t="str">
        <f>HYPERLINK("http://141.218.60.56/~jnz1568/getInfo.php?workbook=19_01.xlsx&amp;sheet=U0&amp;row=22&amp;col=7&amp;number=0.00194&amp;sourceID=14","0.00194")</f>
        <v>0.00194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HYPERLINK("http://141.218.60.56/~jnz1568/getInfo.php?workbook=19_01.xlsx&amp;sheet=U0&amp;row=23&amp;col=6&amp;number=4.9&amp;sourceID=14","4.9")</f>
        <v>4.9</v>
      </c>
      <c r="G23" s="4" t="str">
        <f>HYPERLINK("http://141.218.60.56/~jnz1568/getInfo.php?workbook=19_01.xlsx&amp;sheet=U0&amp;row=23&amp;col=7&amp;number=0.00194&amp;sourceID=14","0.00194")</f>
        <v>0.00194</v>
      </c>
    </row>
    <row r="24" spans="1:7">
      <c r="A24" s="3">
        <v>19</v>
      </c>
      <c r="B24" s="3">
        <v>1</v>
      </c>
      <c r="C24" s="3">
        <v>1</v>
      </c>
      <c r="D24" s="3">
        <v>3</v>
      </c>
      <c r="E24" s="3">
        <v>1</v>
      </c>
      <c r="F24" s="4" t="str">
        <f>HYPERLINK("http://141.218.60.56/~jnz1568/getInfo.php?workbook=19_01.xlsx&amp;sheet=U0&amp;row=24&amp;col=6&amp;number=3&amp;sourceID=14","3")</f>
        <v>3</v>
      </c>
      <c r="G24" s="4" t="str">
        <f>HYPERLINK("http://141.218.60.56/~jnz1568/getInfo.php?workbook=19_01.xlsx&amp;sheet=U0&amp;row=24&amp;col=7&amp;number=0.00283&amp;sourceID=14","0.00283")</f>
        <v>0.00283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HYPERLINK("http://141.218.60.56/~jnz1568/getInfo.php?workbook=19_01.xlsx&amp;sheet=U0&amp;row=25&amp;col=6&amp;number=3.1&amp;sourceID=14","3.1")</f>
        <v>3.1</v>
      </c>
      <c r="G25" s="4" t="str">
        <f>HYPERLINK("http://141.218.60.56/~jnz1568/getInfo.php?workbook=19_01.xlsx&amp;sheet=U0&amp;row=25&amp;col=7&amp;number=0.00283&amp;sourceID=14","0.00283")</f>
        <v>0.00283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HYPERLINK("http://141.218.60.56/~jnz1568/getInfo.php?workbook=19_01.xlsx&amp;sheet=U0&amp;row=26&amp;col=6&amp;number=3.2&amp;sourceID=14","3.2")</f>
        <v>3.2</v>
      </c>
      <c r="G26" s="4" t="str">
        <f>HYPERLINK("http://141.218.60.56/~jnz1568/getInfo.php?workbook=19_01.xlsx&amp;sheet=U0&amp;row=26&amp;col=7&amp;number=0.00283&amp;sourceID=14","0.00283")</f>
        <v>0.00283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HYPERLINK("http://141.218.60.56/~jnz1568/getInfo.php?workbook=19_01.xlsx&amp;sheet=U0&amp;row=27&amp;col=6&amp;number=3.3&amp;sourceID=14","3.3")</f>
        <v>3.3</v>
      </c>
      <c r="G27" s="4" t="str">
        <f>HYPERLINK("http://141.218.60.56/~jnz1568/getInfo.php?workbook=19_01.xlsx&amp;sheet=U0&amp;row=27&amp;col=7&amp;number=0.00283&amp;sourceID=14","0.00283")</f>
        <v>0.00283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HYPERLINK("http://141.218.60.56/~jnz1568/getInfo.php?workbook=19_01.xlsx&amp;sheet=U0&amp;row=28&amp;col=6&amp;number=3.4&amp;sourceID=14","3.4")</f>
        <v>3.4</v>
      </c>
      <c r="G28" s="4" t="str">
        <f>HYPERLINK("http://141.218.60.56/~jnz1568/getInfo.php?workbook=19_01.xlsx&amp;sheet=U0&amp;row=28&amp;col=7&amp;number=0.00283&amp;sourceID=14","0.00283")</f>
        <v>0.00283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HYPERLINK("http://141.218.60.56/~jnz1568/getInfo.php?workbook=19_01.xlsx&amp;sheet=U0&amp;row=29&amp;col=6&amp;number=3.5&amp;sourceID=14","3.5")</f>
        <v>3.5</v>
      </c>
      <c r="G29" s="4" t="str">
        <f>HYPERLINK("http://141.218.60.56/~jnz1568/getInfo.php?workbook=19_01.xlsx&amp;sheet=U0&amp;row=29&amp;col=7&amp;number=0.00283&amp;sourceID=14","0.00283")</f>
        <v>0.00283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HYPERLINK("http://141.218.60.56/~jnz1568/getInfo.php?workbook=19_01.xlsx&amp;sheet=U0&amp;row=30&amp;col=6&amp;number=3.6&amp;sourceID=14","3.6")</f>
        <v>3.6</v>
      </c>
      <c r="G30" s="4" t="str">
        <f>HYPERLINK("http://141.218.60.56/~jnz1568/getInfo.php?workbook=19_01.xlsx&amp;sheet=U0&amp;row=30&amp;col=7&amp;number=0.00283&amp;sourceID=14","0.00283")</f>
        <v>0.00283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HYPERLINK("http://141.218.60.56/~jnz1568/getInfo.php?workbook=19_01.xlsx&amp;sheet=U0&amp;row=31&amp;col=6&amp;number=3.7&amp;sourceID=14","3.7")</f>
        <v>3.7</v>
      </c>
      <c r="G31" s="4" t="str">
        <f>HYPERLINK("http://141.218.60.56/~jnz1568/getInfo.php?workbook=19_01.xlsx&amp;sheet=U0&amp;row=31&amp;col=7&amp;number=0.00283&amp;sourceID=14","0.00283")</f>
        <v>0.00283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HYPERLINK("http://141.218.60.56/~jnz1568/getInfo.php?workbook=19_01.xlsx&amp;sheet=U0&amp;row=32&amp;col=6&amp;number=3.8&amp;sourceID=14","3.8")</f>
        <v>3.8</v>
      </c>
      <c r="G32" s="4" t="str">
        <f>HYPERLINK("http://141.218.60.56/~jnz1568/getInfo.php?workbook=19_01.xlsx&amp;sheet=U0&amp;row=32&amp;col=7&amp;number=0.00283&amp;sourceID=14","0.00283")</f>
        <v>0.00283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HYPERLINK("http://141.218.60.56/~jnz1568/getInfo.php?workbook=19_01.xlsx&amp;sheet=U0&amp;row=33&amp;col=6&amp;number=3.9&amp;sourceID=14","3.9")</f>
        <v>3.9</v>
      </c>
      <c r="G33" s="4" t="str">
        <f>HYPERLINK("http://141.218.60.56/~jnz1568/getInfo.php?workbook=19_01.xlsx&amp;sheet=U0&amp;row=33&amp;col=7&amp;number=0.00283&amp;sourceID=14","0.00283")</f>
        <v>0.00283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HYPERLINK("http://141.218.60.56/~jnz1568/getInfo.php?workbook=19_01.xlsx&amp;sheet=U0&amp;row=34&amp;col=6&amp;number=4&amp;sourceID=14","4")</f>
        <v>4</v>
      </c>
      <c r="G34" s="4" t="str">
        <f>HYPERLINK("http://141.218.60.56/~jnz1568/getInfo.php?workbook=19_01.xlsx&amp;sheet=U0&amp;row=34&amp;col=7&amp;number=0.00283&amp;sourceID=14","0.00283")</f>
        <v>0.00283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HYPERLINK("http://141.218.60.56/~jnz1568/getInfo.php?workbook=19_01.xlsx&amp;sheet=U0&amp;row=35&amp;col=6&amp;number=4.1&amp;sourceID=14","4.1")</f>
        <v>4.1</v>
      </c>
      <c r="G35" s="4" t="str">
        <f>HYPERLINK("http://141.218.60.56/~jnz1568/getInfo.php?workbook=19_01.xlsx&amp;sheet=U0&amp;row=35&amp;col=7&amp;number=0.00283&amp;sourceID=14","0.00283")</f>
        <v>0.00283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HYPERLINK("http://141.218.60.56/~jnz1568/getInfo.php?workbook=19_01.xlsx&amp;sheet=U0&amp;row=36&amp;col=6&amp;number=4.2&amp;sourceID=14","4.2")</f>
        <v>4.2</v>
      </c>
      <c r="G36" s="4" t="str">
        <f>HYPERLINK("http://141.218.60.56/~jnz1568/getInfo.php?workbook=19_01.xlsx&amp;sheet=U0&amp;row=36&amp;col=7&amp;number=0.00283&amp;sourceID=14","0.00283")</f>
        <v>0.00283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HYPERLINK("http://141.218.60.56/~jnz1568/getInfo.php?workbook=19_01.xlsx&amp;sheet=U0&amp;row=37&amp;col=6&amp;number=4.3&amp;sourceID=14","4.3")</f>
        <v>4.3</v>
      </c>
      <c r="G37" s="4" t="str">
        <f>HYPERLINK("http://141.218.60.56/~jnz1568/getInfo.php?workbook=19_01.xlsx&amp;sheet=U0&amp;row=37&amp;col=7&amp;number=0.00283&amp;sourceID=14","0.00283")</f>
        <v>0.00283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HYPERLINK("http://141.218.60.56/~jnz1568/getInfo.php?workbook=19_01.xlsx&amp;sheet=U0&amp;row=38&amp;col=6&amp;number=4.4&amp;sourceID=14","4.4")</f>
        <v>4.4</v>
      </c>
      <c r="G38" s="4" t="str">
        <f>HYPERLINK("http://141.218.60.56/~jnz1568/getInfo.php?workbook=19_01.xlsx&amp;sheet=U0&amp;row=38&amp;col=7&amp;number=0.00283&amp;sourceID=14","0.00283")</f>
        <v>0.00283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HYPERLINK("http://141.218.60.56/~jnz1568/getInfo.php?workbook=19_01.xlsx&amp;sheet=U0&amp;row=39&amp;col=6&amp;number=4.5&amp;sourceID=14","4.5")</f>
        <v>4.5</v>
      </c>
      <c r="G39" s="4" t="str">
        <f>HYPERLINK("http://141.218.60.56/~jnz1568/getInfo.php?workbook=19_01.xlsx&amp;sheet=U0&amp;row=39&amp;col=7&amp;number=0.00283&amp;sourceID=14","0.00283")</f>
        <v>0.00283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HYPERLINK("http://141.218.60.56/~jnz1568/getInfo.php?workbook=19_01.xlsx&amp;sheet=U0&amp;row=40&amp;col=6&amp;number=4.6&amp;sourceID=14","4.6")</f>
        <v>4.6</v>
      </c>
      <c r="G40" s="4" t="str">
        <f>HYPERLINK("http://141.218.60.56/~jnz1568/getInfo.php?workbook=19_01.xlsx&amp;sheet=U0&amp;row=40&amp;col=7&amp;number=0.00283&amp;sourceID=14","0.00283")</f>
        <v>0.00283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HYPERLINK("http://141.218.60.56/~jnz1568/getInfo.php?workbook=19_01.xlsx&amp;sheet=U0&amp;row=41&amp;col=6&amp;number=4.7&amp;sourceID=14","4.7")</f>
        <v>4.7</v>
      </c>
      <c r="G41" s="4" t="str">
        <f>HYPERLINK("http://141.218.60.56/~jnz1568/getInfo.php?workbook=19_01.xlsx&amp;sheet=U0&amp;row=41&amp;col=7&amp;number=0.00283&amp;sourceID=14","0.00283")</f>
        <v>0.00283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HYPERLINK("http://141.218.60.56/~jnz1568/getInfo.php?workbook=19_01.xlsx&amp;sheet=U0&amp;row=42&amp;col=6&amp;number=4.8&amp;sourceID=14","4.8")</f>
        <v>4.8</v>
      </c>
      <c r="G42" s="4" t="str">
        <f>HYPERLINK("http://141.218.60.56/~jnz1568/getInfo.php?workbook=19_01.xlsx&amp;sheet=U0&amp;row=42&amp;col=7&amp;number=0.00283&amp;sourceID=14","0.00283")</f>
        <v>0.00283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HYPERLINK("http://141.218.60.56/~jnz1568/getInfo.php?workbook=19_01.xlsx&amp;sheet=U0&amp;row=43&amp;col=6&amp;number=4.9&amp;sourceID=14","4.9")</f>
        <v>4.9</v>
      </c>
      <c r="G43" s="4" t="str">
        <f>HYPERLINK("http://141.218.60.56/~jnz1568/getInfo.php?workbook=19_01.xlsx&amp;sheet=U0&amp;row=43&amp;col=7&amp;number=0.00283&amp;sourceID=14","0.00283")</f>
        <v>0.00283</v>
      </c>
    </row>
    <row r="44" spans="1:7">
      <c r="A44" s="3">
        <v>19</v>
      </c>
      <c r="B44" s="3">
        <v>1</v>
      </c>
      <c r="C44" s="3">
        <v>1</v>
      </c>
      <c r="D44" s="3">
        <v>4</v>
      </c>
      <c r="E44" s="3">
        <v>1</v>
      </c>
      <c r="F44" s="4" t="str">
        <f>HYPERLINK("http://141.218.60.56/~jnz1568/getInfo.php?workbook=19_01.xlsx&amp;sheet=U0&amp;row=44&amp;col=6&amp;number=3&amp;sourceID=14","3")</f>
        <v>3</v>
      </c>
      <c r="G44" s="4" t="str">
        <f>HYPERLINK("http://141.218.60.56/~jnz1568/getInfo.php?workbook=19_01.xlsx&amp;sheet=U0&amp;row=44&amp;col=7&amp;number=0.00566&amp;sourceID=14","0.00566")</f>
        <v>0.00566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HYPERLINK("http://141.218.60.56/~jnz1568/getInfo.php?workbook=19_01.xlsx&amp;sheet=U0&amp;row=45&amp;col=6&amp;number=3.1&amp;sourceID=14","3.1")</f>
        <v>3.1</v>
      </c>
      <c r="G45" s="4" t="str">
        <f>HYPERLINK("http://141.218.60.56/~jnz1568/getInfo.php?workbook=19_01.xlsx&amp;sheet=U0&amp;row=45&amp;col=7&amp;number=0.00566&amp;sourceID=14","0.00566")</f>
        <v>0.00566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HYPERLINK("http://141.218.60.56/~jnz1568/getInfo.php?workbook=19_01.xlsx&amp;sheet=U0&amp;row=46&amp;col=6&amp;number=3.2&amp;sourceID=14","3.2")</f>
        <v>3.2</v>
      </c>
      <c r="G46" s="4" t="str">
        <f>HYPERLINK("http://141.218.60.56/~jnz1568/getInfo.php?workbook=19_01.xlsx&amp;sheet=U0&amp;row=46&amp;col=7&amp;number=0.00566&amp;sourceID=14","0.00566")</f>
        <v>0.00566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HYPERLINK("http://141.218.60.56/~jnz1568/getInfo.php?workbook=19_01.xlsx&amp;sheet=U0&amp;row=47&amp;col=6&amp;number=3.3&amp;sourceID=14","3.3")</f>
        <v>3.3</v>
      </c>
      <c r="G47" s="4" t="str">
        <f>HYPERLINK("http://141.218.60.56/~jnz1568/getInfo.php?workbook=19_01.xlsx&amp;sheet=U0&amp;row=47&amp;col=7&amp;number=0.00566&amp;sourceID=14","0.00566")</f>
        <v>0.00566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HYPERLINK("http://141.218.60.56/~jnz1568/getInfo.php?workbook=19_01.xlsx&amp;sheet=U0&amp;row=48&amp;col=6&amp;number=3.4&amp;sourceID=14","3.4")</f>
        <v>3.4</v>
      </c>
      <c r="G48" s="4" t="str">
        <f>HYPERLINK("http://141.218.60.56/~jnz1568/getInfo.php?workbook=19_01.xlsx&amp;sheet=U0&amp;row=48&amp;col=7&amp;number=0.00566&amp;sourceID=14","0.00566")</f>
        <v>0.00566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HYPERLINK("http://141.218.60.56/~jnz1568/getInfo.php?workbook=19_01.xlsx&amp;sheet=U0&amp;row=49&amp;col=6&amp;number=3.5&amp;sourceID=14","3.5")</f>
        <v>3.5</v>
      </c>
      <c r="G49" s="4" t="str">
        <f>HYPERLINK("http://141.218.60.56/~jnz1568/getInfo.php?workbook=19_01.xlsx&amp;sheet=U0&amp;row=49&amp;col=7&amp;number=0.00566&amp;sourceID=14","0.00566")</f>
        <v>0.00566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HYPERLINK("http://141.218.60.56/~jnz1568/getInfo.php?workbook=19_01.xlsx&amp;sheet=U0&amp;row=50&amp;col=6&amp;number=3.6&amp;sourceID=14","3.6")</f>
        <v>3.6</v>
      </c>
      <c r="G50" s="4" t="str">
        <f>HYPERLINK("http://141.218.60.56/~jnz1568/getInfo.php?workbook=19_01.xlsx&amp;sheet=U0&amp;row=50&amp;col=7&amp;number=0.00566&amp;sourceID=14","0.00566")</f>
        <v>0.00566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HYPERLINK("http://141.218.60.56/~jnz1568/getInfo.php?workbook=19_01.xlsx&amp;sheet=U0&amp;row=51&amp;col=6&amp;number=3.7&amp;sourceID=14","3.7")</f>
        <v>3.7</v>
      </c>
      <c r="G51" s="4" t="str">
        <f>HYPERLINK("http://141.218.60.56/~jnz1568/getInfo.php?workbook=19_01.xlsx&amp;sheet=U0&amp;row=51&amp;col=7&amp;number=0.00566&amp;sourceID=14","0.00566")</f>
        <v>0.00566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HYPERLINK("http://141.218.60.56/~jnz1568/getInfo.php?workbook=19_01.xlsx&amp;sheet=U0&amp;row=52&amp;col=6&amp;number=3.8&amp;sourceID=14","3.8")</f>
        <v>3.8</v>
      </c>
      <c r="G52" s="4" t="str">
        <f>HYPERLINK("http://141.218.60.56/~jnz1568/getInfo.php?workbook=19_01.xlsx&amp;sheet=U0&amp;row=52&amp;col=7&amp;number=0.00566&amp;sourceID=14","0.00566")</f>
        <v>0.00566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HYPERLINK("http://141.218.60.56/~jnz1568/getInfo.php?workbook=19_01.xlsx&amp;sheet=U0&amp;row=53&amp;col=6&amp;number=3.9&amp;sourceID=14","3.9")</f>
        <v>3.9</v>
      </c>
      <c r="G53" s="4" t="str">
        <f>HYPERLINK("http://141.218.60.56/~jnz1568/getInfo.php?workbook=19_01.xlsx&amp;sheet=U0&amp;row=53&amp;col=7&amp;number=0.00566&amp;sourceID=14","0.00566")</f>
        <v>0.00566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HYPERLINK("http://141.218.60.56/~jnz1568/getInfo.php?workbook=19_01.xlsx&amp;sheet=U0&amp;row=54&amp;col=6&amp;number=4&amp;sourceID=14","4")</f>
        <v>4</v>
      </c>
      <c r="G54" s="4" t="str">
        <f>HYPERLINK("http://141.218.60.56/~jnz1568/getInfo.php?workbook=19_01.xlsx&amp;sheet=U0&amp;row=54&amp;col=7&amp;number=0.00566&amp;sourceID=14","0.00566")</f>
        <v>0.00566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HYPERLINK("http://141.218.60.56/~jnz1568/getInfo.php?workbook=19_01.xlsx&amp;sheet=U0&amp;row=55&amp;col=6&amp;number=4.1&amp;sourceID=14","4.1")</f>
        <v>4.1</v>
      </c>
      <c r="G55" s="4" t="str">
        <f>HYPERLINK("http://141.218.60.56/~jnz1568/getInfo.php?workbook=19_01.xlsx&amp;sheet=U0&amp;row=55&amp;col=7&amp;number=0.00566&amp;sourceID=14","0.00566")</f>
        <v>0.00566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HYPERLINK("http://141.218.60.56/~jnz1568/getInfo.php?workbook=19_01.xlsx&amp;sheet=U0&amp;row=56&amp;col=6&amp;number=4.2&amp;sourceID=14","4.2")</f>
        <v>4.2</v>
      </c>
      <c r="G56" s="4" t="str">
        <f>HYPERLINK("http://141.218.60.56/~jnz1568/getInfo.php?workbook=19_01.xlsx&amp;sheet=U0&amp;row=56&amp;col=7&amp;number=0.00566&amp;sourceID=14","0.00566")</f>
        <v>0.00566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HYPERLINK("http://141.218.60.56/~jnz1568/getInfo.php?workbook=19_01.xlsx&amp;sheet=U0&amp;row=57&amp;col=6&amp;number=4.3&amp;sourceID=14","4.3")</f>
        <v>4.3</v>
      </c>
      <c r="G57" s="4" t="str">
        <f>HYPERLINK("http://141.218.60.56/~jnz1568/getInfo.php?workbook=19_01.xlsx&amp;sheet=U0&amp;row=57&amp;col=7&amp;number=0.00566&amp;sourceID=14","0.00566")</f>
        <v>0.00566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HYPERLINK("http://141.218.60.56/~jnz1568/getInfo.php?workbook=19_01.xlsx&amp;sheet=U0&amp;row=58&amp;col=6&amp;number=4.4&amp;sourceID=14","4.4")</f>
        <v>4.4</v>
      </c>
      <c r="G58" s="4" t="str">
        <f>HYPERLINK("http://141.218.60.56/~jnz1568/getInfo.php?workbook=19_01.xlsx&amp;sheet=U0&amp;row=58&amp;col=7&amp;number=0.00566&amp;sourceID=14","0.00566")</f>
        <v>0.00566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HYPERLINK("http://141.218.60.56/~jnz1568/getInfo.php?workbook=19_01.xlsx&amp;sheet=U0&amp;row=59&amp;col=6&amp;number=4.5&amp;sourceID=14","4.5")</f>
        <v>4.5</v>
      </c>
      <c r="G59" s="4" t="str">
        <f>HYPERLINK("http://141.218.60.56/~jnz1568/getInfo.php?workbook=19_01.xlsx&amp;sheet=U0&amp;row=59&amp;col=7&amp;number=0.00566&amp;sourceID=14","0.00566")</f>
        <v>0.00566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HYPERLINK("http://141.218.60.56/~jnz1568/getInfo.php?workbook=19_01.xlsx&amp;sheet=U0&amp;row=60&amp;col=6&amp;number=4.6&amp;sourceID=14","4.6")</f>
        <v>4.6</v>
      </c>
      <c r="G60" s="4" t="str">
        <f>HYPERLINK("http://141.218.60.56/~jnz1568/getInfo.php?workbook=19_01.xlsx&amp;sheet=U0&amp;row=60&amp;col=7&amp;number=0.00567&amp;sourceID=14","0.00567")</f>
        <v>0.00567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HYPERLINK("http://141.218.60.56/~jnz1568/getInfo.php?workbook=19_01.xlsx&amp;sheet=U0&amp;row=61&amp;col=6&amp;number=4.7&amp;sourceID=14","4.7")</f>
        <v>4.7</v>
      </c>
      <c r="G61" s="4" t="str">
        <f>HYPERLINK("http://141.218.60.56/~jnz1568/getInfo.php?workbook=19_01.xlsx&amp;sheet=U0&amp;row=61&amp;col=7&amp;number=0.00567&amp;sourceID=14","0.00567")</f>
        <v>0.00567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HYPERLINK("http://141.218.60.56/~jnz1568/getInfo.php?workbook=19_01.xlsx&amp;sheet=U0&amp;row=62&amp;col=6&amp;number=4.8&amp;sourceID=14","4.8")</f>
        <v>4.8</v>
      </c>
      <c r="G62" s="4" t="str">
        <f>HYPERLINK("http://141.218.60.56/~jnz1568/getInfo.php?workbook=19_01.xlsx&amp;sheet=U0&amp;row=62&amp;col=7&amp;number=0.00567&amp;sourceID=14","0.00567")</f>
        <v>0.00567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HYPERLINK("http://141.218.60.56/~jnz1568/getInfo.php?workbook=19_01.xlsx&amp;sheet=U0&amp;row=63&amp;col=6&amp;number=4.9&amp;sourceID=14","4.9")</f>
        <v>4.9</v>
      </c>
      <c r="G63" s="4" t="str">
        <f>HYPERLINK("http://141.218.60.56/~jnz1568/getInfo.php?workbook=19_01.xlsx&amp;sheet=U0&amp;row=63&amp;col=7&amp;number=0.00567&amp;sourceID=14","0.00567")</f>
        <v>0.00567</v>
      </c>
    </row>
    <row r="64" spans="1:7">
      <c r="A64" s="3">
        <v>19</v>
      </c>
      <c r="B64" s="3">
        <v>1</v>
      </c>
      <c r="C64" s="3">
        <v>1</v>
      </c>
      <c r="D64" s="3">
        <v>5</v>
      </c>
      <c r="E64" s="3">
        <v>1</v>
      </c>
      <c r="F64" s="4" t="str">
        <f>HYPERLINK("http://141.218.60.56/~jnz1568/getInfo.php?workbook=19_01.xlsx&amp;sheet=U0&amp;row=64&amp;col=6&amp;number=3&amp;sourceID=14","3")</f>
        <v>3</v>
      </c>
      <c r="G64" s="4" t="str">
        <f>HYPERLINK("http://141.218.60.56/~jnz1568/getInfo.php?workbook=19_01.xlsx&amp;sheet=U0&amp;row=64&amp;col=7&amp;number=0.000451&amp;sourceID=14","0.000451")</f>
        <v>0.000451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HYPERLINK("http://141.218.60.56/~jnz1568/getInfo.php?workbook=19_01.xlsx&amp;sheet=U0&amp;row=65&amp;col=6&amp;number=3.1&amp;sourceID=14","3.1")</f>
        <v>3.1</v>
      </c>
      <c r="G65" s="4" t="str">
        <f>HYPERLINK("http://141.218.60.56/~jnz1568/getInfo.php?workbook=19_01.xlsx&amp;sheet=U0&amp;row=65&amp;col=7&amp;number=0.000451&amp;sourceID=14","0.000451")</f>
        <v>0.000451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HYPERLINK("http://141.218.60.56/~jnz1568/getInfo.php?workbook=19_01.xlsx&amp;sheet=U0&amp;row=66&amp;col=6&amp;number=3.2&amp;sourceID=14","3.2")</f>
        <v>3.2</v>
      </c>
      <c r="G66" s="4" t="str">
        <f>HYPERLINK("http://141.218.60.56/~jnz1568/getInfo.php?workbook=19_01.xlsx&amp;sheet=U0&amp;row=66&amp;col=7&amp;number=0.000451&amp;sourceID=14","0.000451")</f>
        <v>0.000451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HYPERLINK("http://141.218.60.56/~jnz1568/getInfo.php?workbook=19_01.xlsx&amp;sheet=U0&amp;row=67&amp;col=6&amp;number=3.3&amp;sourceID=14","3.3")</f>
        <v>3.3</v>
      </c>
      <c r="G67" s="4" t="str">
        <f>HYPERLINK("http://141.218.60.56/~jnz1568/getInfo.php?workbook=19_01.xlsx&amp;sheet=U0&amp;row=67&amp;col=7&amp;number=0.000451&amp;sourceID=14","0.000451")</f>
        <v>0.000451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HYPERLINK("http://141.218.60.56/~jnz1568/getInfo.php?workbook=19_01.xlsx&amp;sheet=U0&amp;row=68&amp;col=6&amp;number=3.4&amp;sourceID=14","3.4")</f>
        <v>3.4</v>
      </c>
      <c r="G68" s="4" t="str">
        <f>HYPERLINK("http://141.218.60.56/~jnz1568/getInfo.php?workbook=19_01.xlsx&amp;sheet=U0&amp;row=68&amp;col=7&amp;number=0.000451&amp;sourceID=14","0.000451")</f>
        <v>0.000451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HYPERLINK("http://141.218.60.56/~jnz1568/getInfo.php?workbook=19_01.xlsx&amp;sheet=U0&amp;row=69&amp;col=6&amp;number=3.5&amp;sourceID=14","3.5")</f>
        <v>3.5</v>
      </c>
      <c r="G69" s="4" t="str">
        <f>HYPERLINK("http://141.218.60.56/~jnz1568/getInfo.php?workbook=19_01.xlsx&amp;sheet=U0&amp;row=69&amp;col=7&amp;number=0.000451&amp;sourceID=14","0.000451")</f>
        <v>0.000451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HYPERLINK("http://141.218.60.56/~jnz1568/getInfo.php?workbook=19_01.xlsx&amp;sheet=U0&amp;row=70&amp;col=6&amp;number=3.6&amp;sourceID=14","3.6")</f>
        <v>3.6</v>
      </c>
      <c r="G70" s="4" t="str">
        <f>HYPERLINK("http://141.218.60.56/~jnz1568/getInfo.php?workbook=19_01.xlsx&amp;sheet=U0&amp;row=70&amp;col=7&amp;number=0.000451&amp;sourceID=14","0.000451")</f>
        <v>0.000451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HYPERLINK("http://141.218.60.56/~jnz1568/getInfo.php?workbook=19_01.xlsx&amp;sheet=U0&amp;row=71&amp;col=6&amp;number=3.7&amp;sourceID=14","3.7")</f>
        <v>3.7</v>
      </c>
      <c r="G71" s="4" t="str">
        <f>HYPERLINK("http://141.218.60.56/~jnz1568/getInfo.php?workbook=19_01.xlsx&amp;sheet=U0&amp;row=71&amp;col=7&amp;number=0.000451&amp;sourceID=14","0.000451")</f>
        <v>0.000451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HYPERLINK("http://141.218.60.56/~jnz1568/getInfo.php?workbook=19_01.xlsx&amp;sheet=U0&amp;row=72&amp;col=6&amp;number=3.8&amp;sourceID=14","3.8")</f>
        <v>3.8</v>
      </c>
      <c r="G72" s="4" t="str">
        <f>HYPERLINK("http://141.218.60.56/~jnz1568/getInfo.php?workbook=19_01.xlsx&amp;sheet=U0&amp;row=72&amp;col=7&amp;number=0.000451&amp;sourceID=14","0.000451")</f>
        <v>0.000451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HYPERLINK("http://141.218.60.56/~jnz1568/getInfo.php?workbook=19_01.xlsx&amp;sheet=U0&amp;row=73&amp;col=6&amp;number=3.9&amp;sourceID=14","3.9")</f>
        <v>3.9</v>
      </c>
      <c r="G73" s="4" t="str">
        <f>HYPERLINK("http://141.218.60.56/~jnz1568/getInfo.php?workbook=19_01.xlsx&amp;sheet=U0&amp;row=73&amp;col=7&amp;number=0.000451&amp;sourceID=14","0.000451")</f>
        <v>0.000451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HYPERLINK("http://141.218.60.56/~jnz1568/getInfo.php?workbook=19_01.xlsx&amp;sheet=U0&amp;row=74&amp;col=6&amp;number=4&amp;sourceID=14","4")</f>
        <v>4</v>
      </c>
      <c r="G74" s="4" t="str">
        <f>HYPERLINK("http://141.218.60.56/~jnz1568/getInfo.php?workbook=19_01.xlsx&amp;sheet=U0&amp;row=74&amp;col=7&amp;number=0.000451&amp;sourceID=14","0.000451")</f>
        <v>0.000451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HYPERLINK("http://141.218.60.56/~jnz1568/getInfo.php?workbook=19_01.xlsx&amp;sheet=U0&amp;row=75&amp;col=6&amp;number=4.1&amp;sourceID=14","4.1")</f>
        <v>4.1</v>
      </c>
      <c r="G75" s="4" t="str">
        <f>HYPERLINK("http://141.218.60.56/~jnz1568/getInfo.php?workbook=19_01.xlsx&amp;sheet=U0&amp;row=75&amp;col=7&amp;number=0.000452&amp;sourceID=14","0.000452")</f>
        <v>0.000452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HYPERLINK("http://141.218.60.56/~jnz1568/getInfo.php?workbook=19_01.xlsx&amp;sheet=U0&amp;row=76&amp;col=6&amp;number=4.2&amp;sourceID=14","4.2")</f>
        <v>4.2</v>
      </c>
      <c r="G76" s="4" t="str">
        <f>HYPERLINK("http://141.218.60.56/~jnz1568/getInfo.php?workbook=19_01.xlsx&amp;sheet=U0&amp;row=76&amp;col=7&amp;number=0.000452&amp;sourceID=14","0.000452")</f>
        <v>0.000452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HYPERLINK("http://141.218.60.56/~jnz1568/getInfo.php?workbook=19_01.xlsx&amp;sheet=U0&amp;row=77&amp;col=6&amp;number=4.3&amp;sourceID=14","4.3")</f>
        <v>4.3</v>
      </c>
      <c r="G77" s="4" t="str">
        <f>HYPERLINK("http://141.218.60.56/~jnz1568/getInfo.php?workbook=19_01.xlsx&amp;sheet=U0&amp;row=77&amp;col=7&amp;number=0.000452&amp;sourceID=14","0.000452")</f>
        <v>0.000452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HYPERLINK("http://141.218.60.56/~jnz1568/getInfo.php?workbook=19_01.xlsx&amp;sheet=U0&amp;row=78&amp;col=6&amp;number=4.4&amp;sourceID=14","4.4")</f>
        <v>4.4</v>
      </c>
      <c r="G78" s="4" t="str">
        <f>HYPERLINK("http://141.218.60.56/~jnz1568/getInfo.php?workbook=19_01.xlsx&amp;sheet=U0&amp;row=78&amp;col=7&amp;number=0.000453&amp;sourceID=14","0.000453")</f>
        <v>0.000453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HYPERLINK("http://141.218.60.56/~jnz1568/getInfo.php?workbook=19_01.xlsx&amp;sheet=U0&amp;row=79&amp;col=6&amp;number=4.5&amp;sourceID=14","4.5")</f>
        <v>4.5</v>
      </c>
      <c r="G79" s="4" t="str">
        <f>HYPERLINK("http://141.218.60.56/~jnz1568/getInfo.php?workbook=19_01.xlsx&amp;sheet=U0&amp;row=79&amp;col=7&amp;number=0.000453&amp;sourceID=14","0.000453")</f>
        <v>0.000453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HYPERLINK("http://141.218.60.56/~jnz1568/getInfo.php?workbook=19_01.xlsx&amp;sheet=U0&amp;row=80&amp;col=6&amp;number=4.6&amp;sourceID=14","4.6")</f>
        <v>4.6</v>
      </c>
      <c r="G80" s="4" t="str">
        <f>HYPERLINK("http://141.218.60.56/~jnz1568/getInfo.php?workbook=19_01.xlsx&amp;sheet=U0&amp;row=80&amp;col=7&amp;number=0.000454&amp;sourceID=14","0.000454")</f>
        <v>0.000454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HYPERLINK("http://141.218.60.56/~jnz1568/getInfo.php?workbook=19_01.xlsx&amp;sheet=U0&amp;row=81&amp;col=6&amp;number=4.7&amp;sourceID=14","4.7")</f>
        <v>4.7</v>
      </c>
      <c r="G81" s="4" t="str">
        <f>HYPERLINK("http://141.218.60.56/~jnz1568/getInfo.php?workbook=19_01.xlsx&amp;sheet=U0&amp;row=81&amp;col=7&amp;number=0.000455&amp;sourceID=14","0.000455")</f>
        <v>0.000455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HYPERLINK("http://141.218.60.56/~jnz1568/getInfo.php?workbook=19_01.xlsx&amp;sheet=U0&amp;row=82&amp;col=6&amp;number=4.8&amp;sourceID=14","4.8")</f>
        <v>4.8</v>
      </c>
      <c r="G82" s="4" t="str">
        <f>HYPERLINK("http://141.218.60.56/~jnz1568/getInfo.php?workbook=19_01.xlsx&amp;sheet=U0&amp;row=82&amp;col=7&amp;number=0.000456&amp;sourceID=14","0.000456")</f>
        <v>0.000456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HYPERLINK("http://141.218.60.56/~jnz1568/getInfo.php?workbook=19_01.xlsx&amp;sheet=U0&amp;row=83&amp;col=6&amp;number=4.9&amp;sourceID=14","4.9")</f>
        <v>4.9</v>
      </c>
      <c r="G83" s="4" t="str">
        <f>HYPERLINK("http://141.218.60.56/~jnz1568/getInfo.php?workbook=19_01.xlsx&amp;sheet=U0&amp;row=83&amp;col=7&amp;number=0.000457&amp;sourceID=14","0.000457")</f>
        <v>0.000457</v>
      </c>
    </row>
    <row r="84" spans="1:7">
      <c r="A84" s="3">
        <v>19</v>
      </c>
      <c r="B84" s="3">
        <v>1</v>
      </c>
      <c r="C84" s="3">
        <v>1</v>
      </c>
      <c r="D84" s="3">
        <v>6</v>
      </c>
      <c r="E84" s="3">
        <v>1</v>
      </c>
      <c r="F84" s="4" t="str">
        <f>HYPERLINK("http://141.218.60.56/~jnz1568/getInfo.php?workbook=19_01.xlsx&amp;sheet=U0&amp;row=84&amp;col=6&amp;number=3&amp;sourceID=14","3")</f>
        <v>3</v>
      </c>
      <c r="G84" s="4" t="str">
        <f>HYPERLINK("http://141.218.60.56/~jnz1568/getInfo.php?workbook=19_01.xlsx&amp;sheet=U0&amp;row=84&amp;col=7&amp;number=0.00063&amp;sourceID=14","0.00063")</f>
        <v>0.00063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HYPERLINK("http://141.218.60.56/~jnz1568/getInfo.php?workbook=19_01.xlsx&amp;sheet=U0&amp;row=85&amp;col=6&amp;number=3.1&amp;sourceID=14","3.1")</f>
        <v>3.1</v>
      </c>
      <c r="G85" s="4" t="str">
        <f>HYPERLINK("http://141.218.60.56/~jnz1568/getInfo.php?workbook=19_01.xlsx&amp;sheet=U0&amp;row=85&amp;col=7&amp;number=0.00063&amp;sourceID=14","0.00063")</f>
        <v>0.00063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HYPERLINK("http://141.218.60.56/~jnz1568/getInfo.php?workbook=19_01.xlsx&amp;sheet=U0&amp;row=86&amp;col=6&amp;number=3.2&amp;sourceID=14","3.2")</f>
        <v>3.2</v>
      </c>
      <c r="G86" s="4" t="str">
        <f>HYPERLINK("http://141.218.60.56/~jnz1568/getInfo.php?workbook=19_01.xlsx&amp;sheet=U0&amp;row=86&amp;col=7&amp;number=0.00063&amp;sourceID=14","0.00063")</f>
        <v>0.00063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HYPERLINK("http://141.218.60.56/~jnz1568/getInfo.php?workbook=19_01.xlsx&amp;sheet=U0&amp;row=87&amp;col=6&amp;number=3.3&amp;sourceID=14","3.3")</f>
        <v>3.3</v>
      </c>
      <c r="G87" s="4" t="str">
        <f>HYPERLINK("http://141.218.60.56/~jnz1568/getInfo.php?workbook=19_01.xlsx&amp;sheet=U0&amp;row=87&amp;col=7&amp;number=0.00063&amp;sourceID=14","0.00063")</f>
        <v>0.00063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HYPERLINK("http://141.218.60.56/~jnz1568/getInfo.php?workbook=19_01.xlsx&amp;sheet=U0&amp;row=88&amp;col=6&amp;number=3.4&amp;sourceID=14","3.4")</f>
        <v>3.4</v>
      </c>
      <c r="G88" s="4" t="str">
        <f>HYPERLINK("http://141.218.60.56/~jnz1568/getInfo.php?workbook=19_01.xlsx&amp;sheet=U0&amp;row=88&amp;col=7&amp;number=0.00063&amp;sourceID=14","0.00063")</f>
        <v>0.00063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HYPERLINK("http://141.218.60.56/~jnz1568/getInfo.php?workbook=19_01.xlsx&amp;sheet=U0&amp;row=89&amp;col=6&amp;number=3.5&amp;sourceID=14","3.5")</f>
        <v>3.5</v>
      </c>
      <c r="G89" s="4" t="str">
        <f>HYPERLINK("http://141.218.60.56/~jnz1568/getInfo.php?workbook=19_01.xlsx&amp;sheet=U0&amp;row=89&amp;col=7&amp;number=0.00063&amp;sourceID=14","0.00063")</f>
        <v>0.00063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HYPERLINK("http://141.218.60.56/~jnz1568/getInfo.php?workbook=19_01.xlsx&amp;sheet=U0&amp;row=90&amp;col=6&amp;number=3.6&amp;sourceID=14","3.6")</f>
        <v>3.6</v>
      </c>
      <c r="G90" s="4" t="str">
        <f>HYPERLINK("http://141.218.60.56/~jnz1568/getInfo.php?workbook=19_01.xlsx&amp;sheet=U0&amp;row=90&amp;col=7&amp;number=0.00063&amp;sourceID=14","0.00063")</f>
        <v>0.00063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HYPERLINK("http://141.218.60.56/~jnz1568/getInfo.php?workbook=19_01.xlsx&amp;sheet=U0&amp;row=91&amp;col=6&amp;number=3.7&amp;sourceID=14","3.7")</f>
        <v>3.7</v>
      </c>
      <c r="G91" s="4" t="str">
        <f>HYPERLINK("http://141.218.60.56/~jnz1568/getInfo.php?workbook=19_01.xlsx&amp;sheet=U0&amp;row=91&amp;col=7&amp;number=0.00063&amp;sourceID=14","0.00063")</f>
        <v>0.00063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HYPERLINK("http://141.218.60.56/~jnz1568/getInfo.php?workbook=19_01.xlsx&amp;sheet=U0&amp;row=92&amp;col=6&amp;number=3.8&amp;sourceID=14","3.8")</f>
        <v>3.8</v>
      </c>
      <c r="G92" s="4" t="str">
        <f>HYPERLINK("http://141.218.60.56/~jnz1568/getInfo.php?workbook=19_01.xlsx&amp;sheet=U0&amp;row=92&amp;col=7&amp;number=0.00063&amp;sourceID=14","0.00063")</f>
        <v>0.00063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HYPERLINK("http://141.218.60.56/~jnz1568/getInfo.php?workbook=19_01.xlsx&amp;sheet=U0&amp;row=93&amp;col=6&amp;number=3.9&amp;sourceID=14","3.9")</f>
        <v>3.9</v>
      </c>
      <c r="G93" s="4" t="str">
        <f>HYPERLINK("http://141.218.60.56/~jnz1568/getInfo.php?workbook=19_01.xlsx&amp;sheet=U0&amp;row=93&amp;col=7&amp;number=0.00063&amp;sourceID=14","0.00063")</f>
        <v>0.00063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HYPERLINK("http://141.218.60.56/~jnz1568/getInfo.php?workbook=19_01.xlsx&amp;sheet=U0&amp;row=94&amp;col=6&amp;number=4&amp;sourceID=14","4")</f>
        <v>4</v>
      </c>
      <c r="G94" s="4" t="str">
        <f>HYPERLINK("http://141.218.60.56/~jnz1568/getInfo.php?workbook=19_01.xlsx&amp;sheet=U0&amp;row=94&amp;col=7&amp;number=0.00063&amp;sourceID=14","0.00063")</f>
        <v>0.00063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HYPERLINK("http://141.218.60.56/~jnz1568/getInfo.php?workbook=19_01.xlsx&amp;sheet=U0&amp;row=95&amp;col=6&amp;number=4.1&amp;sourceID=14","4.1")</f>
        <v>4.1</v>
      </c>
      <c r="G95" s="4" t="str">
        <f>HYPERLINK("http://141.218.60.56/~jnz1568/getInfo.php?workbook=19_01.xlsx&amp;sheet=U0&amp;row=95&amp;col=7&amp;number=0.000631&amp;sourceID=14","0.000631")</f>
        <v>0.000631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HYPERLINK("http://141.218.60.56/~jnz1568/getInfo.php?workbook=19_01.xlsx&amp;sheet=U0&amp;row=96&amp;col=6&amp;number=4.2&amp;sourceID=14","4.2")</f>
        <v>4.2</v>
      </c>
      <c r="G96" s="4" t="str">
        <f>HYPERLINK("http://141.218.60.56/~jnz1568/getInfo.php?workbook=19_01.xlsx&amp;sheet=U0&amp;row=96&amp;col=7&amp;number=0.000631&amp;sourceID=14","0.000631")</f>
        <v>0.000631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HYPERLINK("http://141.218.60.56/~jnz1568/getInfo.php?workbook=19_01.xlsx&amp;sheet=U0&amp;row=97&amp;col=6&amp;number=4.3&amp;sourceID=14","4.3")</f>
        <v>4.3</v>
      </c>
      <c r="G97" s="4" t="str">
        <f>HYPERLINK("http://141.218.60.56/~jnz1568/getInfo.php?workbook=19_01.xlsx&amp;sheet=U0&amp;row=97&amp;col=7&amp;number=0.000631&amp;sourceID=14","0.000631")</f>
        <v>0.000631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HYPERLINK("http://141.218.60.56/~jnz1568/getInfo.php?workbook=19_01.xlsx&amp;sheet=U0&amp;row=98&amp;col=6&amp;number=4.4&amp;sourceID=14","4.4")</f>
        <v>4.4</v>
      </c>
      <c r="G98" s="4" t="str">
        <f>HYPERLINK("http://141.218.60.56/~jnz1568/getInfo.php?workbook=19_01.xlsx&amp;sheet=U0&amp;row=98&amp;col=7&amp;number=0.000631&amp;sourceID=14","0.000631")</f>
        <v>0.000631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HYPERLINK("http://141.218.60.56/~jnz1568/getInfo.php?workbook=19_01.xlsx&amp;sheet=U0&amp;row=99&amp;col=6&amp;number=4.5&amp;sourceID=14","4.5")</f>
        <v>4.5</v>
      </c>
      <c r="G99" s="4" t="str">
        <f>HYPERLINK("http://141.218.60.56/~jnz1568/getInfo.php?workbook=19_01.xlsx&amp;sheet=U0&amp;row=99&amp;col=7&amp;number=0.000632&amp;sourceID=14","0.000632")</f>
        <v>0.000632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HYPERLINK("http://141.218.60.56/~jnz1568/getInfo.php?workbook=19_01.xlsx&amp;sheet=U0&amp;row=100&amp;col=6&amp;number=4.6&amp;sourceID=14","4.6")</f>
        <v>4.6</v>
      </c>
      <c r="G100" s="4" t="str">
        <f>HYPERLINK("http://141.218.60.56/~jnz1568/getInfo.php?workbook=19_01.xlsx&amp;sheet=U0&amp;row=100&amp;col=7&amp;number=0.000632&amp;sourceID=14","0.000632")</f>
        <v>0.000632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HYPERLINK("http://141.218.60.56/~jnz1568/getInfo.php?workbook=19_01.xlsx&amp;sheet=U0&amp;row=101&amp;col=6&amp;number=4.7&amp;sourceID=14","4.7")</f>
        <v>4.7</v>
      </c>
      <c r="G101" s="4" t="str">
        <f>HYPERLINK("http://141.218.60.56/~jnz1568/getInfo.php?workbook=19_01.xlsx&amp;sheet=U0&amp;row=101&amp;col=7&amp;number=0.000633&amp;sourceID=14","0.000633")</f>
        <v>0.000633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HYPERLINK("http://141.218.60.56/~jnz1568/getInfo.php?workbook=19_01.xlsx&amp;sheet=U0&amp;row=102&amp;col=6&amp;number=4.8&amp;sourceID=14","4.8")</f>
        <v>4.8</v>
      </c>
      <c r="G102" s="4" t="str">
        <f>HYPERLINK("http://141.218.60.56/~jnz1568/getInfo.php?workbook=19_01.xlsx&amp;sheet=U0&amp;row=102&amp;col=7&amp;number=0.000633&amp;sourceID=14","0.000633")</f>
        <v>0.000633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HYPERLINK("http://141.218.60.56/~jnz1568/getInfo.php?workbook=19_01.xlsx&amp;sheet=U0&amp;row=103&amp;col=6&amp;number=4.9&amp;sourceID=14","4.9")</f>
        <v>4.9</v>
      </c>
      <c r="G103" s="4" t="str">
        <f>HYPERLINK("http://141.218.60.56/~jnz1568/getInfo.php?workbook=19_01.xlsx&amp;sheet=U0&amp;row=103&amp;col=7&amp;number=0.000634&amp;sourceID=14","0.000634")</f>
        <v>0.000634</v>
      </c>
    </row>
    <row r="104" spans="1:7">
      <c r="A104" s="3">
        <v>19</v>
      </c>
      <c r="B104" s="3">
        <v>1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HYPERLINK("http://141.218.60.56/~jnz1568/getInfo.php?workbook=19_01.xlsx&amp;sheet=U0&amp;row=104&amp;col=6&amp;number=3&amp;sourceID=14","3")</f>
        <v>3</v>
      </c>
      <c r="G104" s="4" t="str">
        <f>HYPERLINK("http://141.218.60.56/~jnz1568/getInfo.php?workbook=19_01.xlsx&amp;sheet=U0&amp;row=104&amp;col=7&amp;number=0.00126&amp;sourceID=14","0.00126")</f>
        <v>0.00126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HYPERLINK("http://141.218.60.56/~jnz1568/getInfo.php?workbook=19_01.xlsx&amp;sheet=U0&amp;row=105&amp;col=6&amp;number=3.1&amp;sourceID=14","3.1")</f>
        <v>3.1</v>
      </c>
      <c r="G105" s="4" t="str">
        <f>HYPERLINK("http://141.218.60.56/~jnz1568/getInfo.php?workbook=19_01.xlsx&amp;sheet=U0&amp;row=105&amp;col=7&amp;number=0.00126&amp;sourceID=14","0.00126")</f>
        <v>0.00126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HYPERLINK("http://141.218.60.56/~jnz1568/getInfo.php?workbook=19_01.xlsx&amp;sheet=U0&amp;row=106&amp;col=6&amp;number=3.2&amp;sourceID=14","3.2")</f>
        <v>3.2</v>
      </c>
      <c r="G106" s="4" t="str">
        <f>HYPERLINK("http://141.218.60.56/~jnz1568/getInfo.php?workbook=19_01.xlsx&amp;sheet=U0&amp;row=106&amp;col=7&amp;number=0.00126&amp;sourceID=14","0.00126")</f>
        <v>0.00126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HYPERLINK("http://141.218.60.56/~jnz1568/getInfo.php?workbook=19_01.xlsx&amp;sheet=U0&amp;row=107&amp;col=6&amp;number=3.3&amp;sourceID=14","3.3")</f>
        <v>3.3</v>
      </c>
      <c r="G107" s="4" t="str">
        <f>HYPERLINK("http://141.218.60.56/~jnz1568/getInfo.php?workbook=19_01.xlsx&amp;sheet=U0&amp;row=107&amp;col=7&amp;number=0.00126&amp;sourceID=14","0.00126")</f>
        <v>0.00126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HYPERLINK("http://141.218.60.56/~jnz1568/getInfo.php?workbook=19_01.xlsx&amp;sheet=U0&amp;row=108&amp;col=6&amp;number=3.4&amp;sourceID=14","3.4")</f>
        <v>3.4</v>
      </c>
      <c r="G108" s="4" t="str">
        <f>HYPERLINK("http://141.218.60.56/~jnz1568/getInfo.php?workbook=19_01.xlsx&amp;sheet=U0&amp;row=108&amp;col=7&amp;number=0.00126&amp;sourceID=14","0.00126")</f>
        <v>0.00126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HYPERLINK("http://141.218.60.56/~jnz1568/getInfo.php?workbook=19_01.xlsx&amp;sheet=U0&amp;row=109&amp;col=6&amp;number=3.5&amp;sourceID=14","3.5")</f>
        <v>3.5</v>
      </c>
      <c r="G109" s="4" t="str">
        <f>HYPERLINK("http://141.218.60.56/~jnz1568/getInfo.php?workbook=19_01.xlsx&amp;sheet=U0&amp;row=109&amp;col=7&amp;number=0.00126&amp;sourceID=14","0.00126")</f>
        <v>0.00126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HYPERLINK("http://141.218.60.56/~jnz1568/getInfo.php?workbook=19_01.xlsx&amp;sheet=U0&amp;row=110&amp;col=6&amp;number=3.6&amp;sourceID=14","3.6")</f>
        <v>3.6</v>
      </c>
      <c r="G110" s="4" t="str">
        <f>HYPERLINK("http://141.218.60.56/~jnz1568/getInfo.php?workbook=19_01.xlsx&amp;sheet=U0&amp;row=110&amp;col=7&amp;number=0.00126&amp;sourceID=14","0.00126")</f>
        <v>0.00126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HYPERLINK("http://141.218.60.56/~jnz1568/getInfo.php?workbook=19_01.xlsx&amp;sheet=U0&amp;row=111&amp;col=6&amp;number=3.7&amp;sourceID=14","3.7")</f>
        <v>3.7</v>
      </c>
      <c r="G111" s="4" t="str">
        <f>HYPERLINK("http://141.218.60.56/~jnz1568/getInfo.php?workbook=19_01.xlsx&amp;sheet=U0&amp;row=111&amp;col=7&amp;number=0.00126&amp;sourceID=14","0.00126")</f>
        <v>0.00126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HYPERLINK("http://141.218.60.56/~jnz1568/getInfo.php?workbook=19_01.xlsx&amp;sheet=U0&amp;row=112&amp;col=6&amp;number=3.8&amp;sourceID=14","3.8")</f>
        <v>3.8</v>
      </c>
      <c r="G112" s="4" t="str">
        <f>HYPERLINK("http://141.218.60.56/~jnz1568/getInfo.php?workbook=19_01.xlsx&amp;sheet=U0&amp;row=112&amp;col=7&amp;number=0.00126&amp;sourceID=14","0.00126")</f>
        <v>0.00126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HYPERLINK("http://141.218.60.56/~jnz1568/getInfo.php?workbook=19_01.xlsx&amp;sheet=U0&amp;row=113&amp;col=6&amp;number=3.9&amp;sourceID=14","3.9")</f>
        <v>3.9</v>
      </c>
      <c r="G113" s="4" t="str">
        <f>HYPERLINK("http://141.218.60.56/~jnz1568/getInfo.php?workbook=19_01.xlsx&amp;sheet=U0&amp;row=113&amp;col=7&amp;number=0.00126&amp;sourceID=14","0.00126")</f>
        <v>0.00126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HYPERLINK("http://141.218.60.56/~jnz1568/getInfo.php?workbook=19_01.xlsx&amp;sheet=U0&amp;row=114&amp;col=6&amp;number=4&amp;sourceID=14","4")</f>
        <v>4</v>
      </c>
      <c r="G114" s="4" t="str">
        <f>HYPERLINK("http://141.218.60.56/~jnz1568/getInfo.php?workbook=19_01.xlsx&amp;sheet=U0&amp;row=114&amp;col=7&amp;number=0.00126&amp;sourceID=14","0.00126")</f>
        <v>0.00126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HYPERLINK("http://141.218.60.56/~jnz1568/getInfo.php?workbook=19_01.xlsx&amp;sheet=U0&amp;row=115&amp;col=6&amp;number=4.1&amp;sourceID=14","4.1")</f>
        <v>4.1</v>
      </c>
      <c r="G115" s="4" t="str">
        <f>HYPERLINK("http://141.218.60.56/~jnz1568/getInfo.php?workbook=19_01.xlsx&amp;sheet=U0&amp;row=115&amp;col=7&amp;number=0.00126&amp;sourceID=14","0.00126")</f>
        <v>0.00126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HYPERLINK("http://141.218.60.56/~jnz1568/getInfo.php?workbook=19_01.xlsx&amp;sheet=U0&amp;row=116&amp;col=6&amp;number=4.2&amp;sourceID=14","4.2")</f>
        <v>4.2</v>
      </c>
      <c r="G116" s="4" t="str">
        <f>HYPERLINK("http://141.218.60.56/~jnz1568/getInfo.php?workbook=19_01.xlsx&amp;sheet=U0&amp;row=116&amp;col=7&amp;number=0.00126&amp;sourceID=14","0.00126")</f>
        <v>0.00126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HYPERLINK("http://141.218.60.56/~jnz1568/getInfo.php?workbook=19_01.xlsx&amp;sheet=U0&amp;row=117&amp;col=6&amp;number=4.3&amp;sourceID=14","4.3")</f>
        <v>4.3</v>
      </c>
      <c r="G117" s="4" t="str">
        <f>HYPERLINK("http://141.218.60.56/~jnz1568/getInfo.php?workbook=19_01.xlsx&amp;sheet=U0&amp;row=117&amp;col=7&amp;number=0.00126&amp;sourceID=14","0.00126")</f>
        <v>0.00126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HYPERLINK("http://141.218.60.56/~jnz1568/getInfo.php?workbook=19_01.xlsx&amp;sheet=U0&amp;row=118&amp;col=6&amp;number=4.4&amp;sourceID=14","4.4")</f>
        <v>4.4</v>
      </c>
      <c r="G118" s="4" t="str">
        <f>HYPERLINK("http://141.218.60.56/~jnz1568/getInfo.php?workbook=19_01.xlsx&amp;sheet=U0&amp;row=118&amp;col=7&amp;number=0.00126&amp;sourceID=14","0.00126")</f>
        <v>0.00126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HYPERLINK("http://141.218.60.56/~jnz1568/getInfo.php?workbook=19_01.xlsx&amp;sheet=U0&amp;row=119&amp;col=6&amp;number=4.5&amp;sourceID=14","4.5")</f>
        <v>4.5</v>
      </c>
      <c r="G119" s="4" t="str">
        <f>HYPERLINK("http://141.218.60.56/~jnz1568/getInfo.php?workbook=19_01.xlsx&amp;sheet=U0&amp;row=119&amp;col=7&amp;number=0.00127&amp;sourceID=14","0.00127")</f>
        <v>0.00127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HYPERLINK("http://141.218.60.56/~jnz1568/getInfo.php?workbook=19_01.xlsx&amp;sheet=U0&amp;row=120&amp;col=6&amp;number=4.6&amp;sourceID=14","4.6")</f>
        <v>4.6</v>
      </c>
      <c r="G120" s="4" t="str">
        <f>HYPERLINK("http://141.218.60.56/~jnz1568/getInfo.php?workbook=19_01.xlsx&amp;sheet=U0&amp;row=120&amp;col=7&amp;number=0.00127&amp;sourceID=14","0.00127")</f>
        <v>0.00127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HYPERLINK("http://141.218.60.56/~jnz1568/getInfo.php?workbook=19_01.xlsx&amp;sheet=U0&amp;row=121&amp;col=6&amp;number=4.7&amp;sourceID=14","4.7")</f>
        <v>4.7</v>
      </c>
      <c r="G121" s="4" t="str">
        <f>HYPERLINK("http://141.218.60.56/~jnz1568/getInfo.php?workbook=19_01.xlsx&amp;sheet=U0&amp;row=121&amp;col=7&amp;number=0.00127&amp;sourceID=14","0.00127")</f>
        <v>0.00127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HYPERLINK("http://141.218.60.56/~jnz1568/getInfo.php?workbook=19_01.xlsx&amp;sheet=U0&amp;row=122&amp;col=6&amp;number=4.8&amp;sourceID=14","4.8")</f>
        <v>4.8</v>
      </c>
      <c r="G122" s="4" t="str">
        <f>HYPERLINK("http://141.218.60.56/~jnz1568/getInfo.php?workbook=19_01.xlsx&amp;sheet=U0&amp;row=122&amp;col=7&amp;number=0.00127&amp;sourceID=14","0.00127")</f>
        <v>0.00127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HYPERLINK("http://141.218.60.56/~jnz1568/getInfo.php?workbook=19_01.xlsx&amp;sheet=U0&amp;row=123&amp;col=6&amp;number=4.9&amp;sourceID=14","4.9")</f>
        <v>4.9</v>
      </c>
      <c r="G123" s="4" t="str">
        <f>HYPERLINK("http://141.218.60.56/~jnz1568/getInfo.php?workbook=19_01.xlsx&amp;sheet=U0&amp;row=123&amp;col=7&amp;number=0.00127&amp;sourceID=14","0.00127")</f>
        <v>0.00127</v>
      </c>
    </row>
    <row r="124" spans="1:7">
      <c r="A124" s="3">
        <v>19</v>
      </c>
      <c r="B124" s="3">
        <v>1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HYPERLINK("http://141.218.60.56/~jnz1568/getInfo.php?workbook=19_01.xlsx&amp;sheet=U0&amp;row=124&amp;col=6&amp;number=3&amp;sourceID=14","3")</f>
        <v>3</v>
      </c>
      <c r="G124" s="4" t="str">
        <f>HYPERLINK("http://141.218.60.56/~jnz1568/getInfo.php?workbook=19_01.xlsx&amp;sheet=U0&amp;row=124&amp;col=7&amp;number=0.000168&amp;sourceID=14","0.000168")</f>
        <v>0.000168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HYPERLINK("http://141.218.60.56/~jnz1568/getInfo.php?workbook=19_01.xlsx&amp;sheet=U0&amp;row=125&amp;col=6&amp;number=3.1&amp;sourceID=14","3.1")</f>
        <v>3.1</v>
      </c>
      <c r="G125" s="4" t="str">
        <f>HYPERLINK("http://141.218.60.56/~jnz1568/getInfo.php?workbook=19_01.xlsx&amp;sheet=U0&amp;row=125&amp;col=7&amp;number=0.000168&amp;sourceID=14","0.000168")</f>
        <v>0.000168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HYPERLINK("http://141.218.60.56/~jnz1568/getInfo.php?workbook=19_01.xlsx&amp;sheet=U0&amp;row=126&amp;col=6&amp;number=3.2&amp;sourceID=14","3.2")</f>
        <v>3.2</v>
      </c>
      <c r="G126" s="4" t="str">
        <f>HYPERLINK("http://141.218.60.56/~jnz1568/getInfo.php?workbook=19_01.xlsx&amp;sheet=U0&amp;row=126&amp;col=7&amp;number=0.000168&amp;sourceID=14","0.000168")</f>
        <v>0.000168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HYPERLINK("http://141.218.60.56/~jnz1568/getInfo.php?workbook=19_01.xlsx&amp;sheet=U0&amp;row=127&amp;col=6&amp;number=3.3&amp;sourceID=14","3.3")</f>
        <v>3.3</v>
      </c>
      <c r="G127" s="4" t="str">
        <f>HYPERLINK("http://141.218.60.56/~jnz1568/getInfo.php?workbook=19_01.xlsx&amp;sheet=U0&amp;row=127&amp;col=7&amp;number=0.000168&amp;sourceID=14","0.000168")</f>
        <v>0.000168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HYPERLINK("http://141.218.60.56/~jnz1568/getInfo.php?workbook=19_01.xlsx&amp;sheet=U0&amp;row=128&amp;col=6&amp;number=3.4&amp;sourceID=14","3.4")</f>
        <v>3.4</v>
      </c>
      <c r="G128" s="4" t="str">
        <f>HYPERLINK("http://141.218.60.56/~jnz1568/getInfo.php?workbook=19_01.xlsx&amp;sheet=U0&amp;row=128&amp;col=7&amp;number=0.000168&amp;sourceID=14","0.000168")</f>
        <v>0.000168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HYPERLINK("http://141.218.60.56/~jnz1568/getInfo.php?workbook=19_01.xlsx&amp;sheet=U0&amp;row=129&amp;col=6&amp;number=3.5&amp;sourceID=14","3.5")</f>
        <v>3.5</v>
      </c>
      <c r="G129" s="4" t="str">
        <f>HYPERLINK("http://141.218.60.56/~jnz1568/getInfo.php?workbook=19_01.xlsx&amp;sheet=U0&amp;row=129&amp;col=7&amp;number=0.000169&amp;sourceID=14","0.000169")</f>
        <v>0.000169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HYPERLINK("http://141.218.60.56/~jnz1568/getInfo.php?workbook=19_01.xlsx&amp;sheet=U0&amp;row=130&amp;col=6&amp;number=3.6&amp;sourceID=14","3.6")</f>
        <v>3.6</v>
      </c>
      <c r="G130" s="4" t="str">
        <f>HYPERLINK("http://141.218.60.56/~jnz1568/getInfo.php?workbook=19_01.xlsx&amp;sheet=U0&amp;row=130&amp;col=7&amp;number=0.000169&amp;sourceID=14","0.000169")</f>
        <v>0.000169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HYPERLINK("http://141.218.60.56/~jnz1568/getInfo.php?workbook=19_01.xlsx&amp;sheet=U0&amp;row=131&amp;col=6&amp;number=3.7&amp;sourceID=14","3.7")</f>
        <v>3.7</v>
      </c>
      <c r="G131" s="4" t="str">
        <f>HYPERLINK("http://141.218.60.56/~jnz1568/getInfo.php?workbook=19_01.xlsx&amp;sheet=U0&amp;row=131&amp;col=7&amp;number=0.000169&amp;sourceID=14","0.000169")</f>
        <v>0.000169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HYPERLINK("http://141.218.60.56/~jnz1568/getInfo.php?workbook=19_01.xlsx&amp;sheet=U0&amp;row=132&amp;col=6&amp;number=3.8&amp;sourceID=14","3.8")</f>
        <v>3.8</v>
      </c>
      <c r="G132" s="4" t="str">
        <f>HYPERLINK("http://141.218.60.56/~jnz1568/getInfo.php?workbook=19_01.xlsx&amp;sheet=U0&amp;row=132&amp;col=7&amp;number=0.000169&amp;sourceID=14","0.000169")</f>
        <v>0.000169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HYPERLINK("http://141.218.60.56/~jnz1568/getInfo.php?workbook=19_01.xlsx&amp;sheet=U0&amp;row=133&amp;col=6&amp;number=3.9&amp;sourceID=14","3.9")</f>
        <v>3.9</v>
      </c>
      <c r="G133" s="4" t="str">
        <f>HYPERLINK("http://141.218.60.56/~jnz1568/getInfo.php?workbook=19_01.xlsx&amp;sheet=U0&amp;row=133&amp;col=7&amp;number=0.000169&amp;sourceID=14","0.000169")</f>
        <v>0.000169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HYPERLINK("http://141.218.60.56/~jnz1568/getInfo.php?workbook=19_01.xlsx&amp;sheet=U0&amp;row=134&amp;col=6&amp;number=4&amp;sourceID=14","4")</f>
        <v>4</v>
      </c>
      <c r="G134" s="4" t="str">
        <f>HYPERLINK("http://141.218.60.56/~jnz1568/getInfo.php?workbook=19_01.xlsx&amp;sheet=U0&amp;row=134&amp;col=7&amp;number=0.000169&amp;sourceID=14","0.000169")</f>
        <v>0.000169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HYPERLINK("http://141.218.60.56/~jnz1568/getInfo.php?workbook=19_01.xlsx&amp;sheet=U0&amp;row=135&amp;col=6&amp;number=4.1&amp;sourceID=14","4.1")</f>
        <v>4.1</v>
      </c>
      <c r="G135" s="4" t="str">
        <f>HYPERLINK("http://141.218.60.56/~jnz1568/getInfo.php?workbook=19_01.xlsx&amp;sheet=U0&amp;row=135&amp;col=7&amp;number=0.00017&amp;sourceID=14","0.00017")</f>
        <v>0.00017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HYPERLINK("http://141.218.60.56/~jnz1568/getInfo.php?workbook=19_01.xlsx&amp;sheet=U0&amp;row=136&amp;col=6&amp;number=4.2&amp;sourceID=14","4.2")</f>
        <v>4.2</v>
      </c>
      <c r="G136" s="4" t="str">
        <f>HYPERLINK("http://141.218.60.56/~jnz1568/getInfo.php?workbook=19_01.xlsx&amp;sheet=U0&amp;row=136&amp;col=7&amp;number=0.00017&amp;sourceID=14","0.00017")</f>
        <v>0.00017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HYPERLINK("http://141.218.60.56/~jnz1568/getInfo.php?workbook=19_01.xlsx&amp;sheet=U0&amp;row=137&amp;col=6&amp;number=4.3&amp;sourceID=14","4.3")</f>
        <v>4.3</v>
      </c>
      <c r="G137" s="4" t="str">
        <f>HYPERLINK("http://141.218.60.56/~jnz1568/getInfo.php?workbook=19_01.xlsx&amp;sheet=U0&amp;row=137&amp;col=7&amp;number=0.000171&amp;sourceID=14","0.000171")</f>
        <v>0.000171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HYPERLINK("http://141.218.60.56/~jnz1568/getInfo.php?workbook=19_01.xlsx&amp;sheet=U0&amp;row=138&amp;col=6&amp;number=4.4&amp;sourceID=14","4.4")</f>
        <v>4.4</v>
      </c>
      <c r="G138" s="4" t="str">
        <f>HYPERLINK("http://141.218.60.56/~jnz1568/getInfo.php?workbook=19_01.xlsx&amp;sheet=U0&amp;row=138&amp;col=7&amp;number=0.000171&amp;sourceID=14","0.000171")</f>
        <v>0.000171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HYPERLINK("http://141.218.60.56/~jnz1568/getInfo.php?workbook=19_01.xlsx&amp;sheet=U0&amp;row=139&amp;col=6&amp;number=4.5&amp;sourceID=14","4.5")</f>
        <v>4.5</v>
      </c>
      <c r="G139" s="4" t="str">
        <f>HYPERLINK("http://141.218.60.56/~jnz1568/getInfo.php?workbook=19_01.xlsx&amp;sheet=U0&amp;row=139&amp;col=7&amp;number=0.000172&amp;sourceID=14","0.000172")</f>
        <v>0.000172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HYPERLINK("http://141.218.60.56/~jnz1568/getInfo.php?workbook=19_01.xlsx&amp;sheet=U0&amp;row=140&amp;col=6&amp;number=4.6&amp;sourceID=14","4.6")</f>
        <v>4.6</v>
      </c>
      <c r="G140" s="4" t="str">
        <f>HYPERLINK("http://141.218.60.56/~jnz1568/getInfo.php?workbook=19_01.xlsx&amp;sheet=U0&amp;row=140&amp;col=7&amp;number=0.000173&amp;sourceID=14","0.000173")</f>
        <v>0.000173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HYPERLINK("http://141.218.60.56/~jnz1568/getInfo.php?workbook=19_01.xlsx&amp;sheet=U0&amp;row=141&amp;col=6&amp;number=4.7&amp;sourceID=14","4.7")</f>
        <v>4.7</v>
      </c>
      <c r="G141" s="4" t="str">
        <f>HYPERLINK("http://141.218.60.56/~jnz1568/getInfo.php?workbook=19_01.xlsx&amp;sheet=U0&amp;row=141&amp;col=7&amp;number=0.000175&amp;sourceID=14","0.000175")</f>
        <v>0.000175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HYPERLINK("http://141.218.60.56/~jnz1568/getInfo.php?workbook=19_01.xlsx&amp;sheet=U0&amp;row=142&amp;col=6&amp;number=4.8&amp;sourceID=14","4.8")</f>
        <v>4.8</v>
      </c>
      <c r="G142" s="4" t="str">
        <f>HYPERLINK("http://141.218.60.56/~jnz1568/getInfo.php?workbook=19_01.xlsx&amp;sheet=U0&amp;row=142&amp;col=7&amp;number=0.000176&amp;sourceID=14","0.000176")</f>
        <v>0.000176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HYPERLINK("http://141.218.60.56/~jnz1568/getInfo.php?workbook=19_01.xlsx&amp;sheet=U0&amp;row=143&amp;col=6&amp;number=4.9&amp;sourceID=14","4.9")</f>
        <v>4.9</v>
      </c>
      <c r="G143" s="4" t="str">
        <f>HYPERLINK("http://141.218.60.56/~jnz1568/getInfo.php?workbook=19_01.xlsx&amp;sheet=U0&amp;row=143&amp;col=7&amp;number=0.000178&amp;sourceID=14","0.000178")</f>
        <v>0.000178</v>
      </c>
    </row>
    <row r="144" spans="1:7">
      <c r="A144" s="3">
        <v>19</v>
      </c>
      <c r="B144" s="3">
        <v>1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HYPERLINK("http://141.218.60.56/~jnz1568/getInfo.php?workbook=19_01.xlsx&amp;sheet=U0&amp;row=144&amp;col=6&amp;number=3&amp;sourceID=14","3")</f>
        <v>3</v>
      </c>
      <c r="G144" s="4" t="str">
        <f>HYPERLINK("http://141.218.60.56/~jnz1568/getInfo.php?workbook=19_01.xlsx&amp;sheet=U0&amp;row=144&amp;col=7&amp;number=0.000252&amp;sourceID=14","0.000252")</f>
        <v>0.000252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HYPERLINK("http://141.218.60.56/~jnz1568/getInfo.php?workbook=19_01.xlsx&amp;sheet=U0&amp;row=145&amp;col=6&amp;number=3.1&amp;sourceID=14","3.1")</f>
        <v>3.1</v>
      </c>
      <c r="G145" s="4" t="str">
        <f>HYPERLINK("http://141.218.60.56/~jnz1568/getInfo.php?workbook=19_01.xlsx&amp;sheet=U0&amp;row=145&amp;col=7&amp;number=0.000252&amp;sourceID=14","0.000252")</f>
        <v>0.000252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HYPERLINK("http://141.218.60.56/~jnz1568/getInfo.php?workbook=19_01.xlsx&amp;sheet=U0&amp;row=146&amp;col=6&amp;number=3.2&amp;sourceID=14","3.2")</f>
        <v>3.2</v>
      </c>
      <c r="G146" s="4" t="str">
        <f>HYPERLINK("http://141.218.60.56/~jnz1568/getInfo.php?workbook=19_01.xlsx&amp;sheet=U0&amp;row=146&amp;col=7&amp;number=0.000252&amp;sourceID=14","0.000252")</f>
        <v>0.000252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HYPERLINK("http://141.218.60.56/~jnz1568/getInfo.php?workbook=19_01.xlsx&amp;sheet=U0&amp;row=147&amp;col=6&amp;number=3.3&amp;sourceID=14","3.3")</f>
        <v>3.3</v>
      </c>
      <c r="G147" s="4" t="str">
        <f>HYPERLINK("http://141.218.60.56/~jnz1568/getInfo.php?workbook=19_01.xlsx&amp;sheet=U0&amp;row=147&amp;col=7&amp;number=0.000252&amp;sourceID=14","0.000252")</f>
        <v>0.000252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HYPERLINK("http://141.218.60.56/~jnz1568/getInfo.php?workbook=19_01.xlsx&amp;sheet=U0&amp;row=148&amp;col=6&amp;number=3.4&amp;sourceID=14","3.4")</f>
        <v>3.4</v>
      </c>
      <c r="G148" s="4" t="str">
        <f>HYPERLINK("http://141.218.60.56/~jnz1568/getInfo.php?workbook=19_01.xlsx&amp;sheet=U0&amp;row=148&amp;col=7&amp;number=0.000253&amp;sourceID=14","0.000253")</f>
        <v>0.000253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HYPERLINK("http://141.218.60.56/~jnz1568/getInfo.php?workbook=19_01.xlsx&amp;sheet=U0&amp;row=149&amp;col=6&amp;number=3.5&amp;sourceID=14","3.5")</f>
        <v>3.5</v>
      </c>
      <c r="G149" s="4" t="str">
        <f>HYPERLINK("http://141.218.60.56/~jnz1568/getInfo.php?workbook=19_01.xlsx&amp;sheet=U0&amp;row=149&amp;col=7&amp;number=0.000253&amp;sourceID=14","0.000253")</f>
        <v>0.000253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HYPERLINK("http://141.218.60.56/~jnz1568/getInfo.php?workbook=19_01.xlsx&amp;sheet=U0&amp;row=150&amp;col=6&amp;number=3.6&amp;sourceID=14","3.6")</f>
        <v>3.6</v>
      </c>
      <c r="G150" s="4" t="str">
        <f>HYPERLINK("http://141.218.60.56/~jnz1568/getInfo.php?workbook=19_01.xlsx&amp;sheet=U0&amp;row=150&amp;col=7&amp;number=0.000253&amp;sourceID=14","0.000253")</f>
        <v>0.000253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HYPERLINK("http://141.218.60.56/~jnz1568/getInfo.php?workbook=19_01.xlsx&amp;sheet=U0&amp;row=151&amp;col=6&amp;number=3.7&amp;sourceID=14","3.7")</f>
        <v>3.7</v>
      </c>
      <c r="G151" s="4" t="str">
        <f>HYPERLINK("http://141.218.60.56/~jnz1568/getInfo.php?workbook=19_01.xlsx&amp;sheet=U0&amp;row=151&amp;col=7&amp;number=0.000253&amp;sourceID=14","0.000253")</f>
        <v>0.000253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HYPERLINK("http://141.218.60.56/~jnz1568/getInfo.php?workbook=19_01.xlsx&amp;sheet=U0&amp;row=152&amp;col=6&amp;number=3.8&amp;sourceID=14","3.8")</f>
        <v>3.8</v>
      </c>
      <c r="G152" s="4" t="str">
        <f>HYPERLINK("http://141.218.60.56/~jnz1568/getInfo.php?workbook=19_01.xlsx&amp;sheet=U0&amp;row=152&amp;col=7&amp;number=0.000253&amp;sourceID=14","0.000253")</f>
        <v>0.000253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HYPERLINK("http://141.218.60.56/~jnz1568/getInfo.php?workbook=19_01.xlsx&amp;sheet=U0&amp;row=153&amp;col=6&amp;number=3.9&amp;sourceID=14","3.9")</f>
        <v>3.9</v>
      </c>
      <c r="G153" s="4" t="str">
        <f>HYPERLINK("http://141.218.60.56/~jnz1568/getInfo.php?workbook=19_01.xlsx&amp;sheet=U0&amp;row=153&amp;col=7&amp;number=0.000254&amp;sourceID=14","0.000254")</f>
        <v>0.000254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HYPERLINK("http://141.218.60.56/~jnz1568/getInfo.php?workbook=19_01.xlsx&amp;sheet=U0&amp;row=154&amp;col=6&amp;number=4&amp;sourceID=14","4")</f>
        <v>4</v>
      </c>
      <c r="G154" s="4" t="str">
        <f>HYPERLINK("http://141.218.60.56/~jnz1568/getInfo.php?workbook=19_01.xlsx&amp;sheet=U0&amp;row=154&amp;col=7&amp;number=0.000254&amp;sourceID=14","0.000254")</f>
        <v>0.000254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HYPERLINK("http://141.218.60.56/~jnz1568/getInfo.php?workbook=19_01.xlsx&amp;sheet=U0&amp;row=155&amp;col=6&amp;number=4.1&amp;sourceID=14","4.1")</f>
        <v>4.1</v>
      </c>
      <c r="G155" s="4" t="str">
        <f>HYPERLINK("http://141.218.60.56/~jnz1568/getInfo.php?workbook=19_01.xlsx&amp;sheet=U0&amp;row=155&amp;col=7&amp;number=0.000255&amp;sourceID=14","0.000255")</f>
        <v>0.000255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HYPERLINK("http://141.218.60.56/~jnz1568/getInfo.php?workbook=19_01.xlsx&amp;sheet=U0&amp;row=156&amp;col=6&amp;number=4.2&amp;sourceID=14","4.2")</f>
        <v>4.2</v>
      </c>
      <c r="G156" s="4" t="str">
        <f>HYPERLINK("http://141.218.60.56/~jnz1568/getInfo.php?workbook=19_01.xlsx&amp;sheet=U0&amp;row=156&amp;col=7&amp;number=0.000255&amp;sourceID=14","0.000255")</f>
        <v>0.000255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HYPERLINK("http://141.218.60.56/~jnz1568/getInfo.php?workbook=19_01.xlsx&amp;sheet=U0&amp;row=157&amp;col=6&amp;number=4.3&amp;sourceID=14","4.3")</f>
        <v>4.3</v>
      </c>
      <c r="G157" s="4" t="str">
        <f>HYPERLINK("http://141.218.60.56/~jnz1568/getInfo.php?workbook=19_01.xlsx&amp;sheet=U0&amp;row=157&amp;col=7&amp;number=0.000256&amp;sourceID=14","0.000256")</f>
        <v>0.000256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HYPERLINK("http://141.218.60.56/~jnz1568/getInfo.php?workbook=19_01.xlsx&amp;sheet=U0&amp;row=158&amp;col=6&amp;number=4.4&amp;sourceID=14","4.4")</f>
        <v>4.4</v>
      </c>
      <c r="G158" s="4" t="str">
        <f>HYPERLINK("http://141.218.60.56/~jnz1568/getInfo.php?workbook=19_01.xlsx&amp;sheet=U0&amp;row=158&amp;col=7&amp;number=0.000257&amp;sourceID=14","0.000257")</f>
        <v>0.000257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HYPERLINK("http://141.218.60.56/~jnz1568/getInfo.php?workbook=19_01.xlsx&amp;sheet=U0&amp;row=159&amp;col=6&amp;number=4.5&amp;sourceID=14","4.5")</f>
        <v>4.5</v>
      </c>
      <c r="G159" s="4" t="str">
        <f>HYPERLINK("http://141.218.60.56/~jnz1568/getInfo.php?workbook=19_01.xlsx&amp;sheet=U0&amp;row=159&amp;col=7&amp;number=0.000258&amp;sourceID=14","0.000258")</f>
        <v>0.000258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HYPERLINK("http://141.218.60.56/~jnz1568/getInfo.php?workbook=19_01.xlsx&amp;sheet=U0&amp;row=160&amp;col=6&amp;number=4.6&amp;sourceID=14","4.6")</f>
        <v>4.6</v>
      </c>
      <c r="G160" s="4" t="str">
        <f>HYPERLINK("http://141.218.60.56/~jnz1568/getInfo.php?workbook=19_01.xlsx&amp;sheet=U0&amp;row=160&amp;col=7&amp;number=0.00026&amp;sourceID=14","0.00026")</f>
        <v>0.00026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HYPERLINK("http://141.218.60.56/~jnz1568/getInfo.php?workbook=19_01.xlsx&amp;sheet=U0&amp;row=161&amp;col=6&amp;number=4.7&amp;sourceID=14","4.7")</f>
        <v>4.7</v>
      </c>
      <c r="G161" s="4" t="str">
        <f>HYPERLINK("http://141.218.60.56/~jnz1568/getInfo.php?workbook=19_01.xlsx&amp;sheet=U0&amp;row=161&amp;col=7&amp;number=0.000262&amp;sourceID=14","0.000262")</f>
        <v>0.000262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HYPERLINK("http://141.218.60.56/~jnz1568/getInfo.php?workbook=19_01.xlsx&amp;sheet=U0&amp;row=162&amp;col=6&amp;number=4.8&amp;sourceID=14","4.8")</f>
        <v>4.8</v>
      </c>
      <c r="G162" s="4" t="str">
        <f>HYPERLINK("http://141.218.60.56/~jnz1568/getInfo.php?workbook=19_01.xlsx&amp;sheet=U0&amp;row=162&amp;col=7&amp;number=0.000264&amp;sourceID=14","0.000264")</f>
        <v>0.000264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HYPERLINK("http://141.218.60.56/~jnz1568/getInfo.php?workbook=19_01.xlsx&amp;sheet=U0&amp;row=163&amp;col=6&amp;number=4.9&amp;sourceID=14","4.9")</f>
        <v>4.9</v>
      </c>
      <c r="G163" s="4" t="str">
        <f>HYPERLINK("http://141.218.60.56/~jnz1568/getInfo.php?workbook=19_01.xlsx&amp;sheet=U0&amp;row=163&amp;col=7&amp;number=0.000267&amp;sourceID=14","0.000267")</f>
        <v>0.000267</v>
      </c>
    </row>
    <row r="164" spans="1:7">
      <c r="A164" s="3">
        <v>19</v>
      </c>
      <c r="B164" s="3">
        <v>1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HYPERLINK("http://141.218.60.56/~jnz1568/getInfo.php?workbook=19_01.xlsx&amp;sheet=U0&amp;row=164&amp;col=6&amp;number=3&amp;sourceID=14","3")</f>
        <v>3</v>
      </c>
      <c r="G164" s="4" t="str">
        <f>HYPERLINK("http://141.218.60.56/~jnz1568/getInfo.php?workbook=19_01.xlsx&amp;sheet=U0&amp;row=164&amp;col=7&amp;number=0.00017&amp;sourceID=14","0.00017")</f>
        <v>0.00017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HYPERLINK("http://141.218.60.56/~jnz1568/getInfo.php?workbook=19_01.xlsx&amp;sheet=U0&amp;row=165&amp;col=6&amp;number=3.1&amp;sourceID=14","3.1")</f>
        <v>3.1</v>
      </c>
      <c r="G165" s="4" t="str">
        <f>HYPERLINK("http://141.218.60.56/~jnz1568/getInfo.php?workbook=19_01.xlsx&amp;sheet=U0&amp;row=165&amp;col=7&amp;number=0.00017&amp;sourceID=14","0.00017")</f>
        <v>0.00017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HYPERLINK("http://141.218.60.56/~jnz1568/getInfo.php?workbook=19_01.xlsx&amp;sheet=U0&amp;row=166&amp;col=6&amp;number=3.2&amp;sourceID=14","3.2")</f>
        <v>3.2</v>
      </c>
      <c r="G166" s="4" t="str">
        <f>HYPERLINK("http://141.218.60.56/~jnz1568/getInfo.php?workbook=19_01.xlsx&amp;sheet=U0&amp;row=166&amp;col=7&amp;number=0.00017&amp;sourceID=14","0.00017")</f>
        <v>0.00017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HYPERLINK("http://141.218.60.56/~jnz1568/getInfo.php?workbook=19_01.xlsx&amp;sheet=U0&amp;row=167&amp;col=6&amp;number=3.3&amp;sourceID=14","3.3")</f>
        <v>3.3</v>
      </c>
      <c r="G167" s="4" t="str">
        <f>HYPERLINK("http://141.218.60.56/~jnz1568/getInfo.php?workbook=19_01.xlsx&amp;sheet=U0&amp;row=167&amp;col=7&amp;number=0.00017&amp;sourceID=14","0.00017")</f>
        <v>0.00017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HYPERLINK("http://141.218.60.56/~jnz1568/getInfo.php?workbook=19_01.xlsx&amp;sheet=U0&amp;row=168&amp;col=6&amp;number=3.4&amp;sourceID=14","3.4")</f>
        <v>3.4</v>
      </c>
      <c r="G168" s="4" t="str">
        <f>HYPERLINK("http://141.218.60.56/~jnz1568/getInfo.php?workbook=19_01.xlsx&amp;sheet=U0&amp;row=168&amp;col=7&amp;number=0.00017&amp;sourceID=14","0.00017")</f>
        <v>0.00017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HYPERLINK("http://141.218.60.56/~jnz1568/getInfo.php?workbook=19_01.xlsx&amp;sheet=U0&amp;row=169&amp;col=6&amp;number=3.5&amp;sourceID=14","3.5")</f>
        <v>3.5</v>
      </c>
      <c r="G169" s="4" t="str">
        <f>HYPERLINK("http://141.218.60.56/~jnz1568/getInfo.php?workbook=19_01.xlsx&amp;sheet=U0&amp;row=169&amp;col=7&amp;number=0.000171&amp;sourceID=14","0.000171")</f>
        <v>0.000171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HYPERLINK("http://141.218.60.56/~jnz1568/getInfo.php?workbook=19_01.xlsx&amp;sheet=U0&amp;row=170&amp;col=6&amp;number=3.6&amp;sourceID=14","3.6")</f>
        <v>3.6</v>
      </c>
      <c r="G170" s="4" t="str">
        <f>HYPERLINK("http://141.218.60.56/~jnz1568/getInfo.php?workbook=19_01.xlsx&amp;sheet=U0&amp;row=170&amp;col=7&amp;number=0.000171&amp;sourceID=14","0.000171")</f>
        <v>0.000171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HYPERLINK("http://141.218.60.56/~jnz1568/getInfo.php?workbook=19_01.xlsx&amp;sheet=U0&amp;row=171&amp;col=6&amp;number=3.7&amp;sourceID=14","3.7")</f>
        <v>3.7</v>
      </c>
      <c r="G171" s="4" t="str">
        <f>HYPERLINK("http://141.218.60.56/~jnz1568/getInfo.php?workbook=19_01.xlsx&amp;sheet=U0&amp;row=171&amp;col=7&amp;number=0.000171&amp;sourceID=14","0.000171")</f>
        <v>0.000171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HYPERLINK("http://141.218.60.56/~jnz1568/getInfo.php?workbook=19_01.xlsx&amp;sheet=U0&amp;row=172&amp;col=6&amp;number=3.8&amp;sourceID=14","3.8")</f>
        <v>3.8</v>
      </c>
      <c r="G172" s="4" t="str">
        <f>HYPERLINK("http://141.218.60.56/~jnz1568/getInfo.php?workbook=19_01.xlsx&amp;sheet=U0&amp;row=172&amp;col=7&amp;number=0.000171&amp;sourceID=14","0.000171")</f>
        <v>0.000171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HYPERLINK("http://141.218.60.56/~jnz1568/getInfo.php?workbook=19_01.xlsx&amp;sheet=U0&amp;row=173&amp;col=6&amp;number=3.9&amp;sourceID=14","3.9")</f>
        <v>3.9</v>
      </c>
      <c r="G173" s="4" t="str">
        <f>HYPERLINK("http://141.218.60.56/~jnz1568/getInfo.php?workbook=19_01.xlsx&amp;sheet=U0&amp;row=173&amp;col=7&amp;number=0.000171&amp;sourceID=14","0.000171")</f>
        <v>0.000171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HYPERLINK("http://141.218.60.56/~jnz1568/getInfo.php?workbook=19_01.xlsx&amp;sheet=U0&amp;row=174&amp;col=6&amp;number=4&amp;sourceID=14","4")</f>
        <v>4</v>
      </c>
      <c r="G174" s="4" t="str">
        <f>HYPERLINK("http://141.218.60.56/~jnz1568/getInfo.php?workbook=19_01.xlsx&amp;sheet=U0&amp;row=174&amp;col=7&amp;number=0.000171&amp;sourceID=14","0.000171")</f>
        <v>0.000171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HYPERLINK("http://141.218.60.56/~jnz1568/getInfo.php?workbook=19_01.xlsx&amp;sheet=U0&amp;row=175&amp;col=6&amp;number=4.1&amp;sourceID=14","4.1")</f>
        <v>4.1</v>
      </c>
      <c r="G175" s="4" t="str">
        <f>HYPERLINK("http://141.218.60.56/~jnz1568/getInfo.php?workbook=19_01.xlsx&amp;sheet=U0&amp;row=175&amp;col=7&amp;number=0.000171&amp;sourceID=14","0.000171")</f>
        <v>0.000171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HYPERLINK("http://141.218.60.56/~jnz1568/getInfo.php?workbook=19_01.xlsx&amp;sheet=U0&amp;row=176&amp;col=6&amp;number=4.2&amp;sourceID=14","4.2")</f>
        <v>4.2</v>
      </c>
      <c r="G176" s="4" t="str">
        <f>HYPERLINK("http://141.218.60.56/~jnz1568/getInfo.php?workbook=19_01.xlsx&amp;sheet=U0&amp;row=176&amp;col=7&amp;number=0.000172&amp;sourceID=14","0.000172")</f>
        <v>0.000172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HYPERLINK("http://141.218.60.56/~jnz1568/getInfo.php?workbook=19_01.xlsx&amp;sheet=U0&amp;row=177&amp;col=6&amp;number=4.3&amp;sourceID=14","4.3")</f>
        <v>4.3</v>
      </c>
      <c r="G177" s="4" t="str">
        <f>HYPERLINK("http://141.218.60.56/~jnz1568/getInfo.php?workbook=19_01.xlsx&amp;sheet=U0&amp;row=177&amp;col=7&amp;number=0.000172&amp;sourceID=14","0.000172")</f>
        <v>0.000172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HYPERLINK("http://141.218.60.56/~jnz1568/getInfo.php?workbook=19_01.xlsx&amp;sheet=U0&amp;row=178&amp;col=6&amp;number=4.4&amp;sourceID=14","4.4")</f>
        <v>4.4</v>
      </c>
      <c r="G178" s="4" t="str">
        <f>HYPERLINK("http://141.218.60.56/~jnz1568/getInfo.php?workbook=19_01.xlsx&amp;sheet=U0&amp;row=178&amp;col=7&amp;number=0.000172&amp;sourceID=14","0.000172")</f>
        <v>0.000172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HYPERLINK("http://141.218.60.56/~jnz1568/getInfo.php?workbook=19_01.xlsx&amp;sheet=U0&amp;row=179&amp;col=6&amp;number=4.5&amp;sourceID=14","4.5")</f>
        <v>4.5</v>
      </c>
      <c r="G179" s="4" t="str">
        <f>HYPERLINK("http://141.218.60.56/~jnz1568/getInfo.php?workbook=19_01.xlsx&amp;sheet=U0&amp;row=179&amp;col=7&amp;number=0.000173&amp;sourceID=14","0.000173")</f>
        <v>0.000173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HYPERLINK("http://141.218.60.56/~jnz1568/getInfo.php?workbook=19_01.xlsx&amp;sheet=U0&amp;row=180&amp;col=6&amp;number=4.6&amp;sourceID=14","4.6")</f>
        <v>4.6</v>
      </c>
      <c r="G180" s="4" t="str">
        <f>HYPERLINK("http://141.218.60.56/~jnz1568/getInfo.php?workbook=19_01.xlsx&amp;sheet=U0&amp;row=180&amp;col=7&amp;number=0.000173&amp;sourceID=14","0.000173")</f>
        <v>0.000173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HYPERLINK("http://141.218.60.56/~jnz1568/getInfo.php?workbook=19_01.xlsx&amp;sheet=U0&amp;row=181&amp;col=6&amp;number=4.7&amp;sourceID=14","4.7")</f>
        <v>4.7</v>
      </c>
      <c r="G181" s="4" t="str">
        <f>HYPERLINK("http://141.218.60.56/~jnz1568/getInfo.php?workbook=19_01.xlsx&amp;sheet=U0&amp;row=181&amp;col=7&amp;number=0.000174&amp;sourceID=14","0.000174")</f>
        <v>0.000174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HYPERLINK("http://141.218.60.56/~jnz1568/getInfo.php?workbook=19_01.xlsx&amp;sheet=U0&amp;row=182&amp;col=6&amp;number=4.8&amp;sourceID=14","4.8")</f>
        <v>4.8</v>
      </c>
      <c r="G182" s="4" t="str">
        <f>HYPERLINK("http://141.218.60.56/~jnz1568/getInfo.php?workbook=19_01.xlsx&amp;sheet=U0&amp;row=182&amp;col=7&amp;number=0.000175&amp;sourceID=14","0.000175")</f>
        <v>0.000175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HYPERLINK("http://141.218.60.56/~jnz1568/getInfo.php?workbook=19_01.xlsx&amp;sheet=U0&amp;row=183&amp;col=6&amp;number=4.9&amp;sourceID=14","4.9")</f>
        <v>4.9</v>
      </c>
      <c r="G183" s="4" t="str">
        <f>HYPERLINK("http://141.218.60.56/~jnz1568/getInfo.php?workbook=19_01.xlsx&amp;sheet=U0&amp;row=183&amp;col=7&amp;number=0.000176&amp;sourceID=14","0.000176")</f>
        <v>0.000176</v>
      </c>
    </row>
    <row r="184" spans="1:7">
      <c r="A184" s="3">
        <v>19</v>
      </c>
      <c r="B184" s="3">
        <v>1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HYPERLINK("http://141.218.60.56/~jnz1568/getInfo.php?workbook=19_01.xlsx&amp;sheet=U0&amp;row=184&amp;col=6&amp;number=3&amp;sourceID=14","3")</f>
        <v>3</v>
      </c>
      <c r="G184" s="4" t="str">
        <f>HYPERLINK("http://141.218.60.56/~jnz1568/getInfo.php?workbook=19_01.xlsx&amp;sheet=U0&amp;row=184&amp;col=7&amp;number=0.000233&amp;sourceID=14","0.000233")</f>
        <v>0.000233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HYPERLINK("http://141.218.60.56/~jnz1568/getInfo.php?workbook=19_01.xlsx&amp;sheet=U0&amp;row=185&amp;col=6&amp;number=3.1&amp;sourceID=14","3.1")</f>
        <v>3.1</v>
      </c>
      <c r="G185" s="4" t="str">
        <f>HYPERLINK("http://141.218.60.56/~jnz1568/getInfo.php?workbook=19_01.xlsx&amp;sheet=U0&amp;row=185&amp;col=7&amp;number=0.000233&amp;sourceID=14","0.000233")</f>
        <v>0.000233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HYPERLINK("http://141.218.60.56/~jnz1568/getInfo.php?workbook=19_01.xlsx&amp;sheet=U0&amp;row=186&amp;col=6&amp;number=3.2&amp;sourceID=14","3.2")</f>
        <v>3.2</v>
      </c>
      <c r="G186" s="4" t="str">
        <f>HYPERLINK("http://141.218.60.56/~jnz1568/getInfo.php?workbook=19_01.xlsx&amp;sheet=U0&amp;row=186&amp;col=7&amp;number=0.000233&amp;sourceID=14","0.000233")</f>
        <v>0.000233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HYPERLINK("http://141.218.60.56/~jnz1568/getInfo.php?workbook=19_01.xlsx&amp;sheet=U0&amp;row=187&amp;col=6&amp;number=3.3&amp;sourceID=14","3.3")</f>
        <v>3.3</v>
      </c>
      <c r="G187" s="4" t="str">
        <f>HYPERLINK("http://141.218.60.56/~jnz1568/getInfo.php?workbook=19_01.xlsx&amp;sheet=U0&amp;row=187&amp;col=7&amp;number=0.000233&amp;sourceID=14","0.000233")</f>
        <v>0.000233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HYPERLINK("http://141.218.60.56/~jnz1568/getInfo.php?workbook=19_01.xlsx&amp;sheet=U0&amp;row=188&amp;col=6&amp;number=3.4&amp;sourceID=14","3.4")</f>
        <v>3.4</v>
      </c>
      <c r="G188" s="4" t="str">
        <f>HYPERLINK("http://141.218.60.56/~jnz1568/getInfo.php?workbook=19_01.xlsx&amp;sheet=U0&amp;row=188&amp;col=7&amp;number=0.000233&amp;sourceID=14","0.000233")</f>
        <v>0.000233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HYPERLINK("http://141.218.60.56/~jnz1568/getInfo.php?workbook=19_01.xlsx&amp;sheet=U0&amp;row=189&amp;col=6&amp;number=3.5&amp;sourceID=14","3.5")</f>
        <v>3.5</v>
      </c>
      <c r="G189" s="4" t="str">
        <f>HYPERLINK("http://141.218.60.56/~jnz1568/getInfo.php?workbook=19_01.xlsx&amp;sheet=U0&amp;row=189&amp;col=7&amp;number=0.000233&amp;sourceID=14","0.000233")</f>
        <v>0.000233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HYPERLINK("http://141.218.60.56/~jnz1568/getInfo.php?workbook=19_01.xlsx&amp;sheet=U0&amp;row=190&amp;col=6&amp;number=3.6&amp;sourceID=14","3.6")</f>
        <v>3.6</v>
      </c>
      <c r="G190" s="4" t="str">
        <f>HYPERLINK("http://141.218.60.56/~jnz1568/getInfo.php?workbook=19_01.xlsx&amp;sheet=U0&amp;row=190&amp;col=7&amp;number=0.000233&amp;sourceID=14","0.000233")</f>
        <v>0.000233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HYPERLINK("http://141.218.60.56/~jnz1568/getInfo.php?workbook=19_01.xlsx&amp;sheet=U0&amp;row=191&amp;col=6&amp;number=3.7&amp;sourceID=14","3.7")</f>
        <v>3.7</v>
      </c>
      <c r="G191" s="4" t="str">
        <f>HYPERLINK("http://141.218.60.56/~jnz1568/getInfo.php?workbook=19_01.xlsx&amp;sheet=U0&amp;row=191&amp;col=7&amp;number=0.000233&amp;sourceID=14","0.000233")</f>
        <v>0.000233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HYPERLINK("http://141.218.60.56/~jnz1568/getInfo.php?workbook=19_01.xlsx&amp;sheet=U0&amp;row=192&amp;col=6&amp;number=3.8&amp;sourceID=14","3.8")</f>
        <v>3.8</v>
      </c>
      <c r="G192" s="4" t="str">
        <f>HYPERLINK("http://141.218.60.56/~jnz1568/getInfo.php?workbook=19_01.xlsx&amp;sheet=U0&amp;row=192&amp;col=7&amp;number=0.000233&amp;sourceID=14","0.000233")</f>
        <v>0.000233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HYPERLINK("http://141.218.60.56/~jnz1568/getInfo.php?workbook=19_01.xlsx&amp;sheet=U0&amp;row=193&amp;col=6&amp;number=3.9&amp;sourceID=14","3.9")</f>
        <v>3.9</v>
      </c>
      <c r="G193" s="4" t="str">
        <f>HYPERLINK("http://141.218.60.56/~jnz1568/getInfo.php?workbook=19_01.xlsx&amp;sheet=U0&amp;row=193&amp;col=7&amp;number=0.000233&amp;sourceID=14","0.000233")</f>
        <v>0.000233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HYPERLINK("http://141.218.60.56/~jnz1568/getInfo.php?workbook=19_01.xlsx&amp;sheet=U0&amp;row=194&amp;col=6&amp;number=4&amp;sourceID=14","4")</f>
        <v>4</v>
      </c>
      <c r="G194" s="4" t="str">
        <f>HYPERLINK("http://141.218.60.56/~jnz1568/getInfo.php?workbook=19_01.xlsx&amp;sheet=U0&amp;row=194&amp;col=7&amp;number=0.000233&amp;sourceID=14","0.000233")</f>
        <v>0.000233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HYPERLINK("http://141.218.60.56/~jnz1568/getInfo.php?workbook=19_01.xlsx&amp;sheet=U0&amp;row=195&amp;col=6&amp;number=4.1&amp;sourceID=14","4.1")</f>
        <v>4.1</v>
      </c>
      <c r="G195" s="4" t="str">
        <f>HYPERLINK("http://141.218.60.56/~jnz1568/getInfo.php?workbook=19_01.xlsx&amp;sheet=U0&amp;row=195&amp;col=7&amp;number=0.000233&amp;sourceID=14","0.000233")</f>
        <v>0.000233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HYPERLINK("http://141.218.60.56/~jnz1568/getInfo.php?workbook=19_01.xlsx&amp;sheet=U0&amp;row=196&amp;col=6&amp;number=4.2&amp;sourceID=14","4.2")</f>
        <v>4.2</v>
      </c>
      <c r="G196" s="4" t="str">
        <f>HYPERLINK("http://141.218.60.56/~jnz1568/getInfo.php?workbook=19_01.xlsx&amp;sheet=U0&amp;row=196&amp;col=7&amp;number=0.000234&amp;sourceID=14","0.000234")</f>
        <v>0.000234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HYPERLINK("http://141.218.60.56/~jnz1568/getInfo.php?workbook=19_01.xlsx&amp;sheet=U0&amp;row=197&amp;col=6&amp;number=4.3&amp;sourceID=14","4.3")</f>
        <v>4.3</v>
      </c>
      <c r="G197" s="4" t="str">
        <f>HYPERLINK("http://141.218.60.56/~jnz1568/getInfo.php?workbook=19_01.xlsx&amp;sheet=U0&amp;row=197&amp;col=7&amp;number=0.000234&amp;sourceID=14","0.000234")</f>
        <v>0.000234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HYPERLINK("http://141.218.60.56/~jnz1568/getInfo.php?workbook=19_01.xlsx&amp;sheet=U0&amp;row=198&amp;col=6&amp;number=4.4&amp;sourceID=14","4.4")</f>
        <v>4.4</v>
      </c>
      <c r="G198" s="4" t="str">
        <f>HYPERLINK("http://141.218.60.56/~jnz1568/getInfo.php?workbook=19_01.xlsx&amp;sheet=U0&amp;row=198&amp;col=7&amp;number=0.000234&amp;sourceID=14","0.000234")</f>
        <v>0.000234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HYPERLINK("http://141.218.60.56/~jnz1568/getInfo.php?workbook=19_01.xlsx&amp;sheet=U0&amp;row=199&amp;col=6&amp;number=4.5&amp;sourceID=14","4.5")</f>
        <v>4.5</v>
      </c>
      <c r="G199" s="4" t="str">
        <f>HYPERLINK("http://141.218.60.56/~jnz1568/getInfo.php?workbook=19_01.xlsx&amp;sheet=U0&amp;row=199&amp;col=7&amp;number=0.000234&amp;sourceID=14","0.000234")</f>
        <v>0.000234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HYPERLINK("http://141.218.60.56/~jnz1568/getInfo.php?workbook=19_01.xlsx&amp;sheet=U0&amp;row=200&amp;col=6&amp;number=4.6&amp;sourceID=14","4.6")</f>
        <v>4.6</v>
      </c>
      <c r="G200" s="4" t="str">
        <f>HYPERLINK("http://141.218.60.56/~jnz1568/getInfo.php?workbook=19_01.xlsx&amp;sheet=U0&amp;row=200&amp;col=7&amp;number=0.000235&amp;sourceID=14","0.000235")</f>
        <v>0.000235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HYPERLINK("http://141.218.60.56/~jnz1568/getInfo.php?workbook=19_01.xlsx&amp;sheet=U0&amp;row=201&amp;col=6&amp;number=4.7&amp;sourceID=14","4.7")</f>
        <v>4.7</v>
      </c>
      <c r="G201" s="4" t="str">
        <f>HYPERLINK("http://141.218.60.56/~jnz1568/getInfo.php?workbook=19_01.xlsx&amp;sheet=U0&amp;row=201&amp;col=7&amp;number=0.000235&amp;sourceID=14","0.000235")</f>
        <v>0.000235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HYPERLINK("http://141.218.60.56/~jnz1568/getInfo.php?workbook=19_01.xlsx&amp;sheet=U0&amp;row=202&amp;col=6&amp;number=4.8&amp;sourceID=14","4.8")</f>
        <v>4.8</v>
      </c>
      <c r="G202" s="4" t="str">
        <f>HYPERLINK("http://141.218.60.56/~jnz1568/getInfo.php?workbook=19_01.xlsx&amp;sheet=U0&amp;row=202&amp;col=7&amp;number=0.000235&amp;sourceID=14","0.000235")</f>
        <v>0.000235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HYPERLINK("http://141.218.60.56/~jnz1568/getInfo.php?workbook=19_01.xlsx&amp;sheet=U0&amp;row=203&amp;col=6&amp;number=4.9&amp;sourceID=14","4.9")</f>
        <v>4.9</v>
      </c>
      <c r="G203" s="4" t="str">
        <f>HYPERLINK("http://141.218.60.56/~jnz1568/getInfo.php?workbook=19_01.xlsx&amp;sheet=U0&amp;row=203&amp;col=7&amp;number=0.000236&amp;sourceID=14","0.000236")</f>
        <v>0.000236</v>
      </c>
    </row>
    <row r="204" spans="1:7">
      <c r="A204" s="3">
        <v>19</v>
      </c>
      <c r="B204" s="3">
        <v>1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HYPERLINK("http://141.218.60.56/~jnz1568/getInfo.php?workbook=19_01.xlsx&amp;sheet=U0&amp;row=204&amp;col=6&amp;number=3&amp;sourceID=14","3")</f>
        <v>3</v>
      </c>
      <c r="G204" s="4" t="str">
        <f>HYPERLINK("http://141.218.60.56/~jnz1568/getInfo.php?workbook=19_01.xlsx&amp;sheet=U0&amp;row=204&amp;col=7&amp;number=0.000466&amp;sourceID=14","0.000466")</f>
        <v>0.000466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HYPERLINK("http://141.218.60.56/~jnz1568/getInfo.php?workbook=19_01.xlsx&amp;sheet=U0&amp;row=205&amp;col=6&amp;number=3.1&amp;sourceID=14","3.1")</f>
        <v>3.1</v>
      </c>
      <c r="G205" s="4" t="str">
        <f>HYPERLINK("http://141.218.60.56/~jnz1568/getInfo.php?workbook=19_01.xlsx&amp;sheet=U0&amp;row=205&amp;col=7&amp;number=0.000466&amp;sourceID=14","0.000466")</f>
        <v>0.000466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HYPERLINK("http://141.218.60.56/~jnz1568/getInfo.php?workbook=19_01.xlsx&amp;sheet=U0&amp;row=206&amp;col=6&amp;number=3.2&amp;sourceID=14","3.2")</f>
        <v>3.2</v>
      </c>
      <c r="G206" s="4" t="str">
        <f>HYPERLINK("http://141.218.60.56/~jnz1568/getInfo.php?workbook=19_01.xlsx&amp;sheet=U0&amp;row=206&amp;col=7&amp;number=0.000466&amp;sourceID=14","0.000466")</f>
        <v>0.000466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HYPERLINK("http://141.218.60.56/~jnz1568/getInfo.php?workbook=19_01.xlsx&amp;sheet=U0&amp;row=207&amp;col=6&amp;number=3.3&amp;sourceID=14","3.3")</f>
        <v>3.3</v>
      </c>
      <c r="G207" s="4" t="str">
        <f>HYPERLINK("http://141.218.60.56/~jnz1568/getInfo.php?workbook=19_01.xlsx&amp;sheet=U0&amp;row=207&amp;col=7&amp;number=0.000466&amp;sourceID=14","0.000466")</f>
        <v>0.000466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HYPERLINK("http://141.218.60.56/~jnz1568/getInfo.php?workbook=19_01.xlsx&amp;sheet=U0&amp;row=208&amp;col=6&amp;number=3.4&amp;sourceID=14","3.4")</f>
        <v>3.4</v>
      </c>
      <c r="G208" s="4" t="str">
        <f>HYPERLINK("http://141.218.60.56/~jnz1568/getInfo.php?workbook=19_01.xlsx&amp;sheet=U0&amp;row=208&amp;col=7&amp;number=0.000466&amp;sourceID=14","0.000466")</f>
        <v>0.000466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HYPERLINK("http://141.218.60.56/~jnz1568/getInfo.php?workbook=19_01.xlsx&amp;sheet=U0&amp;row=209&amp;col=6&amp;number=3.5&amp;sourceID=14","3.5")</f>
        <v>3.5</v>
      </c>
      <c r="G209" s="4" t="str">
        <f>HYPERLINK("http://141.218.60.56/~jnz1568/getInfo.php?workbook=19_01.xlsx&amp;sheet=U0&amp;row=209&amp;col=7&amp;number=0.000466&amp;sourceID=14","0.000466")</f>
        <v>0.000466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HYPERLINK("http://141.218.60.56/~jnz1568/getInfo.php?workbook=19_01.xlsx&amp;sheet=U0&amp;row=210&amp;col=6&amp;number=3.6&amp;sourceID=14","3.6")</f>
        <v>3.6</v>
      </c>
      <c r="G210" s="4" t="str">
        <f>HYPERLINK("http://141.218.60.56/~jnz1568/getInfo.php?workbook=19_01.xlsx&amp;sheet=U0&amp;row=210&amp;col=7&amp;number=0.000466&amp;sourceID=14","0.000466")</f>
        <v>0.000466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HYPERLINK("http://141.218.60.56/~jnz1568/getInfo.php?workbook=19_01.xlsx&amp;sheet=U0&amp;row=211&amp;col=6&amp;number=3.7&amp;sourceID=14","3.7")</f>
        <v>3.7</v>
      </c>
      <c r="G211" s="4" t="str">
        <f>HYPERLINK("http://141.218.60.56/~jnz1568/getInfo.php?workbook=19_01.xlsx&amp;sheet=U0&amp;row=211&amp;col=7&amp;number=0.000466&amp;sourceID=14","0.000466")</f>
        <v>0.000466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HYPERLINK("http://141.218.60.56/~jnz1568/getInfo.php?workbook=19_01.xlsx&amp;sheet=U0&amp;row=212&amp;col=6&amp;number=3.8&amp;sourceID=14","3.8")</f>
        <v>3.8</v>
      </c>
      <c r="G212" s="4" t="str">
        <f>HYPERLINK("http://141.218.60.56/~jnz1568/getInfo.php?workbook=19_01.xlsx&amp;sheet=U0&amp;row=212&amp;col=7&amp;number=0.000466&amp;sourceID=14","0.000466")</f>
        <v>0.000466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HYPERLINK("http://141.218.60.56/~jnz1568/getInfo.php?workbook=19_01.xlsx&amp;sheet=U0&amp;row=213&amp;col=6&amp;number=3.9&amp;sourceID=14","3.9")</f>
        <v>3.9</v>
      </c>
      <c r="G213" s="4" t="str">
        <f>HYPERLINK("http://141.218.60.56/~jnz1568/getInfo.php?workbook=19_01.xlsx&amp;sheet=U0&amp;row=213&amp;col=7&amp;number=0.000467&amp;sourceID=14","0.000467")</f>
        <v>0.000467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HYPERLINK("http://141.218.60.56/~jnz1568/getInfo.php?workbook=19_01.xlsx&amp;sheet=U0&amp;row=214&amp;col=6&amp;number=4&amp;sourceID=14","4")</f>
        <v>4</v>
      </c>
      <c r="G214" s="4" t="str">
        <f>HYPERLINK("http://141.218.60.56/~jnz1568/getInfo.php?workbook=19_01.xlsx&amp;sheet=U0&amp;row=214&amp;col=7&amp;number=0.000467&amp;sourceID=14","0.000467")</f>
        <v>0.000467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HYPERLINK("http://141.218.60.56/~jnz1568/getInfo.php?workbook=19_01.xlsx&amp;sheet=U0&amp;row=215&amp;col=6&amp;number=4.1&amp;sourceID=14","4.1")</f>
        <v>4.1</v>
      </c>
      <c r="G215" s="4" t="str">
        <f>HYPERLINK("http://141.218.60.56/~jnz1568/getInfo.php?workbook=19_01.xlsx&amp;sheet=U0&amp;row=215&amp;col=7&amp;number=0.000467&amp;sourceID=14","0.000467")</f>
        <v>0.000467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HYPERLINK("http://141.218.60.56/~jnz1568/getInfo.php?workbook=19_01.xlsx&amp;sheet=U0&amp;row=216&amp;col=6&amp;number=4.2&amp;sourceID=14","4.2")</f>
        <v>4.2</v>
      </c>
      <c r="G216" s="4" t="str">
        <f>HYPERLINK("http://141.218.60.56/~jnz1568/getInfo.php?workbook=19_01.xlsx&amp;sheet=U0&amp;row=216&amp;col=7&amp;number=0.000467&amp;sourceID=14","0.000467")</f>
        <v>0.000467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HYPERLINK("http://141.218.60.56/~jnz1568/getInfo.php?workbook=19_01.xlsx&amp;sheet=U0&amp;row=217&amp;col=6&amp;number=4.3&amp;sourceID=14","4.3")</f>
        <v>4.3</v>
      </c>
      <c r="G217" s="4" t="str">
        <f>HYPERLINK("http://141.218.60.56/~jnz1568/getInfo.php?workbook=19_01.xlsx&amp;sheet=U0&amp;row=217&amp;col=7&amp;number=0.000468&amp;sourceID=14","0.000468")</f>
        <v>0.000468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HYPERLINK("http://141.218.60.56/~jnz1568/getInfo.php?workbook=19_01.xlsx&amp;sheet=U0&amp;row=218&amp;col=6&amp;number=4.4&amp;sourceID=14","4.4")</f>
        <v>4.4</v>
      </c>
      <c r="G218" s="4" t="str">
        <f>HYPERLINK("http://141.218.60.56/~jnz1568/getInfo.php?workbook=19_01.xlsx&amp;sheet=U0&amp;row=218&amp;col=7&amp;number=0.000468&amp;sourceID=14","0.000468")</f>
        <v>0.000468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HYPERLINK("http://141.218.60.56/~jnz1568/getInfo.php?workbook=19_01.xlsx&amp;sheet=U0&amp;row=219&amp;col=6&amp;number=4.5&amp;sourceID=14","4.5")</f>
        <v>4.5</v>
      </c>
      <c r="G219" s="4" t="str">
        <f>HYPERLINK("http://141.218.60.56/~jnz1568/getInfo.php?workbook=19_01.xlsx&amp;sheet=U0&amp;row=219&amp;col=7&amp;number=0.000468&amp;sourceID=14","0.000468")</f>
        <v>0.000468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HYPERLINK("http://141.218.60.56/~jnz1568/getInfo.php?workbook=19_01.xlsx&amp;sheet=U0&amp;row=220&amp;col=6&amp;number=4.6&amp;sourceID=14","4.6")</f>
        <v>4.6</v>
      </c>
      <c r="G220" s="4" t="str">
        <f>HYPERLINK("http://141.218.60.56/~jnz1568/getInfo.php?workbook=19_01.xlsx&amp;sheet=U0&amp;row=220&amp;col=7&amp;number=0.000469&amp;sourceID=14","0.000469")</f>
        <v>0.000469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HYPERLINK("http://141.218.60.56/~jnz1568/getInfo.php?workbook=19_01.xlsx&amp;sheet=U0&amp;row=221&amp;col=6&amp;number=4.7&amp;sourceID=14","4.7")</f>
        <v>4.7</v>
      </c>
      <c r="G221" s="4" t="str">
        <f>HYPERLINK("http://141.218.60.56/~jnz1568/getInfo.php?workbook=19_01.xlsx&amp;sheet=U0&amp;row=221&amp;col=7&amp;number=0.00047&amp;sourceID=14","0.00047")</f>
        <v>0.00047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HYPERLINK("http://141.218.60.56/~jnz1568/getInfo.php?workbook=19_01.xlsx&amp;sheet=U0&amp;row=222&amp;col=6&amp;number=4.8&amp;sourceID=14","4.8")</f>
        <v>4.8</v>
      </c>
      <c r="G222" s="4" t="str">
        <f>HYPERLINK("http://141.218.60.56/~jnz1568/getInfo.php?workbook=19_01.xlsx&amp;sheet=U0&amp;row=222&amp;col=7&amp;number=0.000471&amp;sourceID=14","0.000471")</f>
        <v>0.000471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HYPERLINK("http://141.218.60.56/~jnz1568/getInfo.php?workbook=19_01.xlsx&amp;sheet=U0&amp;row=223&amp;col=6&amp;number=4.9&amp;sourceID=14","4.9")</f>
        <v>4.9</v>
      </c>
      <c r="G223" s="4" t="str">
        <f>HYPERLINK("http://141.218.60.56/~jnz1568/getInfo.php?workbook=19_01.xlsx&amp;sheet=U0&amp;row=223&amp;col=7&amp;number=0.000472&amp;sourceID=14","0.000472")</f>
        <v>0.000472</v>
      </c>
    </row>
    <row r="224" spans="1:7">
      <c r="A224" s="3">
        <v>19</v>
      </c>
      <c r="B224" s="3">
        <v>1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HYPERLINK("http://141.218.60.56/~jnz1568/getInfo.php?workbook=19_01.xlsx&amp;sheet=U0&amp;row=224&amp;col=6&amp;number=3&amp;sourceID=14","3")</f>
        <v>3</v>
      </c>
      <c r="G224" s="4" t="str">
        <f>HYPERLINK("http://141.218.60.56/~jnz1568/getInfo.php?workbook=19_01.xlsx&amp;sheet=U0&amp;row=224&amp;col=7&amp;number=7.96e-05&amp;sourceID=14","7.96e-05")</f>
        <v>7.96e-05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HYPERLINK("http://141.218.60.56/~jnz1568/getInfo.php?workbook=19_01.xlsx&amp;sheet=U0&amp;row=225&amp;col=6&amp;number=3.1&amp;sourceID=14","3.1")</f>
        <v>3.1</v>
      </c>
      <c r="G225" s="4" t="str">
        <f>HYPERLINK("http://141.218.60.56/~jnz1568/getInfo.php?workbook=19_01.xlsx&amp;sheet=U0&amp;row=225&amp;col=7&amp;number=7.97e-05&amp;sourceID=14","7.97e-05")</f>
        <v>7.97e-05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HYPERLINK("http://141.218.60.56/~jnz1568/getInfo.php?workbook=19_01.xlsx&amp;sheet=U0&amp;row=226&amp;col=6&amp;number=3.2&amp;sourceID=14","3.2")</f>
        <v>3.2</v>
      </c>
      <c r="G226" s="4" t="str">
        <f>HYPERLINK("http://141.218.60.56/~jnz1568/getInfo.php?workbook=19_01.xlsx&amp;sheet=U0&amp;row=226&amp;col=7&amp;number=7.97e-05&amp;sourceID=14","7.97e-05")</f>
        <v>7.97e-05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HYPERLINK("http://141.218.60.56/~jnz1568/getInfo.php?workbook=19_01.xlsx&amp;sheet=U0&amp;row=227&amp;col=6&amp;number=3.3&amp;sourceID=14","3.3")</f>
        <v>3.3</v>
      </c>
      <c r="G227" s="4" t="str">
        <f>HYPERLINK("http://141.218.60.56/~jnz1568/getInfo.php?workbook=19_01.xlsx&amp;sheet=U0&amp;row=227&amp;col=7&amp;number=7.97e-05&amp;sourceID=14","7.97e-05")</f>
        <v>7.97e-05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HYPERLINK("http://141.218.60.56/~jnz1568/getInfo.php?workbook=19_01.xlsx&amp;sheet=U0&amp;row=228&amp;col=6&amp;number=3.4&amp;sourceID=14","3.4")</f>
        <v>3.4</v>
      </c>
      <c r="G228" s="4" t="str">
        <f>HYPERLINK("http://141.218.60.56/~jnz1568/getInfo.php?workbook=19_01.xlsx&amp;sheet=U0&amp;row=228&amp;col=7&amp;number=7.98e-05&amp;sourceID=14","7.98e-05")</f>
        <v>7.98e-05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HYPERLINK("http://141.218.60.56/~jnz1568/getInfo.php?workbook=19_01.xlsx&amp;sheet=U0&amp;row=229&amp;col=6&amp;number=3.5&amp;sourceID=14","3.5")</f>
        <v>3.5</v>
      </c>
      <c r="G229" s="4" t="str">
        <f>HYPERLINK("http://141.218.60.56/~jnz1568/getInfo.php?workbook=19_01.xlsx&amp;sheet=U0&amp;row=229&amp;col=7&amp;number=7.98e-05&amp;sourceID=14","7.98e-05")</f>
        <v>7.98e-05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HYPERLINK("http://141.218.60.56/~jnz1568/getInfo.php?workbook=19_01.xlsx&amp;sheet=U0&amp;row=230&amp;col=6&amp;number=3.6&amp;sourceID=14","3.6")</f>
        <v>3.6</v>
      </c>
      <c r="G230" s="4" t="str">
        <f>HYPERLINK("http://141.218.60.56/~jnz1568/getInfo.php?workbook=19_01.xlsx&amp;sheet=U0&amp;row=230&amp;col=7&amp;number=7.99e-05&amp;sourceID=14","7.99e-05")</f>
        <v>7.99e-05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HYPERLINK("http://141.218.60.56/~jnz1568/getInfo.php?workbook=19_01.xlsx&amp;sheet=U0&amp;row=231&amp;col=6&amp;number=3.7&amp;sourceID=14","3.7")</f>
        <v>3.7</v>
      </c>
      <c r="G231" s="4" t="str">
        <f>HYPERLINK("http://141.218.60.56/~jnz1568/getInfo.php?workbook=19_01.xlsx&amp;sheet=U0&amp;row=231&amp;col=7&amp;number=8e-05&amp;sourceID=14","8e-05")</f>
        <v>8e-05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HYPERLINK("http://141.218.60.56/~jnz1568/getInfo.php?workbook=19_01.xlsx&amp;sheet=U0&amp;row=232&amp;col=6&amp;number=3.8&amp;sourceID=14","3.8")</f>
        <v>3.8</v>
      </c>
      <c r="G232" s="4" t="str">
        <f>HYPERLINK("http://141.218.60.56/~jnz1568/getInfo.php?workbook=19_01.xlsx&amp;sheet=U0&amp;row=232&amp;col=7&amp;number=8.01e-05&amp;sourceID=14","8.01e-05")</f>
        <v>8.01e-05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HYPERLINK("http://141.218.60.56/~jnz1568/getInfo.php?workbook=19_01.xlsx&amp;sheet=U0&amp;row=233&amp;col=6&amp;number=3.9&amp;sourceID=14","3.9")</f>
        <v>3.9</v>
      </c>
      <c r="G233" s="4" t="str">
        <f>HYPERLINK("http://141.218.60.56/~jnz1568/getInfo.php?workbook=19_01.xlsx&amp;sheet=U0&amp;row=233&amp;col=7&amp;number=8.02e-05&amp;sourceID=14","8.02e-05")</f>
        <v>8.02e-05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HYPERLINK("http://141.218.60.56/~jnz1568/getInfo.php?workbook=19_01.xlsx&amp;sheet=U0&amp;row=234&amp;col=6&amp;number=4&amp;sourceID=14","4")</f>
        <v>4</v>
      </c>
      <c r="G234" s="4" t="str">
        <f>HYPERLINK("http://141.218.60.56/~jnz1568/getInfo.php?workbook=19_01.xlsx&amp;sheet=U0&amp;row=234&amp;col=7&amp;number=8.04e-05&amp;sourceID=14","8.04e-05")</f>
        <v>8.04e-05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HYPERLINK("http://141.218.60.56/~jnz1568/getInfo.php?workbook=19_01.xlsx&amp;sheet=U0&amp;row=235&amp;col=6&amp;number=4.1&amp;sourceID=14","4.1")</f>
        <v>4.1</v>
      </c>
      <c r="G235" s="4" t="str">
        <f>HYPERLINK("http://141.218.60.56/~jnz1568/getInfo.php?workbook=19_01.xlsx&amp;sheet=U0&amp;row=235&amp;col=7&amp;number=8.06e-05&amp;sourceID=14","8.06e-05")</f>
        <v>8.06e-05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HYPERLINK("http://141.218.60.56/~jnz1568/getInfo.php?workbook=19_01.xlsx&amp;sheet=U0&amp;row=236&amp;col=6&amp;number=4.2&amp;sourceID=14","4.2")</f>
        <v>4.2</v>
      </c>
      <c r="G236" s="4" t="str">
        <f>HYPERLINK("http://141.218.60.56/~jnz1568/getInfo.php?workbook=19_01.xlsx&amp;sheet=U0&amp;row=236&amp;col=7&amp;number=8.09e-05&amp;sourceID=14","8.09e-05")</f>
        <v>8.09e-05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HYPERLINK("http://141.218.60.56/~jnz1568/getInfo.php?workbook=19_01.xlsx&amp;sheet=U0&amp;row=237&amp;col=6&amp;number=4.3&amp;sourceID=14","4.3")</f>
        <v>4.3</v>
      </c>
      <c r="G237" s="4" t="str">
        <f>HYPERLINK("http://141.218.60.56/~jnz1568/getInfo.php?workbook=19_01.xlsx&amp;sheet=U0&amp;row=237&amp;col=7&amp;number=8.12e-05&amp;sourceID=14","8.12e-05")</f>
        <v>8.12e-05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HYPERLINK("http://141.218.60.56/~jnz1568/getInfo.php?workbook=19_01.xlsx&amp;sheet=U0&amp;row=238&amp;col=6&amp;number=4.4&amp;sourceID=14","4.4")</f>
        <v>4.4</v>
      </c>
      <c r="G238" s="4" t="str">
        <f>HYPERLINK("http://141.218.60.56/~jnz1568/getInfo.php?workbook=19_01.xlsx&amp;sheet=U0&amp;row=238&amp;col=7&amp;number=8.17e-05&amp;sourceID=14","8.17e-05")</f>
        <v>8.17e-05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HYPERLINK("http://141.218.60.56/~jnz1568/getInfo.php?workbook=19_01.xlsx&amp;sheet=U0&amp;row=239&amp;col=6&amp;number=4.5&amp;sourceID=14","4.5")</f>
        <v>4.5</v>
      </c>
      <c r="G239" s="4" t="str">
        <f>HYPERLINK("http://141.218.60.56/~jnz1568/getInfo.php?workbook=19_01.xlsx&amp;sheet=U0&amp;row=239&amp;col=7&amp;number=8.22e-05&amp;sourceID=14","8.22e-05")</f>
        <v>8.22e-05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HYPERLINK("http://141.218.60.56/~jnz1568/getInfo.php?workbook=19_01.xlsx&amp;sheet=U0&amp;row=240&amp;col=6&amp;number=4.6&amp;sourceID=14","4.6")</f>
        <v>4.6</v>
      </c>
      <c r="G240" s="4" t="str">
        <f>HYPERLINK("http://141.218.60.56/~jnz1568/getInfo.php?workbook=19_01.xlsx&amp;sheet=U0&amp;row=240&amp;col=7&amp;number=8.28e-05&amp;sourceID=14","8.28e-05")</f>
        <v>8.28e-05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HYPERLINK("http://141.218.60.56/~jnz1568/getInfo.php?workbook=19_01.xlsx&amp;sheet=U0&amp;row=241&amp;col=6&amp;number=4.7&amp;sourceID=14","4.7")</f>
        <v>4.7</v>
      </c>
      <c r="G241" s="4" t="str">
        <f>HYPERLINK("http://141.218.60.56/~jnz1568/getInfo.php?workbook=19_01.xlsx&amp;sheet=U0&amp;row=241&amp;col=7&amp;number=8.37e-05&amp;sourceID=14","8.37e-05")</f>
        <v>8.37e-05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HYPERLINK("http://141.218.60.56/~jnz1568/getInfo.php?workbook=19_01.xlsx&amp;sheet=U0&amp;row=242&amp;col=6&amp;number=4.8&amp;sourceID=14","4.8")</f>
        <v>4.8</v>
      </c>
      <c r="G242" s="4" t="str">
        <f>HYPERLINK("http://141.218.60.56/~jnz1568/getInfo.php?workbook=19_01.xlsx&amp;sheet=U0&amp;row=242&amp;col=7&amp;number=8.47e-05&amp;sourceID=14","8.47e-05")</f>
        <v>8.47e-05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HYPERLINK("http://141.218.60.56/~jnz1568/getInfo.php?workbook=19_01.xlsx&amp;sheet=U0&amp;row=243&amp;col=6&amp;number=4.9&amp;sourceID=14","4.9")</f>
        <v>4.9</v>
      </c>
      <c r="G243" s="4" t="str">
        <f>HYPERLINK("http://141.218.60.56/~jnz1568/getInfo.php?workbook=19_01.xlsx&amp;sheet=U0&amp;row=243&amp;col=7&amp;number=8.59e-05&amp;sourceID=14","8.59e-05")</f>
        <v>8.59e-05</v>
      </c>
    </row>
    <row r="244" spans="1:7">
      <c r="A244" s="3">
        <v>19</v>
      </c>
      <c r="B244" s="3">
        <v>1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HYPERLINK("http://141.218.60.56/~jnz1568/getInfo.php?workbook=19_01.xlsx&amp;sheet=U0&amp;row=244&amp;col=6&amp;number=3&amp;sourceID=14","3")</f>
        <v>3</v>
      </c>
      <c r="G244" s="4" t="str">
        <f>HYPERLINK("http://141.218.60.56/~jnz1568/getInfo.php?workbook=19_01.xlsx&amp;sheet=U0&amp;row=244&amp;col=7&amp;number=0.000119&amp;sourceID=14","0.000119")</f>
        <v>0.000119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HYPERLINK("http://141.218.60.56/~jnz1568/getInfo.php?workbook=19_01.xlsx&amp;sheet=U0&amp;row=245&amp;col=6&amp;number=3.1&amp;sourceID=14","3.1")</f>
        <v>3.1</v>
      </c>
      <c r="G245" s="4" t="str">
        <f>HYPERLINK("http://141.218.60.56/~jnz1568/getInfo.php?workbook=19_01.xlsx&amp;sheet=U0&amp;row=245&amp;col=7&amp;number=0.000119&amp;sourceID=14","0.000119")</f>
        <v>0.000119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HYPERLINK("http://141.218.60.56/~jnz1568/getInfo.php?workbook=19_01.xlsx&amp;sheet=U0&amp;row=246&amp;col=6&amp;number=3.2&amp;sourceID=14","3.2")</f>
        <v>3.2</v>
      </c>
      <c r="G246" s="4" t="str">
        <f>HYPERLINK("http://141.218.60.56/~jnz1568/getInfo.php?workbook=19_01.xlsx&amp;sheet=U0&amp;row=246&amp;col=7&amp;number=0.000119&amp;sourceID=14","0.000119")</f>
        <v>0.000119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HYPERLINK("http://141.218.60.56/~jnz1568/getInfo.php?workbook=19_01.xlsx&amp;sheet=U0&amp;row=247&amp;col=6&amp;number=3.3&amp;sourceID=14","3.3")</f>
        <v>3.3</v>
      </c>
      <c r="G247" s="4" t="str">
        <f>HYPERLINK("http://141.218.60.56/~jnz1568/getInfo.php?workbook=19_01.xlsx&amp;sheet=U0&amp;row=247&amp;col=7&amp;number=0.000119&amp;sourceID=14","0.000119")</f>
        <v>0.000119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HYPERLINK("http://141.218.60.56/~jnz1568/getInfo.php?workbook=19_01.xlsx&amp;sheet=U0&amp;row=248&amp;col=6&amp;number=3.4&amp;sourceID=14","3.4")</f>
        <v>3.4</v>
      </c>
      <c r="G248" s="4" t="str">
        <f>HYPERLINK("http://141.218.60.56/~jnz1568/getInfo.php?workbook=19_01.xlsx&amp;sheet=U0&amp;row=248&amp;col=7&amp;number=0.00012&amp;sourceID=14","0.00012")</f>
        <v>0.00012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HYPERLINK("http://141.218.60.56/~jnz1568/getInfo.php?workbook=19_01.xlsx&amp;sheet=U0&amp;row=249&amp;col=6&amp;number=3.5&amp;sourceID=14","3.5")</f>
        <v>3.5</v>
      </c>
      <c r="G249" s="4" t="str">
        <f>HYPERLINK("http://141.218.60.56/~jnz1568/getInfo.php?workbook=19_01.xlsx&amp;sheet=U0&amp;row=249&amp;col=7&amp;number=0.00012&amp;sourceID=14","0.00012")</f>
        <v>0.00012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HYPERLINK("http://141.218.60.56/~jnz1568/getInfo.php?workbook=19_01.xlsx&amp;sheet=U0&amp;row=250&amp;col=6&amp;number=3.6&amp;sourceID=14","3.6")</f>
        <v>3.6</v>
      </c>
      <c r="G250" s="4" t="str">
        <f>HYPERLINK("http://141.218.60.56/~jnz1568/getInfo.php?workbook=19_01.xlsx&amp;sheet=U0&amp;row=250&amp;col=7&amp;number=0.00012&amp;sourceID=14","0.00012")</f>
        <v>0.00012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HYPERLINK("http://141.218.60.56/~jnz1568/getInfo.php?workbook=19_01.xlsx&amp;sheet=U0&amp;row=251&amp;col=6&amp;number=3.7&amp;sourceID=14","3.7")</f>
        <v>3.7</v>
      </c>
      <c r="G251" s="4" t="str">
        <f>HYPERLINK("http://141.218.60.56/~jnz1568/getInfo.php?workbook=19_01.xlsx&amp;sheet=U0&amp;row=251&amp;col=7&amp;number=0.00012&amp;sourceID=14","0.00012")</f>
        <v>0.00012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HYPERLINK("http://141.218.60.56/~jnz1568/getInfo.php?workbook=19_01.xlsx&amp;sheet=U0&amp;row=252&amp;col=6&amp;number=3.8&amp;sourceID=14","3.8")</f>
        <v>3.8</v>
      </c>
      <c r="G252" s="4" t="str">
        <f>HYPERLINK("http://141.218.60.56/~jnz1568/getInfo.php?workbook=19_01.xlsx&amp;sheet=U0&amp;row=252&amp;col=7&amp;number=0.00012&amp;sourceID=14","0.00012")</f>
        <v>0.00012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HYPERLINK("http://141.218.60.56/~jnz1568/getInfo.php?workbook=19_01.xlsx&amp;sheet=U0&amp;row=253&amp;col=6&amp;number=3.9&amp;sourceID=14","3.9")</f>
        <v>3.9</v>
      </c>
      <c r="G253" s="4" t="str">
        <f>HYPERLINK("http://141.218.60.56/~jnz1568/getInfo.php?workbook=19_01.xlsx&amp;sheet=U0&amp;row=253&amp;col=7&amp;number=0.00012&amp;sourceID=14","0.00012")</f>
        <v>0.00012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HYPERLINK("http://141.218.60.56/~jnz1568/getInfo.php?workbook=19_01.xlsx&amp;sheet=U0&amp;row=254&amp;col=6&amp;number=4&amp;sourceID=14","4")</f>
        <v>4</v>
      </c>
      <c r="G254" s="4" t="str">
        <f>HYPERLINK("http://141.218.60.56/~jnz1568/getInfo.php?workbook=19_01.xlsx&amp;sheet=U0&amp;row=254&amp;col=7&amp;number=0.00012&amp;sourceID=14","0.00012")</f>
        <v>0.00012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HYPERLINK("http://141.218.60.56/~jnz1568/getInfo.php?workbook=19_01.xlsx&amp;sheet=U0&amp;row=255&amp;col=6&amp;number=4.1&amp;sourceID=14","4.1")</f>
        <v>4.1</v>
      </c>
      <c r="G255" s="4" t="str">
        <f>HYPERLINK("http://141.218.60.56/~jnz1568/getInfo.php?workbook=19_01.xlsx&amp;sheet=U0&amp;row=255&amp;col=7&amp;number=0.000121&amp;sourceID=14","0.000121")</f>
        <v>0.000121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HYPERLINK("http://141.218.60.56/~jnz1568/getInfo.php?workbook=19_01.xlsx&amp;sheet=U0&amp;row=256&amp;col=6&amp;number=4.2&amp;sourceID=14","4.2")</f>
        <v>4.2</v>
      </c>
      <c r="G256" s="4" t="str">
        <f>HYPERLINK("http://141.218.60.56/~jnz1568/getInfo.php?workbook=19_01.xlsx&amp;sheet=U0&amp;row=256&amp;col=7&amp;number=0.000121&amp;sourceID=14","0.000121")</f>
        <v>0.000121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HYPERLINK("http://141.218.60.56/~jnz1568/getInfo.php?workbook=19_01.xlsx&amp;sheet=U0&amp;row=257&amp;col=6&amp;number=4.3&amp;sourceID=14","4.3")</f>
        <v>4.3</v>
      </c>
      <c r="G257" s="4" t="str">
        <f>HYPERLINK("http://141.218.60.56/~jnz1568/getInfo.php?workbook=19_01.xlsx&amp;sheet=U0&amp;row=257&amp;col=7&amp;number=0.000122&amp;sourceID=14","0.000122")</f>
        <v>0.000122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HYPERLINK("http://141.218.60.56/~jnz1568/getInfo.php?workbook=19_01.xlsx&amp;sheet=U0&amp;row=258&amp;col=6&amp;number=4.4&amp;sourceID=14","4.4")</f>
        <v>4.4</v>
      </c>
      <c r="G258" s="4" t="str">
        <f>HYPERLINK("http://141.218.60.56/~jnz1568/getInfo.php?workbook=19_01.xlsx&amp;sheet=U0&amp;row=258&amp;col=7&amp;number=0.000122&amp;sourceID=14","0.000122")</f>
        <v>0.000122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HYPERLINK("http://141.218.60.56/~jnz1568/getInfo.php?workbook=19_01.xlsx&amp;sheet=U0&amp;row=259&amp;col=6&amp;number=4.5&amp;sourceID=14","4.5")</f>
        <v>4.5</v>
      </c>
      <c r="G259" s="4" t="str">
        <f>HYPERLINK("http://141.218.60.56/~jnz1568/getInfo.php?workbook=19_01.xlsx&amp;sheet=U0&amp;row=259&amp;col=7&amp;number=0.000123&amp;sourceID=14","0.000123")</f>
        <v>0.000123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HYPERLINK("http://141.218.60.56/~jnz1568/getInfo.php?workbook=19_01.xlsx&amp;sheet=U0&amp;row=260&amp;col=6&amp;number=4.6&amp;sourceID=14","4.6")</f>
        <v>4.6</v>
      </c>
      <c r="G260" s="4" t="str">
        <f>HYPERLINK("http://141.218.60.56/~jnz1568/getInfo.php?workbook=19_01.xlsx&amp;sheet=U0&amp;row=260&amp;col=7&amp;number=0.000124&amp;sourceID=14","0.000124")</f>
        <v>0.000124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HYPERLINK("http://141.218.60.56/~jnz1568/getInfo.php?workbook=19_01.xlsx&amp;sheet=U0&amp;row=261&amp;col=6&amp;number=4.7&amp;sourceID=14","4.7")</f>
        <v>4.7</v>
      </c>
      <c r="G261" s="4" t="str">
        <f>HYPERLINK("http://141.218.60.56/~jnz1568/getInfo.php?workbook=19_01.xlsx&amp;sheet=U0&amp;row=261&amp;col=7&amp;number=0.000125&amp;sourceID=14","0.000125")</f>
        <v>0.000125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HYPERLINK("http://141.218.60.56/~jnz1568/getInfo.php?workbook=19_01.xlsx&amp;sheet=U0&amp;row=262&amp;col=6&amp;number=4.8&amp;sourceID=14","4.8")</f>
        <v>4.8</v>
      </c>
      <c r="G262" s="4" t="str">
        <f>HYPERLINK("http://141.218.60.56/~jnz1568/getInfo.php?workbook=19_01.xlsx&amp;sheet=U0&amp;row=262&amp;col=7&amp;number=0.000127&amp;sourceID=14","0.000127")</f>
        <v>0.000127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HYPERLINK("http://141.218.60.56/~jnz1568/getInfo.php?workbook=19_01.xlsx&amp;sheet=U0&amp;row=263&amp;col=6&amp;number=4.9&amp;sourceID=14","4.9")</f>
        <v>4.9</v>
      </c>
      <c r="G263" s="4" t="str">
        <f>HYPERLINK("http://141.218.60.56/~jnz1568/getInfo.php?workbook=19_01.xlsx&amp;sheet=U0&amp;row=263&amp;col=7&amp;number=0.000129&amp;sourceID=14","0.000129")</f>
        <v>0.000129</v>
      </c>
    </row>
    <row r="264" spans="1:7">
      <c r="A264" s="3">
        <v>19</v>
      </c>
      <c r="B264" s="3">
        <v>1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HYPERLINK("http://141.218.60.56/~jnz1568/getInfo.php?workbook=19_01.xlsx&amp;sheet=U0&amp;row=264&amp;col=6&amp;number=3&amp;sourceID=14","3")</f>
        <v>3</v>
      </c>
      <c r="G264" s="4" t="str">
        <f>HYPERLINK("http://141.218.60.56/~jnz1568/getInfo.php?workbook=19_01.xlsx&amp;sheet=U0&amp;row=264&amp;col=7&amp;number=3.41e-05&amp;sourceID=14","3.41e-05")</f>
        <v>3.41e-05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HYPERLINK("http://141.218.60.56/~jnz1568/getInfo.php?workbook=19_01.xlsx&amp;sheet=U0&amp;row=265&amp;col=6&amp;number=3.1&amp;sourceID=14","3.1")</f>
        <v>3.1</v>
      </c>
      <c r="G265" s="4" t="str">
        <f>HYPERLINK("http://141.218.60.56/~jnz1568/getInfo.php?workbook=19_01.xlsx&amp;sheet=U0&amp;row=265&amp;col=7&amp;number=3.41e-05&amp;sourceID=14","3.41e-05")</f>
        <v>3.41e-05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HYPERLINK("http://141.218.60.56/~jnz1568/getInfo.php?workbook=19_01.xlsx&amp;sheet=U0&amp;row=266&amp;col=6&amp;number=3.2&amp;sourceID=14","3.2")</f>
        <v>3.2</v>
      </c>
      <c r="G266" s="4" t="str">
        <f>HYPERLINK("http://141.218.60.56/~jnz1568/getInfo.php?workbook=19_01.xlsx&amp;sheet=U0&amp;row=266&amp;col=7&amp;number=3.41e-05&amp;sourceID=14","3.41e-05")</f>
        <v>3.41e-05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HYPERLINK("http://141.218.60.56/~jnz1568/getInfo.php?workbook=19_01.xlsx&amp;sheet=U0&amp;row=267&amp;col=6&amp;number=3.3&amp;sourceID=14","3.3")</f>
        <v>3.3</v>
      </c>
      <c r="G267" s="4" t="str">
        <f>HYPERLINK("http://141.218.60.56/~jnz1568/getInfo.php?workbook=19_01.xlsx&amp;sheet=U0&amp;row=267&amp;col=7&amp;number=3.41e-05&amp;sourceID=14","3.41e-05")</f>
        <v>3.41e-05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HYPERLINK("http://141.218.60.56/~jnz1568/getInfo.php?workbook=19_01.xlsx&amp;sheet=U0&amp;row=268&amp;col=6&amp;number=3.4&amp;sourceID=14","3.4")</f>
        <v>3.4</v>
      </c>
      <c r="G268" s="4" t="str">
        <f>HYPERLINK("http://141.218.60.56/~jnz1568/getInfo.php?workbook=19_01.xlsx&amp;sheet=U0&amp;row=268&amp;col=7&amp;number=3.41e-05&amp;sourceID=14","3.41e-05")</f>
        <v>3.41e-05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HYPERLINK("http://141.218.60.56/~jnz1568/getInfo.php?workbook=19_01.xlsx&amp;sheet=U0&amp;row=269&amp;col=6&amp;number=3.5&amp;sourceID=14","3.5")</f>
        <v>3.5</v>
      </c>
      <c r="G269" s="4" t="str">
        <f>HYPERLINK("http://141.218.60.56/~jnz1568/getInfo.php?workbook=19_01.xlsx&amp;sheet=U0&amp;row=269&amp;col=7&amp;number=3.41e-05&amp;sourceID=14","3.41e-05")</f>
        <v>3.41e-05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HYPERLINK("http://141.218.60.56/~jnz1568/getInfo.php?workbook=19_01.xlsx&amp;sheet=U0&amp;row=270&amp;col=6&amp;number=3.6&amp;sourceID=14","3.6")</f>
        <v>3.6</v>
      </c>
      <c r="G270" s="4" t="str">
        <f>HYPERLINK("http://141.218.60.56/~jnz1568/getInfo.php?workbook=19_01.xlsx&amp;sheet=U0&amp;row=270&amp;col=7&amp;number=3.41e-05&amp;sourceID=14","3.41e-05")</f>
        <v>3.41e-05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HYPERLINK("http://141.218.60.56/~jnz1568/getInfo.php?workbook=19_01.xlsx&amp;sheet=U0&amp;row=271&amp;col=6&amp;number=3.7&amp;sourceID=14","3.7")</f>
        <v>3.7</v>
      </c>
      <c r="G271" s="4" t="str">
        <f>HYPERLINK("http://141.218.60.56/~jnz1568/getInfo.php?workbook=19_01.xlsx&amp;sheet=U0&amp;row=271&amp;col=7&amp;number=3.41e-05&amp;sourceID=14","3.41e-05")</f>
        <v>3.41e-05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HYPERLINK("http://141.218.60.56/~jnz1568/getInfo.php?workbook=19_01.xlsx&amp;sheet=U0&amp;row=272&amp;col=6&amp;number=3.8&amp;sourceID=14","3.8")</f>
        <v>3.8</v>
      </c>
      <c r="G272" s="4" t="str">
        <f>HYPERLINK("http://141.218.60.56/~jnz1568/getInfo.php?workbook=19_01.xlsx&amp;sheet=U0&amp;row=272&amp;col=7&amp;number=3.41e-05&amp;sourceID=14","3.41e-05")</f>
        <v>3.41e-05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HYPERLINK("http://141.218.60.56/~jnz1568/getInfo.php?workbook=19_01.xlsx&amp;sheet=U0&amp;row=273&amp;col=6&amp;number=3.9&amp;sourceID=14","3.9")</f>
        <v>3.9</v>
      </c>
      <c r="G273" s="4" t="str">
        <f>HYPERLINK("http://141.218.60.56/~jnz1568/getInfo.php?workbook=19_01.xlsx&amp;sheet=U0&amp;row=273&amp;col=7&amp;number=3.41e-05&amp;sourceID=14","3.41e-05")</f>
        <v>3.41e-05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HYPERLINK("http://141.218.60.56/~jnz1568/getInfo.php?workbook=19_01.xlsx&amp;sheet=U0&amp;row=274&amp;col=6&amp;number=4&amp;sourceID=14","4")</f>
        <v>4</v>
      </c>
      <c r="G274" s="4" t="str">
        <f>HYPERLINK("http://141.218.60.56/~jnz1568/getInfo.php?workbook=19_01.xlsx&amp;sheet=U0&amp;row=274&amp;col=7&amp;number=3.41e-05&amp;sourceID=14","3.41e-05")</f>
        <v>3.41e-05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HYPERLINK("http://141.218.60.56/~jnz1568/getInfo.php?workbook=19_01.xlsx&amp;sheet=U0&amp;row=275&amp;col=6&amp;number=4.1&amp;sourceID=14","4.1")</f>
        <v>4.1</v>
      </c>
      <c r="G275" s="4" t="str">
        <f>HYPERLINK("http://141.218.60.56/~jnz1568/getInfo.php?workbook=19_01.xlsx&amp;sheet=U0&amp;row=275&amp;col=7&amp;number=3.4e-05&amp;sourceID=14","3.4e-05")</f>
        <v>3.4e-05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HYPERLINK("http://141.218.60.56/~jnz1568/getInfo.php?workbook=19_01.xlsx&amp;sheet=U0&amp;row=276&amp;col=6&amp;number=4.2&amp;sourceID=14","4.2")</f>
        <v>4.2</v>
      </c>
      <c r="G276" s="4" t="str">
        <f>HYPERLINK("http://141.218.60.56/~jnz1568/getInfo.php?workbook=19_01.xlsx&amp;sheet=U0&amp;row=276&amp;col=7&amp;number=3.4e-05&amp;sourceID=14","3.4e-05")</f>
        <v>3.4e-05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HYPERLINK("http://141.218.60.56/~jnz1568/getInfo.php?workbook=19_01.xlsx&amp;sheet=U0&amp;row=277&amp;col=6&amp;number=4.3&amp;sourceID=14","4.3")</f>
        <v>4.3</v>
      </c>
      <c r="G277" s="4" t="str">
        <f>HYPERLINK("http://141.218.60.56/~jnz1568/getInfo.php?workbook=19_01.xlsx&amp;sheet=U0&amp;row=277&amp;col=7&amp;number=3.4e-05&amp;sourceID=14","3.4e-05")</f>
        <v>3.4e-05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HYPERLINK("http://141.218.60.56/~jnz1568/getInfo.php?workbook=19_01.xlsx&amp;sheet=U0&amp;row=278&amp;col=6&amp;number=4.4&amp;sourceID=14","4.4")</f>
        <v>4.4</v>
      </c>
      <c r="G278" s="4" t="str">
        <f>HYPERLINK("http://141.218.60.56/~jnz1568/getInfo.php?workbook=19_01.xlsx&amp;sheet=U0&amp;row=278&amp;col=7&amp;number=3.4e-05&amp;sourceID=14","3.4e-05")</f>
        <v>3.4e-05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HYPERLINK("http://141.218.60.56/~jnz1568/getInfo.php?workbook=19_01.xlsx&amp;sheet=U0&amp;row=279&amp;col=6&amp;number=4.5&amp;sourceID=14","4.5")</f>
        <v>4.5</v>
      </c>
      <c r="G279" s="4" t="str">
        <f>HYPERLINK("http://141.218.60.56/~jnz1568/getInfo.php?workbook=19_01.xlsx&amp;sheet=U0&amp;row=279&amp;col=7&amp;number=3.39e-05&amp;sourceID=14","3.39e-05")</f>
        <v>3.39e-05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HYPERLINK("http://141.218.60.56/~jnz1568/getInfo.php?workbook=19_01.xlsx&amp;sheet=U0&amp;row=280&amp;col=6&amp;number=4.6&amp;sourceID=14","4.6")</f>
        <v>4.6</v>
      </c>
      <c r="G280" s="4" t="str">
        <f>HYPERLINK("http://141.218.60.56/~jnz1568/getInfo.php?workbook=19_01.xlsx&amp;sheet=U0&amp;row=280&amp;col=7&amp;number=3.39e-05&amp;sourceID=14","3.39e-05")</f>
        <v>3.39e-05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HYPERLINK("http://141.218.60.56/~jnz1568/getInfo.php?workbook=19_01.xlsx&amp;sheet=U0&amp;row=281&amp;col=6&amp;number=4.7&amp;sourceID=14","4.7")</f>
        <v>4.7</v>
      </c>
      <c r="G281" s="4" t="str">
        <f>HYPERLINK("http://141.218.60.56/~jnz1568/getInfo.php?workbook=19_01.xlsx&amp;sheet=U0&amp;row=281&amp;col=7&amp;number=3.38e-05&amp;sourceID=14","3.38e-05")</f>
        <v>3.38e-05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HYPERLINK("http://141.218.60.56/~jnz1568/getInfo.php?workbook=19_01.xlsx&amp;sheet=U0&amp;row=282&amp;col=6&amp;number=4.8&amp;sourceID=14","4.8")</f>
        <v>4.8</v>
      </c>
      <c r="G282" s="4" t="str">
        <f>HYPERLINK("http://141.218.60.56/~jnz1568/getInfo.php?workbook=19_01.xlsx&amp;sheet=U0&amp;row=282&amp;col=7&amp;number=3.37e-05&amp;sourceID=14","3.37e-05")</f>
        <v>3.37e-05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HYPERLINK("http://141.218.60.56/~jnz1568/getInfo.php?workbook=19_01.xlsx&amp;sheet=U0&amp;row=283&amp;col=6&amp;number=4.9&amp;sourceID=14","4.9")</f>
        <v>4.9</v>
      </c>
      <c r="G283" s="4" t="str">
        <f>HYPERLINK("http://141.218.60.56/~jnz1568/getInfo.php?workbook=19_01.xlsx&amp;sheet=U0&amp;row=283&amp;col=7&amp;number=3.36e-05&amp;sourceID=14","3.36e-05")</f>
        <v>3.36e-05</v>
      </c>
    </row>
    <row r="284" spans="1:7">
      <c r="A284" s="3">
        <v>19</v>
      </c>
      <c r="B284" s="3">
        <v>1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HYPERLINK("http://141.218.60.56/~jnz1568/getInfo.php?workbook=19_01.xlsx&amp;sheet=U0&amp;row=284&amp;col=6&amp;number=3&amp;sourceID=14","3")</f>
        <v>3</v>
      </c>
      <c r="G284" s="4" t="str">
        <f>HYPERLINK("http://141.218.60.56/~jnz1568/getInfo.php?workbook=19_01.xlsx&amp;sheet=U0&amp;row=284&amp;col=7&amp;number=4.6e-05&amp;sourceID=14","4.6e-05")</f>
        <v>4.6e-05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HYPERLINK("http://141.218.60.56/~jnz1568/getInfo.php?workbook=19_01.xlsx&amp;sheet=U0&amp;row=285&amp;col=6&amp;number=3.1&amp;sourceID=14","3.1")</f>
        <v>3.1</v>
      </c>
      <c r="G285" s="4" t="str">
        <f>HYPERLINK("http://141.218.60.56/~jnz1568/getInfo.php?workbook=19_01.xlsx&amp;sheet=U0&amp;row=285&amp;col=7&amp;number=4.6e-05&amp;sourceID=14","4.6e-05")</f>
        <v>4.6e-05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HYPERLINK("http://141.218.60.56/~jnz1568/getInfo.php?workbook=19_01.xlsx&amp;sheet=U0&amp;row=286&amp;col=6&amp;number=3.2&amp;sourceID=14","3.2")</f>
        <v>3.2</v>
      </c>
      <c r="G286" s="4" t="str">
        <f>HYPERLINK("http://141.218.60.56/~jnz1568/getInfo.php?workbook=19_01.xlsx&amp;sheet=U0&amp;row=286&amp;col=7&amp;number=4.6e-05&amp;sourceID=14","4.6e-05")</f>
        <v>4.6e-05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HYPERLINK("http://141.218.60.56/~jnz1568/getInfo.php?workbook=19_01.xlsx&amp;sheet=U0&amp;row=287&amp;col=6&amp;number=3.3&amp;sourceID=14","3.3")</f>
        <v>3.3</v>
      </c>
      <c r="G287" s="4" t="str">
        <f>HYPERLINK("http://141.218.60.56/~jnz1568/getInfo.php?workbook=19_01.xlsx&amp;sheet=U0&amp;row=287&amp;col=7&amp;number=4.6e-05&amp;sourceID=14","4.6e-05")</f>
        <v>4.6e-05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HYPERLINK("http://141.218.60.56/~jnz1568/getInfo.php?workbook=19_01.xlsx&amp;sheet=U0&amp;row=288&amp;col=6&amp;number=3.4&amp;sourceID=14","3.4")</f>
        <v>3.4</v>
      </c>
      <c r="G288" s="4" t="str">
        <f>HYPERLINK("http://141.218.60.56/~jnz1568/getInfo.php?workbook=19_01.xlsx&amp;sheet=U0&amp;row=288&amp;col=7&amp;number=4.6e-05&amp;sourceID=14","4.6e-05")</f>
        <v>4.6e-05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HYPERLINK("http://141.218.60.56/~jnz1568/getInfo.php?workbook=19_01.xlsx&amp;sheet=U0&amp;row=289&amp;col=6&amp;number=3.5&amp;sourceID=14","3.5")</f>
        <v>3.5</v>
      </c>
      <c r="G289" s="4" t="str">
        <f>HYPERLINK("http://141.218.60.56/~jnz1568/getInfo.php?workbook=19_01.xlsx&amp;sheet=U0&amp;row=289&amp;col=7&amp;number=4.6e-05&amp;sourceID=14","4.6e-05")</f>
        <v>4.6e-05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HYPERLINK("http://141.218.60.56/~jnz1568/getInfo.php?workbook=19_01.xlsx&amp;sheet=U0&amp;row=290&amp;col=6&amp;number=3.6&amp;sourceID=14","3.6")</f>
        <v>3.6</v>
      </c>
      <c r="G290" s="4" t="str">
        <f>HYPERLINK("http://141.218.60.56/~jnz1568/getInfo.php?workbook=19_01.xlsx&amp;sheet=U0&amp;row=290&amp;col=7&amp;number=4.6e-05&amp;sourceID=14","4.6e-05")</f>
        <v>4.6e-05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HYPERLINK("http://141.218.60.56/~jnz1568/getInfo.php?workbook=19_01.xlsx&amp;sheet=U0&amp;row=291&amp;col=6&amp;number=3.7&amp;sourceID=14","3.7")</f>
        <v>3.7</v>
      </c>
      <c r="G291" s="4" t="str">
        <f>HYPERLINK("http://141.218.60.56/~jnz1568/getInfo.php?workbook=19_01.xlsx&amp;sheet=U0&amp;row=291&amp;col=7&amp;number=4.59e-05&amp;sourceID=14","4.59e-05")</f>
        <v>4.59e-05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HYPERLINK("http://141.218.60.56/~jnz1568/getInfo.php?workbook=19_01.xlsx&amp;sheet=U0&amp;row=292&amp;col=6&amp;number=3.8&amp;sourceID=14","3.8")</f>
        <v>3.8</v>
      </c>
      <c r="G292" s="4" t="str">
        <f>HYPERLINK("http://141.218.60.56/~jnz1568/getInfo.php?workbook=19_01.xlsx&amp;sheet=U0&amp;row=292&amp;col=7&amp;number=4.59e-05&amp;sourceID=14","4.59e-05")</f>
        <v>4.59e-05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HYPERLINK("http://141.218.60.56/~jnz1568/getInfo.php?workbook=19_01.xlsx&amp;sheet=U0&amp;row=293&amp;col=6&amp;number=3.9&amp;sourceID=14","3.9")</f>
        <v>3.9</v>
      </c>
      <c r="G293" s="4" t="str">
        <f>HYPERLINK("http://141.218.60.56/~jnz1568/getInfo.php?workbook=19_01.xlsx&amp;sheet=U0&amp;row=293&amp;col=7&amp;number=4.59e-05&amp;sourceID=14","4.59e-05")</f>
        <v>4.59e-05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HYPERLINK("http://141.218.60.56/~jnz1568/getInfo.php?workbook=19_01.xlsx&amp;sheet=U0&amp;row=294&amp;col=6&amp;number=4&amp;sourceID=14","4")</f>
        <v>4</v>
      </c>
      <c r="G294" s="4" t="str">
        <f>HYPERLINK("http://141.218.60.56/~jnz1568/getInfo.php?workbook=19_01.xlsx&amp;sheet=U0&amp;row=294&amp;col=7&amp;number=4.59e-05&amp;sourceID=14","4.59e-05")</f>
        <v>4.59e-05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HYPERLINK("http://141.218.60.56/~jnz1568/getInfo.php?workbook=19_01.xlsx&amp;sheet=U0&amp;row=295&amp;col=6&amp;number=4.1&amp;sourceID=14","4.1")</f>
        <v>4.1</v>
      </c>
      <c r="G295" s="4" t="str">
        <f>HYPERLINK("http://141.218.60.56/~jnz1568/getInfo.php?workbook=19_01.xlsx&amp;sheet=U0&amp;row=295&amp;col=7&amp;number=4.59e-05&amp;sourceID=14","4.59e-05")</f>
        <v>4.59e-05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HYPERLINK("http://141.218.60.56/~jnz1568/getInfo.php?workbook=19_01.xlsx&amp;sheet=U0&amp;row=296&amp;col=6&amp;number=4.2&amp;sourceID=14","4.2")</f>
        <v>4.2</v>
      </c>
      <c r="G296" s="4" t="str">
        <f>HYPERLINK("http://141.218.60.56/~jnz1568/getInfo.php?workbook=19_01.xlsx&amp;sheet=U0&amp;row=296&amp;col=7&amp;number=4.58e-05&amp;sourceID=14","4.58e-05")</f>
        <v>4.58e-05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HYPERLINK("http://141.218.60.56/~jnz1568/getInfo.php?workbook=19_01.xlsx&amp;sheet=U0&amp;row=297&amp;col=6&amp;number=4.3&amp;sourceID=14","4.3")</f>
        <v>4.3</v>
      </c>
      <c r="G297" s="4" t="str">
        <f>HYPERLINK("http://141.218.60.56/~jnz1568/getInfo.php?workbook=19_01.xlsx&amp;sheet=U0&amp;row=297&amp;col=7&amp;number=4.58e-05&amp;sourceID=14","4.58e-05")</f>
        <v>4.58e-05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HYPERLINK("http://141.218.60.56/~jnz1568/getInfo.php?workbook=19_01.xlsx&amp;sheet=U0&amp;row=298&amp;col=6&amp;number=4.4&amp;sourceID=14","4.4")</f>
        <v>4.4</v>
      </c>
      <c r="G298" s="4" t="str">
        <f>HYPERLINK("http://141.218.60.56/~jnz1568/getInfo.php?workbook=19_01.xlsx&amp;sheet=U0&amp;row=298&amp;col=7&amp;number=4.57e-05&amp;sourceID=14","4.57e-05")</f>
        <v>4.57e-05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HYPERLINK("http://141.218.60.56/~jnz1568/getInfo.php?workbook=19_01.xlsx&amp;sheet=U0&amp;row=299&amp;col=6&amp;number=4.5&amp;sourceID=14","4.5")</f>
        <v>4.5</v>
      </c>
      <c r="G299" s="4" t="str">
        <f>HYPERLINK("http://141.218.60.56/~jnz1568/getInfo.php?workbook=19_01.xlsx&amp;sheet=U0&amp;row=299&amp;col=7&amp;number=4.57e-05&amp;sourceID=14","4.57e-05")</f>
        <v>4.57e-05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HYPERLINK("http://141.218.60.56/~jnz1568/getInfo.php?workbook=19_01.xlsx&amp;sheet=U0&amp;row=300&amp;col=6&amp;number=4.6&amp;sourceID=14","4.6")</f>
        <v>4.6</v>
      </c>
      <c r="G300" s="4" t="str">
        <f>HYPERLINK("http://141.218.60.56/~jnz1568/getInfo.php?workbook=19_01.xlsx&amp;sheet=U0&amp;row=300&amp;col=7&amp;number=4.56e-05&amp;sourceID=14","4.56e-05")</f>
        <v>4.56e-05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HYPERLINK("http://141.218.60.56/~jnz1568/getInfo.php?workbook=19_01.xlsx&amp;sheet=U0&amp;row=301&amp;col=6&amp;number=4.7&amp;sourceID=14","4.7")</f>
        <v>4.7</v>
      </c>
      <c r="G301" s="4" t="str">
        <f>HYPERLINK("http://141.218.60.56/~jnz1568/getInfo.php?workbook=19_01.xlsx&amp;sheet=U0&amp;row=301&amp;col=7&amp;number=4.55e-05&amp;sourceID=14","4.55e-05")</f>
        <v>4.55e-05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HYPERLINK("http://141.218.60.56/~jnz1568/getInfo.php?workbook=19_01.xlsx&amp;sheet=U0&amp;row=302&amp;col=6&amp;number=4.8&amp;sourceID=14","4.8")</f>
        <v>4.8</v>
      </c>
      <c r="G302" s="4" t="str">
        <f>HYPERLINK("http://141.218.60.56/~jnz1568/getInfo.php?workbook=19_01.xlsx&amp;sheet=U0&amp;row=302&amp;col=7&amp;number=4.53e-05&amp;sourceID=14","4.53e-05")</f>
        <v>4.53e-05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HYPERLINK("http://141.218.60.56/~jnz1568/getInfo.php?workbook=19_01.xlsx&amp;sheet=U0&amp;row=303&amp;col=6&amp;number=4.9&amp;sourceID=14","4.9")</f>
        <v>4.9</v>
      </c>
      <c r="G303" s="4" t="str">
        <f>HYPERLINK("http://141.218.60.56/~jnz1568/getInfo.php?workbook=19_01.xlsx&amp;sheet=U0&amp;row=303&amp;col=7&amp;number=4.51e-05&amp;sourceID=14","4.51e-05")</f>
        <v>4.51e-05</v>
      </c>
    </row>
    <row r="304" spans="1:7">
      <c r="A304" s="3">
        <v>19</v>
      </c>
      <c r="B304" s="3">
        <v>1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HYPERLINK("http://141.218.60.56/~jnz1568/getInfo.php?workbook=19_01.xlsx&amp;sheet=U0&amp;row=304&amp;col=6&amp;number=3&amp;sourceID=14","3")</f>
        <v>3</v>
      </c>
      <c r="G304" s="4" t="str">
        <f>HYPERLINK("http://141.218.60.56/~jnz1568/getInfo.php?workbook=19_01.xlsx&amp;sheet=U0&amp;row=304&amp;col=7&amp;number=8.3e-05&amp;sourceID=14","8.3e-05")</f>
        <v>8.3e-05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HYPERLINK("http://141.218.60.56/~jnz1568/getInfo.php?workbook=19_01.xlsx&amp;sheet=U0&amp;row=305&amp;col=6&amp;number=3.1&amp;sourceID=14","3.1")</f>
        <v>3.1</v>
      </c>
      <c r="G305" s="4" t="str">
        <f>HYPERLINK("http://141.218.60.56/~jnz1568/getInfo.php?workbook=19_01.xlsx&amp;sheet=U0&amp;row=305&amp;col=7&amp;number=8.3e-05&amp;sourceID=14","8.3e-05")</f>
        <v>8.3e-05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HYPERLINK("http://141.218.60.56/~jnz1568/getInfo.php?workbook=19_01.xlsx&amp;sheet=U0&amp;row=306&amp;col=6&amp;number=3.2&amp;sourceID=14","3.2")</f>
        <v>3.2</v>
      </c>
      <c r="G306" s="4" t="str">
        <f>HYPERLINK("http://141.218.60.56/~jnz1568/getInfo.php?workbook=19_01.xlsx&amp;sheet=U0&amp;row=306&amp;col=7&amp;number=8.3e-05&amp;sourceID=14","8.3e-05")</f>
        <v>8.3e-05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HYPERLINK("http://141.218.60.56/~jnz1568/getInfo.php?workbook=19_01.xlsx&amp;sheet=U0&amp;row=307&amp;col=6&amp;number=3.3&amp;sourceID=14","3.3")</f>
        <v>3.3</v>
      </c>
      <c r="G307" s="4" t="str">
        <f>HYPERLINK("http://141.218.60.56/~jnz1568/getInfo.php?workbook=19_01.xlsx&amp;sheet=U0&amp;row=307&amp;col=7&amp;number=8.3e-05&amp;sourceID=14","8.3e-05")</f>
        <v>8.3e-05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HYPERLINK("http://141.218.60.56/~jnz1568/getInfo.php?workbook=19_01.xlsx&amp;sheet=U0&amp;row=308&amp;col=6&amp;number=3.4&amp;sourceID=14","3.4")</f>
        <v>3.4</v>
      </c>
      <c r="G308" s="4" t="str">
        <f>HYPERLINK("http://141.218.60.56/~jnz1568/getInfo.php?workbook=19_01.xlsx&amp;sheet=U0&amp;row=308&amp;col=7&amp;number=8.3e-05&amp;sourceID=14","8.3e-05")</f>
        <v>8.3e-05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HYPERLINK("http://141.218.60.56/~jnz1568/getInfo.php?workbook=19_01.xlsx&amp;sheet=U0&amp;row=309&amp;col=6&amp;number=3.5&amp;sourceID=14","3.5")</f>
        <v>3.5</v>
      </c>
      <c r="G309" s="4" t="str">
        <f>HYPERLINK("http://141.218.60.56/~jnz1568/getInfo.php?workbook=19_01.xlsx&amp;sheet=U0&amp;row=309&amp;col=7&amp;number=8.3e-05&amp;sourceID=14","8.3e-05")</f>
        <v>8.3e-05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HYPERLINK("http://141.218.60.56/~jnz1568/getInfo.php?workbook=19_01.xlsx&amp;sheet=U0&amp;row=310&amp;col=6&amp;number=3.6&amp;sourceID=14","3.6")</f>
        <v>3.6</v>
      </c>
      <c r="G310" s="4" t="str">
        <f>HYPERLINK("http://141.218.60.56/~jnz1568/getInfo.php?workbook=19_01.xlsx&amp;sheet=U0&amp;row=310&amp;col=7&amp;number=8.3e-05&amp;sourceID=14","8.3e-05")</f>
        <v>8.3e-05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HYPERLINK("http://141.218.60.56/~jnz1568/getInfo.php?workbook=19_01.xlsx&amp;sheet=U0&amp;row=311&amp;col=6&amp;number=3.7&amp;sourceID=14","3.7")</f>
        <v>3.7</v>
      </c>
      <c r="G311" s="4" t="str">
        <f>HYPERLINK("http://141.218.60.56/~jnz1568/getInfo.php?workbook=19_01.xlsx&amp;sheet=U0&amp;row=311&amp;col=7&amp;number=8.3e-05&amp;sourceID=14","8.3e-05")</f>
        <v>8.3e-05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HYPERLINK("http://141.218.60.56/~jnz1568/getInfo.php?workbook=19_01.xlsx&amp;sheet=U0&amp;row=312&amp;col=6&amp;number=3.8&amp;sourceID=14","3.8")</f>
        <v>3.8</v>
      </c>
      <c r="G312" s="4" t="str">
        <f>HYPERLINK("http://141.218.60.56/~jnz1568/getInfo.php?workbook=19_01.xlsx&amp;sheet=U0&amp;row=312&amp;col=7&amp;number=8.29e-05&amp;sourceID=14","8.29e-05")</f>
        <v>8.29e-05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HYPERLINK("http://141.218.60.56/~jnz1568/getInfo.php?workbook=19_01.xlsx&amp;sheet=U0&amp;row=313&amp;col=6&amp;number=3.9&amp;sourceID=14","3.9")</f>
        <v>3.9</v>
      </c>
      <c r="G313" s="4" t="str">
        <f>HYPERLINK("http://141.218.60.56/~jnz1568/getInfo.php?workbook=19_01.xlsx&amp;sheet=U0&amp;row=313&amp;col=7&amp;number=8.29e-05&amp;sourceID=14","8.29e-05")</f>
        <v>8.29e-05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HYPERLINK("http://141.218.60.56/~jnz1568/getInfo.php?workbook=19_01.xlsx&amp;sheet=U0&amp;row=314&amp;col=6&amp;number=4&amp;sourceID=14","4")</f>
        <v>4</v>
      </c>
      <c r="G314" s="4" t="str">
        <f>HYPERLINK("http://141.218.60.56/~jnz1568/getInfo.php?workbook=19_01.xlsx&amp;sheet=U0&amp;row=314&amp;col=7&amp;number=8.29e-05&amp;sourceID=14","8.29e-05")</f>
        <v>8.29e-05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HYPERLINK("http://141.218.60.56/~jnz1568/getInfo.php?workbook=19_01.xlsx&amp;sheet=U0&amp;row=315&amp;col=6&amp;number=4.1&amp;sourceID=14","4.1")</f>
        <v>4.1</v>
      </c>
      <c r="G315" s="4" t="str">
        <f>HYPERLINK("http://141.218.60.56/~jnz1568/getInfo.php?workbook=19_01.xlsx&amp;sheet=U0&amp;row=315&amp;col=7&amp;number=8.29e-05&amp;sourceID=14","8.29e-05")</f>
        <v>8.29e-05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HYPERLINK("http://141.218.60.56/~jnz1568/getInfo.php?workbook=19_01.xlsx&amp;sheet=U0&amp;row=316&amp;col=6&amp;number=4.2&amp;sourceID=14","4.2")</f>
        <v>4.2</v>
      </c>
      <c r="G316" s="4" t="str">
        <f>HYPERLINK("http://141.218.60.56/~jnz1568/getInfo.php?workbook=19_01.xlsx&amp;sheet=U0&amp;row=316&amp;col=7&amp;number=8.29e-05&amp;sourceID=14","8.29e-05")</f>
        <v>8.29e-05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HYPERLINK("http://141.218.60.56/~jnz1568/getInfo.php?workbook=19_01.xlsx&amp;sheet=U0&amp;row=317&amp;col=6&amp;number=4.3&amp;sourceID=14","4.3")</f>
        <v>4.3</v>
      </c>
      <c r="G317" s="4" t="str">
        <f>HYPERLINK("http://141.218.60.56/~jnz1568/getInfo.php?workbook=19_01.xlsx&amp;sheet=U0&amp;row=317&amp;col=7&amp;number=8.29e-05&amp;sourceID=14","8.29e-05")</f>
        <v>8.29e-05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HYPERLINK("http://141.218.60.56/~jnz1568/getInfo.php?workbook=19_01.xlsx&amp;sheet=U0&amp;row=318&amp;col=6&amp;number=4.4&amp;sourceID=14","4.4")</f>
        <v>4.4</v>
      </c>
      <c r="G318" s="4" t="str">
        <f>HYPERLINK("http://141.218.60.56/~jnz1568/getInfo.php?workbook=19_01.xlsx&amp;sheet=U0&amp;row=318&amp;col=7&amp;number=8.29e-05&amp;sourceID=14","8.29e-05")</f>
        <v>8.29e-05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HYPERLINK("http://141.218.60.56/~jnz1568/getInfo.php?workbook=19_01.xlsx&amp;sheet=U0&amp;row=319&amp;col=6&amp;number=4.5&amp;sourceID=14","4.5")</f>
        <v>4.5</v>
      </c>
      <c r="G319" s="4" t="str">
        <f>HYPERLINK("http://141.218.60.56/~jnz1568/getInfo.php?workbook=19_01.xlsx&amp;sheet=U0&amp;row=319&amp;col=7&amp;number=8.28e-05&amp;sourceID=14","8.28e-05")</f>
        <v>8.28e-05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HYPERLINK("http://141.218.60.56/~jnz1568/getInfo.php?workbook=19_01.xlsx&amp;sheet=U0&amp;row=320&amp;col=6&amp;number=4.6&amp;sourceID=14","4.6")</f>
        <v>4.6</v>
      </c>
      <c r="G320" s="4" t="str">
        <f>HYPERLINK("http://141.218.60.56/~jnz1568/getInfo.php?workbook=19_01.xlsx&amp;sheet=U0&amp;row=320&amp;col=7&amp;number=8.28e-05&amp;sourceID=14","8.28e-05")</f>
        <v>8.28e-05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HYPERLINK("http://141.218.60.56/~jnz1568/getInfo.php?workbook=19_01.xlsx&amp;sheet=U0&amp;row=321&amp;col=6&amp;number=4.7&amp;sourceID=14","4.7")</f>
        <v>4.7</v>
      </c>
      <c r="G321" s="4" t="str">
        <f>HYPERLINK("http://141.218.60.56/~jnz1568/getInfo.php?workbook=19_01.xlsx&amp;sheet=U0&amp;row=321&amp;col=7&amp;number=8.28e-05&amp;sourceID=14","8.28e-05")</f>
        <v>8.28e-05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HYPERLINK("http://141.218.60.56/~jnz1568/getInfo.php?workbook=19_01.xlsx&amp;sheet=U0&amp;row=322&amp;col=6&amp;number=4.8&amp;sourceID=14","4.8")</f>
        <v>4.8</v>
      </c>
      <c r="G322" s="4" t="str">
        <f>HYPERLINK("http://141.218.60.56/~jnz1568/getInfo.php?workbook=19_01.xlsx&amp;sheet=U0&amp;row=322&amp;col=7&amp;number=8.27e-05&amp;sourceID=14","8.27e-05")</f>
        <v>8.27e-05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HYPERLINK("http://141.218.60.56/~jnz1568/getInfo.php?workbook=19_01.xlsx&amp;sheet=U0&amp;row=323&amp;col=6&amp;number=4.9&amp;sourceID=14","4.9")</f>
        <v>4.9</v>
      </c>
      <c r="G323" s="4" t="str">
        <f>HYPERLINK("http://141.218.60.56/~jnz1568/getInfo.php?workbook=19_01.xlsx&amp;sheet=U0&amp;row=323&amp;col=7&amp;number=8.27e-05&amp;sourceID=14","8.27e-05")</f>
        <v>8.27e-05</v>
      </c>
    </row>
    <row r="324" spans="1:7">
      <c r="A324" s="3">
        <v>19</v>
      </c>
      <c r="B324" s="3">
        <v>1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HYPERLINK("http://141.218.60.56/~jnz1568/getInfo.php?workbook=19_01.xlsx&amp;sheet=U0&amp;row=324&amp;col=6&amp;number=3&amp;sourceID=14","3")</f>
        <v>3</v>
      </c>
      <c r="G324" s="4" t="str">
        <f>HYPERLINK("http://141.218.60.56/~jnz1568/getInfo.php?workbook=19_01.xlsx&amp;sheet=U0&amp;row=324&amp;col=7&amp;number=0.000114&amp;sourceID=14","0.000114")</f>
        <v>0.000114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HYPERLINK("http://141.218.60.56/~jnz1568/getInfo.php?workbook=19_01.xlsx&amp;sheet=U0&amp;row=325&amp;col=6&amp;number=3.1&amp;sourceID=14","3.1")</f>
        <v>3.1</v>
      </c>
      <c r="G325" s="4" t="str">
        <f>HYPERLINK("http://141.218.60.56/~jnz1568/getInfo.php?workbook=19_01.xlsx&amp;sheet=U0&amp;row=325&amp;col=7&amp;number=0.000114&amp;sourceID=14","0.000114")</f>
        <v>0.000114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HYPERLINK("http://141.218.60.56/~jnz1568/getInfo.php?workbook=19_01.xlsx&amp;sheet=U0&amp;row=326&amp;col=6&amp;number=3.2&amp;sourceID=14","3.2")</f>
        <v>3.2</v>
      </c>
      <c r="G326" s="4" t="str">
        <f>HYPERLINK("http://141.218.60.56/~jnz1568/getInfo.php?workbook=19_01.xlsx&amp;sheet=U0&amp;row=326&amp;col=7&amp;number=0.000114&amp;sourceID=14","0.000114")</f>
        <v>0.000114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HYPERLINK("http://141.218.60.56/~jnz1568/getInfo.php?workbook=19_01.xlsx&amp;sheet=U0&amp;row=327&amp;col=6&amp;number=3.3&amp;sourceID=14","3.3")</f>
        <v>3.3</v>
      </c>
      <c r="G327" s="4" t="str">
        <f>HYPERLINK("http://141.218.60.56/~jnz1568/getInfo.php?workbook=19_01.xlsx&amp;sheet=U0&amp;row=327&amp;col=7&amp;number=0.000114&amp;sourceID=14","0.000114")</f>
        <v>0.000114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HYPERLINK("http://141.218.60.56/~jnz1568/getInfo.php?workbook=19_01.xlsx&amp;sheet=U0&amp;row=328&amp;col=6&amp;number=3.4&amp;sourceID=14","3.4")</f>
        <v>3.4</v>
      </c>
      <c r="G328" s="4" t="str">
        <f>HYPERLINK("http://141.218.60.56/~jnz1568/getInfo.php?workbook=19_01.xlsx&amp;sheet=U0&amp;row=328&amp;col=7&amp;number=0.000114&amp;sourceID=14","0.000114")</f>
        <v>0.000114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HYPERLINK("http://141.218.60.56/~jnz1568/getInfo.php?workbook=19_01.xlsx&amp;sheet=U0&amp;row=329&amp;col=6&amp;number=3.5&amp;sourceID=14","3.5")</f>
        <v>3.5</v>
      </c>
      <c r="G329" s="4" t="str">
        <f>HYPERLINK("http://141.218.60.56/~jnz1568/getInfo.php?workbook=19_01.xlsx&amp;sheet=U0&amp;row=329&amp;col=7&amp;number=0.000114&amp;sourceID=14","0.000114")</f>
        <v>0.000114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HYPERLINK("http://141.218.60.56/~jnz1568/getInfo.php?workbook=19_01.xlsx&amp;sheet=U0&amp;row=330&amp;col=6&amp;number=3.6&amp;sourceID=14","3.6")</f>
        <v>3.6</v>
      </c>
      <c r="G330" s="4" t="str">
        <f>HYPERLINK("http://141.218.60.56/~jnz1568/getInfo.php?workbook=19_01.xlsx&amp;sheet=U0&amp;row=330&amp;col=7&amp;number=0.000114&amp;sourceID=14","0.000114")</f>
        <v>0.000114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HYPERLINK("http://141.218.60.56/~jnz1568/getInfo.php?workbook=19_01.xlsx&amp;sheet=U0&amp;row=331&amp;col=6&amp;number=3.7&amp;sourceID=14","3.7")</f>
        <v>3.7</v>
      </c>
      <c r="G331" s="4" t="str">
        <f>HYPERLINK("http://141.218.60.56/~jnz1568/getInfo.php?workbook=19_01.xlsx&amp;sheet=U0&amp;row=331&amp;col=7&amp;number=0.000114&amp;sourceID=14","0.000114")</f>
        <v>0.000114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HYPERLINK("http://141.218.60.56/~jnz1568/getInfo.php?workbook=19_01.xlsx&amp;sheet=U0&amp;row=332&amp;col=6&amp;number=3.8&amp;sourceID=14","3.8")</f>
        <v>3.8</v>
      </c>
      <c r="G332" s="4" t="str">
        <f>HYPERLINK("http://141.218.60.56/~jnz1568/getInfo.php?workbook=19_01.xlsx&amp;sheet=U0&amp;row=332&amp;col=7&amp;number=0.000114&amp;sourceID=14","0.000114")</f>
        <v>0.000114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HYPERLINK("http://141.218.60.56/~jnz1568/getInfo.php?workbook=19_01.xlsx&amp;sheet=U0&amp;row=333&amp;col=6&amp;number=3.9&amp;sourceID=14","3.9")</f>
        <v>3.9</v>
      </c>
      <c r="G333" s="4" t="str">
        <f>HYPERLINK("http://141.218.60.56/~jnz1568/getInfo.php?workbook=19_01.xlsx&amp;sheet=U0&amp;row=333&amp;col=7&amp;number=0.000114&amp;sourceID=14","0.000114")</f>
        <v>0.000114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HYPERLINK("http://141.218.60.56/~jnz1568/getInfo.php?workbook=19_01.xlsx&amp;sheet=U0&amp;row=334&amp;col=6&amp;number=4&amp;sourceID=14","4")</f>
        <v>4</v>
      </c>
      <c r="G334" s="4" t="str">
        <f>HYPERLINK("http://141.218.60.56/~jnz1568/getInfo.php?workbook=19_01.xlsx&amp;sheet=U0&amp;row=334&amp;col=7&amp;number=0.000114&amp;sourceID=14","0.000114")</f>
        <v>0.000114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HYPERLINK("http://141.218.60.56/~jnz1568/getInfo.php?workbook=19_01.xlsx&amp;sheet=U0&amp;row=335&amp;col=6&amp;number=4.1&amp;sourceID=14","4.1")</f>
        <v>4.1</v>
      </c>
      <c r="G335" s="4" t="str">
        <f>HYPERLINK("http://141.218.60.56/~jnz1568/getInfo.php?workbook=19_01.xlsx&amp;sheet=U0&amp;row=335&amp;col=7&amp;number=0.000114&amp;sourceID=14","0.000114")</f>
        <v>0.000114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HYPERLINK("http://141.218.60.56/~jnz1568/getInfo.php?workbook=19_01.xlsx&amp;sheet=U0&amp;row=336&amp;col=6&amp;number=4.2&amp;sourceID=14","4.2")</f>
        <v>4.2</v>
      </c>
      <c r="G336" s="4" t="str">
        <f>HYPERLINK("http://141.218.60.56/~jnz1568/getInfo.php?workbook=19_01.xlsx&amp;sheet=U0&amp;row=336&amp;col=7&amp;number=0.000114&amp;sourceID=14","0.000114")</f>
        <v>0.000114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HYPERLINK("http://141.218.60.56/~jnz1568/getInfo.php?workbook=19_01.xlsx&amp;sheet=U0&amp;row=337&amp;col=6&amp;number=4.3&amp;sourceID=14","4.3")</f>
        <v>4.3</v>
      </c>
      <c r="G337" s="4" t="str">
        <f>HYPERLINK("http://141.218.60.56/~jnz1568/getInfo.php?workbook=19_01.xlsx&amp;sheet=U0&amp;row=337&amp;col=7&amp;number=0.000114&amp;sourceID=14","0.000114")</f>
        <v>0.000114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HYPERLINK("http://141.218.60.56/~jnz1568/getInfo.php?workbook=19_01.xlsx&amp;sheet=U0&amp;row=338&amp;col=6&amp;number=4.4&amp;sourceID=14","4.4")</f>
        <v>4.4</v>
      </c>
      <c r="G338" s="4" t="str">
        <f>HYPERLINK("http://141.218.60.56/~jnz1568/getInfo.php?workbook=19_01.xlsx&amp;sheet=U0&amp;row=338&amp;col=7&amp;number=0.000114&amp;sourceID=14","0.000114")</f>
        <v>0.000114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HYPERLINK("http://141.218.60.56/~jnz1568/getInfo.php?workbook=19_01.xlsx&amp;sheet=U0&amp;row=339&amp;col=6&amp;number=4.5&amp;sourceID=14","4.5")</f>
        <v>4.5</v>
      </c>
      <c r="G339" s="4" t="str">
        <f>HYPERLINK("http://141.218.60.56/~jnz1568/getInfo.php?workbook=19_01.xlsx&amp;sheet=U0&amp;row=339&amp;col=7&amp;number=0.000114&amp;sourceID=14","0.000114")</f>
        <v>0.000114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HYPERLINK("http://141.218.60.56/~jnz1568/getInfo.php?workbook=19_01.xlsx&amp;sheet=U0&amp;row=340&amp;col=6&amp;number=4.6&amp;sourceID=14","4.6")</f>
        <v>4.6</v>
      </c>
      <c r="G340" s="4" t="str">
        <f>HYPERLINK("http://141.218.60.56/~jnz1568/getInfo.php?workbook=19_01.xlsx&amp;sheet=U0&amp;row=340&amp;col=7&amp;number=0.000114&amp;sourceID=14","0.000114")</f>
        <v>0.000114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HYPERLINK("http://141.218.60.56/~jnz1568/getInfo.php?workbook=19_01.xlsx&amp;sheet=U0&amp;row=341&amp;col=6&amp;number=4.7&amp;sourceID=14","4.7")</f>
        <v>4.7</v>
      </c>
      <c r="G341" s="4" t="str">
        <f>HYPERLINK("http://141.218.60.56/~jnz1568/getInfo.php?workbook=19_01.xlsx&amp;sheet=U0&amp;row=341&amp;col=7&amp;number=0.000114&amp;sourceID=14","0.000114")</f>
        <v>0.000114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HYPERLINK("http://141.218.60.56/~jnz1568/getInfo.php?workbook=19_01.xlsx&amp;sheet=U0&amp;row=342&amp;col=6&amp;number=4.8&amp;sourceID=14","4.8")</f>
        <v>4.8</v>
      </c>
      <c r="G342" s="4" t="str">
        <f>HYPERLINK("http://141.218.60.56/~jnz1568/getInfo.php?workbook=19_01.xlsx&amp;sheet=U0&amp;row=342&amp;col=7&amp;number=0.000114&amp;sourceID=14","0.000114")</f>
        <v>0.000114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HYPERLINK("http://141.218.60.56/~jnz1568/getInfo.php?workbook=19_01.xlsx&amp;sheet=U0&amp;row=343&amp;col=6&amp;number=4.9&amp;sourceID=14","4.9")</f>
        <v>4.9</v>
      </c>
      <c r="G343" s="4" t="str">
        <f>HYPERLINK("http://141.218.60.56/~jnz1568/getInfo.php?workbook=19_01.xlsx&amp;sheet=U0&amp;row=343&amp;col=7&amp;number=0.000114&amp;sourceID=14","0.000114")</f>
        <v>0.000114</v>
      </c>
    </row>
    <row r="344" spans="1:7">
      <c r="A344" s="3">
        <v>19</v>
      </c>
      <c r="B344" s="3">
        <v>1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HYPERLINK("http://141.218.60.56/~jnz1568/getInfo.php?workbook=19_01.xlsx&amp;sheet=U0&amp;row=344&amp;col=6&amp;number=3&amp;sourceID=14","3")</f>
        <v>3</v>
      </c>
      <c r="G344" s="4" t="str">
        <f>HYPERLINK("http://141.218.60.56/~jnz1568/getInfo.php?workbook=19_01.xlsx&amp;sheet=U0&amp;row=344&amp;col=7&amp;number=0.000228&amp;sourceID=14","0.000228")</f>
        <v>0.000228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HYPERLINK("http://141.218.60.56/~jnz1568/getInfo.php?workbook=19_01.xlsx&amp;sheet=U0&amp;row=345&amp;col=6&amp;number=3.1&amp;sourceID=14","3.1")</f>
        <v>3.1</v>
      </c>
      <c r="G345" s="4" t="str">
        <f>HYPERLINK("http://141.218.60.56/~jnz1568/getInfo.php?workbook=19_01.xlsx&amp;sheet=U0&amp;row=345&amp;col=7&amp;number=0.000228&amp;sourceID=14","0.000228")</f>
        <v>0.000228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HYPERLINK("http://141.218.60.56/~jnz1568/getInfo.php?workbook=19_01.xlsx&amp;sheet=U0&amp;row=346&amp;col=6&amp;number=3.2&amp;sourceID=14","3.2")</f>
        <v>3.2</v>
      </c>
      <c r="G346" s="4" t="str">
        <f>HYPERLINK("http://141.218.60.56/~jnz1568/getInfo.php?workbook=19_01.xlsx&amp;sheet=U0&amp;row=346&amp;col=7&amp;number=0.000228&amp;sourceID=14","0.000228")</f>
        <v>0.000228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HYPERLINK("http://141.218.60.56/~jnz1568/getInfo.php?workbook=19_01.xlsx&amp;sheet=U0&amp;row=347&amp;col=6&amp;number=3.3&amp;sourceID=14","3.3")</f>
        <v>3.3</v>
      </c>
      <c r="G347" s="4" t="str">
        <f>HYPERLINK("http://141.218.60.56/~jnz1568/getInfo.php?workbook=19_01.xlsx&amp;sheet=U0&amp;row=347&amp;col=7&amp;number=0.000228&amp;sourceID=14","0.000228")</f>
        <v>0.000228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HYPERLINK("http://141.218.60.56/~jnz1568/getInfo.php?workbook=19_01.xlsx&amp;sheet=U0&amp;row=348&amp;col=6&amp;number=3.4&amp;sourceID=14","3.4")</f>
        <v>3.4</v>
      </c>
      <c r="G348" s="4" t="str">
        <f>HYPERLINK("http://141.218.60.56/~jnz1568/getInfo.php?workbook=19_01.xlsx&amp;sheet=U0&amp;row=348&amp;col=7&amp;number=0.000228&amp;sourceID=14","0.000228")</f>
        <v>0.000228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HYPERLINK("http://141.218.60.56/~jnz1568/getInfo.php?workbook=19_01.xlsx&amp;sheet=U0&amp;row=349&amp;col=6&amp;number=3.5&amp;sourceID=14","3.5")</f>
        <v>3.5</v>
      </c>
      <c r="G349" s="4" t="str">
        <f>HYPERLINK("http://141.218.60.56/~jnz1568/getInfo.php?workbook=19_01.xlsx&amp;sheet=U0&amp;row=349&amp;col=7&amp;number=0.000228&amp;sourceID=14","0.000228")</f>
        <v>0.000228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HYPERLINK("http://141.218.60.56/~jnz1568/getInfo.php?workbook=19_01.xlsx&amp;sheet=U0&amp;row=350&amp;col=6&amp;number=3.6&amp;sourceID=14","3.6")</f>
        <v>3.6</v>
      </c>
      <c r="G350" s="4" t="str">
        <f>HYPERLINK("http://141.218.60.56/~jnz1568/getInfo.php?workbook=19_01.xlsx&amp;sheet=U0&amp;row=350&amp;col=7&amp;number=0.000228&amp;sourceID=14","0.000228")</f>
        <v>0.000228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HYPERLINK("http://141.218.60.56/~jnz1568/getInfo.php?workbook=19_01.xlsx&amp;sheet=U0&amp;row=351&amp;col=6&amp;number=3.7&amp;sourceID=14","3.7")</f>
        <v>3.7</v>
      </c>
      <c r="G351" s="4" t="str">
        <f>HYPERLINK("http://141.218.60.56/~jnz1568/getInfo.php?workbook=19_01.xlsx&amp;sheet=U0&amp;row=351&amp;col=7&amp;number=0.000228&amp;sourceID=14","0.000228")</f>
        <v>0.000228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HYPERLINK("http://141.218.60.56/~jnz1568/getInfo.php?workbook=19_01.xlsx&amp;sheet=U0&amp;row=352&amp;col=6&amp;number=3.8&amp;sourceID=14","3.8")</f>
        <v>3.8</v>
      </c>
      <c r="G352" s="4" t="str">
        <f>HYPERLINK("http://141.218.60.56/~jnz1568/getInfo.php?workbook=19_01.xlsx&amp;sheet=U0&amp;row=352&amp;col=7&amp;number=0.000228&amp;sourceID=14","0.000228")</f>
        <v>0.000228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HYPERLINK("http://141.218.60.56/~jnz1568/getInfo.php?workbook=19_01.xlsx&amp;sheet=U0&amp;row=353&amp;col=6&amp;number=3.9&amp;sourceID=14","3.9")</f>
        <v>3.9</v>
      </c>
      <c r="G353" s="4" t="str">
        <f>HYPERLINK("http://141.218.60.56/~jnz1568/getInfo.php?workbook=19_01.xlsx&amp;sheet=U0&amp;row=353&amp;col=7&amp;number=0.000228&amp;sourceID=14","0.000228")</f>
        <v>0.000228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HYPERLINK("http://141.218.60.56/~jnz1568/getInfo.php?workbook=19_01.xlsx&amp;sheet=U0&amp;row=354&amp;col=6&amp;number=4&amp;sourceID=14","4")</f>
        <v>4</v>
      </c>
      <c r="G354" s="4" t="str">
        <f>HYPERLINK("http://141.218.60.56/~jnz1568/getInfo.php?workbook=19_01.xlsx&amp;sheet=U0&amp;row=354&amp;col=7&amp;number=0.000228&amp;sourceID=14","0.000228")</f>
        <v>0.000228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HYPERLINK("http://141.218.60.56/~jnz1568/getInfo.php?workbook=19_01.xlsx&amp;sheet=U0&amp;row=355&amp;col=6&amp;number=4.1&amp;sourceID=14","4.1")</f>
        <v>4.1</v>
      </c>
      <c r="G355" s="4" t="str">
        <f>HYPERLINK("http://141.218.60.56/~jnz1568/getInfo.php?workbook=19_01.xlsx&amp;sheet=U0&amp;row=355&amp;col=7&amp;number=0.000228&amp;sourceID=14","0.000228")</f>
        <v>0.000228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HYPERLINK("http://141.218.60.56/~jnz1568/getInfo.php?workbook=19_01.xlsx&amp;sheet=U0&amp;row=356&amp;col=6&amp;number=4.2&amp;sourceID=14","4.2")</f>
        <v>4.2</v>
      </c>
      <c r="G356" s="4" t="str">
        <f>HYPERLINK("http://141.218.60.56/~jnz1568/getInfo.php?workbook=19_01.xlsx&amp;sheet=U0&amp;row=356&amp;col=7&amp;number=0.000228&amp;sourceID=14","0.000228")</f>
        <v>0.000228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HYPERLINK("http://141.218.60.56/~jnz1568/getInfo.php?workbook=19_01.xlsx&amp;sheet=U0&amp;row=357&amp;col=6&amp;number=4.3&amp;sourceID=14","4.3")</f>
        <v>4.3</v>
      </c>
      <c r="G357" s="4" t="str">
        <f>HYPERLINK("http://141.218.60.56/~jnz1568/getInfo.php?workbook=19_01.xlsx&amp;sheet=U0&amp;row=357&amp;col=7&amp;number=0.000228&amp;sourceID=14","0.000228")</f>
        <v>0.000228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HYPERLINK("http://141.218.60.56/~jnz1568/getInfo.php?workbook=19_01.xlsx&amp;sheet=U0&amp;row=358&amp;col=6&amp;number=4.4&amp;sourceID=14","4.4")</f>
        <v>4.4</v>
      </c>
      <c r="G358" s="4" t="str">
        <f>HYPERLINK("http://141.218.60.56/~jnz1568/getInfo.php?workbook=19_01.xlsx&amp;sheet=U0&amp;row=358&amp;col=7&amp;number=0.000228&amp;sourceID=14","0.000228")</f>
        <v>0.000228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HYPERLINK("http://141.218.60.56/~jnz1568/getInfo.php?workbook=19_01.xlsx&amp;sheet=U0&amp;row=359&amp;col=6&amp;number=4.5&amp;sourceID=14","4.5")</f>
        <v>4.5</v>
      </c>
      <c r="G359" s="4" t="str">
        <f>HYPERLINK("http://141.218.60.56/~jnz1568/getInfo.php?workbook=19_01.xlsx&amp;sheet=U0&amp;row=359&amp;col=7&amp;number=0.000228&amp;sourceID=14","0.000228")</f>
        <v>0.000228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HYPERLINK("http://141.218.60.56/~jnz1568/getInfo.php?workbook=19_01.xlsx&amp;sheet=U0&amp;row=360&amp;col=6&amp;number=4.6&amp;sourceID=14","4.6")</f>
        <v>4.6</v>
      </c>
      <c r="G360" s="4" t="str">
        <f>HYPERLINK("http://141.218.60.56/~jnz1568/getInfo.php?workbook=19_01.xlsx&amp;sheet=U0&amp;row=360&amp;col=7&amp;number=0.000228&amp;sourceID=14","0.000228")</f>
        <v>0.000228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HYPERLINK("http://141.218.60.56/~jnz1568/getInfo.php?workbook=19_01.xlsx&amp;sheet=U0&amp;row=361&amp;col=6&amp;number=4.7&amp;sourceID=14","4.7")</f>
        <v>4.7</v>
      </c>
      <c r="G361" s="4" t="str">
        <f>HYPERLINK("http://141.218.60.56/~jnz1568/getInfo.php?workbook=19_01.xlsx&amp;sheet=U0&amp;row=361&amp;col=7&amp;number=0.000228&amp;sourceID=14","0.000228")</f>
        <v>0.000228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HYPERLINK("http://141.218.60.56/~jnz1568/getInfo.php?workbook=19_01.xlsx&amp;sheet=U0&amp;row=362&amp;col=6&amp;number=4.8&amp;sourceID=14","4.8")</f>
        <v>4.8</v>
      </c>
      <c r="G362" s="4" t="str">
        <f>HYPERLINK("http://141.218.60.56/~jnz1568/getInfo.php?workbook=19_01.xlsx&amp;sheet=U0&amp;row=362&amp;col=7&amp;number=0.000228&amp;sourceID=14","0.000228")</f>
        <v>0.000228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HYPERLINK("http://141.218.60.56/~jnz1568/getInfo.php?workbook=19_01.xlsx&amp;sheet=U0&amp;row=363&amp;col=6&amp;number=4.9&amp;sourceID=14","4.9")</f>
        <v>4.9</v>
      </c>
      <c r="G363" s="4" t="str">
        <f>HYPERLINK("http://141.218.60.56/~jnz1568/getInfo.php?workbook=19_01.xlsx&amp;sheet=U0&amp;row=363&amp;col=7&amp;number=0.000228&amp;sourceID=14","0.000228")</f>
        <v>0.000228</v>
      </c>
    </row>
    <row r="364" spans="1:7">
      <c r="A364" s="3">
        <v>19</v>
      </c>
      <c r="B364" s="3">
        <v>1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HYPERLINK("http://141.218.60.56/~jnz1568/getInfo.php?workbook=19_01.xlsx&amp;sheet=U0&amp;row=364&amp;col=6&amp;number=3&amp;sourceID=14","3")</f>
        <v>3</v>
      </c>
      <c r="G364" s="4" t="str">
        <f>HYPERLINK("http://141.218.60.56/~jnz1568/getInfo.php?workbook=19_01.xlsx&amp;sheet=U0&amp;row=364&amp;col=7&amp;number=3.69e-05&amp;sourceID=14","3.69e-05")</f>
        <v>3.69e-05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HYPERLINK("http://141.218.60.56/~jnz1568/getInfo.php?workbook=19_01.xlsx&amp;sheet=U0&amp;row=365&amp;col=6&amp;number=3.1&amp;sourceID=14","3.1")</f>
        <v>3.1</v>
      </c>
      <c r="G365" s="4" t="str">
        <f>HYPERLINK("http://141.218.60.56/~jnz1568/getInfo.php?workbook=19_01.xlsx&amp;sheet=U0&amp;row=365&amp;col=7&amp;number=3.69e-05&amp;sourceID=14","3.69e-05")</f>
        <v>3.69e-05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HYPERLINK("http://141.218.60.56/~jnz1568/getInfo.php?workbook=19_01.xlsx&amp;sheet=U0&amp;row=366&amp;col=6&amp;number=3.2&amp;sourceID=14","3.2")</f>
        <v>3.2</v>
      </c>
      <c r="G366" s="4" t="str">
        <f>HYPERLINK("http://141.218.60.56/~jnz1568/getInfo.php?workbook=19_01.xlsx&amp;sheet=U0&amp;row=366&amp;col=7&amp;number=3.69e-05&amp;sourceID=14","3.69e-05")</f>
        <v>3.69e-05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HYPERLINK("http://141.218.60.56/~jnz1568/getInfo.php?workbook=19_01.xlsx&amp;sheet=U0&amp;row=367&amp;col=6&amp;number=3.3&amp;sourceID=14","3.3")</f>
        <v>3.3</v>
      </c>
      <c r="G367" s="4" t="str">
        <f>HYPERLINK("http://141.218.60.56/~jnz1568/getInfo.php?workbook=19_01.xlsx&amp;sheet=U0&amp;row=367&amp;col=7&amp;number=3.69e-05&amp;sourceID=14","3.69e-05")</f>
        <v>3.69e-05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HYPERLINK("http://141.218.60.56/~jnz1568/getInfo.php?workbook=19_01.xlsx&amp;sheet=U0&amp;row=368&amp;col=6&amp;number=3.4&amp;sourceID=14","3.4")</f>
        <v>3.4</v>
      </c>
      <c r="G368" s="4" t="str">
        <f>HYPERLINK("http://141.218.60.56/~jnz1568/getInfo.php?workbook=19_01.xlsx&amp;sheet=U0&amp;row=368&amp;col=7&amp;number=3.69e-05&amp;sourceID=14","3.69e-05")</f>
        <v>3.69e-05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HYPERLINK("http://141.218.60.56/~jnz1568/getInfo.php?workbook=19_01.xlsx&amp;sheet=U0&amp;row=369&amp;col=6&amp;number=3.5&amp;sourceID=14","3.5")</f>
        <v>3.5</v>
      </c>
      <c r="G369" s="4" t="str">
        <f>HYPERLINK("http://141.218.60.56/~jnz1568/getInfo.php?workbook=19_01.xlsx&amp;sheet=U0&amp;row=369&amp;col=7&amp;number=3.69e-05&amp;sourceID=14","3.69e-05")</f>
        <v>3.69e-05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HYPERLINK("http://141.218.60.56/~jnz1568/getInfo.php?workbook=19_01.xlsx&amp;sheet=U0&amp;row=370&amp;col=6&amp;number=3.6&amp;sourceID=14","3.6")</f>
        <v>3.6</v>
      </c>
      <c r="G370" s="4" t="str">
        <f>HYPERLINK("http://141.218.60.56/~jnz1568/getInfo.php?workbook=19_01.xlsx&amp;sheet=U0&amp;row=370&amp;col=7&amp;number=3.69e-05&amp;sourceID=14","3.69e-05")</f>
        <v>3.69e-05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HYPERLINK("http://141.218.60.56/~jnz1568/getInfo.php?workbook=19_01.xlsx&amp;sheet=U0&amp;row=371&amp;col=6&amp;number=3.7&amp;sourceID=14","3.7")</f>
        <v>3.7</v>
      </c>
      <c r="G371" s="4" t="str">
        <f>HYPERLINK("http://141.218.60.56/~jnz1568/getInfo.php?workbook=19_01.xlsx&amp;sheet=U0&amp;row=371&amp;col=7&amp;number=3.69e-05&amp;sourceID=14","3.69e-05")</f>
        <v>3.69e-05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HYPERLINK("http://141.218.60.56/~jnz1568/getInfo.php?workbook=19_01.xlsx&amp;sheet=U0&amp;row=372&amp;col=6&amp;number=3.8&amp;sourceID=14","3.8")</f>
        <v>3.8</v>
      </c>
      <c r="G372" s="4" t="str">
        <f>HYPERLINK("http://141.218.60.56/~jnz1568/getInfo.php?workbook=19_01.xlsx&amp;sheet=U0&amp;row=372&amp;col=7&amp;number=3.69e-05&amp;sourceID=14","3.69e-05")</f>
        <v>3.69e-05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HYPERLINK("http://141.218.60.56/~jnz1568/getInfo.php?workbook=19_01.xlsx&amp;sheet=U0&amp;row=373&amp;col=6&amp;number=3.9&amp;sourceID=14","3.9")</f>
        <v>3.9</v>
      </c>
      <c r="G373" s="4" t="str">
        <f>HYPERLINK("http://141.218.60.56/~jnz1568/getInfo.php?workbook=19_01.xlsx&amp;sheet=U0&amp;row=373&amp;col=7&amp;number=3.68e-05&amp;sourceID=14","3.68e-05")</f>
        <v>3.68e-05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HYPERLINK("http://141.218.60.56/~jnz1568/getInfo.php?workbook=19_01.xlsx&amp;sheet=U0&amp;row=374&amp;col=6&amp;number=4&amp;sourceID=14","4")</f>
        <v>4</v>
      </c>
      <c r="G374" s="4" t="str">
        <f>HYPERLINK("http://141.218.60.56/~jnz1568/getInfo.php?workbook=19_01.xlsx&amp;sheet=U0&amp;row=374&amp;col=7&amp;number=3.68e-05&amp;sourceID=14","3.68e-05")</f>
        <v>3.68e-05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HYPERLINK("http://141.218.60.56/~jnz1568/getInfo.php?workbook=19_01.xlsx&amp;sheet=U0&amp;row=375&amp;col=6&amp;number=4.1&amp;sourceID=14","4.1")</f>
        <v>4.1</v>
      </c>
      <c r="G375" s="4" t="str">
        <f>HYPERLINK("http://141.218.60.56/~jnz1568/getInfo.php?workbook=19_01.xlsx&amp;sheet=U0&amp;row=375&amp;col=7&amp;number=3.68e-05&amp;sourceID=14","3.68e-05")</f>
        <v>3.68e-05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HYPERLINK("http://141.218.60.56/~jnz1568/getInfo.php?workbook=19_01.xlsx&amp;sheet=U0&amp;row=376&amp;col=6&amp;number=4.2&amp;sourceID=14","4.2")</f>
        <v>4.2</v>
      </c>
      <c r="G376" s="4" t="str">
        <f>HYPERLINK("http://141.218.60.56/~jnz1568/getInfo.php?workbook=19_01.xlsx&amp;sheet=U0&amp;row=376&amp;col=7&amp;number=3.68e-05&amp;sourceID=14","3.68e-05")</f>
        <v>3.68e-05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HYPERLINK("http://141.218.60.56/~jnz1568/getInfo.php?workbook=19_01.xlsx&amp;sheet=U0&amp;row=377&amp;col=6&amp;number=4.3&amp;sourceID=14","4.3")</f>
        <v>4.3</v>
      </c>
      <c r="G377" s="4" t="str">
        <f>HYPERLINK("http://141.218.60.56/~jnz1568/getInfo.php?workbook=19_01.xlsx&amp;sheet=U0&amp;row=377&amp;col=7&amp;number=3.68e-05&amp;sourceID=14","3.68e-05")</f>
        <v>3.68e-05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HYPERLINK("http://141.218.60.56/~jnz1568/getInfo.php?workbook=19_01.xlsx&amp;sheet=U0&amp;row=378&amp;col=6&amp;number=4.4&amp;sourceID=14","4.4")</f>
        <v>4.4</v>
      </c>
      <c r="G378" s="4" t="str">
        <f>HYPERLINK("http://141.218.60.56/~jnz1568/getInfo.php?workbook=19_01.xlsx&amp;sheet=U0&amp;row=378&amp;col=7&amp;number=3.68e-05&amp;sourceID=14","3.68e-05")</f>
        <v>3.68e-05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HYPERLINK("http://141.218.60.56/~jnz1568/getInfo.php?workbook=19_01.xlsx&amp;sheet=U0&amp;row=379&amp;col=6&amp;number=4.5&amp;sourceID=14","4.5")</f>
        <v>4.5</v>
      </c>
      <c r="G379" s="4" t="str">
        <f>HYPERLINK("http://141.218.60.56/~jnz1568/getInfo.php?workbook=19_01.xlsx&amp;sheet=U0&amp;row=379&amp;col=7&amp;number=3.68e-05&amp;sourceID=14","3.68e-05")</f>
        <v>3.68e-05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HYPERLINK("http://141.218.60.56/~jnz1568/getInfo.php?workbook=19_01.xlsx&amp;sheet=U0&amp;row=380&amp;col=6&amp;number=4.6&amp;sourceID=14","4.6")</f>
        <v>4.6</v>
      </c>
      <c r="G380" s="4" t="str">
        <f>HYPERLINK("http://141.218.60.56/~jnz1568/getInfo.php?workbook=19_01.xlsx&amp;sheet=U0&amp;row=380&amp;col=7&amp;number=3.68e-05&amp;sourceID=14","3.68e-05")</f>
        <v>3.68e-05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HYPERLINK("http://141.218.60.56/~jnz1568/getInfo.php?workbook=19_01.xlsx&amp;sheet=U0&amp;row=381&amp;col=6&amp;number=4.7&amp;sourceID=14","4.7")</f>
        <v>4.7</v>
      </c>
      <c r="G381" s="4" t="str">
        <f>HYPERLINK("http://141.218.60.56/~jnz1568/getInfo.php?workbook=19_01.xlsx&amp;sheet=U0&amp;row=381&amp;col=7&amp;number=3.67e-05&amp;sourceID=14","3.67e-05")</f>
        <v>3.67e-05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HYPERLINK("http://141.218.60.56/~jnz1568/getInfo.php?workbook=19_01.xlsx&amp;sheet=U0&amp;row=382&amp;col=6&amp;number=4.8&amp;sourceID=14","4.8")</f>
        <v>4.8</v>
      </c>
      <c r="G382" s="4" t="str">
        <f>HYPERLINK("http://141.218.60.56/~jnz1568/getInfo.php?workbook=19_01.xlsx&amp;sheet=U0&amp;row=382&amp;col=7&amp;number=3.67e-05&amp;sourceID=14","3.67e-05")</f>
        <v>3.67e-05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HYPERLINK("http://141.218.60.56/~jnz1568/getInfo.php?workbook=19_01.xlsx&amp;sheet=U0&amp;row=383&amp;col=6&amp;number=4.9&amp;sourceID=14","4.9")</f>
        <v>4.9</v>
      </c>
      <c r="G383" s="4" t="str">
        <f>HYPERLINK("http://141.218.60.56/~jnz1568/getInfo.php?workbook=19_01.xlsx&amp;sheet=U0&amp;row=383&amp;col=7&amp;number=3.67e-05&amp;sourceID=14","3.67e-05")</f>
        <v>3.67e-05</v>
      </c>
    </row>
    <row r="384" spans="1:7">
      <c r="A384" s="3">
        <v>19</v>
      </c>
      <c r="B384" s="3">
        <v>1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HYPERLINK("http://141.218.60.56/~jnz1568/getInfo.php?workbook=19_01.xlsx&amp;sheet=U0&amp;row=384&amp;col=6&amp;number=3&amp;sourceID=14","3")</f>
        <v>3</v>
      </c>
      <c r="G384" s="4" t="str">
        <f>HYPERLINK("http://141.218.60.56/~jnz1568/getInfo.php?workbook=19_01.xlsx&amp;sheet=U0&amp;row=384&amp;col=7&amp;number=5.52e-05&amp;sourceID=14","5.52e-05")</f>
        <v>5.52e-05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HYPERLINK("http://141.218.60.56/~jnz1568/getInfo.php?workbook=19_01.xlsx&amp;sheet=U0&amp;row=385&amp;col=6&amp;number=3.1&amp;sourceID=14","3.1")</f>
        <v>3.1</v>
      </c>
      <c r="G385" s="4" t="str">
        <f>HYPERLINK("http://141.218.60.56/~jnz1568/getInfo.php?workbook=19_01.xlsx&amp;sheet=U0&amp;row=385&amp;col=7&amp;number=5.52e-05&amp;sourceID=14","5.52e-05")</f>
        <v>5.52e-05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HYPERLINK("http://141.218.60.56/~jnz1568/getInfo.php?workbook=19_01.xlsx&amp;sheet=U0&amp;row=386&amp;col=6&amp;number=3.2&amp;sourceID=14","3.2")</f>
        <v>3.2</v>
      </c>
      <c r="G386" s="4" t="str">
        <f>HYPERLINK("http://141.218.60.56/~jnz1568/getInfo.php?workbook=19_01.xlsx&amp;sheet=U0&amp;row=386&amp;col=7&amp;number=5.52e-05&amp;sourceID=14","5.52e-05")</f>
        <v>5.52e-05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HYPERLINK("http://141.218.60.56/~jnz1568/getInfo.php?workbook=19_01.xlsx&amp;sheet=U0&amp;row=387&amp;col=6&amp;number=3.3&amp;sourceID=14","3.3")</f>
        <v>3.3</v>
      </c>
      <c r="G387" s="4" t="str">
        <f>HYPERLINK("http://141.218.60.56/~jnz1568/getInfo.php?workbook=19_01.xlsx&amp;sheet=U0&amp;row=387&amp;col=7&amp;number=5.52e-05&amp;sourceID=14","5.52e-05")</f>
        <v>5.52e-05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HYPERLINK("http://141.218.60.56/~jnz1568/getInfo.php?workbook=19_01.xlsx&amp;sheet=U0&amp;row=388&amp;col=6&amp;number=3.4&amp;sourceID=14","3.4")</f>
        <v>3.4</v>
      </c>
      <c r="G388" s="4" t="str">
        <f>HYPERLINK("http://141.218.60.56/~jnz1568/getInfo.php?workbook=19_01.xlsx&amp;sheet=U0&amp;row=388&amp;col=7&amp;number=5.52e-05&amp;sourceID=14","5.52e-05")</f>
        <v>5.52e-05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HYPERLINK("http://141.218.60.56/~jnz1568/getInfo.php?workbook=19_01.xlsx&amp;sheet=U0&amp;row=389&amp;col=6&amp;number=3.5&amp;sourceID=14","3.5")</f>
        <v>3.5</v>
      </c>
      <c r="G389" s="4" t="str">
        <f>HYPERLINK("http://141.218.60.56/~jnz1568/getInfo.php?workbook=19_01.xlsx&amp;sheet=U0&amp;row=389&amp;col=7&amp;number=5.52e-05&amp;sourceID=14","5.52e-05")</f>
        <v>5.52e-05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HYPERLINK("http://141.218.60.56/~jnz1568/getInfo.php?workbook=19_01.xlsx&amp;sheet=U0&amp;row=390&amp;col=6&amp;number=3.6&amp;sourceID=14","3.6")</f>
        <v>3.6</v>
      </c>
      <c r="G390" s="4" t="str">
        <f>HYPERLINK("http://141.218.60.56/~jnz1568/getInfo.php?workbook=19_01.xlsx&amp;sheet=U0&amp;row=390&amp;col=7&amp;number=5.52e-05&amp;sourceID=14","5.52e-05")</f>
        <v>5.52e-05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HYPERLINK("http://141.218.60.56/~jnz1568/getInfo.php?workbook=19_01.xlsx&amp;sheet=U0&amp;row=391&amp;col=6&amp;number=3.7&amp;sourceID=14","3.7")</f>
        <v>3.7</v>
      </c>
      <c r="G391" s="4" t="str">
        <f>HYPERLINK("http://141.218.60.56/~jnz1568/getInfo.php?workbook=19_01.xlsx&amp;sheet=U0&amp;row=391&amp;col=7&amp;number=5.52e-05&amp;sourceID=14","5.52e-05")</f>
        <v>5.52e-05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HYPERLINK("http://141.218.60.56/~jnz1568/getInfo.php?workbook=19_01.xlsx&amp;sheet=U0&amp;row=392&amp;col=6&amp;number=3.8&amp;sourceID=14","3.8")</f>
        <v>3.8</v>
      </c>
      <c r="G392" s="4" t="str">
        <f>HYPERLINK("http://141.218.60.56/~jnz1568/getInfo.php?workbook=19_01.xlsx&amp;sheet=U0&amp;row=392&amp;col=7&amp;number=5.52e-05&amp;sourceID=14","5.52e-05")</f>
        <v>5.52e-05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HYPERLINK("http://141.218.60.56/~jnz1568/getInfo.php?workbook=19_01.xlsx&amp;sheet=U0&amp;row=393&amp;col=6&amp;number=3.9&amp;sourceID=14","3.9")</f>
        <v>3.9</v>
      </c>
      <c r="G393" s="4" t="str">
        <f>HYPERLINK("http://141.218.60.56/~jnz1568/getInfo.php?workbook=19_01.xlsx&amp;sheet=U0&amp;row=393&amp;col=7&amp;number=5.52e-05&amp;sourceID=14","5.52e-05")</f>
        <v>5.52e-05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HYPERLINK("http://141.218.60.56/~jnz1568/getInfo.php?workbook=19_01.xlsx&amp;sheet=U0&amp;row=394&amp;col=6&amp;number=4&amp;sourceID=14","4")</f>
        <v>4</v>
      </c>
      <c r="G394" s="4" t="str">
        <f>HYPERLINK("http://141.218.60.56/~jnz1568/getInfo.php?workbook=19_01.xlsx&amp;sheet=U0&amp;row=394&amp;col=7&amp;number=5.52e-05&amp;sourceID=14","5.52e-05")</f>
        <v>5.52e-05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HYPERLINK("http://141.218.60.56/~jnz1568/getInfo.php?workbook=19_01.xlsx&amp;sheet=U0&amp;row=395&amp;col=6&amp;number=4.1&amp;sourceID=14","4.1")</f>
        <v>4.1</v>
      </c>
      <c r="G395" s="4" t="str">
        <f>HYPERLINK("http://141.218.60.56/~jnz1568/getInfo.php?workbook=19_01.xlsx&amp;sheet=U0&amp;row=395&amp;col=7&amp;number=5.52e-05&amp;sourceID=14","5.52e-05")</f>
        <v>5.52e-05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HYPERLINK("http://141.218.60.56/~jnz1568/getInfo.php?workbook=19_01.xlsx&amp;sheet=U0&amp;row=396&amp;col=6&amp;number=4.2&amp;sourceID=14","4.2")</f>
        <v>4.2</v>
      </c>
      <c r="G396" s="4" t="str">
        <f>HYPERLINK("http://141.218.60.56/~jnz1568/getInfo.php?workbook=19_01.xlsx&amp;sheet=U0&amp;row=396&amp;col=7&amp;number=5.52e-05&amp;sourceID=14","5.52e-05")</f>
        <v>5.52e-05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HYPERLINK("http://141.218.60.56/~jnz1568/getInfo.php?workbook=19_01.xlsx&amp;sheet=U0&amp;row=397&amp;col=6&amp;number=4.3&amp;sourceID=14","4.3")</f>
        <v>4.3</v>
      </c>
      <c r="G397" s="4" t="str">
        <f>HYPERLINK("http://141.218.60.56/~jnz1568/getInfo.php?workbook=19_01.xlsx&amp;sheet=U0&amp;row=397&amp;col=7&amp;number=5.52e-05&amp;sourceID=14","5.52e-05")</f>
        <v>5.52e-05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HYPERLINK("http://141.218.60.56/~jnz1568/getInfo.php?workbook=19_01.xlsx&amp;sheet=U0&amp;row=398&amp;col=6&amp;number=4.4&amp;sourceID=14","4.4")</f>
        <v>4.4</v>
      </c>
      <c r="G398" s="4" t="str">
        <f>HYPERLINK("http://141.218.60.56/~jnz1568/getInfo.php?workbook=19_01.xlsx&amp;sheet=U0&amp;row=398&amp;col=7&amp;number=5.51e-05&amp;sourceID=14","5.51e-05")</f>
        <v>5.51e-05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HYPERLINK("http://141.218.60.56/~jnz1568/getInfo.php?workbook=19_01.xlsx&amp;sheet=U0&amp;row=399&amp;col=6&amp;number=4.5&amp;sourceID=14","4.5")</f>
        <v>4.5</v>
      </c>
      <c r="G399" s="4" t="str">
        <f>HYPERLINK("http://141.218.60.56/~jnz1568/getInfo.php?workbook=19_01.xlsx&amp;sheet=U0&amp;row=399&amp;col=7&amp;number=5.51e-05&amp;sourceID=14","5.51e-05")</f>
        <v>5.51e-05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HYPERLINK("http://141.218.60.56/~jnz1568/getInfo.php?workbook=19_01.xlsx&amp;sheet=U0&amp;row=400&amp;col=6&amp;number=4.6&amp;sourceID=14","4.6")</f>
        <v>4.6</v>
      </c>
      <c r="G400" s="4" t="str">
        <f>HYPERLINK("http://141.218.60.56/~jnz1568/getInfo.php?workbook=19_01.xlsx&amp;sheet=U0&amp;row=400&amp;col=7&amp;number=5.51e-05&amp;sourceID=14","5.51e-05")</f>
        <v>5.51e-05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HYPERLINK("http://141.218.60.56/~jnz1568/getInfo.php?workbook=19_01.xlsx&amp;sheet=U0&amp;row=401&amp;col=6&amp;number=4.7&amp;sourceID=14","4.7")</f>
        <v>4.7</v>
      </c>
      <c r="G401" s="4" t="str">
        <f>HYPERLINK("http://141.218.60.56/~jnz1568/getInfo.php?workbook=19_01.xlsx&amp;sheet=U0&amp;row=401&amp;col=7&amp;number=5.5e-05&amp;sourceID=14","5.5e-05")</f>
        <v>5.5e-05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HYPERLINK("http://141.218.60.56/~jnz1568/getInfo.php?workbook=19_01.xlsx&amp;sheet=U0&amp;row=402&amp;col=6&amp;number=4.8&amp;sourceID=14","4.8")</f>
        <v>4.8</v>
      </c>
      <c r="G402" s="4" t="str">
        <f>HYPERLINK("http://141.218.60.56/~jnz1568/getInfo.php?workbook=19_01.xlsx&amp;sheet=U0&amp;row=402&amp;col=7&amp;number=5.5e-05&amp;sourceID=14","5.5e-05")</f>
        <v>5.5e-05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HYPERLINK("http://141.218.60.56/~jnz1568/getInfo.php?workbook=19_01.xlsx&amp;sheet=U0&amp;row=403&amp;col=6&amp;number=4.9&amp;sourceID=14","4.9")</f>
        <v>4.9</v>
      </c>
      <c r="G403" s="4" t="str">
        <f>HYPERLINK("http://141.218.60.56/~jnz1568/getInfo.php?workbook=19_01.xlsx&amp;sheet=U0&amp;row=403&amp;col=7&amp;number=5.49e-05&amp;sourceID=14","5.49e-05")</f>
        <v>5.49e-05</v>
      </c>
    </row>
    <row r="404" spans="1:7">
      <c r="A404" s="3">
        <v>19</v>
      </c>
      <c r="B404" s="3">
        <v>1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HYPERLINK("http://141.218.60.56/~jnz1568/getInfo.php?workbook=19_01.xlsx&amp;sheet=U0&amp;row=404&amp;col=6&amp;number=3&amp;sourceID=14","3")</f>
        <v>3</v>
      </c>
      <c r="G404" s="4" t="str">
        <f>HYPERLINK("http://141.218.60.56/~jnz1568/getInfo.php?workbook=19_01.xlsx&amp;sheet=U0&amp;row=404&amp;col=7&amp;number=3.99e-06&amp;sourceID=14","3.99e-06")</f>
        <v>3.99e-06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HYPERLINK("http://141.218.60.56/~jnz1568/getInfo.php?workbook=19_01.xlsx&amp;sheet=U0&amp;row=405&amp;col=6&amp;number=3.1&amp;sourceID=14","3.1")</f>
        <v>3.1</v>
      </c>
      <c r="G405" s="4" t="str">
        <f>HYPERLINK("http://141.218.60.56/~jnz1568/getInfo.php?workbook=19_01.xlsx&amp;sheet=U0&amp;row=405&amp;col=7&amp;number=3.99e-06&amp;sourceID=14","3.99e-06")</f>
        <v>3.99e-06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HYPERLINK("http://141.218.60.56/~jnz1568/getInfo.php?workbook=19_01.xlsx&amp;sheet=U0&amp;row=406&amp;col=6&amp;number=3.2&amp;sourceID=14","3.2")</f>
        <v>3.2</v>
      </c>
      <c r="G406" s="4" t="str">
        <f>HYPERLINK("http://141.218.60.56/~jnz1568/getInfo.php?workbook=19_01.xlsx&amp;sheet=U0&amp;row=406&amp;col=7&amp;number=3.99e-06&amp;sourceID=14","3.99e-06")</f>
        <v>3.99e-06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HYPERLINK("http://141.218.60.56/~jnz1568/getInfo.php?workbook=19_01.xlsx&amp;sheet=U0&amp;row=407&amp;col=6&amp;number=3.3&amp;sourceID=14","3.3")</f>
        <v>3.3</v>
      </c>
      <c r="G407" s="4" t="str">
        <f>HYPERLINK("http://141.218.60.56/~jnz1568/getInfo.php?workbook=19_01.xlsx&amp;sheet=U0&amp;row=407&amp;col=7&amp;number=3.99e-06&amp;sourceID=14","3.99e-06")</f>
        <v>3.99e-06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HYPERLINK("http://141.218.60.56/~jnz1568/getInfo.php?workbook=19_01.xlsx&amp;sheet=U0&amp;row=408&amp;col=6&amp;number=3.4&amp;sourceID=14","3.4")</f>
        <v>3.4</v>
      </c>
      <c r="G408" s="4" t="str">
        <f>HYPERLINK("http://141.218.60.56/~jnz1568/getInfo.php?workbook=19_01.xlsx&amp;sheet=U0&amp;row=408&amp;col=7&amp;number=3.99e-06&amp;sourceID=14","3.99e-06")</f>
        <v>3.99e-06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HYPERLINK("http://141.218.60.56/~jnz1568/getInfo.php?workbook=19_01.xlsx&amp;sheet=U0&amp;row=409&amp;col=6&amp;number=3.5&amp;sourceID=14","3.5")</f>
        <v>3.5</v>
      </c>
      <c r="G409" s="4" t="str">
        <f>HYPERLINK("http://141.218.60.56/~jnz1568/getInfo.php?workbook=19_01.xlsx&amp;sheet=U0&amp;row=409&amp;col=7&amp;number=3.99e-06&amp;sourceID=14","3.99e-06")</f>
        <v>3.99e-06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HYPERLINK("http://141.218.60.56/~jnz1568/getInfo.php?workbook=19_01.xlsx&amp;sheet=U0&amp;row=410&amp;col=6&amp;number=3.6&amp;sourceID=14","3.6")</f>
        <v>3.6</v>
      </c>
      <c r="G410" s="4" t="str">
        <f>HYPERLINK("http://141.218.60.56/~jnz1568/getInfo.php?workbook=19_01.xlsx&amp;sheet=U0&amp;row=410&amp;col=7&amp;number=3.99e-06&amp;sourceID=14","3.99e-06")</f>
        <v>3.99e-06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HYPERLINK("http://141.218.60.56/~jnz1568/getInfo.php?workbook=19_01.xlsx&amp;sheet=U0&amp;row=411&amp;col=6&amp;number=3.7&amp;sourceID=14","3.7")</f>
        <v>3.7</v>
      </c>
      <c r="G411" s="4" t="str">
        <f>HYPERLINK("http://141.218.60.56/~jnz1568/getInfo.php?workbook=19_01.xlsx&amp;sheet=U0&amp;row=411&amp;col=7&amp;number=3.99e-06&amp;sourceID=14","3.99e-06")</f>
        <v>3.99e-06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HYPERLINK("http://141.218.60.56/~jnz1568/getInfo.php?workbook=19_01.xlsx&amp;sheet=U0&amp;row=412&amp;col=6&amp;number=3.8&amp;sourceID=14","3.8")</f>
        <v>3.8</v>
      </c>
      <c r="G412" s="4" t="str">
        <f>HYPERLINK("http://141.218.60.56/~jnz1568/getInfo.php?workbook=19_01.xlsx&amp;sheet=U0&amp;row=412&amp;col=7&amp;number=3.99e-06&amp;sourceID=14","3.99e-06")</f>
        <v>3.99e-06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HYPERLINK("http://141.218.60.56/~jnz1568/getInfo.php?workbook=19_01.xlsx&amp;sheet=U0&amp;row=413&amp;col=6&amp;number=3.9&amp;sourceID=14","3.9")</f>
        <v>3.9</v>
      </c>
      <c r="G413" s="4" t="str">
        <f>HYPERLINK("http://141.218.60.56/~jnz1568/getInfo.php?workbook=19_01.xlsx&amp;sheet=U0&amp;row=413&amp;col=7&amp;number=3.98e-06&amp;sourceID=14","3.98e-06")</f>
        <v>3.98e-06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HYPERLINK("http://141.218.60.56/~jnz1568/getInfo.php?workbook=19_01.xlsx&amp;sheet=U0&amp;row=414&amp;col=6&amp;number=4&amp;sourceID=14","4")</f>
        <v>4</v>
      </c>
      <c r="G414" s="4" t="str">
        <f>HYPERLINK("http://141.218.60.56/~jnz1568/getInfo.php?workbook=19_01.xlsx&amp;sheet=U0&amp;row=414&amp;col=7&amp;number=3.98e-06&amp;sourceID=14","3.98e-06")</f>
        <v>3.98e-06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HYPERLINK("http://141.218.60.56/~jnz1568/getInfo.php?workbook=19_01.xlsx&amp;sheet=U0&amp;row=415&amp;col=6&amp;number=4.1&amp;sourceID=14","4.1")</f>
        <v>4.1</v>
      </c>
      <c r="G415" s="4" t="str">
        <f>HYPERLINK("http://141.218.60.56/~jnz1568/getInfo.php?workbook=19_01.xlsx&amp;sheet=U0&amp;row=415&amp;col=7&amp;number=3.98e-06&amp;sourceID=14","3.98e-06")</f>
        <v>3.98e-06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HYPERLINK("http://141.218.60.56/~jnz1568/getInfo.php?workbook=19_01.xlsx&amp;sheet=U0&amp;row=416&amp;col=6&amp;number=4.2&amp;sourceID=14","4.2")</f>
        <v>4.2</v>
      </c>
      <c r="G416" s="4" t="str">
        <f>HYPERLINK("http://141.218.60.56/~jnz1568/getInfo.php?workbook=19_01.xlsx&amp;sheet=U0&amp;row=416&amp;col=7&amp;number=3.98e-06&amp;sourceID=14","3.98e-06")</f>
        <v>3.98e-06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HYPERLINK("http://141.218.60.56/~jnz1568/getInfo.php?workbook=19_01.xlsx&amp;sheet=U0&amp;row=417&amp;col=6&amp;number=4.3&amp;sourceID=14","4.3")</f>
        <v>4.3</v>
      </c>
      <c r="G417" s="4" t="str">
        <f>HYPERLINK("http://141.218.60.56/~jnz1568/getInfo.php?workbook=19_01.xlsx&amp;sheet=U0&amp;row=417&amp;col=7&amp;number=3.97e-06&amp;sourceID=14","3.97e-06")</f>
        <v>3.97e-06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HYPERLINK("http://141.218.60.56/~jnz1568/getInfo.php?workbook=19_01.xlsx&amp;sheet=U0&amp;row=418&amp;col=6&amp;number=4.4&amp;sourceID=14","4.4")</f>
        <v>4.4</v>
      </c>
      <c r="G418" s="4" t="str">
        <f>HYPERLINK("http://141.218.60.56/~jnz1568/getInfo.php?workbook=19_01.xlsx&amp;sheet=U0&amp;row=418&amp;col=7&amp;number=3.97e-06&amp;sourceID=14","3.97e-06")</f>
        <v>3.97e-06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HYPERLINK("http://141.218.60.56/~jnz1568/getInfo.php?workbook=19_01.xlsx&amp;sheet=U0&amp;row=419&amp;col=6&amp;number=4.5&amp;sourceID=14","4.5")</f>
        <v>4.5</v>
      </c>
      <c r="G419" s="4" t="str">
        <f>HYPERLINK("http://141.218.60.56/~jnz1568/getInfo.php?workbook=19_01.xlsx&amp;sheet=U0&amp;row=419&amp;col=7&amp;number=3.96e-06&amp;sourceID=14","3.96e-06")</f>
        <v>3.96e-06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HYPERLINK("http://141.218.60.56/~jnz1568/getInfo.php?workbook=19_01.xlsx&amp;sheet=U0&amp;row=420&amp;col=6&amp;number=4.6&amp;sourceID=14","4.6")</f>
        <v>4.6</v>
      </c>
      <c r="G420" s="4" t="str">
        <f>HYPERLINK("http://141.218.60.56/~jnz1568/getInfo.php?workbook=19_01.xlsx&amp;sheet=U0&amp;row=420&amp;col=7&amp;number=3.96e-06&amp;sourceID=14","3.96e-06")</f>
        <v>3.96e-06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HYPERLINK("http://141.218.60.56/~jnz1568/getInfo.php?workbook=19_01.xlsx&amp;sheet=U0&amp;row=421&amp;col=6&amp;number=4.7&amp;sourceID=14","4.7")</f>
        <v>4.7</v>
      </c>
      <c r="G421" s="4" t="str">
        <f>HYPERLINK("http://141.218.60.56/~jnz1568/getInfo.php?workbook=19_01.xlsx&amp;sheet=U0&amp;row=421&amp;col=7&amp;number=3.95e-06&amp;sourceID=14","3.95e-06")</f>
        <v>3.95e-06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HYPERLINK("http://141.218.60.56/~jnz1568/getInfo.php?workbook=19_01.xlsx&amp;sheet=U0&amp;row=422&amp;col=6&amp;number=4.8&amp;sourceID=14","4.8")</f>
        <v>4.8</v>
      </c>
      <c r="G422" s="4" t="str">
        <f>HYPERLINK("http://141.218.60.56/~jnz1568/getInfo.php?workbook=19_01.xlsx&amp;sheet=U0&amp;row=422&amp;col=7&amp;number=3.94e-06&amp;sourceID=14","3.94e-06")</f>
        <v>3.94e-06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HYPERLINK("http://141.218.60.56/~jnz1568/getInfo.php?workbook=19_01.xlsx&amp;sheet=U0&amp;row=423&amp;col=6&amp;number=4.9&amp;sourceID=14","4.9")</f>
        <v>4.9</v>
      </c>
      <c r="G423" s="4" t="str">
        <f>HYPERLINK("http://141.218.60.56/~jnz1568/getInfo.php?workbook=19_01.xlsx&amp;sheet=U0&amp;row=423&amp;col=7&amp;number=3.93e-06&amp;sourceID=14","3.93e-06")</f>
        <v>3.93e-06</v>
      </c>
    </row>
    <row r="424" spans="1:7">
      <c r="A424" s="3">
        <v>19</v>
      </c>
      <c r="B424" s="3">
        <v>1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HYPERLINK("http://141.218.60.56/~jnz1568/getInfo.php?workbook=19_01.xlsx&amp;sheet=U0&amp;row=424&amp;col=6&amp;number=3&amp;sourceID=14","3")</f>
        <v>3</v>
      </c>
      <c r="G424" s="4" t="str">
        <f>HYPERLINK("http://141.218.60.56/~jnz1568/getInfo.php?workbook=19_01.xlsx&amp;sheet=U0&amp;row=424&amp;col=7&amp;number=5.27e-06&amp;sourceID=14","5.27e-06")</f>
        <v>5.27e-06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HYPERLINK("http://141.218.60.56/~jnz1568/getInfo.php?workbook=19_01.xlsx&amp;sheet=U0&amp;row=425&amp;col=6&amp;number=3.1&amp;sourceID=14","3.1")</f>
        <v>3.1</v>
      </c>
      <c r="G425" s="4" t="str">
        <f>HYPERLINK("http://141.218.60.56/~jnz1568/getInfo.php?workbook=19_01.xlsx&amp;sheet=U0&amp;row=425&amp;col=7&amp;number=5.27e-06&amp;sourceID=14","5.27e-06")</f>
        <v>5.27e-06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HYPERLINK("http://141.218.60.56/~jnz1568/getInfo.php?workbook=19_01.xlsx&amp;sheet=U0&amp;row=426&amp;col=6&amp;number=3.2&amp;sourceID=14","3.2")</f>
        <v>3.2</v>
      </c>
      <c r="G426" s="4" t="str">
        <f>HYPERLINK("http://141.218.60.56/~jnz1568/getInfo.php?workbook=19_01.xlsx&amp;sheet=U0&amp;row=426&amp;col=7&amp;number=5.27e-06&amp;sourceID=14","5.27e-06")</f>
        <v>5.27e-06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HYPERLINK("http://141.218.60.56/~jnz1568/getInfo.php?workbook=19_01.xlsx&amp;sheet=U0&amp;row=427&amp;col=6&amp;number=3.3&amp;sourceID=14","3.3")</f>
        <v>3.3</v>
      </c>
      <c r="G427" s="4" t="str">
        <f>HYPERLINK("http://141.218.60.56/~jnz1568/getInfo.php?workbook=19_01.xlsx&amp;sheet=U0&amp;row=427&amp;col=7&amp;number=5.27e-06&amp;sourceID=14","5.27e-06")</f>
        <v>5.27e-06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HYPERLINK("http://141.218.60.56/~jnz1568/getInfo.php?workbook=19_01.xlsx&amp;sheet=U0&amp;row=428&amp;col=6&amp;number=3.4&amp;sourceID=14","3.4")</f>
        <v>3.4</v>
      </c>
      <c r="G428" s="4" t="str">
        <f>HYPERLINK("http://141.218.60.56/~jnz1568/getInfo.php?workbook=19_01.xlsx&amp;sheet=U0&amp;row=428&amp;col=7&amp;number=5.27e-06&amp;sourceID=14","5.27e-06")</f>
        <v>5.27e-06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HYPERLINK("http://141.218.60.56/~jnz1568/getInfo.php?workbook=19_01.xlsx&amp;sheet=U0&amp;row=429&amp;col=6&amp;number=3.5&amp;sourceID=14","3.5")</f>
        <v>3.5</v>
      </c>
      <c r="G429" s="4" t="str">
        <f>HYPERLINK("http://141.218.60.56/~jnz1568/getInfo.php?workbook=19_01.xlsx&amp;sheet=U0&amp;row=429&amp;col=7&amp;number=5.27e-06&amp;sourceID=14","5.27e-06")</f>
        <v>5.27e-06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HYPERLINK("http://141.218.60.56/~jnz1568/getInfo.php?workbook=19_01.xlsx&amp;sheet=U0&amp;row=430&amp;col=6&amp;number=3.6&amp;sourceID=14","3.6")</f>
        <v>3.6</v>
      </c>
      <c r="G430" s="4" t="str">
        <f>HYPERLINK("http://141.218.60.56/~jnz1568/getInfo.php?workbook=19_01.xlsx&amp;sheet=U0&amp;row=430&amp;col=7&amp;number=5.27e-06&amp;sourceID=14","5.27e-06")</f>
        <v>5.27e-06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HYPERLINK("http://141.218.60.56/~jnz1568/getInfo.php?workbook=19_01.xlsx&amp;sheet=U0&amp;row=431&amp;col=6&amp;number=3.7&amp;sourceID=14","3.7")</f>
        <v>3.7</v>
      </c>
      <c r="G431" s="4" t="str">
        <f>HYPERLINK("http://141.218.60.56/~jnz1568/getInfo.php?workbook=19_01.xlsx&amp;sheet=U0&amp;row=431&amp;col=7&amp;number=5.27e-06&amp;sourceID=14","5.27e-06")</f>
        <v>5.27e-06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HYPERLINK("http://141.218.60.56/~jnz1568/getInfo.php?workbook=19_01.xlsx&amp;sheet=U0&amp;row=432&amp;col=6&amp;number=3.8&amp;sourceID=14","3.8")</f>
        <v>3.8</v>
      </c>
      <c r="G432" s="4" t="str">
        <f>HYPERLINK("http://141.218.60.56/~jnz1568/getInfo.php?workbook=19_01.xlsx&amp;sheet=U0&amp;row=432&amp;col=7&amp;number=5.27e-06&amp;sourceID=14","5.27e-06")</f>
        <v>5.27e-06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HYPERLINK("http://141.218.60.56/~jnz1568/getInfo.php?workbook=19_01.xlsx&amp;sheet=U0&amp;row=433&amp;col=6&amp;number=3.9&amp;sourceID=14","3.9")</f>
        <v>3.9</v>
      </c>
      <c r="G433" s="4" t="str">
        <f>HYPERLINK("http://141.218.60.56/~jnz1568/getInfo.php?workbook=19_01.xlsx&amp;sheet=U0&amp;row=433&amp;col=7&amp;number=5.27e-06&amp;sourceID=14","5.27e-06")</f>
        <v>5.27e-06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HYPERLINK("http://141.218.60.56/~jnz1568/getInfo.php?workbook=19_01.xlsx&amp;sheet=U0&amp;row=434&amp;col=6&amp;number=4&amp;sourceID=14","4")</f>
        <v>4</v>
      </c>
      <c r="G434" s="4" t="str">
        <f>HYPERLINK("http://141.218.60.56/~jnz1568/getInfo.php?workbook=19_01.xlsx&amp;sheet=U0&amp;row=434&amp;col=7&amp;number=5.26e-06&amp;sourceID=14","5.26e-06")</f>
        <v>5.26e-06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HYPERLINK("http://141.218.60.56/~jnz1568/getInfo.php?workbook=19_01.xlsx&amp;sheet=U0&amp;row=435&amp;col=6&amp;number=4.1&amp;sourceID=14","4.1")</f>
        <v>4.1</v>
      </c>
      <c r="G435" s="4" t="str">
        <f>HYPERLINK("http://141.218.60.56/~jnz1568/getInfo.php?workbook=19_01.xlsx&amp;sheet=U0&amp;row=435&amp;col=7&amp;number=5.26e-06&amp;sourceID=14","5.26e-06")</f>
        <v>5.26e-06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HYPERLINK("http://141.218.60.56/~jnz1568/getInfo.php?workbook=19_01.xlsx&amp;sheet=U0&amp;row=436&amp;col=6&amp;number=4.2&amp;sourceID=14","4.2")</f>
        <v>4.2</v>
      </c>
      <c r="G436" s="4" t="str">
        <f>HYPERLINK("http://141.218.60.56/~jnz1568/getInfo.php?workbook=19_01.xlsx&amp;sheet=U0&amp;row=436&amp;col=7&amp;number=5.26e-06&amp;sourceID=14","5.26e-06")</f>
        <v>5.26e-06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HYPERLINK("http://141.218.60.56/~jnz1568/getInfo.php?workbook=19_01.xlsx&amp;sheet=U0&amp;row=437&amp;col=6&amp;number=4.3&amp;sourceID=14","4.3")</f>
        <v>4.3</v>
      </c>
      <c r="G437" s="4" t="str">
        <f>HYPERLINK("http://141.218.60.56/~jnz1568/getInfo.php?workbook=19_01.xlsx&amp;sheet=U0&amp;row=437&amp;col=7&amp;number=5.25e-06&amp;sourceID=14","5.25e-06")</f>
        <v>5.25e-06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HYPERLINK("http://141.218.60.56/~jnz1568/getInfo.php?workbook=19_01.xlsx&amp;sheet=U0&amp;row=438&amp;col=6&amp;number=4.4&amp;sourceID=14","4.4")</f>
        <v>4.4</v>
      </c>
      <c r="G438" s="4" t="str">
        <f>HYPERLINK("http://141.218.60.56/~jnz1568/getInfo.php?workbook=19_01.xlsx&amp;sheet=U0&amp;row=438&amp;col=7&amp;number=5.25e-06&amp;sourceID=14","5.25e-06")</f>
        <v>5.25e-06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HYPERLINK("http://141.218.60.56/~jnz1568/getInfo.php?workbook=19_01.xlsx&amp;sheet=U0&amp;row=439&amp;col=6&amp;number=4.5&amp;sourceID=14","4.5")</f>
        <v>4.5</v>
      </c>
      <c r="G439" s="4" t="str">
        <f>HYPERLINK("http://141.218.60.56/~jnz1568/getInfo.php?workbook=19_01.xlsx&amp;sheet=U0&amp;row=439&amp;col=7&amp;number=5.24e-06&amp;sourceID=14","5.24e-06")</f>
        <v>5.24e-06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HYPERLINK("http://141.218.60.56/~jnz1568/getInfo.php?workbook=19_01.xlsx&amp;sheet=U0&amp;row=440&amp;col=6&amp;number=4.6&amp;sourceID=14","4.6")</f>
        <v>4.6</v>
      </c>
      <c r="G440" s="4" t="str">
        <f>HYPERLINK("http://141.218.60.56/~jnz1568/getInfo.php?workbook=19_01.xlsx&amp;sheet=U0&amp;row=440&amp;col=7&amp;number=5.23e-06&amp;sourceID=14","5.23e-06")</f>
        <v>5.23e-06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HYPERLINK("http://141.218.60.56/~jnz1568/getInfo.php?workbook=19_01.xlsx&amp;sheet=U0&amp;row=441&amp;col=6&amp;number=4.7&amp;sourceID=14","4.7")</f>
        <v>4.7</v>
      </c>
      <c r="G441" s="4" t="str">
        <f>HYPERLINK("http://141.218.60.56/~jnz1568/getInfo.php?workbook=19_01.xlsx&amp;sheet=U0&amp;row=441&amp;col=7&amp;number=5.22e-06&amp;sourceID=14","5.22e-06")</f>
        <v>5.22e-06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HYPERLINK("http://141.218.60.56/~jnz1568/getInfo.php?workbook=19_01.xlsx&amp;sheet=U0&amp;row=442&amp;col=6&amp;number=4.8&amp;sourceID=14","4.8")</f>
        <v>4.8</v>
      </c>
      <c r="G442" s="4" t="str">
        <f>HYPERLINK("http://141.218.60.56/~jnz1568/getInfo.php?workbook=19_01.xlsx&amp;sheet=U0&amp;row=442&amp;col=7&amp;number=5.21e-06&amp;sourceID=14","5.21e-06")</f>
        <v>5.21e-06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HYPERLINK("http://141.218.60.56/~jnz1568/getInfo.php?workbook=19_01.xlsx&amp;sheet=U0&amp;row=443&amp;col=6&amp;number=4.9&amp;sourceID=14","4.9")</f>
        <v>4.9</v>
      </c>
      <c r="G443" s="4" t="str">
        <f>HYPERLINK("http://141.218.60.56/~jnz1568/getInfo.php?workbook=19_01.xlsx&amp;sheet=U0&amp;row=443&amp;col=7&amp;number=5.19e-06&amp;sourceID=14","5.19e-06")</f>
        <v>5.19e-06</v>
      </c>
    </row>
    <row r="444" spans="1:7">
      <c r="A444" s="3">
        <v>19</v>
      </c>
      <c r="B444" s="3">
        <v>1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HYPERLINK("http://141.218.60.56/~jnz1568/getInfo.php?workbook=19_01.xlsx&amp;sheet=U0&amp;row=444&amp;col=6&amp;number=3&amp;sourceID=14","3")</f>
        <v>3</v>
      </c>
      <c r="G444" s="4" t="str">
        <f>HYPERLINK("http://141.218.60.56/~jnz1568/getInfo.php?workbook=19_01.xlsx&amp;sheet=U0&amp;row=444&amp;col=7&amp;number=1.18e-07&amp;sourceID=14","1.18e-07")</f>
        <v>1.18e-07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HYPERLINK("http://141.218.60.56/~jnz1568/getInfo.php?workbook=19_01.xlsx&amp;sheet=U0&amp;row=445&amp;col=6&amp;number=3.1&amp;sourceID=14","3.1")</f>
        <v>3.1</v>
      </c>
      <c r="G445" s="4" t="str">
        <f>HYPERLINK("http://141.218.60.56/~jnz1568/getInfo.php?workbook=19_01.xlsx&amp;sheet=U0&amp;row=445&amp;col=7&amp;number=1.18e-07&amp;sourceID=14","1.18e-07")</f>
        <v>1.18e-07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HYPERLINK("http://141.218.60.56/~jnz1568/getInfo.php?workbook=19_01.xlsx&amp;sheet=U0&amp;row=446&amp;col=6&amp;number=3.2&amp;sourceID=14","3.2")</f>
        <v>3.2</v>
      </c>
      <c r="G446" s="4" t="str">
        <f>HYPERLINK("http://141.218.60.56/~jnz1568/getInfo.php?workbook=19_01.xlsx&amp;sheet=U0&amp;row=446&amp;col=7&amp;number=1.18e-07&amp;sourceID=14","1.18e-07")</f>
        <v>1.18e-07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HYPERLINK("http://141.218.60.56/~jnz1568/getInfo.php?workbook=19_01.xlsx&amp;sheet=U0&amp;row=447&amp;col=6&amp;number=3.3&amp;sourceID=14","3.3")</f>
        <v>3.3</v>
      </c>
      <c r="G447" s="4" t="str">
        <f>HYPERLINK("http://141.218.60.56/~jnz1568/getInfo.php?workbook=19_01.xlsx&amp;sheet=U0&amp;row=447&amp;col=7&amp;number=1.18e-07&amp;sourceID=14","1.18e-07")</f>
        <v>1.18e-07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HYPERLINK("http://141.218.60.56/~jnz1568/getInfo.php?workbook=19_01.xlsx&amp;sheet=U0&amp;row=448&amp;col=6&amp;number=3.4&amp;sourceID=14","3.4")</f>
        <v>3.4</v>
      </c>
      <c r="G448" s="4" t="str">
        <f>HYPERLINK("http://141.218.60.56/~jnz1568/getInfo.php?workbook=19_01.xlsx&amp;sheet=U0&amp;row=448&amp;col=7&amp;number=1.18e-07&amp;sourceID=14","1.18e-07")</f>
        <v>1.18e-07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HYPERLINK("http://141.218.60.56/~jnz1568/getInfo.php?workbook=19_01.xlsx&amp;sheet=U0&amp;row=449&amp;col=6&amp;number=3.5&amp;sourceID=14","3.5")</f>
        <v>3.5</v>
      </c>
      <c r="G449" s="4" t="str">
        <f>HYPERLINK("http://141.218.60.56/~jnz1568/getInfo.php?workbook=19_01.xlsx&amp;sheet=U0&amp;row=449&amp;col=7&amp;number=1.18e-07&amp;sourceID=14","1.18e-07")</f>
        <v>1.18e-07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HYPERLINK("http://141.218.60.56/~jnz1568/getInfo.php?workbook=19_01.xlsx&amp;sheet=U0&amp;row=450&amp;col=6&amp;number=3.6&amp;sourceID=14","3.6")</f>
        <v>3.6</v>
      </c>
      <c r="G450" s="4" t="str">
        <f>HYPERLINK("http://141.218.60.56/~jnz1568/getInfo.php?workbook=19_01.xlsx&amp;sheet=U0&amp;row=450&amp;col=7&amp;number=1.18e-07&amp;sourceID=14","1.18e-07")</f>
        <v>1.18e-07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HYPERLINK("http://141.218.60.56/~jnz1568/getInfo.php?workbook=19_01.xlsx&amp;sheet=U0&amp;row=451&amp;col=6&amp;number=3.7&amp;sourceID=14","3.7")</f>
        <v>3.7</v>
      </c>
      <c r="G451" s="4" t="str">
        <f>HYPERLINK("http://141.218.60.56/~jnz1568/getInfo.php?workbook=19_01.xlsx&amp;sheet=U0&amp;row=451&amp;col=7&amp;number=1.18e-07&amp;sourceID=14","1.18e-07")</f>
        <v>1.18e-07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HYPERLINK("http://141.218.60.56/~jnz1568/getInfo.php?workbook=19_01.xlsx&amp;sheet=U0&amp;row=452&amp;col=6&amp;number=3.8&amp;sourceID=14","3.8")</f>
        <v>3.8</v>
      </c>
      <c r="G452" s="4" t="str">
        <f>HYPERLINK("http://141.218.60.56/~jnz1568/getInfo.php?workbook=19_01.xlsx&amp;sheet=U0&amp;row=452&amp;col=7&amp;number=1.18e-07&amp;sourceID=14","1.18e-07")</f>
        <v>1.18e-07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HYPERLINK("http://141.218.60.56/~jnz1568/getInfo.php?workbook=19_01.xlsx&amp;sheet=U0&amp;row=453&amp;col=6&amp;number=3.9&amp;sourceID=14","3.9")</f>
        <v>3.9</v>
      </c>
      <c r="G453" s="4" t="str">
        <f>HYPERLINK("http://141.218.60.56/~jnz1568/getInfo.php?workbook=19_01.xlsx&amp;sheet=U0&amp;row=453&amp;col=7&amp;number=1.18e-07&amp;sourceID=14","1.18e-07")</f>
        <v>1.18e-07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HYPERLINK("http://141.218.60.56/~jnz1568/getInfo.php?workbook=19_01.xlsx&amp;sheet=U0&amp;row=454&amp;col=6&amp;number=4&amp;sourceID=14","4")</f>
        <v>4</v>
      </c>
      <c r="G454" s="4" t="str">
        <f>HYPERLINK("http://141.218.60.56/~jnz1568/getInfo.php?workbook=19_01.xlsx&amp;sheet=U0&amp;row=454&amp;col=7&amp;number=1.17e-07&amp;sourceID=14","1.17e-07")</f>
        <v>1.17e-07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HYPERLINK("http://141.218.60.56/~jnz1568/getInfo.php?workbook=19_01.xlsx&amp;sheet=U0&amp;row=455&amp;col=6&amp;number=4.1&amp;sourceID=14","4.1")</f>
        <v>4.1</v>
      </c>
      <c r="G455" s="4" t="str">
        <f>HYPERLINK("http://141.218.60.56/~jnz1568/getInfo.php?workbook=19_01.xlsx&amp;sheet=U0&amp;row=455&amp;col=7&amp;number=1.17e-07&amp;sourceID=14","1.17e-07")</f>
        <v>1.17e-07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HYPERLINK("http://141.218.60.56/~jnz1568/getInfo.php?workbook=19_01.xlsx&amp;sheet=U0&amp;row=456&amp;col=6&amp;number=4.2&amp;sourceID=14","4.2")</f>
        <v>4.2</v>
      </c>
      <c r="G456" s="4" t="str">
        <f>HYPERLINK("http://141.218.60.56/~jnz1568/getInfo.php?workbook=19_01.xlsx&amp;sheet=U0&amp;row=456&amp;col=7&amp;number=1.17e-07&amp;sourceID=14","1.17e-07")</f>
        <v>1.17e-07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HYPERLINK("http://141.218.60.56/~jnz1568/getInfo.php?workbook=19_01.xlsx&amp;sheet=U0&amp;row=457&amp;col=6&amp;number=4.3&amp;sourceID=14","4.3")</f>
        <v>4.3</v>
      </c>
      <c r="G457" s="4" t="str">
        <f>HYPERLINK("http://141.218.60.56/~jnz1568/getInfo.php?workbook=19_01.xlsx&amp;sheet=U0&amp;row=457&amp;col=7&amp;number=1.16e-07&amp;sourceID=14","1.16e-07")</f>
        <v>1.16e-07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HYPERLINK("http://141.218.60.56/~jnz1568/getInfo.php?workbook=19_01.xlsx&amp;sheet=U0&amp;row=458&amp;col=6&amp;number=4.4&amp;sourceID=14","4.4")</f>
        <v>4.4</v>
      </c>
      <c r="G458" s="4" t="str">
        <f>HYPERLINK("http://141.218.60.56/~jnz1568/getInfo.php?workbook=19_01.xlsx&amp;sheet=U0&amp;row=458&amp;col=7&amp;number=1.16e-07&amp;sourceID=14","1.16e-07")</f>
        <v>1.16e-07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HYPERLINK("http://141.218.60.56/~jnz1568/getInfo.php?workbook=19_01.xlsx&amp;sheet=U0&amp;row=459&amp;col=6&amp;number=4.5&amp;sourceID=14","4.5")</f>
        <v>4.5</v>
      </c>
      <c r="G459" s="4" t="str">
        <f>HYPERLINK("http://141.218.60.56/~jnz1568/getInfo.php?workbook=19_01.xlsx&amp;sheet=U0&amp;row=459&amp;col=7&amp;number=1.15e-07&amp;sourceID=14","1.15e-07")</f>
        <v>1.15e-07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HYPERLINK("http://141.218.60.56/~jnz1568/getInfo.php?workbook=19_01.xlsx&amp;sheet=U0&amp;row=460&amp;col=6&amp;number=4.6&amp;sourceID=14","4.6")</f>
        <v>4.6</v>
      </c>
      <c r="G460" s="4" t="str">
        <f>HYPERLINK("http://141.218.60.56/~jnz1568/getInfo.php?workbook=19_01.xlsx&amp;sheet=U0&amp;row=460&amp;col=7&amp;number=1.15e-07&amp;sourceID=14","1.15e-07")</f>
        <v>1.15e-07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HYPERLINK("http://141.218.60.56/~jnz1568/getInfo.php?workbook=19_01.xlsx&amp;sheet=U0&amp;row=461&amp;col=6&amp;number=4.7&amp;sourceID=14","4.7")</f>
        <v>4.7</v>
      </c>
      <c r="G461" s="4" t="str">
        <f>HYPERLINK("http://141.218.60.56/~jnz1568/getInfo.php?workbook=19_01.xlsx&amp;sheet=U0&amp;row=461&amp;col=7&amp;number=1.14e-07&amp;sourceID=14","1.14e-07")</f>
        <v>1.14e-07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HYPERLINK("http://141.218.60.56/~jnz1568/getInfo.php?workbook=19_01.xlsx&amp;sheet=U0&amp;row=462&amp;col=6&amp;number=4.8&amp;sourceID=14","4.8")</f>
        <v>4.8</v>
      </c>
      <c r="G462" s="4" t="str">
        <f>HYPERLINK("http://141.218.60.56/~jnz1568/getInfo.php?workbook=19_01.xlsx&amp;sheet=U0&amp;row=462&amp;col=7&amp;number=1.13e-07&amp;sourceID=14","1.13e-07")</f>
        <v>1.13e-07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HYPERLINK("http://141.218.60.56/~jnz1568/getInfo.php?workbook=19_01.xlsx&amp;sheet=U0&amp;row=463&amp;col=6&amp;number=4.9&amp;sourceID=14","4.9")</f>
        <v>4.9</v>
      </c>
      <c r="G463" s="4" t="str">
        <f>HYPERLINK("http://141.218.60.56/~jnz1568/getInfo.php?workbook=19_01.xlsx&amp;sheet=U0&amp;row=463&amp;col=7&amp;number=1.11e-07&amp;sourceID=14","1.11e-07")</f>
        <v>1.11e-07</v>
      </c>
    </row>
    <row r="464" spans="1:7">
      <c r="A464" s="3">
        <v>19</v>
      </c>
      <c r="B464" s="3">
        <v>1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HYPERLINK("http://141.218.60.56/~jnz1568/getInfo.php?workbook=19_01.xlsx&amp;sheet=U0&amp;row=464&amp;col=6&amp;number=3&amp;sourceID=14","3")</f>
        <v>3</v>
      </c>
      <c r="G464" s="4" t="str">
        <f>HYPERLINK("http://141.218.60.56/~jnz1568/getInfo.php?workbook=19_01.xlsx&amp;sheet=U0&amp;row=464&amp;col=7&amp;number=1.62e-07&amp;sourceID=14","1.62e-07")</f>
        <v>1.62e-07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HYPERLINK("http://141.218.60.56/~jnz1568/getInfo.php?workbook=19_01.xlsx&amp;sheet=U0&amp;row=465&amp;col=6&amp;number=3.1&amp;sourceID=14","3.1")</f>
        <v>3.1</v>
      </c>
      <c r="G465" s="4" t="str">
        <f>HYPERLINK("http://141.218.60.56/~jnz1568/getInfo.php?workbook=19_01.xlsx&amp;sheet=U0&amp;row=465&amp;col=7&amp;number=1.62e-07&amp;sourceID=14","1.62e-07")</f>
        <v>1.62e-07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HYPERLINK("http://141.218.60.56/~jnz1568/getInfo.php?workbook=19_01.xlsx&amp;sheet=U0&amp;row=466&amp;col=6&amp;number=3.2&amp;sourceID=14","3.2")</f>
        <v>3.2</v>
      </c>
      <c r="G466" s="4" t="str">
        <f>HYPERLINK("http://141.218.60.56/~jnz1568/getInfo.php?workbook=19_01.xlsx&amp;sheet=U0&amp;row=466&amp;col=7&amp;number=1.62e-07&amp;sourceID=14","1.62e-07")</f>
        <v>1.62e-07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HYPERLINK("http://141.218.60.56/~jnz1568/getInfo.php?workbook=19_01.xlsx&amp;sheet=U0&amp;row=467&amp;col=6&amp;number=3.3&amp;sourceID=14","3.3")</f>
        <v>3.3</v>
      </c>
      <c r="G467" s="4" t="str">
        <f>HYPERLINK("http://141.218.60.56/~jnz1568/getInfo.php?workbook=19_01.xlsx&amp;sheet=U0&amp;row=467&amp;col=7&amp;number=1.62e-07&amp;sourceID=14","1.62e-07")</f>
        <v>1.62e-07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HYPERLINK("http://141.218.60.56/~jnz1568/getInfo.php?workbook=19_01.xlsx&amp;sheet=U0&amp;row=468&amp;col=6&amp;number=3.4&amp;sourceID=14","3.4")</f>
        <v>3.4</v>
      </c>
      <c r="G468" s="4" t="str">
        <f>HYPERLINK("http://141.218.60.56/~jnz1568/getInfo.php?workbook=19_01.xlsx&amp;sheet=U0&amp;row=468&amp;col=7&amp;number=1.62e-07&amp;sourceID=14","1.62e-07")</f>
        <v>1.62e-07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HYPERLINK("http://141.218.60.56/~jnz1568/getInfo.php?workbook=19_01.xlsx&amp;sheet=U0&amp;row=469&amp;col=6&amp;number=3.5&amp;sourceID=14","3.5")</f>
        <v>3.5</v>
      </c>
      <c r="G469" s="4" t="str">
        <f>HYPERLINK("http://141.218.60.56/~jnz1568/getInfo.php?workbook=19_01.xlsx&amp;sheet=U0&amp;row=469&amp;col=7&amp;number=1.62e-07&amp;sourceID=14","1.62e-07")</f>
        <v>1.62e-07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HYPERLINK("http://141.218.60.56/~jnz1568/getInfo.php?workbook=19_01.xlsx&amp;sheet=U0&amp;row=470&amp;col=6&amp;number=3.6&amp;sourceID=14","3.6")</f>
        <v>3.6</v>
      </c>
      <c r="G470" s="4" t="str">
        <f>HYPERLINK("http://141.218.60.56/~jnz1568/getInfo.php?workbook=19_01.xlsx&amp;sheet=U0&amp;row=470&amp;col=7&amp;number=1.62e-07&amp;sourceID=14","1.62e-07")</f>
        <v>1.62e-07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HYPERLINK("http://141.218.60.56/~jnz1568/getInfo.php?workbook=19_01.xlsx&amp;sheet=U0&amp;row=471&amp;col=6&amp;number=3.7&amp;sourceID=14","3.7")</f>
        <v>3.7</v>
      </c>
      <c r="G471" s="4" t="str">
        <f>HYPERLINK("http://141.218.60.56/~jnz1568/getInfo.php?workbook=19_01.xlsx&amp;sheet=U0&amp;row=471&amp;col=7&amp;number=1.62e-07&amp;sourceID=14","1.62e-07")</f>
        <v>1.62e-07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HYPERLINK("http://141.218.60.56/~jnz1568/getInfo.php?workbook=19_01.xlsx&amp;sheet=U0&amp;row=472&amp;col=6&amp;number=3.8&amp;sourceID=14","3.8")</f>
        <v>3.8</v>
      </c>
      <c r="G472" s="4" t="str">
        <f>HYPERLINK("http://141.218.60.56/~jnz1568/getInfo.php?workbook=19_01.xlsx&amp;sheet=U0&amp;row=472&amp;col=7&amp;number=1.61e-07&amp;sourceID=14","1.61e-07")</f>
        <v>1.61e-07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HYPERLINK("http://141.218.60.56/~jnz1568/getInfo.php?workbook=19_01.xlsx&amp;sheet=U0&amp;row=473&amp;col=6&amp;number=3.9&amp;sourceID=14","3.9")</f>
        <v>3.9</v>
      </c>
      <c r="G473" s="4" t="str">
        <f>HYPERLINK("http://141.218.60.56/~jnz1568/getInfo.php?workbook=19_01.xlsx&amp;sheet=U0&amp;row=473&amp;col=7&amp;number=1.61e-07&amp;sourceID=14","1.61e-07")</f>
        <v>1.61e-07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HYPERLINK("http://141.218.60.56/~jnz1568/getInfo.php?workbook=19_01.xlsx&amp;sheet=U0&amp;row=474&amp;col=6&amp;number=4&amp;sourceID=14","4")</f>
        <v>4</v>
      </c>
      <c r="G474" s="4" t="str">
        <f>HYPERLINK("http://141.218.60.56/~jnz1568/getInfo.php?workbook=19_01.xlsx&amp;sheet=U0&amp;row=474&amp;col=7&amp;number=1.61e-07&amp;sourceID=14","1.61e-07")</f>
        <v>1.61e-07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HYPERLINK("http://141.218.60.56/~jnz1568/getInfo.php?workbook=19_01.xlsx&amp;sheet=U0&amp;row=475&amp;col=6&amp;number=4.1&amp;sourceID=14","4.1")</f>
        <v>4.1</v>
      </c>
      <c r="G475" s="4" t="str">
        <f>HYPERLINK("http://141.218.60.56/~jnz1568/getInfo.php?workbook=19_01.xlsx&amp;sheet=U0&amp;row=475&amp;col=7&amp;number=1.61e-07&amp;sourceID=14","1.61e-07")</f>
        <v>1.61e-07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HYPERLINK("http://141.218.60.56/~jnz1568/getInfo.php?workbook=19_01.xlsx&amp;sheet=U0&amp;row=476&amp;col=6&amp;number=4.2&amp;sourceID=14","4.2")</f>
        <v>4.2</v>
      </c>
      <c r="G476" s="4" t="str">
        <f>HYPERLINK("http://141.218.60.56/~jnz1568/getInfo.php?workbook=19_01.xlsx&amp;sheet=U0&amp;row=476&amp;col=7&amp;number=1.6e-07&amp;sourceID=14","1.6e-07")</f>
        <v>1.6e-07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HYPERLINK("http://141.218.60.56/~jnz1568/getInfo.php?workbook=19_01.xlsx&amp;sheet=U0&amp;row=477&amp;col=6&amp;number=4.3&amp;sourceID=14","4.3")</f>
        <v>4.3</v>
      </c>
      <c r="G477" s="4" t="str">
        <f>HYPERLINK("http://141.218.60.56/~jnz1568/getInfo.php?workbook=19_01.xlsx&amp;sheet=U0&amp;row=477&amp;col=7&amp;number=1.6e-07&amp;sourceID=14","1.6e-07")</f>
        <v>1.6e-07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HYPERLINK("http://141.218.60.56/~jnz1568/getInfo.php?workbook=19_01.xlsx&amp;sheet=U0&amp;row=478&amp;col=6&amp;number=4.4&amp;sourceID=14","4.4")</f>
        <v>4.4</v>
      </c>
      <c r="G478" s="4" t="str">
        <f>HYPERLINK("http://141.218.60.56/~jnz1568/getInfo.php?workbook=19_01.xlsx&amp;sheet=U0&amp;row=478&amp;col=7&amp;number=1.59e-07&amp;sourceID=14","1.59e-07")</f>
        <v>1.59e-07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HYPERLINK("http://141.218.60.56/~jnz1568/getInfo.php?workbook=19_01.xlsx&amp;sheet=U0&amp;row=479&amp;col=6&amp;number=4.5&amp;sourceID=14","4.5")</f>
        <v>4.5</v>
      </c>
      <c r="G479" s="4" t="str">
        <f>HYPERLINK("http://141.218.60.56/~jnz1568/getInfo.php?workbook=19_01.xlsx&amp;sheet=U0&amp;row=479&amp;col=7&amp;number=1.59e-07&amp;sourceID=14","1.59e-07")</f>
        <v>1.59e-07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HYPERLINK("http://141.218.60.56/~jnz1568/getInfo.php?workbook=19_01.xlsx&amp;sheet=U0&amp;row=480&amp;col=6&amp;number=4.6&amp;sourceID=14","4.6")</f>
        <v>4.6</v>
      </c>
      <c r="G480" s="4" t="str">
        <f>HYPERLINK("http://141.218.60.56/~jnz1568/getInfo.php?workbook=19_01.xlsx&amp;sheet=U0&amp;row=480&amp;col=7&amp;number=1.58e-07&amp;sourceID=14","1.58e-07")</f>
        <v>1.58e-07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HYPERLINK("http://141.218.60.56/~jnz1568/getInfo.php?workbook=19_01.xlsx&amp;sheet=U0&amp;row=481&amp;col=6&amp;number=4.7&amp;sourceID=14","4.7")</f>
        <v>4.7</v>
      </c>
      <c r="G481" s="4" t="str">
        <f>HYPERLINK("http://141.218.60.56/~jnz1568/getInfo.php?workbook=19_01.xlsx&amp;sheet=U0&amp;row=481&amp;col=7&amp;number=1.56e-07&amp;sourceID=14","1.56e-07")</f>
        <v>1.56e-07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HYPERLINK("http://141.218.60.56/~jnz1568/getInfo.php?workbook=19_01.xlsx&amp;sheet=U0&amp;row=482&amp;col=6&amp;number=4.8&amp;sourceID=14","4.8")</f>
        <v>4.8</v>
      </c>
      <c r="G482" s="4" t="str">
        <f>HYPERLINK("http://141.218.60.56/~jnz1568/getInfo.php?workbook=19_01.xlsx&amp;sheet=U0&amp;row=482&amp;col=7&amp;number=1.55e-07&amp;sourceID=14","1.55e-07")</f>
        <v>1.55e-07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HYPERLINK("http://141.218.60.56/~jnz1568/getInfo.php?workbook=19_01.xlsx&amp;sheet=U0&amp;row=483&amp;col=6&amp;number=4.9&amp;sourceID=14","4.9")</f>
        <v>4.9</v>
      </c>
      <c r="G483" s="4" t="str">
        <f>HYPERLINK("http://141.218.60.56/~jnz1568/getInfo.php?workbook=19_01.xlsx&amp;sheet=U0&amp;row=483&amp;col=7&amp;number=1.53e-07&amp;sourceID=14","1.53e-07")</f>
        <v>1.53e-07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2015-05-07T00:01:38Z</dcterms:created>
  <dcterms:modified xsi:type="dcterms:W3CDTF">2015-05-07T00:01:38Z</dcterms:modified>
</cp:coreProperties>
</file>