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<sst xmlns="http://schemas.openxmlformats.org/spreadsheetml/2006/main" count="130" uniqueCount="46">
  <si>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K XVIII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</si>
  <si>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</si>
  <si>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</si>
  <si>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</si>
  <si>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</si>
  <si>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</si>
  <si>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</si>
  <si>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</si>
  <si>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</si>
  <si>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</si>
  <si>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</si>
  <si>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</si>
  <si>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</si>
  <si>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</si>
  <si>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</si>
  <si>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</si>
  <si>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</si>
  <si>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</si>
  <si>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</si>
  <si>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</si>
  <si>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</si>
  <si>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</si>
  <si>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</si>
  <si>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</si>
  <si>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</si>
  <si>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</si>
  <si>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</si>
  <si>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</si>
  <si>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</si>
  <si>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</si>
  <si>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</si>
  <si>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</si>
  <si>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</si>
  <si>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</si>
  <si>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</si>
  <si>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</si>
  <si>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</si>
  <si>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K XVIII</t>
  </si>
  <si>
    <t>k</t>
  </si>
  <si>
    <t>WL Vac (A)</t>
  </si>
  <si>
    <t>A (s-1)</t>
  </si>
  <si>
    <t>A2E1(s-1)</t>
  </si>
  <si>
    <t>Effective Collision Strengths for K XVIII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</si>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</sst>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HYPERLINK("http://141.218.60.56/~jnz1568/getInfo.php?workbook=19_02.xlsx&amp;sheet=E0&amp;row=4&amp;col=10&amp;number=0&amp;sourceID=14","0")</f>
        <v>0</v>
      </c>
    </row>
    <row r="5" spans="1:10">
      <c r="A5" s="3">
        <v>19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HYPERLINK("http://141.218.60.56/~jnz1568/getInfo.php?workbook=19_02.xlsx&amp;sheet=E0&amp;row=5&amp;col=10&amp;number=28004980&amp;sourceID=14","28004980")</f>
        <v>28004980</v>
      </c>
    </row>
    <row r="6" spans="1:10">
      <c r="A6" s="3">
        <v>19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HYPERLINK("http://141.218.60.56/~jnz1568/getInfo.php?workbook=19_02.xlsx&amp;sheet=E0&amp;row=6&amp;col=10&amp;number=28180480&amp;sourceID=14","28180480")</f>
        <v>28180480</v>
      </c>
    </row>
    <row r="7" spans="1:10">
      <c r="A7" s="3">
        <v>19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HYPERLINK("http://141.218.60.56/~jnz1568/getInfo.php?workbook=19_02.xlsx&amp;sheet=E0&amp;row=7&amp;col=10&amp;number=28165880&amp;sourceID=14","28165880")</f>
        <v>28165880</v>
      </c>
    </row>
    <row r="8" spans="1:10">
      <c r="A8" s="3">
        <v>19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HYPERLINK("http://141.218.60.56/~jnz1568/getInfo.php?workbook=19_02.xlsx&amp;sheet=E0&amp;row=8&amp;col=10&amp;number=28172670&amp;sourceID=14","28172670")</f>
        <v>28172670</v>
      </c>
    </row>
    <row r="9" spans="1:10">
      <c r="A9" s="3">
        <v>19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HYPERLINK("http://141.218.60.56/~jnz1568/getInfo.php?workbook=19_02.xlsx&amp;sheet=E0&amp;row=9&amp;col=10&amp;number=28200800&amp;sourceID=14","28200800")</f>
        <v>28200800</v>
      </c>
    </row>
    <row r="10" spans="1:10">
      <c r="A10" s="3">
        <v>19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HYPERLINK("http://141.218.60.56/~jnz1568/getInfo.php?workbook=19_02.xlsx&amp;sheet=E0&amp;row=10&amp;col=10&amp;number=28312910&amp;sourceID=14","28312910")</f>
        <v>28312910</v>
      </c>
    </row>
    <row r="11" spans="1:10">
      <c r="A11" s="3">
        <v>19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HYPERLINK("http://141.218.60.56/~jnz1568/getInfo.php?workbook=19_02.xlsx&amp;sheet=E0&amp;row=11&amp;col=10&amp;number=33151930&amp;sourceID=14","33151930")</f>
        <v>33151930</v>
      </c>
    </row>
    <row r="12" spans="1:10">
      <c r="A12" s="3">
        <v>19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HYPERLINK("http://141.218.60.56/~jnz1568/getInfo.php?workbook=19_02.xlsx&amp;sheet=E0&amp;row=12&amp;col=10&amp;number=33198090&amp;sourceID=14","33198090")</f>
        <v>33198090</v>
      </c>
    </row>
    <row r="13" spans="1:10">
      <c r="A13" s="3">
        <v>19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HYPERLINK("http://141.218.60.56/~jnz1568/getInfo.php?workbook=19_02.xlsx&amp;sheet=E0&amp;row=13&amp;col=10&amp;number=33196320&amp;sourceID=14","33196320")</f>
        <v>33196320</v>
      </c>
    </row>
    <row r="14" spans="1:10">
      <c r="A14" s="3">
        <v>19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HYPERLINK("http://141.218.60.56/~jnz1568/getInfo.php?workbook=19_02.xlsx&amp;sheet=E0&amp;row=14&amp;col=10&amp;number=33198160&amp;sourceID=14","33198160")</f>
        <v>33198160</v>
      </c>
    </row>
    <row r="15" spans="1:10">
      <c r="A15" s="3">
        <v>19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HYPERLINK("http://141.218.60.56/~jnz1568/getInfo.php?workbook=19_02.xlsx&amp;sheet=E0&amp;row=15&amp;col=10&amp;number=33206560&amp;sourceID=14","33206560")</f>
        <v>33206560</v>
      </c>
    </row>
    <row r="16" spans="1:10">
      <c r="A16" s="3">
        <v>19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HYPERLINK("http://141.218.60.56/~jnz1568/getInfo.php?workbook=19_02.xlsx&amp;sheet=E0&amp;row=16&amp;col=10&amp;number=33237140&amp;sourceID=14","33237140")</f>
        <v>33237140</v>
      </c>
    </row>
    <row r="17" spans="1:10">
      <c r="A17" s="3">
        <v>19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HYPERLINK("http://141.218.60.56/~jnz1568/getInfo.php?workbook=19_02.xlsx&amp;sheet=E0&amp;row=17&amp;col=10&amp;number=0&amp;sourceID=14","0")</f>
        <v>0</v>
      </c>
    </row>
    <row r="18" spans="1:10">
      <c r="A18" s="3">
        <v>19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HYPERLINK("http://141.218.60.56/~jnz1568/getInfo.php?workbook=19_02.xlsx&amp;sheet=E0&amp;row=18&amp;col=10&amp;number=0&amp;sourceID=14","0")</f>
        <v>0</v>
      </c>
    </row>
    <row r="19" spans="1:10">
      <c r="A19" s="3">
        <v>19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HYPERLINK("http://141.218.60.56/~jnz1568/getInfo.php?workbook=19_02.xlsx&amp;sheet=E0&amp;row=19&amp;col=10&amp;number=0&amp;sourceID=14","0")</f>
        <v>0</v>
      </c>
    </row>
    <row r="20" spans="1:10">
      <c r="A20" s="3">
        <v>19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HYPERLINK("http://141.218.60.56/~jnz1568/getInfo.php?workbook=19_02.xlsx&amp;sheet=E0&amp;row=20&amp;col=10&amp;number=0&amp;sourceID=14","0")</f>
        <v>0</v>
      </c>
    </row>
    <row r="21" spans="1:10">
      <c r="A21" s="3">
        <v>19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HYPERLINK("http://141.218.60.56/~jnz1568/getInfo.php?workbook=19_02.xlsx&amp;sheet=E0&amp;row=21&amp;col=10&amp;number=0&amp;sourceID=14","0")</f>
        <v>0</v>
      </c>
    </row>
    <row r="22" spans="1:10">
      <c r="A22" s="3">
        <v>19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HYPERLINK("http://141.218.60.56/~jnz1568/getInfo.php?workbook=19_02.xlsx&amp;sheet=E0&amp;row=22&amp;col=10&amp;number=34948420&amp;sourceID=14","34948420")</f>
        <v>34948420</v>
      </c>
    </row>
    <row r="23" spans="1:10">
      <c r="A23" s="3">
        <v>19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HYPERLINK("http://141.218.60.56/~jnz1568/getInfo.php?workbook=19_02.xlsx&amp;sheet=E0&amp;row=23&amp;col=10&amp;number=0&amp;sourceID=14","0")</f>
        <v>0</v>
      </c>
    </row>
    <row r="24" spans="1:10">
      <c r="A24" s="3">
        <v>19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HYPERLINK("http://141.218.60.56/~jnz1568/getInfo.php?workbook=19_02.xlsx&amp;sheet=E0&amp;row=24&amp;col=10&amp;number=0&amp;sourceID=14","0")</f>
        <v>0</v>
      </c>
    </row>
    <row r="25" spans="1:10">
      <c r="A25" s="3">
        <v>19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HYPERLINK("http://141.218.60.56/~jnz1568/getInfo.php?workbook=19_02.xlsx&amp;sheet=E0&amp;row=25&amp;col=10&amp;number=0&amp;sourceID=14","0")</f>
        <v>0</v>
      </c>
    </row>
    <row r="26" spans="1:10">
      <c r="A26" s="3">
        <v>19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HYPERLINK("http://141.218.60.56/~jnz1568/getInfo.php?workbook=19_02.xlsx&amp;sheet=E0&amp;row=26&amp;col=10&amp;number=34964920&amp;sourceID=14","34964920")</f>
        <v>34964920</v>
      </c>
    </row>
    <row r="27" spans="1:10">
      <c r="A27" s="3">
        <v>19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HYPERLINK("http://141.218.60.56/~jnz1568/getInfo.php?workbook=19_02.xlsx&amp;sheet=E0&amp;row=27&amp;col=10&amp;number=0&amp;sourceID=14","0")</f>
        <v>0</v>
      </c>
    </row>
    <row r="28" spans="1:10">
      <c r="A28" s="3">
        <v>19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HYPERLINK("http://141.218.60.56/~jnz1568/getInfo.php?workbook=19_02.xlsx&amp;sheet=E0&amp;row=28&amp;col=10&amp;number=0&amp;sourceID=14","0")</f>
        <v>0</v>
      </c>
    </row>
    <row r="29" spans="1:10">
      <c r="A29" s="3">
        <v>19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HYPERLINK("http://141.218.60.56/~jnz1568/getInfo.php?workbook=19_02.xlsx&amp;sheet=E0&amp;row=29&amp;col=10&amp;number=0&amp;sourceID=14","0")</f>
        <v>0</v>
      </c>
    </row>
    <row r="30" spans="1:10">
      <c r="A30" s="3">
        <v>19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HYPERLINK("http://141.218.60.56/~jnz1568/getInfo.php?workbook=19_02.xlsx&amp;sheet=E0&amp;row=30&amp;col=10&amp;number=0&amp;sourceID=14","0")</f>
        <v>0</v>
      </c>
    </row>
    <row r="31" spans="1:10">
      <c r="A31" s="3">
        <v>19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HYPERLINK("http://141.218.60.56/~jnz1568/getInfo.php?workbook=19_02.xlsx&amp;sheet=E0&amp;row=31&amp;col=10&amp;number=0&amp;sourceID=14","0")</f>
        <v>0</v>
      </c>
    </row>
    <row r="32" spans="1:10">
      <c r="A32" s="3">
        <v>19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HYPERLINK("http://141.218.60.56/~jnz1568/getInfo.php?workbook=19_02.xlsx&amp;sheet=E0&amp;row=32&amp;col=10&amp;number=0&amp;sourceID=14","0")</f>
        <v>0</v>
      </c>
    </row>
    <row r="33" spans="1:10">
      <c r="A33" s="3">
        <v>19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HYPERLINK("http://141.218.60.56/~jnz1568/getInfo.php?workbook=19_02.xlsx&amp;sheet=E0&amp;row=33&amp;col=10&amp;number=0&amp;sourceID=14","0")</f>
        <v>0</v>
      </c>
    </row>
    <row r="34" spans="1:10">
      <c r="A34" s="3">
        <v>19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HYPERLINK("http://141.218.60.56/~jnz1568/getInfo.php?workbook=19_02.xlsx&amp;sheet=E0&amp;row=34&amp;col=10&amp;number=0&amp;sourceID=14","0")</f>
        <v>0</v>
      </c>
    </row>
    <row r="35" spans="1:10">
      <c r="A35" s="3">
        <v>19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HYPERLINK("http://141.218.60.56/~jnz1568/getInfo.php?workbook=19_02.xlsx&amp;sheet=E0&amp;row=35&amp;col=10&amp;number=35747360&amp;sourceID=14","35747360")</f>
        <v>35747360</v>
      </c>
    </row>
    <row r="36" spans="1:10">
      <c r="A36" s="3">
        <v>19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HYPERLINK("http://141.218.60.56/~jnz1568/getInfo.php?workbook=19_02.xlsx&amp;sheet=E0&amp;row=36&amp;col=10&amp;number=35756712&amp;sourceID=14","35756712")</f>
        <v>35756712</v>
      </c>
    </row>
    <row r="37" spans="1:10">
      <c r="A37" s="3">
        <v>19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HYPERLINK("http://141.218.60.56/~jnz1568/getInfo.php?workbook=19_02.xlsx&amp;sheet=E0&amp;row=37&amp;col=10&amp;number=35756672&amp;sourceID=14","35756672")</f>
        <v>35756672</v>
      </c>
    </row>
    <row r="38" spans="1:10">
      <c r="A38" s="3">
        <v>19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HYPERLINK("http://141.218.60.56/~jnz1568/getInfo.php?workbook=19_02.xlsx&amp;sheet=E0&amp;row=38&amp;col=10&amp;number=35757072&amp;sourceID=14","35757072")</f>
        <v>35757072</v>
      </c>
    </row>
    <row r="39" spans="1:10">
      <c r="A39" s="3">
        <v>19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HYPERLINK("http://141.218.60.56/~jnz1568/getInfo.php?workbook=19_02.xlsx&amp;sheet=E0&amp;row=39&amp;col=10&amp;number=35758880&amp;sourceID=14","35758880")</f>
        <v>35758880</v>
      </c>
    </row>
    <row r="40" spans="1:10">
      <c r="A40" s="3">
        <v>19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HYPERLINK("http://141.218.60.56/~jnz1568/getInfo.php?workbook=19_02.xlsx&amp;sheet=E0&amp;row=40&amp;col=10&amp;number=35765192&amp;sourceID=14","35765192")</f>
        <v>35765192</v>
      </c>
    </row>
    <row r="41" spans="1:10">
      <c r="A41" s="3">
        <v>19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HYPERLINK("http://141.218.60.56/~jnz1568/getInfo.php?workbook=19_02.xlsx&amp;sheet=E0&amp;row=41&amp;col=10&amp;number=0&amp;sourceID=14","0")</f>
        <v>0</v>
      </c>
    </row>
    <row r="42" spans="1:10">
      <c r="A42" s="3">
        <v>19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HYPERLINK("http://141.218.60.56/~jnz1568/getInfo.php?workbook=19_02.xlsx&amp;sheet=E0&amp;row=42&amp;col=10&amp;number=0&amp;sourceID=14","0")</f>
        <v>0</v>
      </c>
    </row>
    <row r="43" spans="1:10">
      <c r="A43" s="3">
        <v>19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HYPERLINK("http://141.218.60.56/~jnz1568/getInfo.php?workbook=19_02.xlsx&amp;sheet=E0&amp;row=43&amp;col=10&amp;number=0&amp;sourceID=14","0")</f>
        <v>0</v>
      </c>
    </row>
    <row r="44" spans="1:10">
      <c r="A44" s="3">
        <v>19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HYPERLINK("http://141.218.60.56/~jnz1568/getInfo.php?workbook=19_02.xlsx&amp;sheet=E0&amp;row=44&amp;col=10&amp;number=0&amp;sourceID=14","0")</f>
        <v>0</v>
      </c>
    </row>
    <row r="45" spans="1:10">
      <c r="A45" s="3">
        <v>19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HYPERLINK("http://141.218.60.56/~jnz1568/getInfo.php?workbook=19_02.xlsx&amp;sheet=E0&amp;row=45&amp;col=10&amp;number=0&amp;sourceID=14","0")</f>
        <v>0</v>
      </c>
    </row>
    <row r="46" spans="1:10">
      <c r="A46" s="3">
        <v>19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HYPERLINK("http://141.218.60.56/~jnz1568/getInfo.php?workbook=19_02.xlsx&amp;sheet=E0&amp;row=46&amp;col=10&amp;number=0&amp;sourceID=14","0")</f>
        <v>0</v>
      </c>
    </row>
    <row r="47" spans="1:10">
      <c r="A47" s="3">
        <v>19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HYPERLINK("http://141.218.60.56/~jnz1568/getInfo.php?workbook=19_02.xlsx&amp;sheet=E0&amp;row=47&amp;col=10&amp;number=0&amp;sourceID=14","0")</f>
        <v>0</v>
      </c>
    </row>
    <row r="48" spans="1:10">
      <c r="A48" s="3">
        <v>19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HYPERLINK("http://141.218.60.56/~jnz1568/getInfo.php?workbook=19_02.xlsx&amp;sheet=E0&amp;row=48&amp;col=10&amp;number=0&amp;sourceID=14","0")</f>
        <v>0</v>
      </c>
    </row>
    <row r="49" spans="1:10">
      <c r="A49" s="3">
        <v>19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HYPERLINK("http://141.218.60.56/~jnz1568/getInfo.php?workbook=19_02.xlsx&amp;sheet=E0&amp;row=49&amp;col=10&amp;number=0&amp;sourceID=14","0")</f>
        <v>0</v>
      </c>
    </row>
    <row r="50" spans="1:10">
      <c r="A50" s="3">
        <v>19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HYPERLINK("http://141.218.60.56/~jnz1568/getInfo.php?workbook=19_02.xlsx&amp;sheet=E0&amp;row=50&amp;col=10&amp;number=0&amp;sourceID=14","0")</f>
        <v>0</v>
      </c>
    </row>
    <row r="51" spans="1:10">
      <c r="A51" s="3">
        <v>19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HYPERLINK("http://141.218.60.56/~jnz1568/getInfo.php?workbook=19_02.xlsx&amp;sheet=E0&amp;row=51&amp;col=10&amp;number=0&amp;sourceID=14","0")</f>
        <v>0</v>
      </c>
    </row>
    <row r="52" spans="1:10">
      <c r="A52" s="3">
        <v>19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HYPERLINK("http://141.218.60.56/~jnz1568/getInfo.php?workbook=19_02.xlsx&amp;sheet=E0&amp;row=52&amp;col=10&amp;number=0&amp;sourceID=14","0")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6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6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19</v>
      </c>
      <c r="B4" s="3">
        <v>2</v>
      </c>
      <c r="C4" s="3">
        <v>2</v>
      </c>
      <c r="D4" s="3">
        <v>1</v>
      </c>
      <c r="E4" s="3">
        <v>3.571</v>
      </c>
      <c r="F4" s="4" t="str">
        <f>HYPERLINK("http://141.218.60.56/~jnz1568/getInfo.php?workbook=19_02.xlsx&amp;sheet=A0&amp;row=4&amp;col=6&amp;number=8295000&amp;sourceID=14","8295000")</f>
        <v>8295000</v>
      </c>
      <c r="G4" s="4" t="str">
        <f>HYPERLINK("http://141.218.60.56/~jnz1568/getInfo.php?workbook=19_02.xlsx&amp;sheet=A0&amp;row=4&amp;col=7&amp;number=0&amp;sourceID=14","0")</f>
        <v>0</v>
      </c>
    </row>
    <row r="5" spans="1:7">
      <c r="A5" s="3">
        <v>19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HYPERLINK("http://141.218.60.56/~jnz1568/getInfo.php?workbook=19_02.xlsx&amp;sheet=A0&amp;row=5&amp;col=6&amp;number=0&amp;sourceID=14","0")</f>
        <v>0</v>
      </c>
      <c r="G5" s="4" t="str">
        <f>HYPERLINK("http://141.218.60.56/~jnz1568/getInfo.php?workbook=19_02.xlsx&amp;sheet=A0&amp;row=5&amp;col=7&amp;number=590500000&amp;sourceID=14","590500000")</f>
        <v>590500000</v>
      </c>
    </row>
    <row r="6" spans="1:7">
      <c r="A6" s="3">
        <v>19</v>
      </c>
      <c r="B6" s="3">
        <v>2</v>
      </c>
      <c r="C6" s="3">
        <v>5</v>
      </c>
      <c r="D6" s="3">
        <v>1</v>
      </c>
      <c r="E6" s="3">
        <v>3.55</v>
      </c>
      <c r="F6" s="4" t="str">
        <f>HYPERLINK("http://141.218.60.56/~jnz1568/getInfo.php?workbook=19_02.xlsx&amp;sheet=A0&amp;row=6&amp;col=6&amp;number=3024000000000&amp;sourceID=14","3024000000000")</f>
        <v>3024000000000</v>
      </c>
      <c r="G6" s="4" t="str">
        <f>HYPERLINK("http://141.218.60.56/~jnz1568/getInfo.php?workbook=19_02.xlsx&amp;sheet=A0&amp;row=6&amp;col=7&amp;number=0&amp;sourceID=14","0")</f>
        <v>0</v>
      </c>
    </row>
    <row r="7" spans="1:7">
      <c r="A7" s="3">
        <v>19</v>
      </c>
      <c r="B7" s="3">
        <v>2</v>
      </c>
      <c r="C7" s="3">
        <v>6</v>
      </c>
      <c r="D7" s="3">
        <v>1</v>
      </c>
      <c r="E7" s="3">
        <v>3.546</v>
      </c>
      <c r="F7" s="4" t="str">
        <f>HYPERLINK("http://141.218.60.56/~jnz1568/getInfo.php?workbook=19_02.xlsx&amp;sheet=A0&amp;row=7&amp;col=6&amp;number=492400000&amp;sourceID=14","492400000")</f>
        <v>492400000</v>
      </c>
      <c r="G7" s="4" t="str">
        <f>HYPERLINK("http://141.218.60.56/~jnz1568/getInfo.php?workbook=19_02.xlsx&amp;sheet=A0&amp;row=7&amp;col=7&amp;number=0&amp;sourceID=14","0")</f>
        <v>0</v>
      </c>
    </row>
    <row r="8" spans="1:7">
      <c r="A8" s="3">
        <v>19</v>
      </c>
      <c r="B8" s="3">
        <v>2</v>
      </c>
      <c r="C8" s="3">
        <v>7</v>
      </c>
      <c r="D8" s="3">
        <v>1</v>
      </c>
      <c r="E8" s="3">
        <v>3.532</v>
      </c>
      <c r="F8" s="4" t="str">
        <f>HYPERLINK("http://141.218.60.56/~jnz1568/getInfo.php?workbook=19_02.xlsx&amp;sheet=A0&amp;row=8&amp;col=6&amp;number=134700000000000&amp;sourceID=14","134700000000000")</f>
        <v>134700000000000</v>
      </c>
      <c r="G8" s="4" t="str">
        <f>HYPERLINK("http://141.218.60.56/~jnz1568/getInfo.php?workbook=19_02.xlsx&amp;sheet=A0&amp;row=8&amp;col=7&amp;number=0&amp;sourceID=14","0")</f>
        <v>0</v>
      </c>
    </row>
    <row r="9" spans="1:7">
      <c r="A9" s="3">
        <v>19</v>
      </c>
      <c r="B9" s="3">
        <v>2</v>
      </c>
      <c r="C9" s="3">
        <v>11</v>
      </c>
      <c r="D9" s="3">
        <v>1</v>
      </c>
      <c r="E9" s="3">
        <v>3.012</v>
      </c>
      <c r="F9" s="4" t="str">
        <f>HYPERLINK("http://141.218.60.56/~jnz1568/getInfo.php?workbook=19_02.xlsx&amp;sheet=A0&amp;row=9&amp;col=6&amp;number=802100000000&amp;sourceID=14","802100000000")</f>
        <v>802100000000</v>
      </c>
      <c r="G9" s="4" t="str">
        <f>HYPERLINK("http://141.218.60.56/~jnz1568/getInfo.php?workbook=19_02.xlsx&amp;sheet=A0&amp;row=9&amp;col=7&amp;number=0&amp;sourceID=14","0")</f>
        <v>0</v>
      </c>
    </row>
    <row r="10" spans="1:7">
      <c r="A10" s="3">
        <v>19</v>
      </c>
      <c r="B10" s="3">
        <v>2</v>
      </c>
      <c r="C10" s="3">
        <v>13</v>
      </c>
      <c r="D10" s="3">
        <v>1</v>
      </c>
      <c r="E10" s="3">
        <v>3.009</v>
      </c>
      <c r="F10" s="4" t="str">
        <f>HYPERLINK("http://141.218.60.56/~jnz1568/getInfo.php?workbook=19_02.xlsx&amp;sheet=A0&amp;row=10&amp;col=6&amp;number=35430000000000&amp;sourceID=14","35430000000000")</f>
        <v>35430000000000</v>
      </c>
      <c r="G10" s="4" t="str">
        <f>HYPERLINK("http://141.218.60.56/~jnz1568/getInfo.php?workbook=19_02.xlsx&amp;sheet=A0&amp;row=10&amp;col=7&amp;number=0&amp;sourceID=14","0")</f>
        <v>0</v>
      </c>
    </row>
    <row r="11" spans="1:7">
      <c r="A11" s="3">
        <v>19</v>
      </c>
      <c r="B11" s="3">
        <v>2</v>
      </c>
      <c r="C11" s="3">
        <v>21</v>
      </c>
      <c r="D11" s="3">
        <v>1</v>
      </c>
      <c r="E11" s="3">
        <v>-2.861</v>
      </c>
      <c r="F11" s="4" t="str">
        <f>HYPERLINK("http://141.218.60.56/~jnz1568/getInfo.php?workbook=19_02.xlsx&amp;sheet=A0&amp;row=11&amp;col=6&amp;number=348800000000&amp;sourceID=14","348800000000")</f>
        <v>348800000000</v>
      </c>
      <c r="G11" s="4" t="str">
        <f>HYPERLINK("http://141.218.60.56/~jnz1568/getInfo.php?workbook=19_02.xlsx&amp;sheet=A0&amp;row=11&amp;col=7&amp;number=0&amp;sourceID=14","0")</f>
        <v>0</v>
      </c>
    </row>
    <row r="12" spans="1:7">
      <c r="A12" s="3">
        <v>19</v>
      </c>
      <c r="B12" s="3">
        <v>2</v>
      </c>
      <c r="C12" s="3">
        <v>23</v>
      </c>
      <c r="D12" s="3">
        <v>1</v>
      </c>
      <c r="E12" s="3">
        <v>2.86</v>
      </c>
      <c r="F12" s="4" t="str">
        <f>HYPERLINK("http://141.218.60.56/~jnz1568/getInfo.php?workbook=19_02.xlsx&amp;sheet=A0&amp;row=12&amp;col=6&amp;number=14300000000000&amp;sourceID=14","14300000000000")</f>
        <v>14300000000000</v>
      </c>
      <c r="G12" s="4" t="str">
        <f>HYPERLINK("http://141.218.60.56/~jnz1568/getInfo.php?workbook=19_02.xlsx&amp;sheet=A0&amp;row=12&amp;col=7&amp;number=0&amp;sourceID=14","0")</f>
        <v>0</v>
      </c>
    </row>
    <row r="13" spans="1:7">
      <c r="A13" s="3">
        <v>19</v>
      </c>
      <c r="B13" s="3">
        <v>2</v>
      </c>
      <c r="C13" s="3">
        <v>35</v>
      </c>
      <c r="D13" s="3">
        <v>1</v>
      </c>
      <c r="E13" s="3">
        <v>2.797</v>
      </c>
      <c r="F13" s="4" t="str">
        <f>HYPERLINK("http://141.218.60.56/~jnz1568/getInfo.php?workbook=19_02.xlsx&amp;sheet=A0&amp;row=13&amp;col=6&amp;number=178000000000&amp;sourceID=14","178000000000")</f>
        <v>178000000000</v>
      </c>
      <c r="G13" s="4" t="str">
        <f>HYPERLINK("http://141.218.60.56/~jnz1568/getInfo.php?workbook=19_02.xlsx&amp;sheet=A0&amp;row=13&amp;col=7&amp;number=0&amp;sourceID=14","0")</f>
        <v>0</v>
      </c>
    </row>
    <row r="14" spans="1:7">
      <c r="A14" s="3">
        <v>19</v>
      </c>
      <c r="B14" s="3">
        <v>2</v>
      </c>
      <c r="C14" s="3">
        <v>37</v>
      </c>
      <c r="D14" s="3">
        <v>1</v>
      </c>
      <c r="E14" s="3">
        <v>2.796</v>
      </c>
      <c r="F14" s="4" t="str">
        <f>HYPERLINK("http://141.218.60.56/~jnz1568/getInfo.php?workbook=19_02.xlsx&amp;sheet=A0&amp;row=14&amp;col=6&amp;number=7198000000000&amp;sourceID=14","7198000000000")</f>
        <v>7198000000000</v>
      </c>
      <c r="G14" s="4" t="str">
        <f>HYPERLINK("http://141.218.60.56/~jnz1568/getInfo.php?workbook=19_02.xlsx&amp;sheet=A0&amp;row=14&amp;col=7&amp;number=0&amp;sourceID=14","0")</f>
        <v>0</v>
      </c>
    </row>
    <row r="15" spans="1:7">
      <c r="A15" s="3">
        <v>19</v>
      </c>
      <c r="B15" s="3">
        <v>2</v>
      </c>
      <c r="C15" s="3">
        <v>4</v>
      </c>
      <c r="D15" s="3">
        <v>2</v>
      </c>
      <c r="E15" s="3">
        <v>621.505</v>
      </c>
      <c r="F15" s="4" t="str">
        <f>HYPERLINK("http://141.218.60.56/~jnz1568/getInfo.php?workbook=19_02.xlsx&amp;sheet=A0&amp;row=15&amp;col=6&amp;number=234600000&amp;sourceID=14","234600000")</f>
        <v>234600000</v>
      </c>
      <c r="G15" s="4" t="str">
        <f>HYPERLINK("http://141.218.60.56/~jnz1568/getInfo.php?workbook=19_02.xlsx&amp;sheet=A0&amp;row=15&amp;col=7&amp;number=0&amp;sourceID=14","0")</f>
        <v>0</v>
      </c>
    </row>
    <row r="16" spans="1:7">
      <c r="A16" s="3">
        <v>19</v>
      </c>
      <c r="B16" s="3">
        <v>2</v>
      </c>
      <c r="C16" s="3">
        <v>5</v>
      </c>
      <c r="D16" s="3">
        <v>2</v>
      </c>
      <c r="E16" s="3">
        <v>596.34</v>
      </c>
      <c r="F16" s="4" t="str">
        <f>HYPERLINK("http://141.218.60.56/~jnz1568/getInfo.php?workbook=19_02.xlsx&amp;sheet=A0&amp;row=16&amp;col=6&amp;number=255600000&amp;sourceID=14","255600000")</f>
        <v>255600000</v>
      </c>
      <c r="G16" s="4" t="str">
        <f>HYPERLINK("http://141.218.60.56/~jnz1568/getInfo.php?workbook=19_02.xlsx&amp;sheet=A0&amp;row=16&amp;col=7&amp;number=0&amp;sourceID=14","0")</f>
        <v>0</v>
      </c>
    </row>
    <row r="17" spans="1:7">
      <c r="A17" s="3">
        <v>19</v>
      </c>
      <c r="B17" s="3">
        <v>2</v>
      </c>
      <c r="C17" s="3">
        <v>6</v>
      </c>
      <c r="D17" s="3">
        <v>2</v>
      </c>
      <c r="E17" s="3">
        <v>510.674</v>
      </c>
      <c r="F17" s="4" t="str">
        <f>HYPERLINK("http://141.218.60.56/~jnz1568/getInfo.php?workbook=19_02.xlsx&amp;sheet=A0&amp;row=17&amp;col=6&amp;number=422800000&amp;sourceID=14","422800000")</f>
        <v>422800000</v>
      </c>
      <c r="G17" s="4" t="str">
        <f>HYPERLINK("http://141.218.60.56/~jnz1568/getInfo.php?workbook=19_02.xlsx&amp;sheet=A0&amp;row=17&amp;col=7&amp;number=0&amp;sourceID=14","0")</f>
        <v>0</v>
      </c>
    </row>
    <row r="18" spans="1:7">
      <c r="A18" s="3">
        <v>19</v>
      </c>
      <c r="B18" s="3">
        <v>2</v>
      </c>
      <c r="C18" s="3">
        <v>10</v>
      </c>
      <c r="D18" s="3">
        <v>2</v>
      </c>
      <c r="E18" s="3">
        <v>19.263</v>
      </c>
      <c r="F18" s="4" t="str">
        <f>HYPERLINK("http://141.218.60.56/~jnz1568/getInfo.php?workbook=19_02.xlsx&amp;sheet=A0&amp;row=18&amp;col=6&amp;number=2240000000000&amp;sourceID=14","2240000000000")</f>
        <v>2240000000000</v>
      </c>
      <c r="G18" s="4" t="str">
        <f>HYPERLINK("http://141.218.60.56/~jnz1568/getInfo.php?workbook=19_02.xlsx&amp;sheet=A0&amp;row=18&amp;col=7&amp;number=0&amp;sourceID=14","0")</f>
        <v>0</v>
      </c>
    </row>
    <row r="19" spans="1:7">
      <c r="A19" s="3">
        <v>19</v>
      </c>
      <c r="B19" s="3">
        <v>2</v>
      </c>
      <c r="C19" s="3">
        <v>11</v>
      </c>
      <c r="D19" s="3">
        <v>2</v>
      </c>
      <c r="E19" s="3">
        <v>19.256</v>
      </c>
      <c r="F19" s="4" t="str">
        <f>HYPERLINK("http://141.218.60.56/~jnz1568/getInfo.php?workbook=19_02.xlsx&amp;sheet=A0&amp;row=19&amp;col=6&amp;number=2192000000000&amp;sourceID=14","2192000000000")</f>
        <v>2192000000000</v>
      </c>
      <c r="G19" s="4" t="str">
        <f>HYPERLINK("http://141.218.60.56/~jnz1568/getInfo.php?workbook=19_02.xlsx&amp;sheet=A0&amp;row=19&amp;col=7&amp;number=0&amp;sourceID=14","0")</f>
        <v>0</v>
      </c>
    </row>
    <row r="20" spans="1:7">
      <c r="A20" s="3">
        <v>19</v>
      </c>
      <c r="B20" s="3">
        <v>2</v>
      </c>
      <c r="C20" s="3">
        <v>12</v>
      </c>
      <c r="D20" s="3">
        <v>2</v>
      </c>
      <c r="E20" s="3">
        <v>19.225</v>
      </c>
      <c r="F20" s="4" t="str">
        <f>HYPERLINK("http://141.218.60.56/~jnz1568/getInfo.php?workbook=19_02.xlsx&amp;sheet=A0&amp;row=20&amp;col=6&amp;number=2255000000000&amp;sourceID=14","2255000000000")</f>
        <v>2255000000000</v>
      </c>
      <c r="G20" s="4" t="str">
        <f>HYPERLINK("http://141.218.60.56/~jnz1568/getInfo.php?workbook=19_02.xlsx&amp;sheet=A0&amp;row=20&amp;col=7&amp;number=0&amp;sourceID=14","0")</f>
        <v>0</v>
      </c>
    </row>
    <row r="21" spans="1:7">
      <c r="A21" s="3">
        <v>19</v>
      </c>
      <c r="B21" s="3">
        <v>2</v>
      </c>
      <c r="C21" s="3">
        <v>13</v>
      </c>
      <c r="D21" s="3">
        <v>2</v>
      </c>
      <c r="E21" s="3">
        <v>19.113</v>
      </c>
      <c r="F21" s="4" t="str">
        <f>HYPERLINK("http://141.218.60.56/~jnz1568/getInfo.php?workbook=19_02.xlsx&amp;sheet=A0&amp;row=21&amp;col=6&amp;number=52200000000&amp;sourceID=14","52200000000")</f>
        <v>52200000000</v>
      </c>
      <c r="G21" s="4" t="str">
        <f>HYPERLINK("http://141.218.60.56/~jnz1568/getInfo.php?workbook=19_02.xlsx&amp;sheet=A0&amp;row=21&amp;col=7&amp;number=0&amp;sourceID=14","0")</f>
        <v>0</v>
      </c>
    </row>
    <row r="22" spans="1:7">
      <c r="A22" s="3">
        <v>19</v>
      </c>
      <c r="B22" s="3">
        <v>2</v>
      </c>
      <c r="C22" s="3">
        <v>20</v>
      </c>
      <c r="D22" s="3">
        <v>2</v>
      </c>
      <c r="E22" s="3">
        <v>-14.412</v>
      </c>
      <c r="F22" s="4" t="str">
        <f>HYPERLINK("http://141.218.60.56/~jnz1568/getInfo.php?workbook=19_02.xlsx&amp;sheet=A0&amp;row=22&amp;col=6&amp;number=997300000000&amp;sourceID=14","997300000000")</f>
        <v>997300000000</v>
      </c>
      <c r="G22" s="4" t="str">
        <f>HYPERLINK("http://141.218.60.56/~jnz1568/getInfo.php?workbook=19_02.xlsx&amp;sheet=A0&amp;row=22&amp;col=7&amp;number=0&amp;sourceID=14","0")</f>
        <v>0</v>
      </c>
    </row>
    <row r="23" spans="1:7">
      <c r="A23" s="3">
        <v>19</v>
      </c>
      <c r="B23" s="3">
        <v>2</v>
      </c>
      <c r="C23" s="3">
        <v>21</v>
      </c>
      <c r="D23" s="3">
        <v>2</v>
      </c>
      <c r="E23" s="3">
        <v>-14.407</v>
      </c>
      <c r="F23" s="4" t="str">
        <f>HYPERLINK("http://141.218.60.56/~jnz1568/getInfo.php?workbook=19_02.xlsx&amp;sheet=A0&amp;row=23&amp;col=6&amp;number=974000000000&amp;sourceID=14","974000000000")</f>
        <v>974000000000</v>
      </c>
      <c r="G23" s="4" t="str">
        <f>HYPERLINK("http://141.218.60.56/~jnz1568/getInfo.php?workbook=19_02.xlsx&amp;sheet=A0&amp;row=23&amp;col=7&amp;number=0&amp;sourceID=14","0")</f>
        <v>0</v>
      </c>
    </row>
    <row r="24" spans="1:7">
      <c r="A24" s="3">
        <v>19</v>
      </c>
      <c r="B24" s="3">
        <v>2</v>
      </c>
      <c r="C24" s="3">
        <v>22</v>
      </c>
      <c r="D24" s="3">
        <v>2</v>
      </c>
      <c r="E24" s="3">
        <v>-14.399</v>
      </c>
      <c r="F24" s="4" t="str">
        <f>HYPERLINK("http://141.218.60.56/~jnz1568/getInfo.php?workbook=19_02.xlsx&amp;sheet=A0&amp;row=24&amp;col=6&amp;number=999200000000&amp;sourceID=14","999200000000")</f>
        <v>999200000000</v>
      </c>
      <c r="G24" s="4" t="str">
        <f>HYPERLINK("http://141.218.60.56/~jnz1568/getInfo.php?workbook=19_02.xlsx&amp;sheet=A0&amp;row=24&amp;col=7&amp;number=0&amp;sourceID=14","0")</f>
        <v>0</v>
      </c>
    </row>
    <row r="25" spans="1:7">
      <c r="A25" s="3">
        <v>19</v>
      </c>
      <c r="B25" s="3">
        <v>2</v>
      </c>
      <c r="C25" s="3">
        <v>23</v>
      </c>
      <c r="D25" s="3">
        <v>2</v>
      </c>
      <c r="E25" s="3">
        <v>14.368</v>
      </c>
      <c r="F25" s="4" t="str">
        <f>HYPERLINK("http://141.218.60.56/~jnz1568/getInfo.php?workbook=19_02.xlsx&amp;sheet=A0&amp;row=25&amp;col=6&amp;number=24250000000&amp;sourceID=14","24250000000")</f>
        <v>24250000000</v>
      </c>
      <c r="G25" s="4" t="str">
        <f>HYPERLINK("http://141.218.60.56/~jnz1568/getInfo.php?workbook=19_02.xlsx&amp;sheet=A0&amp;row=25&amp;col=7&amp;number=0&amp;sourceID=14","0")</f>
        <v>0</v>
      </c>
    </row>
    <row r="26" spans="1:7">
      <c r="A26" s="3">
        <v>19</v>
      </c>
      <c r="B26" s="3">
        <v>2</v>
      </c>
      <c r="C26" s="3">
        <v>34</v>
      </c>
      <c r="D26" s="3">
        <v>2</v>
      </c>
      <c r="E26" s="3">
        <v>12.9</v>
      </c>
      <c r="F26" s="4" t="str">
        <f>HYPERLINK("http://141.218.60.56/~jnz1568/getInfo.php?workbook=19_02.xlsx&amp;sheet=A0&amp;row=26&amp;col=6&amp;number=505400000000&amp;sourceID=14","505400000000")</f>
        <v>505400000000</v>
      </c>
      <c r="G26" s="4" t="str">
        <f>HYPERLINK("http://141.218.60.56/~jnz1568/getInfo.php?workbook=19_02.xlsx&amp;sheet=A0&amp;row=26&amp;col=7&amp;number=0&amp;sourceID=14","0")</f>
        <v>0</v>
      </c>
    </row>
    <row r="27" spans="1:7">
      <c r="A27" s="3">
        <v>19</v>
      </c>
      <c r="B27" s="3">
        <v>2</v>
      </c>
      <c r="C27" s="3">
        <v>35</v>
      </c>
      <c r="D27" s="3">
        <v>2</v>
      </c>
      <c r="E27" s="3">
        <v>12.9</v>
      </c>
      <c r="F27" s="4" t="str">
        <f>HYPERLINK("http://141.218.60.56/~jnz1568/getInfo.php?workbook=19_02.xlsx&amp;sheet=A0&amp;row=27&amp;col=6&amp;number=493200000000&amp;sourceID=14","493200000000")</f>
        <v>493200000000</v>
      </c>
      <c r="G27" s="4" t="str">
        <f>HYPERLINK("http://141.218.60.56/~jnz1568/getInfo.php?workbook=19_02.xlsx&amp;sheet=A0&amp;row=27&amp;col=7&amp;number=0&amp;sourceID=14","0")</f>
        <v>0</v>
      </c>
    </row>
    <row r="28" spans="1:7">
      <c r="A28" s="3">
        <v>19</v>
      </c>
      <c r="B28" s="3">
        <v>2</v>
      </c>
      <c r="C28" s="3">
        <v>36</v>
      </c>
      <c r="D28" s="3">
        <v>2</v>
      </c>
      <c r="E28" s="3">
        <v>12.897</v>
      </c>
      <c r="F28" s="4" t="str">
        <f>HYPERLINK("http://141.218.60.56/~jnz1568/getInfo.php?workbook=19_02.xlsx&amp;sheet=A0&amp;row=28&amp;col=6&amp;number=505800000000&amp;sourceID=14","505800000000")</f>
        <v>505800000000</v>
      </c>
      <c r="G28" s="4" t="str">
        <f>HYPERLINK("http://141.218.60.56/~jnz1568/getInfo.php?workbook=19_02.xlsx&amp;sheet=A0&amp;row=28&amp;col=7&amp;number=0&amp;sourceID=14","0")</f>
        <v>0</v>
      </c>
    </row>
    <row r="29" spans="1:7">
      <c r="A29" s="3">
        <v>19</v>
      </c>
      <c r="B29" s="3">
        <v>2</v>
      </c>
      <c r="C29" s="3">
        <v>37</v>
      </c>
      <c r="D29" s="3">
        <v>2</v>
      </c>
      <c r="E29" s="3">
        <v>12.886</v>
      </c>
      <c r="F29" s="4" t="str">
        <f>HYPERLINK("http://141.218.60.56/~jnz1568/getInfo.php?workbook=19_02.xlsx&amp;sheet=A0&amp;row=29&amp;col=6&amp;number=12570000000&amp;sourceID=14","12570000000")</f>
        <v>12570000000</v>
      </c>
      <c r="G29" s="4" t="str">
        <f>HYPERLINK("http://141.218.60.56/~jnz1568/getInfo.php?workbook=19_02.xlsx&amp;sheet=A0&amp;row=29&amp;col=7&amp;number=0&amp;sourceID=14","0")</f>
        <v>0</v>
      </c>
    </row>
    <row r="30" spans="1:7">
      <c r="A30" s="3">
        <v>19</v>
      </c>
      <c r="B30" s="3">
        <v>2</v>
      </c>
      <c r="C30" s="3">
        <v>7</v>
      </c>
      <c r="D30" s="3">
        <v>3</v>
      </c>
      <c r="E30" s="3">
        <v>755.117</v>
      </c>
      <c r="F30" s="4" t="str">
        <f>HYPERLINK("http://141.218.60.56/~jnz1568/getInfo.php?workbook=19_02.xlsx&amp;sheet=A0&amp;row=30&amp;col=6&amp;number=86100000&amp;sourceID=14","86100000")</f>
        <v>86100000</v>
      </c>
      <c r="G30" s="4" t="str">
        <f>HYPERLINK("http://141.218.60.56/~jnz1568/getInfo.php?workbook=19_02.xlsx&amp;sheet=A0&amp;row=30&amp;col=7&amp;number=0&amp;sourceID=14","0")</f>
        <v>0</v>
      </c>
    </row>
    <row r="31" spans="1:7">
      <c r="A31" s="3">
        <v>19</v>
      </c>
      <c r="B31" s="3">
        <v>2</v>
      </c>
      <c r="C31" s="3">
        <v>11</v>
      </c>
      <c r="D31" s="3">
        <v>3</v>
      </c>
      <c r="E31" s="3">
        <v>19.93</v>
      </c>
      <c r="F31" s="4" t="str">
        <f>HYPERLINK("http://141.218.60.56/~jnz1568/getInfo.php?workbook=19_02.xlsx&amp;sheet=A0&amp;row=31&amp;col=6&amp;number=45950000000&amp;sourceID=14","45950000000")</f>
        <v>45950000000</v>
      </c>
      <c r="G31" s="4" t="str">
        <f>HYPERLINK("http://141.218.60.56/~jnz1568/getInfo.php?workbook=19_02.xlsx&amp;sheet=A0&amp;row=31&amp;col=7&amp;number=0&amp;sourceID=14","0")</f>
        <v>0</v>
      </c>
    </row>
    <row r="32" spans="1:7">
      <c r="A32" s="3">
        <v>19</v>
      </c>
      <c r="B32" s="3">
        <v>2</v>
      </c>
      <c r="C32" s="3">
        <v>13</v>
      </c>
      <c r="D32" s="3">
        <v>3</v>
      </c>
      <c r="E32" s="3">
        <v>19.776</v>
      </c>
      <c r="F32" s="4" t="str">
        <f>HYPERLINK("http://141.218.60.56/~jnz1568/getInfo.php?workbook=19_02.xlsx&amp;sheet=A0&amp;row=32&amp;col=6&amp;number=2023000000000&amp;sourceID=14","2023000000000")</f>
        <v>2023000000000</v>
      </c>
      <c r="G32" s="4" t="str">
        <f>HYPERLINK("http://141.218.60.56/~jnz1568/getInfo.php?workbook=19_02.xlsx&amp;sheet=A0&amp;row=32&amp;col=7&amp;number=0&amp;sourceID=14","0")</f>
        <v>0</v>
      </c>
    </row>
    <row r="33" spans="1:7">
      <c r="A33" s="3">
        <v>19</v>
      </c>
      <c r="B33" s="3">
        <v>2</v>
      </c>
      <c r="C33" s="3">
        <v>21</v>
      </c>
      <c r="D33" s="3">
        <v>3</v>
      </c>
      <c r="E33" s="3">
        <v>-14.794</v>
      </c>
      <c r="F33" s="4" t="str">
        <f>HYPERLINK("http://141.218.60.56/~jnz1568/getInfo.php?workbook=19_02.xlsx&amp;sheet=A0&amp;row=33&amp;col=6&amp;number=22270000000&amp;sourceID=14","22270000000")</f>
        <v>22270000000</v>
      </c>
      <c r="G33" s="4" t="str">
        <f>HYPERLINK("http://141.218.60.56/~jnz1568/getInfo.php?workbook=19_02.xlsx&amp;sheet=A0&amp;row=33&amp;col=7&amp;number=0&amp;sourceID=14","0")</f>
        <v>0</v>
      </c>
    </row>
    <row r="34" spans="1:7">
      <c r="A34" s="3">
        <v>19</v>
      </c>
      <c r="B34" s="3">
        <v>2</v>
      </c>
      <c r="C34" s="3">
        <v>23</v>
      </c>
      <c r="D34" s="3">
        <v>3</v>
      </c>
      <c r="E34" s="3">
        <v>14.74</v>
      </c>
      <c r="F34" s="4" t="str">
        <f>HYPERLINK("http://141.218.60.56/~jnz1568/getInfo.php?workbook=19_02.xlsx&amp;sheet=A0&amp;row=34&amp;col=6&amp;number=906400000000&amp;sourceID=14","906400000000")</f>
        <v>906400000000</v>
      </c>
      <c r="G34" s="4" t="str">
        <f>HYPERLINK("http://141.218.60.56/~jnz1568/getInfo.php?workbook=19_02.xlsx&amp;sheet=A0&amp;row=34&amp;col=7&amp;number=0&amp;sourceID=14","0")</f>
        <v>0</v>
      </c>
    </row>
    <row r="35" spans="1:7">
      <c r="A35" s="3">
        <v>19</v>
      </c>
      <c r="B35" s="3">
        <v>2</v>
      </c>
      <c r="C35" s="3">
        <v>35</v>
      </c>
      <c r="D35" s="3">
        <v>3</v>
      </c>
      <c r="E35" s="3">
        <v>13.199</v>
      </c>
      <c r="F35" s="4" t="str">
        <f>HYPERLINK("http://141.218.60.56/~jnz1568/getInfo.php?workbook=19_02.xlsx&amp;sheet=A0&amp;row=35&amp;col=6&amp;number=11690000000&amp;sourceID=14","11690000000")</f>
        <v>11690000000</v>
      </c>
      <c r="G35" s="4" t="str">
        <f>HYPERLINK("http://141.218.60.56/~jnz1568/getInfo.php?workbook=19_02.xlsx&amp;sheet=A0&amp;row=35&amp;col=7&amp;number=0&amp;sourceID=14","0")</f>
        <v>0</v>
      </c>
    </row>
    <row r="36" spans="1:7">
      <c r="A36" s="3">
        <v>19</v>
      </c>
      <c r="B36" s="3">
        <v>2</v>
      </c>
      <c r="C36" s="3">
        <v>37</v>
      </c>
      <c r="D36" s="3">
        <v>3</v>
      </c>
      <c r="E36" s="3">
        <v>13.184</v>
      </c>
      <c r="F36" s="4" t="str">
        <f>HYPERLINK("http://141.218.60.56/~jnz1568/getInfo.php?workbook=19_02.xlsx&amp;sheet=A0&amp;row=36&amp;col=6&amp;number=461200000000&amp;sourceID=14","461200000000")</f>
        <v>461200000000</v>
      </c>
      <c r="G36" s="4" t="str">
        <f>HYPERLINK("http://141.218.60.56/~jnz1568/getInfo.php?workbook=19_02.xlsx&amp;sheet=A0&amp;row=36&amp;col=7&amp;number=0&amp;sourceID=14","0")</f>
        <v>0</v>
      </c>
    </row>
    <row r="37" spans="1:7">
      <c r="A37" s="3">
        <v>19</v>
      </c>
      <c r="B37" s="3">
        <v>2</v>
      </c>
      <c r="C37" s="3">
        <v>8</v>
      </c>
      <c r="D37" s="3">
        <v>4</v>
      </c>
      <c r="E37" s="3">
        <v>20.056</v>
      </c>
      <c r="F37" s="4" t="str">
        <f>HYPERLINK("http://141.218.60.56/~jnz1568/getInfo.php?workbook=19_02.xlsx&amp;sheet=A0&amp;row=37&amp;col=6&amp;number=8330000000&amp;sourceID=14","8330000000")</f>
        <v>8330000000</v>
      </c>
      <c r="G37" s="4" t="str">
        <f>HYPERLINK("http://141.218.60.56/~jnz1568/getInfo.php?workbook=19_02.xlsx&amp;sheet=A0&amp;row=37&amp;col=7&amp;number=0&amp;sourceID=14","0")</f>
        <v>0</v>
      </c>
    </row>
    <row r="38" spans="1:7">
      <c r="A38" s="3">
        <v>19</v>
      </c>
      <c r="B38" s="3">
        <v>2</v>
      </c>
      <c r="C38" s="3">
        <v>14</v>
      </c>
      <c r="D38" s="3">
        <v>4</v>
      </c>
      <c r="E38" s="3">
        <v>-19.71</v>
      </c>
      <c r="F38" s="4" t="str">
        <f>HYPERLINK("http://141.218.60.56/~jnz1568/getInfo.php?workbook=19_02.xlsx&amp;sheet=A0&amp;row=38&amp;col=6&amp;number=441200000000&amp;sourceID=14","441200000000")</f>
        <v>441200000000</v>
      </c>
      <c r="G38" s="4" t="str">
        <f>HYPERLINK("http://141.218.60.56/~jnz1568/getInfo.php?workbook=19_02.xlsx&amp;sheet=A0&amp;row=38&amp;col=7&amp;number=0&amp;sourceID=14","0")</f>
        <v>0</v>
      </c>
    </row>
    <row r="39" spans="1:7">
      <c r="A39" s="3">
        <v>19</v>
      </c>
      <c r="B39" s="3">
        <v>2</v>
      </c>
      <c r="C39" s="3">
        <v>18</v>
      </c>
      <c r="D39" s="3">
        <v>4</v>
      </c>
      <c r="E39" s="3">
        <v>-14.781</v>
      </c>
      <c r="F39" s="4" t="str">
        <f>HYPERLINK("http://141.218.60.56/~jnz1568/getInfo.php?workbook=19_02.xlsx&amp;sheet=A0&amp;row=39&amp;col=6&amp;number=3436000000&amp;sourceID=14","3436000000")</f>
        <v>3436000000</v>
      </c>
      <c r="G39" s="4" t="str">
        <f>HYPERLINK("http://141.218.60.56/~jnz1568/getInfo.php?workbook=19_02.xlsx&amp;sheet=A0&amp;row=39&amp;col=7&amp;number=0&amp;sourceID=14","0")</f>
        <v>0</v>
      </c>
    </row>
    <row r="40" spans="1:7">
      <c r="A40" s="3">
        <v>19</v>
      </c>
      <c r="B40" s="3">
        <v>2</v>
      </c>
      <c r="C40" s="3">
        <v>24</v>
      </c>
      <c r="D40" s="3">
        <v>4</v>
      </c>
      <c r="E40" s="3">
        <v>-14.704</v>
      </c>
      <c r="F40" s="4" t="str">
        <f>HYPERLINK("http://141.218.60.56/~jnz1568/getInfo.php?workbook=19_02.xlsx&amp;sheet=A0&amp;row=40&amp;col=6&amp;number=139100000000&amp;sourceID=14","139100000000")</f>
        <v>139100000000</v>
      </c>
      <c r="G40" s="4" t="str">
        <f>HYPERLINK("http://141.218.60.56/~jnz1568/getInfo.php?workbook=19_02.xlsx&amp;sheet=A0&amp;row=40&amp;col=7&amp;number=0&amp;sourceID=14","0")</f>
        <v>0</v>
      </c>
    </row>
    <row r="41" spans="1:7">
      <c r="A41" s="3">
        <v>19</v>
      </c>
      <c r="B41" s="3">
        <v>2</v>
      </c>
      <c r="C41" s="3">
        <v>32</v>
      </c>
      <c r="D41" s="3">
        <v>4</v>
      </c>
      <c r="E41" s="3">
        <v>13.19</v>
      </c>
      <c r="F41" s="4" t="str">
        <f>HYPERLINK("http://141.218.60.56/~jnz1568/getInfo.php?workbook=19_02.xlsx&amp;sheet=A0&amp;row=41&amp;col=6&amp;number=1720000000&amp;sourceID=14","1720000000")</f>
        <v>1720000000</v>
      </c>
      <c r="G41" s="4" t="str">
        <f>HYPERLINK("http://141.218.60.56/~jnz1568/getInfo.php?workbook=19_02.xlsx&amp;sheet=A0&amp;row=41&amp;col=7&amp;number=0&amp;sourceID=14","0")</f>
        <v>0</v>
      </c>
    </row>
    <row r="42" spans="1:7">
      <c r="A42" s="3">
        <v>19</v>
      </c>
      <c r="B42" s="3">
        <v>2</v>
      </c>
      <c r="C42" s="3">
        <v>38</v>
      </c>
      <c r="D42" s="3">
        <v>4</v>
      </c>
      <c r="E42" s="3">
        <v>-13.156</v>
      </c>
      <c r="F42" s="4" t="str">
        <f>HYPERLINK("http://141.218.60.56/~jnz1568/getInfo.php?workbook=19_02.xlsx&amp;sheet=A0&amp;row=42&amp;col=6&amp;number=63280000000&amp;sourceID=14","63280000000")</f>
        <v>63280000000</v>
      </c>
      <c r="G42" s="4" t="str">
        <f>HYPERLINK("http://141.218.60.56/~jnz1568/getInfo.php?workbook=19_02.xlsx&amp;sheet=A0&amp;row=42&amp;col=7&amp;number=0&amp;sourceID=14","0")</f>
        <v>0</v>
      </c>
    </row>
    <row r="43" spans="1:7">
      <c r="A43" s="3">
        <v>19</v>
      </c>
      <c r="B43" s="3">
        <v>2</v>
      </c>
      <c r="C43" s="3">
        <v>8</v>
      </c>
      <c r="D43" s="3">
        <v>5</v>
      </c>
      <c r="E43" s="3">
        <v>20.083</v>
      </c>
      <c r="F43" s="4" t="str">
        <f>HYPERLINK("http://141.218.60.56/~jnz1568/getInfo.php?workbook=19_02.xlsx&amp;sheet=A0&amp;row=43&amp;col=6&amp;number=71410000000&amp;sourceID=14","71410000000")</f>
        <v>71410000000</v>
      </c>
      <c r="G43" s="4" t="str">
        <f>HYPERLINK("http://141.218.60.56/~jnz1568/getInfo.php?workbook=19_02.xlsx&amp;sheet=A0&amp;row=43&amp;col=7&amp;number=0&amp;sourceID=14","0")</f>
        <v>0</v>
      </c>
    </row>
    <row r="44" spans="1:7">
      <c r="A44" s="3">
        <v>19</v>
      </c>
      <c r="B44" s="3">
        <v>2</v>
      </c>
      <c r="C44" s="3">
        <v>14</v>
      </c>
      <c r="D44" s="3">
        <v>5</v>
      </c>
      <c r="E44" s="3">
        <v>-19.764</v>
      </c>
      <c r="F44" s="4" t="str">
        <f>HYPERLINK("http://141.218.60.56/~jnz1568/getInfo.php?workbook=19_02.xlsx&amp;sheet=A0&amp;row=44&amp;col=6&amp;number=989200000000&amp;sourceID=14","989200000000")</f>
        <v>989200000000</v>
      </c>
      <c r="G44" s="4" t="str">
        <f>HYPERLINK("http://141.218.60.56/~jnz1568/getInfo.php?workbook=19_02.xlsx&amp;sheet=A0&amp;row=44&amp;col=7&amp;number=0&amp;sourceID=14","0")</f>
        <v>0</v>
      </c>
    </row>
    <row r="45" spans="1:7">
      <c r="A45" s="3">
        <v>19</v>
      </c>
      <c r="B45" s="3">
        <v>2</v>
      </c>
      <c r="C45" s="3">
        <v>15</v>
      </c>
      <c r="D45" s="3">
        <v>5</v>
      </c>
      <c r="E45" s="3">
        <v>-19.763</v>
      </c>
      <c r="F45" s="4" t="str">
        <f>HYPERLINK("http://141.218.60.56/~jnz1568/getInfo.php?workbook=19_02.xlsx&amp;sheet=A0&amp;row=45&amp;col=6&amp;number=1782000000000&amp;sourceID=14","1782000000000")</f>
        <v>1782000000000</v>
      </c>
      <c r="G45" s="4" t="str">
        <f>HYPERLINK("http://141.218.60.56/~jnz1568/getInfo.php?workbook=19_02.xlsx&amp;sheet=A0&amp;row=45&amp;col=7&amp;number=0&amp;sourceID=14","0")</f>
        <v>0</v>
      </c>
    </row>
    <row r="46" spans="1:7">
      <c r="A46" s="3">
        <v>19</v>
      </c>
      <c r="B46" s="3">
        <v>2</v>
      </c>
      <c r="C46" s="3">
        <v>18</v>
      </c>
      <c r="D46" s="3">
        <v>5</v>
      </c>
      <c r="E46" s="3">
        <v>-14.811</v>
      </c>
      <c r="F46" s="4" t="str">
        <f>HYPERLINK("http://141.218.60.56/~jnz1568/getInfo.php?workbook=19_02.xlsx&amp;sheet=A0&amp;row=46&amp;col=6&amp;number=29570000000&amp;sourceID=14","29570000000")</f>
        <v>29570000000</v>
      </c>
      <c r="G46" s="4" t="str">
        <f>HYPERLINK("http://141.218.60.56/~jnz1568/getInfo.php?workbook=19_02.xlsx&amp;sheet=A0&amp;row=46&amp;col=7&amp;number=0&amp;sourceID=14","0")</f>
        <v>0</v>
      </c>
    </row>
    <row r="47" spans="1:7">
      <c r="A47" s="3">
        <v>19</v>
      </c>
      <c r="B47" s="3">
        <v>2</v>
      </c>
      <c r="C47" s="3">
        <v>24</v>
      </c>
      <c r="D47" s="3">
        <v>5</v>
      </c>
      <c r="E47" s="3">
        <v>-14.734</v>
      </c>
      <c r="F47" s="4" t="str">
        <f>HYPERLINK("http://141.218.60.56/~jnz1568/getInfo.php?workbook=19_02.xlsx&amp;sheet=A0&amp;row=47&amp;col=6&amp;number=311800000000&amp;sourceID=14","311800000000")</f>
        <v>311800000000</v>
      </c>
      <c r="G47" s="4" t="str">
        <f>HYPERLINK("http://141.218.60.56/~jnz1568/getInfo.php?workbook=19_02.xlsx&amp;sheet=A0&amp;row=47&amp;col=7&amp;number=0&amp;sourceID=14","0")</f>
        <v>0</v>
      </c>
    </row>
    <row r="48" spans="1:7">
      <c r="A48" s="3">
        <v>19</v>
      </c>
      <c r="B48" s="3">
        <v>2</v>
      </c>
      <c r="C48" s="3">
        <v>25</v>
      </c>
      <c r="D48" s="3">
        <v>5</v>
      </c>
      <c r="E48" s="3">
        <v>-14.734</v>
      </c>
      <c r="F48" s="4" t="str">
        <f>HYPERLINK("http://141.218.60.56/~jnz1568/getInfo.php?workbook=19_02.xlsx&amp;sheet=A0&amp;row=48&amp;col=6&amp;number=561500000000&amp;sourceID=14","561500000000")</f>
        <v>561500000000</v>
      </c>
      <c r="G48" s="4" t="str">
        <f>HYPERLINK("http://141.218.60.56/~jnz1568/getInfo.php?workbook=19_02.xlsx&amp;sheet=A0&amp;row=48&amp;col=7&amp;number=0&amp;sourceID=14","0")</f>
        <v>0</v>
      </c>
    </row>
    <row r="49" spans="1:7">
      <c r="A49" s="3">
        <v>19</v>
      </c>
      <c r="B49" s="3">
        <v>2</v>
      </c>
      <c r="C49" s="3">
        <v>32</v>
      </c>
      <c r="D49" s="3">
        <v>5</v>
      </c>
      <c r="E49" s="3">
        <v>13.202</v>
      </c>
      <c r="F49" s="4" t="str">
        <f>HYPERLINK("http://141.218.60.56/~jnz1568/getInfo.php?workbook=19_02.xlsx&amp;sheet=A0&amp;row=49&amp;col=6&amp;number=14840000000&amp;sourceID=14","14840000000")</f>
        <v>14840000000</v>
      </c>
      <c r="G49" s="4" t="str">
        <f>HYPERLINK("http://141.218.60.56/~jnz1568/getInfo.php?workbook=19_02.xlsx&amp;sheet=A0&amp;row=49&amp;col=7&amp;number=0&amp;sourceID=14","0")</f>
        <v>0</v>
      </c>
    </row>
    <row r="50" spans="1:7">
      <c r="A50" s="3">
        <v>19</v>
      </c>
      <c r="B50" s="3">
        <v>2</v>
      </c>
      <c r="C50" s="3">
        <v>38</v>
      </c>
      <c r="D50" s="3">
        <v>5</v>
      </c>
      <c r="E50" s="3">
        <v>-13.18</v>
      </c>
      <c r="F50" s="4" t="str">
        <f>HYPERLINK("http://141.218.60.56/~jnz1568/getInfo.php?workbook=19_02.xlsx&amp;sheet=A0&amp;row=50&amp;col=6&amp;number=141900000000&amp;sourceID=14","141900000000")</f>
        <v>141900000000</v>
      </c>
      <c r="G50" s="4" t="str">
        <f>HYPERLINK("http://141.218.60.56/~jnz1568/getInfo.php?workbook=19_02.xlsx&amp;sheet=A0&amp;row=50&amp;col=7&amp;number=0&amp;sourceID=14","0")</f>
        <v>0</v>
      </c>
    </row>
    <row r="51" spans="1:7">
      <c r="A51" s="3">
        <v>19</v>
      </c>
      <c r="B51" s="3">
        <v>2</v>
      </c>
      <c r="C51" s="3">
        <v>39</v>
      </c>
      <c r="D51" s="3">
        <v>5</v>
      </c>
      <c r="E51" s="3">
        <v>-13.18</v>
      </c>
      <c r="F51" s="4" t="str">
        <f>HYPERLINK("http://141.218.60.56/~jnz1568/getInfo.php?workbook=19_02.xlsx&amp;sheet=A0&amp;row=51&amp;col=6&amp;number=255700000000&amp;sourceID=14","255700000000")</f>
        <v>255700000000</v>
      </c>
      <c r="G51" s="4" t="str">
        <f>HYPERLINK("http://141.218.60.56/~jnz1568/getInfo.php?workbook=19_02.xlsx&amp;sheet=A0&amp;row=51&amp;col=7&amp;number=0&amp;sourceID=14","0")</f>
        <v>0</v>
      </c>
    </row>
    <row r="52" spans="1:7">
      <c r="A52" s="3">
        <v>19</v>
      </c>
      <c r="B52" s="3">
        <v>2</v>
      </c>
      <c r="C52" s="3">
        <v>8</v>
      </c>
      <c r="D52" s="3">
        <v>6</v>
      </c>
      <c r="E52" s="3">
        <v>20.197</v>
      </c>
      <c r="F52" s="4" t="str">
        <f>HYPERLINK("http://141.218.60.56/~jnz1568/getInfo.php?workbook=19_02.xlsx&amp;sheet=A0&amp;row=52&amp;col=6&amp;number=205800000000&amp;sourceID=14","205800000000")</f>
        <v>205800000000</v>
      </c>
      <c r="G52" s="4" t="str">
        <f>HYPERLINK("http://141.218.60.56/~jnz1568/getInfo.php?workbook=19_02.xlsx&amp;sheet=A0&amp;row=52&amp;col=7&amp;number=0&amp;sourceID=14","0")</f>
        <v>0</v>
      </c>
    </row>
    <row r="53" spans="1:7">
      <c r="A53" s="3">
        <v>19</v>
      </c>
      <c r="B53" s="3">
        <v>2</v>
      </c>
      <c r="C53" s="3">
        <v>14</v>
      </c>
      <c r="D53" s="3">
        <v>6</v>
      </c>
      <c r="E53" s="3">
        <v>-19.903</v>
      </c>
      <c r="F53" s="4" t="str">
        <f>HYPERLINK("http://141.218.60.56/~jnz1568/getInfo.php?workbook=19_02.xlsx&amp;sheet=A0&amp;row=53&amp;col=6&amp;number=4885000000000&amp;sourceID=14","4885000000000")</f>
        <v>4885000000000</v>
      </c>
      <c r="G53" s="4" t="str">
        <f>HYPERLINK("http://141.218.60.56/~jnz1568/getInfo.php?workbook=19_02.xlsx&amp;sheet=A0&amp;row=53&amp;col=7&amp;number=0&amp;sourceID=14","0")</f>
        <v>0</v>
      </c>
    </row>
    <row r="54" spans="1:7">
      <c r="A54" s="3">
        <v>19</v>
      </c>
      <c r="B54" s="3">
        <v>2</v>
      </c>
      <c r="C54" s="3">
        <v>15</v>
      </c>
      <c r="D54" s="3">
        <v>6</v>
      </c>
      <c r="E54" s="3">
        <v>-19.903</v>
      </c>
      <c r="F54" s="4" t="str">
        <f>HYPERLINK("http://141.218.60.56/~jnz1568/getInfo.php?workbook=19_02.xlsx&amp;sheet=A0&amp;row=54&amp;col=6&amp;number=975700000000&amp;sourceID=14","975700000000")</f>
        <v>975700000000</v>
      </c>
      <c r="G54" s="4" t="str">
        <f>HYPERLINK("http://141.218.60.56/~jnz1568/getInfo.php?workbook=19_02.xlsx&amp;sheet=A0&amp;row=54&amp;col=7&amp;number=0&amp;sourceID=14","0")</f>
        <v>0</v>
      </c>
    </row>
    <row r="55" spans="1:7">
      <c r="A55" s="3">
        <v>19</v>
      </c>
      <c r="B55" s="3">
        <v>2</v>
      </c>
      <c r="C55" s="3">
        <v>16</v>
      </c>
      <c r="D55" s="3">
        <v>6</v>
      </c>
      <c r="E55" s="3">
        <v>-19.888</v>
      </c>
      <c r="F55" s="4" t="str">
        <f>HYPERLINK("http://141.218.60.56/~jnz1568/getInfo.php?workbook=19_02.xlsx&amp;sheet=A0&amp;row=55&amp;col=6&amp;number=3923000000000&amp;sourceID=14","3923000000000")</f>
        <v>3923000000000</v>
      </c>
      <c r="G55" s="4" t="str">
        <f>HYPERLINK("http://141.218.60.56/~jnz1568/getInfo.php?workbook=19_02.xlsx&amp;sheet=A0&amp;row=55&amp;col=7&amp;number=0&amp;sourceID=14","0")</f>
        <v>0</v>
      </c>
    </row>
    <row r="56" spans="1:7">
      <c r="A56" s="3">
        <v>19</v>
      </c>
      <c r="B56" s="3">
        <v>2</v>
      </c>
      <c r="C56" s="3">
        <v>18</v>
      </c>
      <c r="D56" s="3">
        <v>6</v>
      </c>
      <c r="E56" s="3">
        <v>-14.89</v>
      </c>
      <c r="F56" s="4" t="str">
        <f>HYPERLINK("http://141.218.60.56/~jnz1568/getInfo.php?workbook=19_02.xlsx&amp;sheet=A0&amp;row=56&amp;col=6&amp;number=85200000000&amp;sourceID=14","85200000000")</f>
        <v>85200000000</v>
      </c>
      <c r="G56" s="4" t="str">
        <f>HYPERLINK("http://141.218.60.56/~jnz1568/getInfo.php?workbook=19_02.xlsx&amp;sheet=A0&amp;row=56&amp;col=7&amp;number=0&amp;sourceID=14","0")</f>
        <v>0</v>
      </c>
    </row>
    <row r="57" spans="1:7">
      <c r="A57" s="3">
        <v>19</v>
      </c>
      <c r="B57" s="3">
        <v>2</v>
      </c>
      <c r="C57" s="3">
        <v>24</v>
      </c>
      <c r="D57" s="3">
        <v>6</v>
      </c>
      <c r="E57" s="3">
        <v>-14.811</v>
      </c>
      <c r="F57" s="4" t="str">
        <f>HYPERLINK("http://141.218.60.56/~jnz1568/getInfo.php?workbook=19_02.xlsx&amp;sheet=A0&amp;row=57&amp;col=6&amp;number=1542000000000&amp;sourceID=14","1542000000000")</f>
        <v>1542000000000</v>
      </c>
      <c r="G57" s="4" t="str">
        <f>HYPERLINK("http://141.218.60.56/~jnz1568/getInfo.php?workbook=19_02.xlsx&amp;sheet=A0&amp;row=57&amp;col=7&amp;number=0&amp;sourceID=14","0")</f>
        <v>0</v>
      </c>
    </row>
    <row r="58" spans="1:7">
      <c r="A58" s="3">
        <v>19</v>
      </c>
      <c r="B58" s="3">
        <v>2</v>
      </c>
      <c r="C58" s="3">
        <v>25</v>
      </c>
      <c r="D58" s="3">
        <v>6</v>
      </c>
      <c r="E58" s="3">
        <v>-14.811</v>
      </c>
      <c r="F58" s="4" t="str">
        <f>HYPERLINK("http://141.218.60.56/~jnz1568/getInfo.php?workbook=19_02.xlsx&amp;sheet=A0&amp;row=58&amp;col=6&amp;number=308600000000&amp;sourceID=14","308600000000")</f>
        <v>308600000000</v>
      </c>
      <c r="G58" s="4" t="str">
        <f>HYPERLINK("http://141.218.60.56/~jnz1568/getInfo.php?workbook=19_02.xlsx&amp;sheet=A0&amp;row=58&amp;col=7&amp;number=0&amp;sourceID=14","0")</f>
        <v>0</v>
      </c>
    </row>
    <row r="59" spans="1:7">
      <c r="A59" s="3">
        <v>19</v>
      </c>
      <c r="B59" s="3">
        <v>2</v>
      </c>
      <c r="C59" s="3">
        <v>26</v>
      </c>
      <c r="D59" s="3">
        <v>6</v>
      </c>
      <c r="E59" s="3">
        <v>-14.806</v>
      </c>
      <c r="F59" s="4" t="str">
        <f>HYPERLINK("http://141.218.60.56/~jnz1568/getInfo.php?workbook=19_02.xlsx&amp;sheet=A0&amp;row=59&amp;col=6&amp;number=1236000000000&amp;sourceID=14","1236000000000")</f>
        <v>1236000000000</v>
      </c>
      <c r="G59" s="4" t="str">
        <f>HYPERLINK("http://141.218.60.56/~jnz1568/getInfo.php?workbook=19_02.xlsx&amp;sheet=A0&amp;row=59&amp;col=7&amp;number=0&amp;sourceID=14","0")</f>
        <v>0</v>
      </c>
    </row>
    <row r="60" spans="1:7">
      <c r="A60" s="3">
        <v>19</v>
      </c>
      <c r="B60" s="3">
        <v>2</v>
      </c>
      <c r="C60" s="3">
        <v>32</v>
      </c>
      <c r="D60" s="3">
        <v>6</v>
      </c>
      <c r="E60" s="3">
        <v>13.251</v>
      </c>
      <c r="F60" s="4" t="str">
        <f>HYPERLINK("http://141.218.60.56/~jnz1568/getInfo.php?workbook=19_02.xlsx&amp;sheet=A0&amp;row=60&amp;col=6&amp;number=42680000000&amp;sourceID=14","42680000000")</f>
        <v>42680000000</v>
      </c>
      <c r="G60" s="4" t="str">
        <f>HYPERLINK("http://141.218.60.56/~jnz1568/getInfo.php?workbook=19_02.xlsx&amp;sheet=A0&amp;row=60&amp;col=7&amp;number=0&amp;sourceID=14","0")</f>
        <v>0</v>
      </c>
    </row>
    <row r="61" spans="1:7">
      <c r="A61" s="3">
        <v>19</v>
      </c>
      <c r="B61" s="3">
        <v>2</v>
      </c>
      <c r="C61" s="3">
        <v>38</v>
      </c>
      <c r="D61" s="3">
        <v>6</v>
      </c>
      <c r="E61" s="3">
        <v>-13.242</v>
      </c>
      <c r="F61" s="4" t="str">
        <f>HYPERLINK("http://141.218.60.56/~jnz1568/getInfo.php?workbook=19_02.xlsx&amp;sheet=A0&amp;row=61&amp;col=6&amp;number=703200000000&amp;sourceID=14","703200000000")</f>
        <v>703200000000</v>
      </c>
      <c r="G61" s="4" t="str">
        <f>HYPERLINK("http://141.218.60.56/~jnz1568/getInfo.php?workbook=19_02.xlsx&amp;sheet=A0&amp;row=61&amp;col=7&amp;number=0&amp;sourceID=14","0")</f>
        <v>0</v>
      </c>
    </row>
    <row r="62" spans="1:7">
      <c r="A62" s="3">
        <v>19</v>
      </c>
      <c r="B62" s="3">
        <v>2</v>
      </c>
      <c r="C62" s="3">
        <v>39</v>
      </c>
      <c r="D62" s="3">
        <v>6</v>
      </c>
      <c r="E62" s="3">
        <v>-13.242</v>
      </c>
      <c r="F62" s="4" t="str">
        <f>HYPERLINK("http://141.218.60.56/~jnz1568/getInfo.php?workbook=19_02.xlsx&amp;sheet=A0&amp;row=62&amp;col=6&amp;number=140700000000&amp;sourceID=14","140700000000")</f>
        <v>140700000000</v>
      </c>
      <c r="G62" s="4" t="str">
        <f>HYPERLINK("http://141.218.60.56/~jnz1568/getInfo.php?workbook=19_02.xlsx&amp;sheet=A0&amp;row=62&amp;col=7&amp;number=0&amp;sourceID=14","0")</f>
        <v>0</v>
      </c>
    </row>
    <row r="63" spans="1:7">
      <c r="A63" s="3">
        <v>19</v>
      </c>
      <c r="B63" s="3">
        <v>2</v>
      </c>
      <c r="C63" s="3">
        <v>40</v>
      </c>
      <c r="D63" s="3">
        <v>6</v>
      </c>
      <c r="E63" s="3">
        <v>-13.242</v>
      </c>
      <c r="F63" s="4" t="str">
        <f>HYPERLINK("http://141.218.60.56/~jnz1568/getInfo.php?workbook=19_02.xlsx&amp;sheet=A0&amp;row=63&amp;col=6&amp;number=562900000000&amp;sourceID=14","562900000000")</f>
        <v>562900000000</v>
      </c>
      <c r="G63" s="4" t="str">
        <f>HYPERLINK("http://141.218.60.56/~jnz1568/getInfo.php?workbook=19_02.xlsx&amp;sheet=A0&amp;row=63&amp;col=7&amp;number=0&amp;sourceID=14","0")</f>
        <v>0</v>
      </c>
    </row>
    <row r="64" spans="1:7">
      <c r="A64" s="3">
        <v>19</v>
      </c>
      <c r="B64" s="3">
        <v>2</v>
      </c>
      <c r="C64" s="3">
        <v>9</v>
      </c>
      <c r="D64" s="3">
        <v>7</v>
      </c>
      <c r="E64" s="3">
        <v>20.47</v>
      </c>
      <c r="F64" s="4" t="str">
        <f>HYPERLINK("http://141.218.60.56/~jnz1568/getInfo.php?workbook=19_02.xlsx&amp;sheet=A0&amp;row=64&amp;col=6&amp;number=648200000000&amp;sourceID=14","648200000000")</f>
        <v>648200000000</v>
      </c>
      <c r="G64" s="4" t="str">
        <f>HYPERLINK("http://141.218.60.56/~jnz1568/getInfo.php?workbook=19_02.xlsx&amp;sheet=A0&amp;row=64&amp;col=7&amp;number=0&amp;sourceID=14","0")</f>
        <v>0</v>
      </c>
    </row>
    <row r="65" spans="1:7">
      <c r="A65" s="3">
        <v>19</v>
      </c>
      <c r="B65" s="3">
        <v>2</v>
      </c>
      <c r="C65" s="3">
        <v>17</v>
      </c>
      <c r="D65" s="3">
        <v>7</v>
      </c>
      <c r="E65" s="3">
        <v>-20.389</v>
      </c>
      <c r="F65" s="4" t="str">
        <f>HYPERLINK("http://141.218.60.56/~jnz1568/getInfo.php?workbook=19_02.xlsx&amp;sheet=A0&amp;row=65&amp;col=6&amp;number=6732000000000&amp;sourceID=14","6732000000000")</f>
        <v>6732000000000</v>
      </c>
      <c r="G65" s="4" t="str">
        <f>HYPERLINK("http://141.218.60.56/~jnz1568/getInfo.php?workbook=19_02.xlsx&amp;sheet=A0&amp;row=65&amp;col=7&amp;number=0&amp;sourceID=14","0")</f>
        <v>0</v>
      </c>
    </row>
    <row r="66" spans="1:7">
      <c r="A66" s="3">
        <v>19</v>
      </c>
      <c r="B66" s="3">
        <v>2</v>
      </c>
      <c r="C66" s="3">
        <v>19</v>
      </c>
      <c r="D66" s="3">
        <v>7</v>
      </c>
      <c r="E66" s="3">
        <v>15.07</v>
      </c>
      <c r="F66" s="4" t="str">
        <f>HYPERLINK("http://141.218.60.56/~jnz1568/getInfo.php?workbook=19_02.xlsx&amp;sheet=A0&amp;row=66&amp;col=6&amp;number=268100000000&amp;sourceID=14","268100000000")</f>
        <v>268100000000</v>
      </c>
      <c r="G66" s="4" t="str">
        <f>HYPERLINK("http://141.218.60.56/~jnz1568/getInfo.php?workbook=19_02.xlsx&amp;sheet=A0&amp;row=66&amp;col=7&amp;number=0&amp;sourceID=14","0")</f>
        <v>0</v>
      </c>
    </row>
    <row r="67" spans="1:7">
      <c r="A67" s="3">
        <v>19</v>
      </c>
      <c r="B67" s="3">
        <v>2</v>
      </c>
      <c r="C67" s="3">
        <v>27</v>
      </c>
      <c r="D67" s="3">
        <v>7</v>
      </c>
      <c r="E67" s="3">
        <v>-15.094</v>
      </c>
      <c r="F67" s="4" t="str">
        <f>HYPERLINK("http://141.218.60.56/~jnz1568/getInfo.php?workbook=19_02.xlsx&amp;sheet=A0&amp;row=67&amp;col=6&amp;number=2138000000000&amp;sourceID=14","2138000000000")</f>
        <v>2138000000000</v>
      </c>
      <c r="G67" s="4" t="str">
        <f>HYPERLINK("http://141.218.60.56/~jnz1568/getInfo.php?workbook=19_02.xlsx&amp;sheet=A0&amp;row=67&amp;col=7&amp;number=0&amp;sourceID=14","0")</f>
        <v>0</v>
      </c>
    </row>
    <row r="68" spans="1:7">
      <c r="A68" s="3">
        <v>19</v>
      </c>
      <c r="B68" s="3">
        <v>2</v>
      </c>
      <c r="C68" s="3">
        <v>33</v>
      </c>
      <c r="D68" s="3">
        <v>7</v>
      </c>
      <c r="E68" s="3">
        <v>13.434</v>
      </c>
      <c r="F68" s="4" t="str">
        <f>HYPERLINK("http://141.218.60.56/~jnz1568/getInfo.php?workbook=19_02.xlsx&amp;sheet=A0&amp;row=68&amp;col=6&amp;number=134400000000&amp;sourceID=14","134400000000")</f>
        <v>134400000000</v>
      </c>
      <c r="G68" s="4" t="str">
        <f>HYPERLINK("http://141.218.60.56/~jnz1568/getInfo.php?workbook=19_02.xlsx&amp;sheet=A0&amp;row=68&amp;col=7&amp;number=0&amp;sourceID=14","0")</f>
        <v>0</v>
      </c>
    </row>
    <row r="69" spans="1:7">
      <c r="A69" s="3">
        <v>19</v>
      </c>
      <c r="B69" s="3">
        <v>2</v>
      </c>
      <c r="C69" s="3">
        <v>41</v>
      </c>
      <c r="D69" s="3">
        <v>7</v>
      </c>
      <c r="E69" s="3">
        <v>-13.471</v>
      </c>
      <c r="F69" s="4" t="str">
        <f>HYPERLINK("http://141.218.60.56/~jnz1568/getInfo.php?workbook=19_02.xlsx&amp;sheet=A0&amp;row=69&amp;col=6&amp;number=978000000000&amp;sourceID=14","978000000000")</f>
        <v>978000000000</v>
      </c>
      <c r="G69" s="4" t="str">
        <f>HYPERLINK("http://141.218.60.56/~jnz1568/getInfo.php?workbook=19_02.xlsx&amp;sheet=A0&amp;row=69&amp;col=7&amp;number=0&amp;sourceID=14","0")</f>
        <v>0</v>
      </c>
    </row>
    <row r="70" spans="1:7">
      <c r="A70" s="3">
        <v>19</v>
      </c>
      <c r="B70" s="3">
        <v>2</v>
      </c>
      <c r="C70" s="3">
        <v>20</v>
      </c>
      <c r="D70" s="3">
        <v>8</v>
      </c>
      <c r="E70" s="3">
        <v>-55.745</v>
      </c>
      <c r="F70" s="4" t="str">
        <f>HYPERLINK("http://141.218.60.56/~jnz1568/getInfo.php?workbook=19_02.xlsx&amp;sheet=A0&amp;row=70&amp;col=6&amp;number=347200000000&amp;sourceID=14","347200000000")</f>
        <v>347200000000</v>
      </c>
      <c r="G70" s="4" t="str">
        <f>HYPERLINK("http://141.218.60.56/~jnz1568/getInfo.php?workbook=19_02.xlsx&amp;sheet=A0&amp;row=70&amp;col=7&amp;number=0&amp;sourceID=14","0")</f>
        <v>0</v>
      </c>
    </row>
    <row r="71" spans="1:7">
      <c r="A71" s="3">
        <v>19</v>
      </c>
      <c r="B71" s="3">
        <v>2</v>
      </c>
      <c r="C71" s="3">
        <v>21</v>
      </c>
      <c r="D71" s="3">
        <v>8</v>
      </c>
      <c r="E71" s="3">
        <v>-55.676</v>
      </c>
      <c r="F71" s="4" t="str">
        <f>HYPERLINK("http://141.218.60.56/~jnz1568/getInfo.php?workbook=19_02.xlsx&amp;sheet=A0&amp;row=71&amp;col=6&amp;number=348600000000&amp;sourceID=14","348600000000")</f>
        <v>348600000000</v>
      </c>
      <c r="G71" s="4" t="str">
        <f>HYPERLINK("http://141.218.60.56/~jnz1568/getInfo.php?workbook=19_02.xlsx&amp;sheet=A0&amp;row=71&amp;col=7&amp;number=0&amp;sourceID=14","0")</f>
        <v>0</v>
      </c>
    </row>
    <row r="72" spans="1:7">
      <c r="A72" s="3">
        <v>19</v>
      </c>
      <c r="B72" s="3">
        <v>2</v>
      </c>
      <c r="C72" s="3">
        <v>22</v>
      </c>
      <c r="D72" s="3">
        <v>8</v>
      </c>
      <c r="E72" s="3">
        <v>-55.555</v>
      </c>
      <c r="F72" s="4" t="str">
        <f>HYPERLINK("http://141.218.60.56/~jnz1568/getInfo.php?workbook=19_02.xlsx&amp;sheet=A0&amp;row=72&amp;col=6&amp;number=349500000000&amp;sourceID=14","349500000000")</f>
        <v>349500000000</v>
      </c>
      <c r="G72" s="4" t="str">
        <f>HYPERLINK("http://141.218.60.56/~jnz1568/getInfo.php?workbook=19_02.xlsx&amp;sheet=A0&amp;row=72&amp;col=7&amp;number=0&amp;sourceID=14","0")</f>
        <v>0</v>
      </c>
    </row>
    <row r="73" spans="1:7">
      <c r="A73" s="3">
        <v>19</v>
      </c>
      <c r="B73" s="3">
        <v>2</v>
      </c>
      <c r="C73" s="3">
        <v>34</v>
      </c>
      <c r="D73" s="3">
        <v>8</v>
      </c>
      <c r="E73" s="3">
        <v>38.392</v>
      </c>
      <c r="F73" s="4" t="str">
        <f>HYPERLINK("http://141.218.60.56/~jnz1568/getInfo.php?workbook=19_02.xlsx&amp;sheet=A0&amp;row=73&amp;col=6&amp;number=182200000000&amp;sourceID=14","182200000000")</f>
        <v>182200000000</v>
      </c>
      <c r="G73" s="4" t="str">
        <f>HYPERLINK("http://141.218.60.56/~jnz1568/getInfo.php?workbook=19_02.xlsx&amp;sheet=A0&amp;row=73&amp;col=7&amp;number=0&amp;sourceID=14","0")</f>
        <v>0</v>
      </c>
    </row>
    <row r="74" spans="1:7">
      <c r="A74" s="3">
        <v>19</v>
      </c>
      <c r="B74" s="3">
        <v>2</v>
      </c>
      <c r="C74" s="3">
        <v>35</v>
      </c>
      <c r="D74" s="3">
        <v>8</v>
      </c>
      <c r="E74" s="3">
        <v>38.386</v>
      </c>
      <c r="F74" s="4" t="str">
        <f>HYPERLINK("http://141.218.60.56/~jnz1568/getInfo.php?workbook=19_02.xlsx&amp;sheet=A0&amp;row=74&amp;col=6&amp;number=182900000000&amp;sourceID=14","182900000000")</f>
        <v>182900000000</v>
      </c>
      <c r="G74" s="4" t="str">
        <f>HYPERLINK("http://141.218.60.56/~jnz1568/getInfo.php?workbook=19_02.xlsx&amp;sheet=A0&amp;row=74&amp;col=7&amp;number=0&amp;sourceID=14","0")</f>
        <v>0</v>
      </c>
    </row>
    <row r="75" spans="1:7">
      <c r="A75" s="3">
        <v>19</v>
      </c>
      <c r="B75" s="3">
        <v>2</v>
      </c>
      <c r="C75" s="3">
        <v>36</v>
      </c>
      <c r="D75" s="3">
        <v>8</v>
      </c>
      <c r="E75" s="3">
        <v>38.359</v>
      </c>
      <c r="F75" s="4" t="str">
        <f>HYPERLINK("http://141.218.60.56/~jnz1568/getInfo.php?workbook=19_02.xlsx&amp;sheet=A0&amp;row=75&amp;col=6&amp;number=182900000000&amp;sourceID=14","182900000000")</f>
        <v>182900000000</v>
      </c>
      <c r="G75" s="4" t="str">
        <f>HYPERLINK("http://141.218.60.56/~jnz1568/getInfo.php?workbook=19_02.xlsx&amp;sheet=A0&amp;row=75&amp;col=7&amp;number=0&amp;sourceID=14","0")</f>
        <v>0</v>
      </c>
    </row>
    <row r="76" spans="1:7">
      <c r="A76" s="3">
        <v>19</v>
      </c>
      <c r="B76" s="3">
        <v>2</v>
      </c>
      <c r="C76" s="3">
        <v>23</v>
      </c>
      <c r="D76" s="3">
        <v>9</v>
      </c>
      <c r="E76" s="3">
        <v>56.599</v>
      </c>
      <c r="F76" s="4" t="str">
        <f>HYPERLINK("http://141.218.60.56/~jnz1568/getInfo.php?workbook=19_02.xlsx&amp;sheet=A0&amp;row=76&amp;col=6&amp;number=337400000000&amp;sourceID=14","337400000000")</f>
        <v>337400000000</v>
      </c>
      <c r="G76" s="4" t="str">
        <f>HYPERLINK("http://141.218.60.56/~jnz1568/getInfo.php?workbook=19_02.xlsx&amp;sheet=A0&amp;row=76&amp;col=7&amp;number=0&amp;sourceID=14","0")</f>
        <v>0</v>
      </c>
    </row>
    <row r="77" spans="1:7">
      <c r="A77" s="3">
        <v>19</v>
      </c>
      <c r="B77" s="3">
        <v>2</v>
      </c>
      <c r="C77" s="3">
        <v>37</v>
      </c>
      <c r="D77" s="3">
        <v>9</v>
      </c>
      <c r="E77" s="3">
        <v>38.955</v>
      </c>
      <c r="F77" s="4" t="str">
        <f>HYPERLINK("http://141.218.60.56/~jnz1568/getInfo.php?workbook=19_02.xlsx&amp;sheet=A0&amp;row=77&amp;col=6&amp;number=177700000000&amp;sourceID=14","177700000000")</f>
        <v>177700000000</v>
      </c>
      <c r="G77" s="4" t="str">
        <f>HYPERLINK("http://141.218.60.56/~jnz1568/getInfo.php?workbook=19_02.xlsx&amp;sheet=A0&amp;row=77&amp;col=7&amp;number=0&amp;sourceID=14","0")</f>
        <v>0</v>
      </c>
    </row>
    <row r="78" spans="1:7">
      <c r="A78" s="3">
        <v>19</v>
      </c>
      <c r="B78" s="3">
        <v>2</v>
      </c>
      <c r="C78" s="3">
        <v>14</v>
      </c>
      <c r="D78" s="3">
        <v>10</v>
      </c>
      <c r="E78" s="3">
        <v>-2563.056</v>
      </c>
      <c r="F78" s="4" t="str">
        <f>HYPERLINK("http://141.218.60.56/~jnz1568/getInfo.php?workbook=19_02.xlsx&amp;sheet=A0&amp;row=78&amp;col=6&amp;number=5400000000&amp;sourceID=14","5400000000")</f>
        <v>5400000000</v>
      </c>
      <c r="G78" s="4" t="str">
        <f>HYPERLINK("http://141.218.60.56/~jnz1568/getInfo.php?workbook=19_02.xlsx&amp;sheet=A0&amp;row=78&amp;col=7&amp;number=0&amp;sourceID=14","0")</f>
        <v>0</v>
      </c>
    </row>
    <row r="79" spans="1:7">
      <c r="A79" s="3">
        <v>19</v>
      </c>
      <c r="B79" s="3">
        <v>2</v>
      </c>
      <c r="C79" s="3">
        <v>18</v>
      </c>
      <c r="D79" s="3">
        <v>10</v>
      </c>
      <c r="E79" s="3">
        <v>-57.777</v>
      </c>
      <c r="F79" s="4" t="str">
        <f>HYPERLINK("http://141.218.60.56/~jnz1568/getInfo.php?workbook=19_02.xlsx&amp;sheet=A0&amp;row=79&amp;col=6&amp;number=2390000000&amp;sourceID=14","2390000000")</f>
        <v>2390000000</v>
      </c>
      <c r="G79" s="4" t="str">
        <f>HYPERLINK("http://141.218.60.56/~jnz1568/getInfo.php?workbook=19_02.xlsx&amp;sheet=A0&amp;row=79&amp;col=7&amp;number=0&amp;sourceID=14","0")</f>
        <v>0</v>
      </c>
    </row>
    <row r="80" spans="1:7">
      <c r="A80" s="3">
        <v>19</v>
      </c>
      <c r="B80" s="3">
        <v>2</v>
      </c>
      <c r="C80" s="3">
        <v>24</v>
      </c>
      <c r="D80" s="3">
        <v>10</v>
      </c>
      <c r="E80" s="3">
        <v>-56.615</v>
      </c>
      <c r="F80" s="4" t="str">
        <f>HYPERLINK("http://141.218.60.56/~jnz1568/getInfo.php?workbook=19_02.xlsx&amp;sheet=A0&amp;row=80&amp;col=6&amp;number=47630000000&amp;sourceID=14","47630000000")</f>
        <v>47630000000</v>
      </c>
      <c r="G80" s="4" t="str">
        <f>HYPERLINK("http://141.218.60.56/~jnz1568/getInfo.php?workbook=19_02.xlsx&amp;sheet=A0&amp;row=80&amp;col=7&amp;number=0&amp;sourceID=14","0")</f>
        <v>0</v>
      </c>
    </row>
    <row r="81" spans="1:7">
      <c r="A81" s="3">
        <v>19</v>
      </c>
      <c r="B81" s="3">
        <v>2</v>
      </c>
      <c r="C81" s="3">
        <v>32</v>
      </c>
      <c r="D81" s="3">
        <v>10</v>
      </c>
      <c r="E81" s="3">
        <v>39.2</v>
      </c>
      <c r="F81" s="4" t="str">
        <f>HYPERLINK("http://141.218.60.56/~jnz1568/getInfo.php?workbook=19_02.xlsx&amp;sheet=A0&amp;row=81&amp;col=6&amp;number=1192000000&amp;sourceID=14","1192000000")</f>
        <v>1192000000</v>
      </c>
      <c r="G81" s="4" t="str">
        <f>HYPERLINK("http://141.218.60.56/~jnz1568/getInfo.php?workbook=19_02.xlsx&amp;sheet=A0&amp;row=81&amp;col=7&amp;number=0&amp;sourceID=14","0")</f>
        <v>0</v>
      </c>
    </row>
    <row r="82" spans="1:7">
      <c r="A82" s="3">
        <v>19</v>
      </c>
      <c r="B82" s="3">
        <v>2</v>
      </c>
      <c r="C82" s="3">
        <v>38</v>
      </c>
      <c r="D82" s="3">
        <v>10</v>
      </c>
      <c r="E82" s="3">
        <v>-38.962</v>
      </c>
      <c r="F82" s="4" t="str">
        <f>HYPERLINK("http://141.218.60.56/~jnz1568/getInfo.php?workbook=19_02.xlsx&amp;sheet=A0&amp;row=82&amp;col=6&amp;number=22630000000&amp;sourceID=14","22630000000")</f>
        <v>22630000000</v>
      </c>
      <c r="G82" s="4" t="str">
        <f>HYPERLINK("http://141.218.60.56/~jnz1568/getInfo.php?workbook=19_02.xlsx&amp;sheet=A0&amp;row=82&amp;col=7&amp;number=0&amp;sourceID=14","0")</f>
        <v>0</v>
      </c>
    </row>
    <row r="83" spans="1:7">
      <c r="A83" s="3">
        <v>19</v>
      </c>
      <c r="B83" s="3">
        <v>2</v>
      </c>
      <c r="C83" s="3">
        <v>14</v>
      </c>
      <c r="D83" s="3">
        <v>11</v>
      </c>
      <c r="E83" s="3">
        <v>-2834.151</v>
      </c>
      <c r="F83" s="4" t="str">
        <f>HYPERLINK("http://141.218.60.56/~jnz1568/getInfo.php?workbook=19_02.xlsx&amp;sheet=A0&amp;row=83&amp;col=6&amp;number=4046000000&amp;sourceID=14","4046000000")</f>
        <v>4046000000</v>
      </c>
      <c r="G83" s="4" t="str">
        <f>HYPERLINK("http://141.218.60.56/~jnz1568/getInfo.php?workbook=19_02.xlsx&amp;sheet=A0&amp;row=83&amp;col=7&amp;number=0&amp;sourceID=14","0")</f>
        <v>0</v>
      </c>
    </row>
    <row r="84" spans="1:7">
      <c r="A84" s="3">
        <v>19</v>
      </c>
      <c r="B84" s="3">
        <v>2</v>
      </c>
      <c r="C84" s="3">
        <v>15</v>
      </c>
      <c r="D84" s="3">
        <v>11</v>
      </c>
      <c r="E84" s="3">
        <v>-2828.059</v>
      </c>
      <c r="F84" s="4" t="str">
        <f>HYPERLINK("http://141.218.60.56/~jnz1568/getInfo.php?workbook=19_02.xlsx&amp;sheet=A0&amp;row=84&amp;col=6&amp;number=7148000000&amp;sourceID=14","7148000000")</f>
        <v>7148000000</v>
      </c>
      <c r="G84" s="4" t="str">
        <f>HYPERLINK("http://141.218.60.56/~jnz1568/getInfo.php?workbook=19_02.xlsx&amp;sheet=A0&amp;row=84&amp;col=7&amp;number=0&amp;sourceID=14","0")</f>
        <v>0</v>
      </c>
    </row>
    <row r="85" spans="1:7">
      <c r="A85" s="3">
        <v>19</v>
      </c>
      <c r="B85" s="3">
        <v>2</v>
      </c>
      <c r="C85" s="3">
        <v>18</v>
      </c>
      <c r="D85" s="3">
        <v>11</v>
      </c>
      <c r="E85" s="3">
        <v>-57.902</v>
      </c>
      <c r="F85" s="4" t="str">
        <f>HYPERLINK("http://141.218.60.56/~jnz1568/getInfo.php?workbook=19_02.xlsx&amp;sheet=A0&amp;row=85&amp;col=6&amp;number=20490000000&amp;sourceID=14","20490000000")</f>
        <v>20490000000</v>
      </c>
      <c r="G85" s="4" t="str">
        <f>HYPERLINK("http://141.218.60.56/~jnz1568/getInfo.php?workbook=19_02.xlsx&amp;sheet=A0&amp;row=85&amp;col=7&amp;number=0&amp;sourceID=14","0")</f>
        <v>0</v>
      </c>
    </row>
    <row r="86" spans="1:7">
      <c r="A86" s="3">
        <v>19</v>
      </c>
      <c r="B86" s="3">
        <v>2</v>
      </c>
      <c r="C86" s="3">
        <v>24</v>
      </c>
      <c r="D86" s="3">
        <v>11</v>
      </c>
      <c r="E86" s="3">
        <v>-56.735</v>
      </c>
      <c r="F86" s="4" t="str">
        <f>HYPERLINK("http://141.218.60.56/~jnz1568/getInfo.php?workbook=19_02.xlsx&amp;sheet=A0&amp;row=86&amp;col=6&amp;number=106700000000&amp;sourceID=14","106700000000")</f>
        <v>106700000000</v>
      </c>
      <c r="G86" s="4" t="str">
        <f>HYPERLINK("http://141.218.60.56/~jnz1568/getInfo.php?workbook=19_02.xlsx&amp;sheet=A0&amp;row=86&amp;col=7&amp;number=0&amp;sourceID=14","0")</f>
        <v>0</v>
      </c>
    </row>
    <row r="87" spans="1:7">
      <c r="A87" s="3">
        <v>19</v>
      </c>
      <c r="B87" s="3">
        <v>2</v>
      </c>
      <c r="C87" s="3">
        <v>25</v>
      </c>
      <c r="D87" s="3">
        <v>11</v>
      </c>
      <c r="E87" s="3">
        <v>-56.735</v>
      </c>
      <c r="F87" s="4" t="str">
        <f>HYPERLINK("http://141.218.60.56/~jnz1568/getInfo.php?workbook=19_02.xlsx&amp;sheet=A0&amp;row=87&amp;col=6&amp;number=192200000000&amp;sourceID=14","192200000000")</f>
        <v>192200000000</v>
      </c>
      <c r="G87" s="4" t="str">
        <f>HYPERLINK("http://141.218.60.56/~jnz1568/getInfo.php?workbook=19_02.xlsx&amp;sheet=A0&amp;row=87&amp;col=7&amp;number=0&amp;sourceID=14","0")</f>
        <v>0</v>
      </c>
    </row>
    <row r="88" spans="1:7">
      <c r="A88" s="3">
        <v>19</v>
      </c>
      <c r="B88" s="3">
        <v>2</v>
      </c>
      <c r="C88" s="3">
        <v>32</v>
      </c>
      <c r="D88" s="3">
        <v>11</v>
      </c>
      <c r="E88" s="3">
        <v>39.228</v>
      </c>
      <c r="F88" s="4" t="str">
        <f>HYPERLINK("http://141.218.60.56/~jnz1568/getInfo.php?workbook=19_02.xlsx&amp;sheet=A0&amp;row=88&amp;col=6&amp;number=10270000000&amp;sourceID=14","10270000000")</f>
        <v>10270000000</v>
      </c>
      <c r="G88" s="4" t="str">
        <f>HYPERLINK("http://141.218.60.56/~jnz1568/getInfo.php?workbook=19_02.xlsx&amp;sheet=A0&amp;row=88&amp;col=7&amp;number=0&amp;sourceID=14","0")</f>
        <v>0</v>
      </c>
    </row>
    <row r="89" spans="1:7">
      <c r="A89" s="3">
        <v>19</v>
      </c>
      <c r="B89" s="3">
        <v>2</v>
      </c>
      <c r="C89" s="3">
        <v>38</v>
      </c>
      <c r="D89" s="3">
        <v>11</v>
      </c>
      <c r="E89" s="3">
        <v>-39.019</v>
      </c>
      <c r="F89" s="4" t="str">
        <f>HYPERLINK("http://141.218.60.56/~jnz1568/getInfo.php?workbook=19_02.xlsx&amp;sheet=A0&amp;row=89&amp;col=6&amp;number=50800000000&amp;sourceID=14","50800000000")</f>
        <v>50800000000</v>
      </c>
      <c r="G89" s="4" t="str">
        <f>HYPERLINK("http://141.218.60.56/~jnz1568/getInfo.php?workbook=19_02.xlsx&amp;sheet=A0&amp;row=89&amp;col=7&amp;number=0&amp;sourceID=14","0")</f>
        <v>0</v>
      </c>
    </row>
    <row r="90" spans="1:7">
      <c r="A90" s="3">
        <v>19</v>
      </c>
      <c r="B90" s="3">
        <v>2</v>
      </c>
      <c r="C90" s="3">
        <v>39</v>
      </c>
      <c r="D90" s="3">
        <v>11</v>
      </c>
      <c r="E90" s="3">
        <v>-39.019</v>
      </c>
      <c r="F90" s="4" t="str">
        <f>HYPERLINK("http://141.218.60.56/~jnz1568/getInfo.php?workbook=19_02.xlsx&amp;sheet=A0&amp;row=90&amp;col=6&amp;number=91510000000&amp;sourceID=14","91510000000")</f>
        <v>91510000000</v>
      </c>
      <c r="G90" s="4" t="str">
        <f>HYPERLINK("http://141.218.60.56/~jnz1568/getInfo.php?workbook=19_02.xlsx&amp;sheet=A0&amp;row=90&amp;col=7&amp;number=0&amp;sourceID=14","0")</f>
        <v>0</v>
      </c>
    </row>
    <row r="91" spans="1:7">
      <c r="A91" s="3">
        <v>19</v>
      </c>
      <c r="B91" s="3">
        <v>2</v>
      </c>
      <c r="C91" s="3">
        <v>14</v>
      </c>
      <c r="D91" s="3">
        <v>12</v>
      </c>
      <c r="E91" s="3">
        <v>-3606.209</v>
      </c>
      <c r="F91" s="4" t="str">
        <f>HYPERLINK("http://141.218.60.56/~jnz1568/getInfo.php?workbook=19_02.xlsx&amp;sheet=A0&amp;row=91&amp;col=6&amp;number=248900000&amp;sourceID=14","248900000")</f>
        <v>248900000</v>
      </c>
      <c r="G91" s="4" t="str">
        <f>HYPERLINK("http://141.218.60.56/~jnz1568/getInfo.php?workbook=19_02.xlsx&amp;sheet=A0&amp;row=91&amp;col=7&amp;number=0&amp;sourceID=14","0")</f>
        <v>0</v>
      </c>
    </row>
    <row r="92" spans="1:7">
      <c r="A92" s="3">
        <v>19</v>
      </c>
      <c r="B92" s="3">
        <v>2</v>
      </c>
      <c r="C92" s="3">
        <v>15</v>
      </c>
      <c r="D92" s="3">
        <v>12</v>
      </c>
      <c r="E92" s="3">
        <v>-3596.353</v>
      </c>
      <c r="F92" s="4" t="str">
        <f>HYPERLINK("http://141.218.60.56/~jnz1568/getInfo.php?workbook=19_02.xlsx&amp;sheet=A0&amp;row=92&amp;col=6&amp;number=2415000000&amp;sourceID=14","2415000000")</f>
        <v>2415000000</v>
      </c>
      <c r="G92" s="4" t="str">
        <f>HYPERLINK("http://141.218.60.56/~jnz1568/getInfo.php?workbook=19_02.xlsx&amp;sheet=A0&amp;row=92&amp;col=7&amp;number=0&amp;sourceID=14","0")</f>
        <v>0</v>
      </c>
    </row>
    <row r="93" spans="1:7">
      <c r="A93" s="3">
        <v>19</v>
      </c>
      <c r="B93" s="3">
        <v>2</v>
      </c>
      <c r="C93" s="3">
        <v>16</v>
      </c>
      <c r="D93" s="3">
        <v>12</v>
      </c>
      <c r="E93" s="3">
        <v>-3159.164</v>
      </c>
      <c r="F93" s="4" t="str">
        <f>HYPERLINK("http://141.218.60.56/~jnz1568/getInfo.php?workbook=19_02.xlsx&amp;sheet=A0&amp;row=93&amp;col=6&amp;number=35850000000&amp;sourceID=14","35850000000")</f>
        <v>35850000000</v>
      </c>
      <c r="G93" s="4" t="str">
        <f>HYPERLINK("http://141.218.60.56/~jnz1568/getInfo.php?workbook=19_02.xlsx&amp;sheet=A0&amp;row=93&amp;col=7&amp;number=0&amp;sourceID=14","0")</f>
        <v>0</v>
      </c>
    </row>
    <row r="94" spans="1:7">
      <c r="A94" s="3">
        <v>19</v>
      </c>
      <c r="B94" s="3">
        <v>2</v>
      </c>
      <c r="C94" s="3">
        <v>18</v>
      </c>
      <c r="D94" s="3">
        <v>12</v>
      </c>
      <c r="E94" s="3">
        <v>-58.156</v>
      </c>
      <c r="F94" s="4" t="str">
        <f>HYPERLINK("http://141.218.60.56/~jnz1568/getInfo.php?workbook=19_02.xlsx&amp;sheet=A0&amp;row=94&amp;col=6&amp;number=59160000000&amp;sourceID=14","59160000000")</f>
        <v>59160000000</v>
      </c>
      <c r="G94" s="4" t="str">
        <f>HYPERLINK("http://141.218.60.56/~jnz1568/getInfo.php?workbook=19_02.xlsx&amp;sheet=A0&amp;row=94&amp;col=7&amp;number=0&amp;sourceID=14","0")</f>
        <v>0</v>
      </c>
    </row>
    <row r="95" spans="1:7">
      <c r="A95" s="3">
        <v>19</v>
      </c>
      <c r="B95" s="3">
        <v>2</v>
      </c>
      <c r="C95" s="3">
        <v>24</v>
      </c>
      <c r="D95" s="3">
        <v>12</v>
      </c>
      <c r="E95" s="3">
        <v>-56.979</v>
      </c>
      <c r="F95" s="4" t="str">
        <f>HYPERLINK("http://141.218.60.56/~jnz1568/getInfo.php?workbook=19_02.xlsx&amp;sheet=A0&amp;row=95&amp;col=6&amp;number=529000000000&amp;sourceID=14","529000000000")</f>
        <v>529000000000</v>
      </c>
      <c r="G95" s="4" t="str">
        <f>HYPERLINK("http://141.218.60.56/~jnz1568/getInfo.php?workbook=19_02.xlsx&amp;sheet=A0&amp;row=95&amp;col=7&amp;number=0&amp;sourceID=14","0")</f>
        <v>0</v>
      </c>
    </row>
    <row r="96" spans="1:7">
      <c r="A96" s="3">
        <v>19</v>
      </c>
      <c r="B96" s="3">
        <v>2</v>
      </c>
      <c r="C96" s="3">
        <v>25</v>
      </c>
      <c r="D96" s="3">
        <v>12</v>
      </c>
      <c r="E96" s="3">
        <v>-56.979</v>
      </c>
      <c r="F96" s="4" t="str">
        <f>HYPERLINK("http://141.218.60.56/~jnz1568/getInfo.php?workbook=19_02.xlsx&amp;sheet=A0&amp;row=96&amp;col=6&amp;number=105800000000&amp;sourceID=14","105800000000")</f>
        <v>105800000000</v>
      </c>
      <c r="G96" s="4" t="str">
        <f>HYPERLINK("http://141.218.60.56/~jnz1568/getInfo.php?workbook=19_02.xlsx&amp;sheet=A0&amp;row=96&amp;col=7&amp;number=0&amp;sourceID=14","0")</f>
        <v>0</v>
      </c>
    </row>
    <row r="97" spans="1:7">
      <c r="A97" s="3">
        <v>19</v>
      </c>
      <c r="B97" s="3">
        <v>2</v>
      </c>
      <c r="C97" s="3">
        <v>26</v>
      </c>
      <c r="D97" s="3">
        <v>12</v>
      </c>
      <c r="E97" s="3">
        <v>-56.907</v>
      </c>
      <c r="F97" s="4" t="str">
        <f>HYPERLINK("http://141.218.60.56/~jnz1568/getInfo.php?workbook=19_02.xlsx&amp;sheet=A0&amp;row=97&amp;col=6&amp;number=424700000000&amp;sourceID=14","424700000000")</f>
        <v>424700000000</v>
      </c>
      <c r="G97" s="4" t="str">
        <f>HYPERLINK("http://141.218.60.56/~jnz1568/getInfo.php?workbook=19_02.xlsx&amp;sheet=A0&amp;row=97&amp;col=7&amp;number=0&amp;sourceID=14","0")</f>
        <v>0</v>
      </c>
    </row>
    <row r="98" spans="1:7">
      <c r="A98" s="3">
        <v>19</v>
      </c>
      <c r="B98" s="3">
        <v>2</v>
      </c>
      <c r="C98" s="3">
        <v>32</v>
      </c>
      <c r="D98" s="3">
        <v>12</v>
      </c>
      <c r="E98" s="3">
        <v>39.358</v>
      </c>
      <c r="F98" s="4" t="str">
        <f>HYPERLINK("http://141.218.60.56/~jnz1568/getInfo.php?workbook=19_02.xlsx&amp;sheet=A0&amp;row=98&amp;col=6&amp;number=29630000000&amp;sourceID=14","29630000000")</f>
        <v>29630000000</v>
      </c>
      <c r="G98" s="4" t="str">
        <f>HYPERLINK("http://141.218.60.56/~jnz1568/getInfo.php?workbook=19_02.xlsx&amp;sheet=A0&amp;row=98&amp;col=7&amp;number=0&amp;sourceID=14","0")</f>
        <v>0</v>
      </c>
    </row>
    <row r="99" spans="1:7">
      <c r="A99" s="3">
        <v>19</v>
      </c>
      <c r="B99" s="3">
        <v>2</v>
      </c>
      <c r="C99" s="3">
        <v>38</v>
      </c>
      <c r="D99" s="3">
        <v>12</v>
      </c>
      <c r="E99" s="3">
        <v>-39.134</v>
      </c>
      <c r="F99" s="4" t="str">
        <f>HYPERLINK("http://141.218.60.56/~jnz1568/getInfo.php?workbook=19_02.xlsx&amp;sheet=A0&amp;row=99&amp;col=6&amp;number=252500000000&amp;sourceID=14","252500000000")</f>
        <v>252500000000</v>
      </c>
      <c r="G99" s="4" t="str">
        <f>HYPERLINK("http://141.218.60.56/~jnz1568/getInfo.php?workbook=19_02.xlsx&amp;sheet=A0&amp;row=99&amp;col=7&amp;number=0&amp;sourceID=14","0")</f>
        <v>0</v>
      </c>
    </row>
    <row r="100" spans="1:7">
      <c r="A100" s="3">
        <v>19</v>
      </c>
      <c r="B100" s="3">
        <v>2</v>
      </c>
      <c r="C100" s="3">
        <v>39</v>
      </c>
      <c r="D100" s="3">
        <v>12</v>
      </c>
      <c r="E100" s="3">
        <v>-39.134</v>
      </c>
      <c r="F100" s="4" t="str">
        <f>HYPERLINK("http://141.218.60.56/~jnz1568/getInfo.php?workbook=19_02.xlsx&amp;sheet=A0&amp;row=100&amp;col=6&amp;number=50510000000&amp;sourceID=14","50510000000")</f>
        <v>50510000000</v>
      </c>
      <c r="G100" s="4" t="str">
        <f>HYPERLINK("http://141.218.60.56/~jnz1568/getInfo.php?workbook=19_02.xlsx&amp;sheet=A0&amp;row=100&amp;col=7&amp;number=0&amp;sourceID=14","0")</f>
        <v>0</v>
      </c>
    </row>
    <row r="101" spans="1:7">
      <c r="A101" s="3">
        <v>19</v>
      </c>
      <c r="B101" s="3">
        <v>2</v>
      </c>
      <c r="C101" s="3">
        <v>40</v>
      </c>
      <c r="D101" s="3">
        <v>12</v>
      </c>
      <c r="E101" s="3">
        <v>-39.138</v>
      </c>
      <c r="F101" s="4" t="str">
        <f>HYPERLINK("http://141.218.60.56/~jnz1568/getInfo.php?workbook=19_02.xlsx&amp;sheet=A0&amp;row=101&amp;col=6&amp;number=202200000000&amp;sourceID=14","202200000000")</f>
        <v>202200000000</v>
      </c>
      <c r="G101" s="4" t="str">
        <f>HYPERLINK("http://141.218.60.56/~jnz1568/getInfo.php?workbook=19_02.xlsx&amp;sheet=A0&amp;row=101&amp;col=7&amp;number=0&amp;sourceID=14","0")</f>
        <v>0</v>
      </c>
    </row>
    <row r="102" spans="1:7">
      <c r="A102" s="3">
        <v>19</v>
      </c>
      <c r="B102" s="3">
        <v>2</v>
      </c>
      <c r="C102" s="3">
        <v>19</v>
      </c>
      <c r="D102" s="3">
        <v>13</v>
      </c>
      <c r="E102" s="3">
        <v>58.436</v>
      </c>
      <c r="F102" s="4" t="str">
        <f>HYPERLINK("http://141.218.60.56/~jnz1568/getInfo.php?workbook=19_02.xlsx&amp;sheet=A0&amp;row=102&amp;col=6&amp;number=188600000000&amp;sourceID=14","188600000000")</f>
        <v>188600000000</v>
      </c>
      <c r="G102" s="4" t="str">
        <f>HYPERLINK("http://141.218.60.56/~jnz1568/getInfo.php?workbook=19_02.xlsx&amp;sheet=A0&amp;row=102&amp;col=7&amp;number=0&amp;sourceID=14","0")</f>
        <v>0</v>
      </c>
    </row>
    <row r="103" spans="1:7">
      <c r="A103" s="3">
        <v>19</v>
      </c>
      <c r="B103" s="3">
        <v>2</v>
      </c>
      <c r="C103" s="3">
        <v>27</v>
      </c>
      <c r="D103" s="3">
        <v>13</v>
      </c>
      <c r="E103" s="3">
        <v>-58.107</v>
      </c>
      <c r="F103" s="4" t="str">
        <f>HYPERLINK("http://141.218.60.56/~jnz1568/getInfo.php?workbook=19_02.xlsx&amp;sheet=A0&amp;row=103&amp;col=6&amp;number=732900000000&amp;sourceID=14","732900000000")</f>
        <v>732900000000</v>
      </c>
      <c r="G103" s="4" t="str">
        <f>HYPERLINK("http://141.218.60.56/~jnz1568/getInfo.php?workbook=19_02.xlsx&amp;sheet=A0&amp;row=103&amp;col=7&amp;number=0&amp;sourceID=14","0")</f>
        <v>0</v>
      </c>
    </row>
    <row r="104" spans="1:7">
      <c r="A104" s="3">
        <v>19</v>
      </c>
      <c r="B104" s="3">
        <v>2</v>
      </c>
      <c r="C104" s="3">
        <v>33</v>
      </c>
      <c r="D104" s="3">
        <v>13</v>
      </c>
      <c r="E104" s="3">
        <v>39.689</v>
      </c>
      <c r="F104" s="4" t="str">
        <f>HYPERLINK("http://141.218.60.56/~jnz1568/getInfo.php?workbook=19_02.xlsx&amp;sheet=A0&amp;row=104&amp;col=6&amp;number=94140000000&amp;sourceID=14","94140000000")</f>
        <v>94140000000</v>
      </c>
      <c r="G104" s="4" t="str">
        <f>HYPERLINK("http://141.218.60.56/~jnz1568/getInfo.php?workbook=19_02.xlsx&amp;sheet=A0&amp;row=104&amp;col=7&amp;number=0&amp;sourceID=14","0")</f>
        <v>0</v>
      </c>
    </row>
    <row r="105" spans="1:7">
      <c r="A105" s="3">
        <v>19</v>
      </c>
      <c r="B105" s="3">
        <v>2</v>
      </c>
      <c r="C105" s="3">
        <v>41</v>
      </c>
      <c r="D105" s="3">
        <v>13</v>
      </c>
      <c r="E105" s="3">
        <v>-39.696</v>
      </c>
      <c r="F105" s="4" t="str">
        <f>HYPERLINK("http://141.218.60.56/~jnz1568/getInfo.php?workbook=19_02.xlsx&amp;sheet=A0&amp;row=105&amp;col=6&amp;number=353400000000&amp;sourceID=14","353400000000")</f>
        <v>353400000000</v>
      </c>
      <c r="G105" s="4" t="str">
        <f>HYPERLINK("http://141.218.60.56/~jnz1568/getInfo.php?workbook=19_02.xlsx&amp;sheet=A0&amp;row=105&amp;col=7&amp;number=0&amp;sourceID=14","0")</f>
        <v>0</v>
      </c>
    </row>
    <row r="106" spans="1:7">
      <c r="A106" s="3">
        <v>19</v>
      </c>
      <c r="B106" s="3">
        <v>2</v>
      </c>
      <c r="C106" s="3">
        <v>20</v>
      </c>
      <c r="D106" s="3">
        <v>14</v>
      </c>
      <c r="E106" s="3">
        <v>-58.508</v>
      </c>
      <c r="F106" s="4" t="str">
        <f>HYPERLINK("http://141.218.60.56/~jnz1568/getInfo.php?workbook=19_02.xlsx&amp;sheet=A0&amp;row=106&amp;col=6&amp;number=7128000000&amp;sourceID=14","7128000000")</f>
        <v>7128000000</v>
      </c>
      <c r="G106" s="4" t="str">
        <f>HYPERLINK("http://141.218.60.56/~jnz1568/getInfo.php?workbook=19_02.xlsx&amp;sheet=A0&amp;row=106&amp;col=7&amp;number=0&amp;sourceID=14","0")</f>
        <v>0</v>
      </c>
    </row>
    <row r="107" spans="1:7">
      <c r="A107" s="3">
        <v>19</v>
      </c>
      <c r="B107" s="3">
        <v>2</v>
      </c>
      <c r="C107" s="3">
        <v>21</v>
      </c>
      <c r="D107" s="3">
        <v>14</v>
      </c>
      <c r="E107" s="3">
        <v>-58.432</v>
      </c>
      <c r="F107" s="4" t="str">
        <f>HYPERLINK("http://141.218.60.56/~jnz1568/getInfo.php?workbook=19_02.xlsx&amp;sheet=A0&amp;row=107&amp;col=6&amp;number=1787000000&amp;sourceID=14","1787000000")</f>
        <v>1787000000</v>
      </c>
      <c r="G107" s="4" t="str">
        <f>HYPERLINK("http://141.218.60.56/~jnz1568/getInfo.php?workbook=19_02.xlsx&amp;sheet=A0&amp;row=107&amp;col=7&amp;number=0&amp;sourceID=14","0")</f>
        <v>0</v>
      </c>
    </row>
    <row r="108" spans="1:7">
      <c r="A108" s="3">
        <v>19</v>
      </c>
      <c r="B108" s="3">
        <v>2</v>
      </c>
      <c r="C108" s="3">
        <v>22</v>
      </c>
      <c r="D108" s="3">
        <v>14</v>
      </c>
      <c r="E108" s="3">
        <v>-58.298</v>
      </c>
      <c r="F108" s="4" t="str">
        <f>HYPERLINK("http://141.218.60.56/~jnz1568/getInfo.php?workbook=19_02.xlsx&amp;sheet=A0&amp;row=108&amp;col=6&amp;number=3233000000&amp;sourceID=14","3233000000")</f>
        <v>3233000000</v>
      </c>
      <c r="G108" s="4" t="str">
        <f>HYPERLINK("http://141.218.60.56/~jnz1568/getInfo.php?workbook=19_02.xlsx&amp;sheet=A0&amp;row=108&amp;col=7&amp;number=0&amp;sourceID=14","0")</f>
        <v>0</v>
      </c>
    </row>
    <row r="109" spans="1:7">
      <c r="A109" s="3">
        <v>19</v>
      </c>
      <c r="B109" s="3">
        <v>2</v>
      </c>
      <c r="C109" s="3">
        <v>28</v>
      </c>
      <c r="D109" s="3">
        <v>14</v>
      </c>
      <c r="E109" s="3">
        <v>-57.831</v>
      </c>
      <c r="F109" s="4" t="str">
        <f>HYPERLINK("http://141.218.60.56/~jnz1568/getInfo.php?workbook=19_02.xlsx&amp;sheet=A0&amp;row=109&amp;col=6&amp;number=243700000000&amp;sourceID=14","243700000000")</f>
        <v>243700000000</v>
      </c>
      <c r="G109" s="4" t="str">
        <f>HYPERLINK("http://141.218.60.56/~jnz1568/getInfo.php?workbook=19_02.xlsx&amp;sheet=A0&amp;row=109&amp;col=7&amp;number=0&amp;sourceID=14","0")</f>
        <v>0</v>
      </c>
    </row>
    <row r="110" spans="1:7">
      <c r="A110" s="3">
        <v>19</v>
      </c>
      <c r="B110" s="3">
        <v>2</v>
      </c>
      <c r="C110" s="3">
        <v>34</v>
      </c>
      <c r="D110" s="3">
        <v>14</v>
      </c>
      <c r="E110" s="3">
        <v>-39.753</v>
      </c>
      <c r="F110" s="4" t="str">
        <f>HYPERLINK("http://141.218.60.56/~jnz1568/getInfo.php?workbook=19_02.xlsx&amp;sheet=A0&amp;row=110&amp;col=6&amp;number=3103000000&amp;sourceID=14","3103000000")</f>
        <v>3103000000</v>
      </c>
      <c r="G110" s="4" t="str">
        <f>HYPERLINK("http://141.218.60.56/~jnz1568/getInfo.php?workbook=19_02.xlsx&amp;sheet=A0&amp;row=110&amp;col=7&amp;number=0&amp;sourceID=14","0")</f>
        <v>0</v>
      </c>
    </row>
    <row r="111" spans="1:7">
      <c r="A111" s="3">
        <v>19</v>
      </c>
      <c r="B111" s="3">
        <v>2</v>
      </c>
      <c r="C111" s="3">
        <v>35</v>
      </c>
      <c r="D111" s="3">
        <v>14</v>
      </c>
      <c r="E111" s="3">
        <v>-39.687</v>
      </c>
      <c r="F111" s="4" t="str">
        <f>HYPERLINK("http://141.218.60.56/~jnz1568/getInfo.php?workbook=19_02.xlsx&amp;sheet=A0&amp;row=111&amp;col=6&amp;number=779100000&amp;sourceID=14","779100000")</f>
        <v>779100000</v>
      </c>
      <c r="G111" s="4" t="str">
        <f>HYPERLINK("http://141.218.60.56/~jnz1568/getInfo.php?workbook=19_02.xlsx&amp;sheet=A0&amp;row=111&amp;col=7&amp;number=0&amp;sourceID=14","0")</f>
        <v>0</v>
      </c>
    </row>
    <row r="112" spans="1:7">
      <c r="A112" s="3">
        <v>19</v>
      </c>
      <c r="B112" s="3">
        <v>2</v>
      </c>
      <c r="C112" s="3">
        <v>36</v>
      </c>
      <c r="D112" s="3">
        <v>14</v>
      </c>
      <c r="E112" s="3">
        <v>-39.696</v>
      </c>
      <c r="F112" s="4" t="str">
        <f>HYPERLINK("http://141.218.60.56/~jnz1568/getInfo.php?workbook=19_02.xlsx&amp;sheet=A0&amp;row=112&amp;col=6&amp;number=1403000000&amp;sourceID=14","1403000000")</f>
        <v>1403000000</v>
      </c>
      <c r="G112" s="4" t="str">
        <f>HYPERLINK("http://141.218.60.56/~jnz1568/getInfo.php?workbook=19_02.xlsx&amp;sheet=A0&amp;row=112&amp;col=7&amp;number=0&amp;sourceID=14","0")</f>
        <v>0</v>
      </c>
    </row>
    <row r="113" spans="1:7">
      <c r="A113" s="3">
        <v>19</v>
      </c>
      <c r="B113" s="3">
        <v>2</v>
      </c>
      <c r="C113" s="3">
        <v>42</v>
      </c>
      <c r="D113" s="3">
        <v>14</v>
      </c>
      <c r="E113" s="3">
        <v>-39.568</v>
      </c>
      <c r="F113" s="4" t="str">
        <f>HYPERLINK("http://141.218.60.56/~jnz1568/getInfo.php?workbook=19_02.xlsx&amp;sheet=A0&amp;row=113&amp;col=6&amp;number=80090000000&amp;sourceID=14","80090000000")</f>
        <v>80090000000</v>
      </c>
      <c r="G113" s="4" t="str">
        <f>HYPERLINK("http://141.218.60.56/~jnz1568/getInfo.php?workbook=19_02.xlsx&amp;sheet=A0&amp;row=113&amp;col=7&amp;number=0&amp;sourceID=14","0")</f>
        <v>0</v>
      </c>
    </row>
    <row r="114" spans="1:7">
      <c r="A114" s="3">
        <v>19</v>
      </c>
      <c r="B114" s="3">
        <v>2</v>
      </c>
      <c r="C114" s="3">
        <v>21</v>
      </c>
      <c r="D114" s="3">
        <v>15</v>
      </c>
      <c r="E114" s="3">
        <v>-58.435</v>
      </c>
      <c r="F114" s="4" t="str">
        <f>HYPERLINK("http://141.218.60.56/~jnz1568/getInfo.php?workbook=19_02.xlsx&amp;sheet=A0&amp;row=114&amp;col=6&amp;number=8938000000&amp;sourceID=14","8938000000")</f>
        <v>8938000000</v>
      </c>
      <c r="G114" s="4" t="str">
        <f>HYPERLINK("http://141.218.60.56/~jnz1568/getInfo.php?workbook=19_02.xlsx&amp;sheet=A0&amp;row=114&amp;col=7&amp;number=0&amp;sourceID=14","0")</f>
        <v>0</v>
      </c>
    </row>
    <row r="115" spans="1:7">
      <c r="A115" s="3">
        <v>19</v>
      </c>
      <c r="B115" s="3">
        <v>2</v>
      </c>
      <c r="C115" s="3">
        <v>22</v>
      </c>
      <c r="D115" s="3">
        <v>15</v>
      </c>
      <c r="E115" s="3">
        <v>-58.301</v>
      </c>
      <c r="F115" s="4" t="str">
        <f>HYPERLINK("http://141.218.60.56/~jnz1568/getInfo.php?workbook=19_02.xlsx&amp;sheet=A0&amp;row=115&amp;col=6&amp;number=1795000000&amp;sourceID=14","1795000000")</f>
        <v>1795000000</v>
      </c>
      <c r="G115" s="4" t="str">
        <f>HYPERLINK("http://141.218.60.56/~jnz1568/getInfo.php?workbook=19_02.xlsx&amp;sheet=A0&amp;row=115&amp;col=7&amp;number=0&amp;sourceID=14","0")</f>
        <v>0</v>
      </c>
    </row>
    <row r="116" spans="1:7">
      <c r="A116" s="3">
        <v>19</v>
      </c>
      <c r="B116" s="3">
        <v>2</v>
      </c>
      <c r="C116" s="3">
        <v>28</v>
      </c>
      <c r="D116" s="3">
        <v>15</v>
      </c>
      <c r="E116" s="3">
        <v>-57.834</v>
      </c>
      <c r="F116" s="4" t="str">
        <f>HYPERLINK("http://141.218.60.56/~jnz1568/getInfo.php?workbook=19_02.xlsx&amp;sheet=A0&amp;row=116&amp;col=6&amp;number=75130000000&amp;sourceID=14","75130000000")</f>
        <v>75130000000</v>
      </c>
      <c r="G116" s="4" t="str">
        <f>HYPERLINK("http://141.218.60.56/~jnz1568/getInfo.php?workbook=19_02.xlsx&amp;sheet=A0&amp;row=116&amp;col=7&amp;number=0&amp;sourceID=14","0")</f>
        <v>0</v>
      </c>
    </row>
    <row r="117" spans="1:7">
      <c r="A117" s="3">
        <v>19</v>
      </c>
      <c r="B117" s="3">
        <v>2</v>
      </c>
      <c r="C117" s="3">
        <v>29</v>
      </c>
      <c r="D117" s="3">
        <v>15</v>
      </c>
      <c r="E117" s="3">
        <v>-57.834</v>
      </c>
      <c r="F117" s="4" t="str">
        <f>HYPERLINK("http://141.218.60.56/~jnz1568/getInfo.php?workbook=19_02.xlsx&amp;sheet=A0&amp;row=117&amp;col=6&amp;number=429700000000&amp;sourceID=14","429700000000")</f>
        <v>429700000000</v>
      </c>
      <c r="G117" s="4" t="str">
        <f>HYPERLINK("http://141.218.60.56/~jnz1568/getInfo.php?workbook=19_02.xlsx&amp;sheet=A0&amp;row=117&amp;col=7&amp;number=0&amp;sourceID=14","0")</f>
        <v>0</v>
      </c>
    </row>
    <row r="118" spans="1:7">
      <c r="A118" s="3">
        <v>19</v>
      </c>
      <c r="B118" s="3">
        <v>2</v>
      </c>
      <c r="C118" s="3">
        <v>35</v>
      </c>
      <c r="D118" s="3">
        <v>15</v>
      </c>
      <c r="E118" s="3">
        <v>-39.688</v>
      </c>
      <c r="F118" s="4" t="str">
        <f>HYPERLINK("http://141.218.60.56/~jnz1568/getInfo.php?workbook=19_02.xlsx&amp;sheet=A0&amp;row=118&amp;col=6&amp;number=3898000000&amp;sourceID=14","3898000000")</f>
        <v>3898000000</v>
      </c>
      <c r="G118" s="4" t="str">
        <f>HYPERLINK("http://141.218.60.56/~jnz1568/getInfo.php?workbook=19_02.xlsx&amp;sheet=A0&amp;row=118&amp;col=7&amp;number=0&amp;sourceID=14","0")</f>
        <v>0</v>
      </c>
    </row>
    <row r="119" spans="1:7">
      <c r="A119" s="3">
        <v>19</v>
      </c>
      <c r="B119" s="3">
        <v>2</v>
      </c>
      <c r="C119" s="3">
        <v>36</v>
      </c>
      <c r="D119" s="3">
        <v>15</v>
      </c>
      <c r="E119" s="3">
        <v>-39.697</v>
      </c>
      <c r="F119" s="4" t="str">
        <f>HYPERLINK("http://141.218.60.56/~jnz1568/getInfo.php?workbook=19_02.xlsx&amp;sheet=A0&amp;row=119&amp;col=6&amp;number=778900000&amp;sourceID=14","778900000")</f>
        <v>778900000</v>
      </c>
      <c r="G119" s="4" t="str">
        <f>HYPERLINK("http://141.218.60.56/~jnz1568/getInfo.php?workbook=19_02.xlsx&amp;sheet=A0&amp;row=119&amp;col=7&amp;number=0&amp;sourceID=14","0")</f>
        <v>0</v>
      </c>
    </row>
    <row r="120" spans="1:7">
      <c r="A120" s="3">
        <v>19</v>
      </c>
      <c r="B120" s="3">
        <v>2</v>
      </c>
      <c r="C120" s="3">
        <v>42</v>
      </c>
      <c r="D120" s="3">
        <v>15</v>
      </c>
      <c r="E120" s="3">
        <v>-39.569</v>
      </c>
      <c r="F120" s="4" t="str">
        <f>HYPERLINK("http://141.218.60.56/~jnz1568/getInfo.php?workbook=19_02.xlsx&amp;sheet=A0&amp;row=120&amp;col=6&amp;number=24690000000&amp;sourceID=14","24690000000")</f>
        <v>24690000000</v>
      </c>
      <c r="G120" s="4" t="str">
        <f>HYPERLINK("http://141.218.60.56/~jnz1568/getInfo.php?workbook=19_02.xlsx&amp;sheet=A0&amp;row=120&amp;col=7&amp;number=0&amp;sourceID=14","0")</f>
        <v>0</v>
      </c>
    </row>
    <row r="121" spans="1:7">
      <c r="A121" s="3">
        <v>19</v>
      </c>
      <c r="B121" s="3">
        <v>2</v>
      </c>
      <c r="C121" s="3">
        <v>43</v>
      </c>
      <c r="D121" s="3">
        <v>15</v>
      </c>
      <c r="E121" s="3">
        <v>-39.569</v>
      </c>
      <c r="F121" s="4" t="str">
        <f>HYPERLINK("http://141.218.60.56/~jnz1568/getInfo.php?workbook=19_02.xlsx&amp;sheet=A0&amp;row=121&amp;col=6&amp;number=141300000000&amp;sourceID=14","141300000000")</f>
        <v>141300000000</v>
      </c>
      <c r="G121" s="4" t="str">
        <f>HYPERLINK("http://141.218.60.56/~jnz1568/getInfo.php?workbook=19_02.xlsx&amp;sheet=A0&amp;row=121&amp;col=7&amp;number=0&amp;sourceID=14","0")</f>
        <v>0</v>
      </c>
    </row>
    <row r="122" spans="1:7">
      <c r="A122" s="3">
        <v>19</v>
      </c>
      <c r="B122" s="3">
        <v>2</v>
      </c>
      <c r="C122" s="3">
        <v>22</v>
      </c>
      <c r="D122" s="3">
        <v>16</v>
      </c>
      <c r="E122" s="3">
        <v>-58.432</v>
      </c>
      <c r="F122" s="4" t="str">
        <f>HYPERLINK("http://141.218.60.56/~jnz1568/getInfo.php?workbook=19_02.xlsx&amp;sheet=A0&amp;row=122&amp;col=6&amp;number=14060000000&amp;sourceID=14","14060000000")</f>
        <v>14060000000</v>
      </c>
      <c r="G122" s="4" t="str">
        <f>HYPERLINK("http://141.218.60.56/~jnz1568/getInfo.php?workbook=19_02.xlsx&amp;sheet=A0&amp;row=122&amp;col=7&amp;number=0&amp;sourceID=14","0")</f>
        <v>0</v>
      </c>
    </row>
    <row r="123" spans="1:7">
      <c r="A123" s="3">
        <v>19</v>
      </c>
      <c r="B123" s="3">
        <v>2</v>
      </c>
      <c r="C123" s="3">
        <v>28</v>
      </c>
      <c r="D123" s="3">
        <v>16</v>
      </c>
      <c r="E123" s="3">
        <v>-57.963</v>
      </c>
      <c r="F123" s="4" t="str">
        <f>HYPERLINK("http://141.218.60.56/~jnz1568/getInfo.php?workbook=19_02.xlsx&amp;sheet=A0&amp;row=123&amp;col=6&amp;number=146600000000&amp;sourceID=14","146600000000")</f>
        <v>146600000000</v>
      </c>
      <c r="G123" s="4" t="str">
        <f>HYPERLINK("http://141.218.60.56/~jnz1568/getInfo.php?workbook=19_02.xlsx&amp;sheet=A0&amp;row=123&amp;col=7&amp;number=0&amp;sourceID=14","0")</f>
        <v>0</v>
      </c>
    </row>
    <row r="124" spans="1:7">
      <c r="A124" s="3">
        <v>19</v>
      </c>
      <c r="B124" s="3">
        <v>2</v>
      </c>
      <c r="C124" s="3">
        <v>29</v>
      </c>
      <c r="D124" s="3">
        <v>16</v>
      </c>
      <c r="E124" s="3">
        <v>-57.963</v>
      </c>
      <c r="F124" s="4" t="str">
        <f>HYPERLINK("http://141.218.60.56/~jnz1568/getInfo.php?workbook=19_02.xlsx&amp;sheet=A0&amp;row=124&amp;col=6&amp;number=74810000000&amp;sourceID=14","74810000000")</f>
        <v>74810000000</v>
      </c>
      <c r="G124" s="4" t="str">
        <f>HYPERLINK("http://141.218.60.56/~jnz1568/getInfo.php?workbook=19_02.xlsx&amp;sheet=A0&amp;row=124&amp;col=7&amp;number=0&amp;sourceID=14","0")</f>
        <v>0</v>
      </c>
    </row>
    <row r="125" spans="1:7">
      <c r="A125" s="3">
        <v>19</v>
      </c>
      <c r="B125" s="3">
        <v>2</v>
      </c>
      <c r="C125" s="3">
        <v>30</v>
      </c>
      <c r="D125" s="3">
        <v>16</v>
      </c>
      <c r="E125" s="3">
        <v>-57.9</v>
      </c>
      <c r="F125" s="4" t="str">
        <f>HYPERLINK("http://141.218.60.56/~jnz1568/getInfo.php?workbook=19_02.xlsx&amp;sheet=A0&amp;row=125&amp;col=6&amp;number=675300000000&amp;sourceID=14","675300000000")</f>
        <v>675300000000</v>
      </c>
      <c r="G125" s="4" t="str">
        <f>HYPERLINK("http://141.218.60.56/~jnz1568/getInfo.php?workbook=19_02.xlsx&amp;sheet=A0&amp;row=125&amp;col=7&amp;number=0&amp;sourceID=14","0")</f>
        <v>0</v>
      </c>
    </row>
    <row r="126" spans="1:7">
      <c r="A126" s="3">
        <v>19</v>
      </c>
      <c r="B126" s="3">
        <v>2</v>
      </c>
      <c r="C126" s="3">
        <v>36</v>
      </c>
      <c r="D126" s="3">
        <v>16</v>
      </c>
      <c r="E126" s="3">
        <v>-39.758</v>
      </c>
      <c r="F126" s="4" t="str">
        <f>HYPERLINK("http://141.218.60.56/~jnz1568/getInfo.php?workbook=19_02.xlsx&amp;sheet=A0&amp;row=126&amp;col=6&amp;number=6109000000&amp;sourceID=14","6109000000")</f>
        <v>6109000000</v>
      </c>
      <c r="G126" s="4" t="str">
        <f>HYPERLINK("http://141.218.60.56/~jnz1568/getInfo.php?workbook=19_02.xlsx&amp;sheet=A0&amp;row=126&amp;col=7&amp;number=0&amp;sourceID=14","0")</f>
        <v>0</v>
      </c>
    </row>
    <row r="127" spans="1:7">
      <c r="A127" s="3">
        <v>19</v>
      </c>
      <c r="B127" s="3">
        <v>2</v>
      </c>
      <c r="C127" s="3">
        <v>42</v>
      </c>
      <c r="D127" s="3">
        <v>16</v>
      </c>
      <c r="E127" s="3">
        <v>-39.629</v>
      </c>
      <c r="F127" s="4" t="str">
        <f>HYPERLINK("http://141.218.60.56/~jnz1568/getInfo.php?workbook=19_02.xlsx&amp;sheet=A0&amp;row=127&amp;col=6&amp;number=48240000000&amp;sourceID=14","48240000000")</f>
        <v>48240000000</v>
      </c>
      <c r="G127" s="4" t="str">
        <f>HYPERLINK("http://141.218.60.56/~jnz1568/getInfo.php?workbook=19_02.xlsx&amp;sheet=A0&amp;row=127&amp;col=7&amp;number=0&amp;sourceID=14","0")</f>
        <v>0</v>
      </c>
    </row>
    <row r="128" spans="1:7">
      <c r="A128" s="3">
        <v>19</v>
      </c>
      <c r="B128" s="3">
        <v>2</v>
      </c>
      <c r="C128" s="3">
        <v>43</v>
      </c>
      <c r="D128" s="3">
        <v>16</v>
      </c>
      <c r="E128" s="3">
        <v>-39.629</v>
      </c>
      <c r="F128" s="4" t="str">
        <f>HYPERLINK("http://141.218.60.56/~jnz1568/getInfo.php?workbook=19_02.xlsx&amp;sheet=A0&amp;row=128&amp;col=6&amp;number=24620000000&amp;sourceID=14","24620000000")</f>
        <v>24620000000</v>
      </c>
      <c r="G128" s="4" t="str">
        <f>HYPERLINK("http://141.218.60.56/~jnz1568/getInfo.php?workbook=19_02.xlsx&amp;sheet=A0&amp;row=128&amp;col=7&amp;number=0&amp;sourceID=14","0")</f>
        <v>0</v>
      </c>
    </row>
    <row r="129" spans="1:7">
      <c r="A129" s="3">
        <v>19</v>
      </c>
      <c r="B129" s="3">
        <v>2</v>
      </c>
      <c r="C129" s="3">
        <v>44</v>
      </c>
      <c r="D129" s="3">
        <v>16</v>
      </c>
      <c r="E129" s="3">
        <v>-39.633</v>
      </c>
      <c r="F129" s="4" t="str">
        <f>HYPERLINK("http://141.218.60.56/~jnz1568/getInfo.php?workbook=19_02.xlsx&amp;sheet=A0&amp;row=129&amp;col=6&amp;number=221800000000&amp;sourceID=14","221800000000")</f>
        <v>221800000000</v>
      </c>
      <c r="G129" s="4" t="str">
        <f>HYPERLINK("http://141.218.60.56/~jnz1568/getInfo.php?workbook=19_02.xlsx&amp;sheet=A0&amp;row=129&amp;col=7&amp;number=0&amp;sourceID=14","0")</f>
        <v>0</v>
      </c>
    </row>
    <row r="130" spans="1:7">
      <c r="A130" s="3">
        <v>19</v>
      </c>
      <c r="B130" s="3">
        <v>2</v>
      </c>
      <c r="C130" s="3">
        <v>23</v>
      </c>
      <c r="D130" s="3">
        <v>17</v>
      </c>
      <c r="E130" s="3">
        <v>-58.115</v>
      </c>
      <c r="F130" s="4" t="str">
        <f>HYPERLINK("http://141.218.60.56/~jnz1568/getInfo.php?workbook=19_02.xlsx&amp;sheet=A0&amp;row=130&amp;col=6&amp;number=36260000000&amp;sourceID=14","36260000000")</f>
        <v>36260000000</v>
      </c>
      <c r="G130" s="4" t="str">
        <f>HYPERLINK("http://141.218.60.56/~jnz1568/getInfo.php?workbook=19_02.xlsx&amp;sheet=A0&amp;row=130&amp;col=7&amp;number=0&amp;sourceID=14","0")</f>
        <v>0</v>
      </c>
    </row>
    <row r="131" spans="1:7">
      <c r="A131" s="3">
        <v>19</v>
      </c>
      <c r="B131" s="3">
        <v>2</v>
      </c>
      <c r="C131" s="3">
        <v>31</v>
      </c>
      <c r="D131" s="3">
        <v>17</v>
      </c>
      <c r="E131" s="3">
        <v>-58.05</v>
      </c>
      <c r="F131" s="4" t="str">
        <f>HYPERLINK("http://141.218.60.56/~jnz1568/getInfo.php?workbook=19_02.xlsx&amp;sheet=A0&amp;row=131&amp;col=6&amp;number=1440000000000&amp;sourceID=14","1440000000000")</f>
        <v>1440000000000</v>
      </c>
      <c r="G131" s="4" t="str">
        <f>HYPERLINK("http://141.218.60.56/~jnz1568/getInfo.php?workbook=19_02.xlsx&amp;sheet=A0&amp;row=131&amp;col=7&amp;number=0&amp;sourceID=14","0")</f>
        <v>0</v>
      </c>
    </row>
    <row r="132" spans="1:7">
      <c r="A132" s="3">
        <v>19</v>
      </c>
      <c r="B132" s="3">
        <v>2</v>
      </c>
      <c r="C132" s="3">
        <v>37</v>
      </c>
      <c r="D132" s="3">
        <v>17</v>
      </c>
      <c r="E132" s="3">
        <v>-39.7</v>
      </c>
      <c r="F132" s="4" t="str">
        <f>HYPERLINK("http://141.218.60.56/~jnz1568/getInfo.php?workbook=19_02.xlsx&amp;sheet=A0&amp;row=132&amp;col=6&amp;number=15630000000&amp;sourceID=14","15630000000")</f>
        <v>15630000000</v>
      </c>
      <c r="G132" s="4" t="str">
        <f>HYPERLINK("http://141.218.60.56/~jnz1568/getInfo.php?workbook=19_02.xlsx&amp;sheet=A0&amp;row=132&amp;col=7&amp;number=0&amp;sourceID=14","0")</f>
        <v>0</v>
      </c>
    </row>
    <row r="133" spans="1:7">
      <c r="A133" s="3">
        <v>19</v>
      </c>
      <c r="B133" s="3">
        <v>2</v>
      </c>
      <c r="C133" s="3">
        <v>45</v>
      </c>
      <c r="D133" s="3">
        <v>17</v>
      </c>
      <c r="E133" s="3">
        <v>-39.703</v>
      </c>
      <c r="F133" s="4" t="str">
        <f>HYPERLINK("http://141.218.60.56/~jnz1568/getInfo.php?workbook=19_02.xlsx&amp;sheet=A0&amp;row=133&amp;col=6&amp;number=473400000000&amp;sourceID=14","473400000000")</f>
        <v>473400000000</v>
      </c>
      <c r="G133" s="4" t="str">
        <f>HYPERLINK("http://141.218.60.56/~jnz1568/getInfo.php?workbook=19_02.xlsx&amp;sheet=A0&amp;row=133&amp;col=7&amp;number=0&amp;sourceID=14","0")</f>
        <v>0</v>
      </c>
    </row>
    <row r="134" spans="1:7">
      <c r="A134" s="3">
        <v>19</v>
      </c>
      <c r="B134" s="3">
        <v>2</v>
      </c>
      <c r="C134" s="3">
        <v>34</v>
      </c>
      <c r="D134" s="3">
        <v>18</v>
      </c>
      <c r="E134" s="3">
        <v>-121.398</v>
      </c>
      <c r="F134" s="4" t="str">
        <f>HYPERLINK("http://141.218.60.56/~jnz1568/getInfo.php?workbook=19_02.xlsx&amp;sheet=A0&amp;row=134&amp;col=6&amp;number=82620000000&amp;sourceID=14","82620000000")</f>
        <v>82620000000</v>
      </c>
      <c r="G134" s="4" t="str">
        <f>HYPERLINK("http://141.218.60.56/~jnz1568/getInfo.php?workbook=19_02.xlsx&amp;sheet=A0&amp;row=134&amp;col=7&amp;number=0&amp;sourceID=14","0")</f>
        <v>0</v>
      </c>
    </row>
    <row r="135" spans="1:7">
      <c r="A135" s="3">
        <v>19</v>
      </c>
      <c r="B135" s="3">
        <v>2</v>
      </c>
      <c r="C135" s="3">
        <v>35</v>
      </c>
      <c r="D135" s="3">
        <v>18</v>
      </c>
      <c r="E135" s="3">
        <v>-120.785</v>
      </c>
      <c r="F135" s="4" t="str">
        <f>HYPERLINK("http://141.218.60.56/~jnz1568/getInfo.php?workbook=19_02.xlsx&amp;sheet=A0&amp;row=135&amp;col=6&amp;number=82980000000&amp;sourceID=14","82980000000")</f>
        <v>82980000000</v>
      </c>
      <c r="G135" s="4" t="str">
        <f>HYPERLINK("http://141.218.60.56/~jnz1568/getInfo.php?workbook=19_02.xlsx&amp;sheet=A0&amp;row=135&amp;col=7&amp;number=0&amp;sourceID=14","0")</f>
        <v>0</v>
      </c>
    </row>
    <row r="136" spans="1:7">
      <c r="A136" s="3">
        <v>19</v>
      </c>
      <c r="B136" s="3">
        <v>2</v>
      </c>
      <c r="C136" s="3">
        <v>36</v>
      </c>
      <c r="D136" s="3">
        <v>18</v>
      </c>
      <c r="E136" s="3">
        <v>-120.861</v>
      </c>
      <c r="F136" s="4" t="str">
        <f>HYPERLINK("http://141.218.60.56/~jnz1568/getInfo.php?workbook=19_02.xlsx&amp;sheet=A0&amp;row=136&amp;col=6&amp;number=83210000000&amp;sourceID=14","83210000000")</f>
        <v>83210000000</v>
      </c>
      <c r="G136" s="4" t="str">
        <f>HYPERLINK("http://141.218.60.56/~jnz1568/getInfo.php?workbook=19_02.xlsx&amp;sheet=A0&amp;row=136&amp;col=7&amp;number=0&amp;sourceID=14","0")</f>
        <v>0</v>
      </c>
    </row>
    <row r="137" spans="1:7">
      <c r="A137" s="3">
        <v>19</v>
      </c>
      <c r="B137" s="3">
        <v>2</v>
      </c>
      <c r="C137" s="3">
        <v>37</v>
      </c>
      <c r="D137" s="3">
        <v>19</v>
      </c>
      <c r="E137" s="3">
        <v>122.433</v>
      </c>
      <c r="F137" s="4" t="str">
        <f>HYPERLINK("http://141.218.60.56/~jnz1568/getInfo.php?workbook=19_02.xlsx&amp;sheet=A0&amp;row=137&amp;col=6&amp;number=80950000000&amp;sourceID=14","80950000000")</f>
        <v>80950000000</v>
      </c>
      <c r="G137" s="4" t="str">
        <f>HYPERLINK("http://141.218.60.56/~jnz1568/getInfo.php?workbook=19_02.xlsx&amp;sheet=A0&amp;row=137&amp;col=7&amp;number=0&amp;sourceID=14","0")</f>
        <v>0</v>
      </c>
    </row>
    <row r="138" spans="1:7">
      <c r="A138" s="3">
        <v>19</v>
      </c>
      <c r="B138" s="3">
        <v>2</v>
      </c>
      <c r="C138" s="3">
        <v>32</v>
      </c>
      <c r="D138" s="3">
        <v>20</v>
      </c>
      <c r="E138" s="3">
        <v>-125.246</v>
      </c>
      <c r="F138" s="4" t="str">
        <f>HYPERLINK("http://141.218.60.56/~jnz1568/getInfo.php?workbook=19_02.xlsx&amp;sheet=A0&amp;row=138&amp;col=6&amp;number=833500000&amp;sourceID=14","833500000")</f>
        <v>833500000</v>
      </c>
      <c r="G138" s="4" t="str">
        <f>HYPERLINK("http://141.218.60.56/~jnz1568/getInfo.php?workbook=19_02.xlsx&amp;sheet=A0&amp;row=138&amp;col=7&amp;number=0&amp;sourceID=14","0")</f>
        <v>0</v>
      </c>
    </row>
    <row r="139" spans="1:7">
      <c r="A139" s="3">
        <v>19</v>
      </c>
      <c r="B139" s="3">
        <v>2</v>
      </c>
      <c r="C139" s="3">
        <v>38</v>
      </c>
      <c r="D139" s="3">
        <v>20</v>
      </c>
      <c r="E139" s="3">
        <v>-122.186</v>
      </c>
      <c r="F139" s="4" t="str">
        <f>HYPERLINK("http://141.218.60.56/~jnz1568/getInfo.php?workbook=19_02.xlsx&amp;sheet=A0&amp;row=139&amp;col=6&amp;number=10070000000&amp;sourceID=14","10070000000")</f>
        <v>10070000000</v>
      </c>
      <c r="G139" s="4" t="str">
        <f>HYPERLINK("http://141.218.60.56/~jnz1568/getInfo.php?workbook=19_02.xlsx&amp;sheet=A0&amp;row=139&amp;col=7&amp;number=0&amp;sourceID=14","0")</f>
        <v>0</v>
      </c>
    </row>
    <row r="140" spans="1:7">
      <c r="A140" s="3">
        <v>19</v>
      </c>
      <c r="B140" s="3">
        <v>2</v>
      </c>
      <c r="C140" s="3">
        <v>32</v>
      </c>
      <c r="D140" s="3">
        <v>21</v>
      </c>
      <c r="E140" s="3">
        <v>-125.593</v>
      </c>
      <c r="F140" s="4" t="str">
        <f>HYPERLINK("http://141.218.60.56/~jnz1568/getInfo.php?workbook=19_02.xlsx&amp;sheet=A0&amp;row=140&amp;col=6&amp;number=7163000000&amp;sourceID=14","7163000000")</f>
        <v>7163000000</v>
      </c>
      <c r="G140" s="4" t="str">
        <f>HYPERLINK("http://141.218.60.56/~jnz1568/getInfo.php?workbook=19_02.xlsx&amp;sheet=A0&amp;row=140&amp;col=7&amp;number=0&amp;sourceID=14","0")</f>
        <v>0</v>
      </c>
    </row>
    <row r="141" spans="1:7">
      <c r="A141" s="3">
        <v>19</v>
      </c>
      <c r="B141" s="3">
        <v>2</v>
      </c>
      <c r="C141" s="3">
        <v>38</v>
      </c>
      <c r="D141" s="3">
        <v>21</v>
      </c>
      <c r="E141" s="3">
        <v>-122.517</v>
      </c>
      <c r="F141" s="4" t="str">
        <f>HYPERLINK("http://141.218.60.56/~jnz1568/getInfo.php?workbook=19_02.xlsx&amp;sheet=A0&amp;row=141&amp;col=6&amp;number=22560000000&amp;sourceID=14","22560000000")</f>
        <v>22560000000</v>
      </c>
      <c r="G141" s="4" t="str">
        <f>HYPERLINK("http://141.218.60.56/~jnz1568/getInfo.php?workbook=19_02.xlsx&amp;sheet=A0&amp;row=141&amp;col=7&amp;number=0&amp;sourceID=14","0")</f>
        <v>0</v>
      </c>
    </row>
    <row r="142" spans="1:7">
      <c r="A142" s="3">
        <v>19</v>
      </c>
      <c r="B142" s="3">
        <v>2</v>
      </c>
      <c r="C142" s="3">
        <v>39</v>
      </c>
      <c r="D142" s="3">
        <v>21</v>
      </c>
      <c r="E142" s="3">
        <v>-122.517</v>
      </c>
      <c r="F142" s="4" t="str">
        <f>HYPERLINK("http://141.218.60.56/~jnz1568/getInfo.php?workbook=19_02.xlsx&amp;sheet=A0&amp;row=142&amp;col=6&amp;number=40650000000&amp;sourceID=14","40650000000")</f>
        <v>40650000000</v>
      </c>
      <c r="G142" s="4" t="str">
        <f>HYPERLINK("http://141.218.60.56/~jnz1568/getInfo.php?workbook=19_02.xlsx&amp;sheet=A0&amp;row=142&amp;col=7&amp;number=0&amp;sourceID=14","0")</f>
        <v>0</v>
      </c>
    </row>
    <row r="143" spans="1:7">
      <c r="A143" s="3">
        <v>19</v>
      </c>
      <c r="B143" s="3">
        <v>2</v>
      </c>
      <c r="C143" s="3">
        <v>32</v>
      </c>
      <c r="D143" s="3">
        <v>22</v>
      </c>
      <c r="E143" s="3">
        <v>-126.215</v>
      </c>
      <c r="F143" s="4" t="str">
        <f>HYPERLINK("http://141.218.60.56/~jnz1568/getInfo.php?workbook=19_02.xlsx&amp;sheet=A0&amp;row=143&amp;col=6&amp;number=20660000000&amp;sourceID=14","20660000000")</f>
        <v>20660000000</v>
      </c>
      <c r="G143" s="4" t="str">
        <f>HYPERLINK("http://141.218.60.56/~jnz1568/getInfo.php?workbook=19_02.xlsx&amp;sheet=A0&amp;row=143&amp;col=7&amp;number=0&amp;sourceID=14","0")</f>
        <v>0</v>
      </c>
    </row>
    <row r="144" spans="1:7">
      <c r="A144" s="3">
        <v>19</v>
      </c>
      <c r="B144" s="3">
        <v>2</v>
      </c>
      <c r="C144" s="3">
        <v>38</v>
      </c>
      <c r="D144" s="3">
        <v>22</v>
      </c>
      <c r="E144" s="3">
        <v>-123.109</v>
      </c>
      <c r="F144" s="4" t="str">
        <f>HYPERLINK("http://141.218.60.56/~jnz1568/getInfo.php?workbook=19_02.xlsx&amp;sheet=A0&amp;row=144&amp;col=6&amp;number=111700000000&amp;sourceID=14","111700000000")</f>
        <v>111700000000</v>
      </c>
      <c r="G144" s="4" t="str">
        <f>HYPERLINK("http://141.218.60.56/~jnz1568/getInfo.php?workbook=19_02.xlsx&amp;sheet=A0&amp;row=144&amp;col=7&amp;number=0&amp;sourceID=14","0")</f>
        <v>0</v>
      </c>
    </row>
    <row r="145" spans="1:7">
      <c r="A145" s="3">
        <v>19</v>
      </c>
      <c r="B145" s="3">
        <v>2</v>
      </c>
      <c r="C145" s="3">
        <v>39</v>
      </c>
      <c r="D145" s="3">
        <v>22</v>
      </c>
      <c r="E145" s="3">
        <v>-123.109</v>
      </c>
      <c r="F145" s="4" t="str">
        <f>HYPERLINK("http://141.218.60.56/~jnz1568/getInfo.php?workbook=19_02.xlsx&amp;sheet=A0&amp;row=145&amp;col=6&amp;number=22360000000&amp;sourceID=14","22360000000")</f>
        <v>22360000000</v>
      </c>
      <c r="G145" s="4" t="str">
        <f>HYPERLINK("http://141.218.60.56/~jnz1568/getInfo.php?workbook=19_02.xlsx&amp;sheet=A0&amp;row=145&amp;col=7&amp;number=0&amp;sourceID=14","0")</f>
        <v>0</v>
      </c>
    </row>
    <row r="146" spans="1:7">
      <c r="A146" s="3">
        <v>19</v>
      </c>
      <c r="B146" s="3">
        <v>2</v>
      </c>
      <c r="C146" s="3">
        <v>40</v>
      </c>
      <c r="D146" s="3">
        <v>22</v>
      </c>
      <c r="E146" s="3">
        <v>-123.15</v>
      </c>
      <c r="F146" s="4" t="str">
        <f>HYPERLINK("http://141.218.60.56/~jnz1568/getInfo.php?workbook=19_02.xlsx&amp;sheet=A0&amp;row=146&amp;col=6&amp;number=89440000000&amp;sourceID=14","89440000000")</f>
        <v>89440000000</v>
      </c>
      <c r="G146" s="4" t="str">
        <f>HYPERLINK("http://141.218.60.56/~jnz1568/getInfo.php?workbook=19_02.xlsx&amp;sheet=A0&amp;row=146&amp;col=7&amp;number=0&amp;sourceID=14","0")</f>
        <v>0</v>
      </c>
    </row>
    <row r="147" spans="1:7">
      <c r="A147" s="3">
        <v>19</v>
      </c>
      <c r="B147" s="3">
        <v>2</v>
      </c>
      <c r="C147" s="3">
        <v>33</v>
      </c>
      <c r="D147" s="3">
        <v>23</v>
      </c>
      <c r="E147" s="3">
        <v>126.296</v>
      </c>
      <c r="F147" s="4" t="str">
        <f>HYPERLINK("http://141.218.60.56/~jnz1568/getInfo.php?workbook=19_02.xlsx&amp;sheet=A0&amp;row=147&amp;col=6&amp;number=66230000000&amp;sourceID=14","66230000000")</f>
        <v>66230000000</v>
      </c>
      <c r="G147" s="4" t="str">
        <f>HYPERLINK("http://141.218.60.56/~jnz1568/getInfo.php?workbook=19_02.xlsx&amp;sheet=A0&amp;row=147&amp;col=7&amp;number=0&amp;sourceID=14","0")</f>
        <v>0</v>
      </c>
    </row>
    <row r="148" spans="1:7">
      <c r="A148" s="3">
        <v>19</v>
      </c>
      <c r="B148" s="3">
        <v>2</v>
      </c>
      <c r="C148" s="3">
        <v>41</v>
      </c>
      <c r="D148" s="3">
        <v>23</v>
      </c>
      <c r="E148" s="3">
        <v>-125.282</v>
      </c>
      <c r="F148" s="4" t="str">
        <f>HYPERLINK("http://141.218.60.56/~jnz1568/getInfo.php?workbook=19_02.xlsx&amp;sheet=A0&amp;row=148&amp;col=6&amp;number=155300000000&amp;sourceID=14","155300000000")</f>
        <v>155300000000</v>
      </c>
      <c r="G148" s="4" t="str">
        <f>HYPERLINK("http://141.218.60.56/~jnz1568/getInfo.php?workbook=19_02.xlsx&amp;sheet=A0&amp;row=148&amp;col=7&amp;number=0&amp;sourceID=14","0")</f>
        <v>0</v>
      </c>
    </row>
    <row r="149" spans="1:7">
      <c r="A149" s="3">
        <v>19</v>
      </c>
      <c r="B149" s="3">
        <v>2</v>
      </c>
      <c r="C149" s="3">
        <v>34</v>
      </c>
      <c r="D149" s="3">
        <v>24</v>
      </c>
      <c r="E149" s="3">
        <v>-126.868</v>
      </c>
      <c r="F149" s="4" t="str">
        <f>HYPERLINK("http://141.218.60.56/~jnz1568/getInfo.php?workbook=19_02.xlsx&amp;sheet=A0&amp;row=149&amp;col=6&amp;number=3836000000&amp;sourceID=14","3836000000")</f>
        <v>3836000000</v>
      </c>
      <c r="G149" s="4" t="str">
        <f>HYPERLINK("http://141.218.60.56/~jnz1568/getInfo.php?workbook=19_02.xlsx&amp;sheet=A0&amp;row=149&amp;col=7&amp;number=0&amp;sourceID=14","0")</f>
        <v>0</v>
      </c>
    </row>
    <row r="150" spans="1:7">
      <c r="A150" s="3">
        <v>19</v>
      </c>
      <c r="B150" s="3">
        <v>2</v>
      </c>
      <c r="C150" s="3">
        <v>35</v>
      </c>
      <c r="D150" s="3">
        <v>24</v>
      </c>
      <c r="E150" s="3">
        <v>-126.198</v>
      </c>
      <c r="F150" s="4" t="str">
        <f>HYPERLINK("http://141.218.60.56/~jnz1568/getInfo.php?workbook=19_02.xlsx&amp;sheet=A0&amp;row=150&amp;col=6&amp;number=970400000&amp;sourceID=14","970400000")</f>
        <v>970400000</v>
      </c>
      <c r="G150" s="4" t="str">
        <f>HYPERLINK("http://141.218.60.56/~jnz1568/getInfo.php?workbook=19_02.xlsx&amp;sheet=A0&amp;row=150&amp;col=7&amp;number=0&amp;sourceID=14","0")</f>
        <v>0</v>
      </c>
    </row>
    <row r="151" spans="1:7">
      <c r="A151" s="3">
        <v>19</v>
      </c>
      <c r="B151" s="3">
        <v>2</v>
      </c>
      <c r="C151" s="3">
        <v>36</v>
      </c>
      <c r="D151" s="3">
        <v>24</v>
      </c>
      <c r="E151" s="3">
        <v>-126.281</v>
      </c>
      <c r="F151" s="4" t="str">
        <f>HYPERLINK("http://141.218.60.56/~jnz1568/getInfo.php?workbook=19_02.xlsx&amp;sheet=A0&amp;row=151&amp;col=6&amp;number=1747000000&amp;sourceID=14","1747000000")</f>
        <v>1747000000</v>
      </c>
      <c r="G151" s="4" t="str">
        <f>HYPERLINK("http://141.218.60.56/~jnz1568/getInfo.php?workbook=19_02.xlsx&amp;sheet=A0&amp;row=151&amp;col=7&amp;number=0&amp;sourceID=14","0")</f>
        <v>0</v>
      </c>
    </row>
    <row r="152" spans="1:7">
      <c r="A152" s="3">
        <v>19</v>
      </c>
      <c r="B152" s="3">
        <v>2</v>
      </c>
      <c r="C152" s="3">
        <v>42</v>
      </c>
      <c r="D152" s="3">
        <v>24</v>
      </c>
      <c r="E152" s="3">
        <v>-124.996</v>
      </c>
      <c r="F152" s="4" t="str">
        <f>HYPERLINK("http://141.218.60.56/~jnz1568/getInfo.php?workbook=19_02.xlsx&amp;sheet=A0&amp;row=152&amp;col=6&amp;number=45630000000&amp;sourceID=14","45630000000")</f>
        <v>45630000000</v>
      </c>
      <c r="G152" s="4" t="str">
        <f>HYPERLINK("http://141.218.60.56/~jnz1568/getInfo.php?workbook=19_02.xlsx&amp;sheet=A0&amp;row=152&amp;col=7&amp;number=0&amp;sourceID=14","0")</f>
        <v>0</v>
      </c>
    </row>
    <row r="153" spans="1:7">
      <c r="A153" s="3">
        <v>19</v>
      </c>
      <c r="B153" s="3">
        <v>2</v>
      </c>
      <c r="C153" s="3">
        <v>35</v>
      </c>
      <c r="D153" s="3">
        <v>25</v>
      </c>
      <c r="E153" s="3">
        <v>-126.198</v>
      </c>
      <c r="F153" s="4" t="str">
        <f>HYPERLINK("http://141.218.60.56/~jnz1568/getInfo.php?workbook=19_02.xlsx&amp;sheet=A0&amp;row=153&amp;col=6&amp;number=4859000000&amp;sourceID=14","4859000000")</f>
        <v>4859000000</v>
      </c>
      <c r="G153" s="4" t="str">
        <f>HYPERLINK("http://141.218.60.56/~jnz1568/getInfo.php?workbook=19_02.xlsx&amp;sheet=A0&amp;row=153&amp;col=7&amp;number=0&amp;sourceID=14","0")</f>
        <v>0</v>
      </c>
    </row>
    <row r="154" spans="1:7">
      <c r="A154" s="3">
        <v>19</v>
      </c>
      <c r="B154" s="3">
        <v>2</v>
      </c>
      <c r="C154" s="3">
        <v>36</v>
      </c>
      <c r="D154" s="3">
        <v>25</v>
      </c>
      <c r="E154" s="3">
        <v>-126.281</v>
      </c>
      <c r="F154" s="4" t="str">
        <f>HYPERLINK("http://141.218.60.56/~jnz1568/getInfo.php?workbook=19_02.xlsx&amp;sheet=A0&amp;row=154&amp;col=6&amp;number=970000000&amp;sourceID=14","970000000")</f>
        <v>970000000</v>
      </c>
      <c r="G154" s="4" t="str">
        <f>HYPERLINK("http://141.218.60.56/~jnz1568/getInfo.php?workbook=19_02.xlsx&amp;sheet=A0&amp;row=154&amp;col=7&amp;number=0&amp;sourceID=14","0")</f>
        <v>0</v>
      </c>
    </row>
    <row r="155" spans="1:7">
      <c r="A155" s="3">
        <v>19</v>
      </c>
      <c r="B155" s="3">
        <v>2</v>
      </c>
      <c r="C155" s="3">
        <v>42</v>
      </c>
      <c r="D155" s="3">
        <v>25</v>
      </c>
      <c r="E155" s="3">
        <v>-124.996</v>
      </c>
      <c r="F155" s="4" t="str">
        <f>HYPERLINK("http://141.218.60.56/~jnz1568/getInfo.php?workbook=19_02.xlsx&amp;sheet=A0&amp;row=155&amp;col=6&amp;number=14070000000&amp;sourceID=14","14070000000")</f>
        <v>14070000000</v>
      </c>
      <c r="G155" s="4" t="str">
        <f>HYPERLINK("http://141.218.60.56/~jnz1568/getInfo.php?workbook=19_02.xlsx&amp;sheet=A0&amp;row=155&amp;col=7&amp;number=0&amp;sourceID=14","0")</f>
        <v>0</v>
      </c>
    </row>
    <row r="156" spans="1:7">
      <c r="A156" s="3">
        <v>19</v>
      </c>
      <c r="B156" s="3">
        <v>2</v>
      </c>
      <c r="C156" s="3">
        <v>43</v>
      </c>
      <c r="D156" s="3">
        <v>25</v>
      </c>
      <c r="E156" s="3">
        <v>-124.996</v>
      </c>
      <c r="F156" s="4" t="str">
        <f>HYPERLINK("http://141.218.60.56/~jnz1568/getInfo.php?workbook=19_02.xlsx&amp;sheet=A0&amp;row=156&amp;col=6&amp;number=80470000000&amp;sourceID=14","80470000000")</f>
        <v>80470000000</v>
      </c>
      <c r="G156" s="4" t="str">
        <f>HYPERLINK("http://141.218.60.56/~jnz1568/getInfo.php?workbook=19_02.xlsx&amp;sheet=A0&amp;row=156&amp;col=7&amp;number=0&amp;sourceID=14","0")</f>
        <v>0</v>
      </c>
    </row>
    <row r="157" spans="1:7">
      <c r="A157" s="3">
        <v>19</v>
      </c>
      <c r="B157" s="3">
        <v>2</v>
      </c>
      <c r="C157" s="3">
        <v>36</v>
      </c>
      <c r="D157" s="3">
        <v>26</v>
      </c>
      <c r="E157" s="3">
        <v>-126.64</v>
      </c>
      <c r="F157" s="4" t="str">
        <f>HYPERLINK("http://141.218.60.56/~jnz1568/getInfo.php?workbook=19_02.xlsx&amp;sheet=A0&amp;row=157&amp;col=6&amp;number=7564000000&amp;sourceID=14","7564000000")</f>
        <v>7564000000</v>
      </c>
      <c r="G157" s="4" t="str">
        <f>HYPERLINK("http://141.218.60.56/~jnz1568/getInfo.php?workbook=19_02.xlsx&amp;sheet=A0&amp;row=157&amp;col=7&amp;number=0&amp;sourceID=14","0")</f>
        <v>0</v>
      </c>
    </row>
    <row r="158" spans="1:7">
      <c r="A158" s="3">
        <v>19</v>
      </c>
      <c r="B158" s="3">
        <v>2</v>
      </c>
      <c r="C158" s="3">
        <v>42</v>
      </c>
      <c r="D158" s="3">
        <v>26</v>
      </c>
      <c r="E158" s="3">
        <v>-125.347</v>
      </c>
      <c r="F158" s="4" t="str">
        <f>HYPERLINK("http://141.218.60.56/~jnz1568/getInfo.php?workbook=19_02.xlsx&amp;sheet=A0&amp;row=158&amp;col=6&amp;number=27390000000&amp;sourceID=14","27390000000")</f>
        <v>27390000000</v>
      </c>
      <c r="G158" s="4" t="str">
        <f>HYPERLINK("http://141.218.60.56/~jnz1568/getInfo.php?workbook=19_02.xlsx&amp;sheet=A0&amp;row=158&amp;col=7&amp;number=0&amp;sourceID=14","0")</f>
        <v>0</v>
      </c>
    </row>
    <row r="159" spans="1:7">
      <c r="A159" s="3">
        <v>19</v>
      </c>
      <c r="B159" s="3">
        <v>2</v>
      </c>
      <c r="C159" s="3">
        <v>43</v>
      </c>
      <c r="D159" s="3">
        <v>26</v>
      </c>
      <c r="E159" s="3">
        <v>-125.347</v>
      </c>
      <c r="F159" s="4" t="str">
        <f>HYPERLINK("http://141.218.60.56/~jnz1568/getInfo.php?workbook=19_02.xlsx&amp;sheet=A0&amp;row=159&amp;col=6&amp;number=13990000000&amp;sourceID=14","13990000000")</f>
        <v>13990000000</v>
      </c>
      <c r="G159" s="4" t="str">
        <f>HYPERLINK("http://141.218.60.56/~jnz1568/getInfo.php?workbook=19_02.xlsx&amp;sheet=A0&amp;row=159&amp;col=7&amp;number=0&amp;sourceID=14","0")</f>
        <v>0</v>
      </c>
    </row>
    <row r="160" spans="1:7">
      <c r="A160" s="3">
        <v>19</v>
      </c>
      <c r="B160" s="3">
        <v>2</v>
      </c>
      <c r="C160" s="3">
        <v>44</v>
      </c>
      <c r="D160" s="3">
        <v>26</v>
      </c>
      <c r="E160" s="3">
        <v>-125.382</v>
      </c>
      <c r="F160" s="4" t="str">
        <f>HYPERLINK("http://141.218.60.56/~jnz1568/getInfo.php?workbook=19_02.xlsx&amp;sheet=A0&amp;row=160&amp;col=6&amp;number=125900000000&amp;sourceID=14","125900000000")</f>
        <v>125900000000</v>
      </c>
      <c r="G160" s="4" t="str">
        <f>HYPERLINK("http://141.218.60.56/~jnz1568/getInfo.php?workbook=19_02.xlsx&amp;sheet=A0&amp;row=160&amp;col=7&amp;number=0&amp;sourceID=14","0")</f>
        <v>0</v>
      </c>
    </row>
    <row r="161" spans="1:7">
      <c r="A161" s="3">
        <v>19</v>
      </c>
      <c r="B161" s="3">
        <v>2</v>
      </c>
      <c r="C161" s="3">
        <v>37</v>
      </c>
      <c r="D161" s="3">
        <v>27</v>
      </c>
      <c r="E161" s="3">
        <v>-125.29</v>
      </c>
      <c r="F161" s="4" t="str">
        <f>HYPERLINK("http://141.218.60.56/~jnz1568/getInfo.php?workbook=19_02.xlsx&amp;sheet=A0&amp;row=161&amp;col=6&amp;number=19680000000&amp;sourceID=14","19680000000")</f>
        <v>19680000000</v>
      </c>
      <c r="G161" s="4" t="str">
        <f>HYPERLINK("http://141.218.60.56/~jnz1568/getInfo.php?workbook=19_02.xlsx&amp;sheet=A0&amp;row=161&amp;col=7&amp;number=0&amp;sourceID=14","0")</f>
        <v>0</v>
      </c>
    </row>
    <row r="162" spans="1:7">
      <c r="A162" s="3">
        <v>19</v>
      </c>
      <c r="B162" s="3">
        <v>2</v>
      </c>
      <c r="C162" s="3">
        <v>45</v>
      </c>
      <c r="D162" s="3">
        <v>27</v>
      </c>
      <c r="E162" s="3">
        <v>-125.32</v>
      </c>
      <c r="F162" s="4" t="str">
        <f>HYPERLINK("http://141.218.60.56/~jnz1568/getInfo.php?workbook=19_02.xlsx&amp;sheet=A0&amp;row=162&amp;col=6&amp;number=270200000000&amp;sourceID=14","270200000000")</f>
        <v>270200000000</v>
      </c>
      <c r="G162" s="4" t="str">
        <f>HYPERLINK("http://141.218.60.56/~jnz1568/getInfo.php?workbook=19_02.xlsx&amp;sheet=A0&amp;row=162&amp;col=7&amp;number=0&amp;sourceID=14","0")</f>
        <v>0</v>
      </c>
    </row>
    <row r="163" spans="1:7">
      <c r="A163" s="3">
        <v>19</v>
      </c>
      <c r="B163" s="3">
        <v>2</v>
      </c>
      <c r="C163" s="3">
        <v>38</v>
      </c>
      <c r="D163" s="3">
        <v>28</v>
      </c>
      <c r="E163" s="3">
        <v>-125.245</v>
      </c>
      <c r="F163" s="4" t="str">
        <f>HYPERLINK("http://141.218.60.56/~jnz1568/getInfo.php?workbook=19_02.xlsx&amp;sheet=A0&amp;row=163&amp;col=6&amp;number=1258000000&amp;sourceID=14","1258000000")</f>
        <v>1258000000</v>
      </c>
      <c r="G163" s="4" t="str">
        <f>HYPERLINK("http://141.218.60.56/~jnz1568/getInfo.php?workbook=19_02.xlsx&amp;sheet=A0&amp;row=163&amp;col=7&amp;number=0&amp;sourceID=14","0")</f>
        <v>0</v>
      </c>
    </row>
    <row r="164" spans="1:7">
      <c r="A164" s="3">
        <v>19</v>
      </c>
      <c r="B164" s="3">
        <v>2</v>
      </c>
      <c r="C164" s="3">
        <v>39</v>
      </c>
      <c r="D164" s="3">
        <v>28</v>
      </c>
      <c r="E164" s="3">
        <v>-125.245</v>
      </c>
      <c r="F164" s="4" t="str">
        <f>HYPERLINK("http://141.218.60.56/~jnz1568/getInfo.php?workbook=19_02.xlsx&amp;sheet=A0&amp;row=164&amp;col=6&amp;number=139600000&amp;sourceID=14","139600000")</f>
        <v>139600000</v>
      </c>
      <c r="G164" s="4" t="str">
        <f>HYPERLINK("http://141.218.60.56/~jnz1568/getInfo.php?workbook=19_02.xlsx&amp;sheet=A0&amp;row=164&amp;col=7&amp;number=0&amp;sourceID=14","0")</f>
        <v>0</v>
      </c>
    </row>
    <row r="165" spans="1:7">
      <c r="A165" s="3">
        <v>19</v>
      </c>
      <c r="B165" s="3">
        <v>2</v>
      </c>
      <c r="C165" s="3">
        <v>40</v>
      </c>
      <c r="D165" s="3">
        <v>28</v>
      </c>
      <c r="E165" s="3">
        <v>-125.288</v>
      </c>
      <c r="F165" s="4" t="str">
        <f>HYPERLINK("http://141.218.60.56/~jnz1568/getInfo.php?workbook=19_02.xlsx&amp;sheet=A0&amp;row=165&amp;col=6&amp;number=139600000&amp;sourceID=14","139600000")</f>
        <v>139600000</v>
      </c>
      <c r="G165" s="4" t="str">
        <f>HYPERLINK("http://141.218.60.56/~jnz1568/getInfo.php?workbook=19_02.xlsx&amp;sheet=A0&amp;row=165&amp;col=7&amp;number=0&amp;sourceID=14","0")</f>
        <v>0</v>
      </c>
    </row>
    <row r="166" spans="1:7">
      <c r="A166" s="3">
        <v>19</v>
      </c>
      <c r="B166" s="3">
        <v>2</v>
      </c>
      <c r="C166" s="3">
        <v>46</v>
      </c>
      <c r="D166" s="3">
        <v>28</v>
      </c>
      <c r="E166" s="3">
        <v>-125.323</v>
      </c>
      <c r="F166" s="4" t="str">
        <f>HYPERLINK("http://141.218.60.56/~jnz1568/getInfo.php?workbook=19_02.xlsx&amp;sheet=A0&amp;row=166&amp;col=6&amp;number=97210000000&amp;sourceID=14","97210000000")</f>
        <v>97210000000</v>
      </c>
      <c r="G166" s="4" t="str">
        <f>HYPERLINK("http://141.218.60.56/~jnz1568/getInfo.php?workbook=19_02.xlsx&amp;sheet=A0&amp;row=166&amp;col=7&amp;number=0&amp;sourceID=14","0")</f>
        <v>0</v>
      </c>
    </row>
    <row r="167" spans="1:7">
      <c r="A167" s="3">
        <v>19</v>
      </c>
      <c r="B167" s="3">
        <v>2</v>
      </c>
      <c r="C167" s="3">
        <v>39</v>
      </c>
      <c r="D167" s="3">
        <v>29</v>
      </c>
      <c r="E167" s="3">
        <v>-125.245</v>
      </c>
      <c r="F167" s="4" t="str">
        <f>HYPERLINK("http://141.218.60.56/~jnz1568/getInfo.php?workbook=19_02.xlsx&amp;sheet=A0&amp;row=167&amp;col=6&amp;number=1566000000&amp;sourceID=14","1566000000")</f>
        <v>1566000000</v>
      </c>
      <c r="G167" s="4" t="str">
        <f>HYPERLINK("http://141.218.60.56/~jnz1568/getInfo.php?workbook=19_02.xlsx&amp;sheet=A0&amp;row=167&amp;col=7&amp;number=0&amp;sourceID=14","0")</f>
        <v>0</v>
      </c>
    </row>
    <row r="168" spans="1:7">
      <c r="A168" s="3">
        <v>19</v>
      </c>
      <c r="B168" s="3">
        <v>2</v>
      </c>
      <c r="C168" s="3">
        <v>40</v>
      </c>
      <c r="D168" s="3">
        <v>29</v>
      </c>
      <c r="E168" s="3">
        <v>-125.288</v>
      </c>
      <c r="F168" s="4" t="str">
        <f>HYPERLINK("http://141.218.60.56/~jnz1568/getInfo.php?workbook=19_02.xlsx&amp;sheet=A0&amp;row=168&amp;col=6&amp;number=139500000&amp;sourceID=14","139500000")</f>
        <v>139500000</v>
      </c>
      <c r="G168" s="4" t="str">
        <f>HYPERLINK("http://141.218.60.56/~jnz1568/getInfo.php?workbook=19_02.xlsx&amp;sheet=A0&amp;row=168&amp;col=7&amp;number=0&amp;sourceID=14","0")</f>
        <v>0</v>
      </c>
    </row>
    <row r="169" spans="1:7">
      <c r="A169" s="3">
        <v>19</v>
      </c>
      <c r="B169" s="3">
        <v>2</v>
      </c>
      <c r="C169" s="3">
        <v>46</v>
      </c>
      <c r="D169" s="3">
        <v>29</v>
      </c>
      <c r="E169" s="3">
        <v>-125.323</v>
      </c>
      <c r="F169" s="4" t="str">
        <f>HYPERLINK("http://141.218.60.56/~jnz1568/getInfo.php?workbook=19_02.xlsx&amp;sheet=A0&amp;row=169&amp;col=6&amp;number=11890000000&amp;sourceID=14","11890000000")</f>
        <v>11890000000</v>
      </c>
      <c r="G169" s="4" t="str">
        <f>HYPERLINK("http://141.218.60.56/~jnz1568/getInfo.php?workbook=19_02.xlsx&amp;sheet=A0&amp;row=169&amp;col=7&amp;number=0&amp;sourceID=14","0")</f>
        <v>0</v>
      </c>
    </row>
    <row r="170" spans="1:7">
      <c r="A170" s="3">
        <v>19</v>
      </c>
      <c r="B170" s="3">
        <v>2</v>
      </c>
      <c r="C170" s="3">
        <v>47</v>
      </c>
      <c r="D170" s="3">
        <v>29</v>
      </c>
      <c r="E170" s="3">
        <v>-125.323</v>
      </c>
      <c r="F170" s="4" t="str">
        <f>HYPERLINK("http://141.218.60.56/~jnz1568/getInfo.php?workbook=19_02.xlsx&amp;sheet=A0&amp;row=170&amp;col=6&amp;number=108100000000&amp;sourceID=14","108100000000")</f>
        <v>108100000000</v>
      </c>
      <c r="G170" s="4" t="str">
        <f>HYPERLINK("http://141.218.60.56/~jnz1568/getInfo.php?workbook=19_02.xlsx&amp;sheet=A0&amp;row=170&amp;col=7&amp;number=0&amp;sourceID=14","0")</f>
        <v>0</v>
      </c>
    </row>
    <row r="171" spans="1:7">
      <c r="A171" s="3">
        <v>19</v>
      </c>
      <c r="B171" s="3">
        <v>2</v>
      </c>
      <c r="C171" s="3">
        <v>40</v>
      </c>
      <c r="D171" s="3">
        <v>30</v>
      </c>
      <c r="E171" s="3">
        <v>-125.584</v>
      </c>
      <c r="F171" s="4" t="str">
        <f>HYPERLINK("http://141.218.60.56/~jnz1568/getInfo.php?workbook=19_02.xlsx&amp;sheet=A0&amp;row=171&amp;col=6&amp;number=2068000000&amp;sourceID=14","2068000000")</f>
        <v>2068000000</v>
      </c>
      <c r="G171" s="4" t="str">
        <f>HYPERLINK("http://141.218.60.56/~jnz1568/getInfo.php?workbook=19_02.xlsx&amp;sheet=A0&amp;row=171&amp;col=7&amp;number=0&amp;sourceID=14","0")</f>
        <v>0</v>
      </c>
    </row>
    <row r="172" spans="1:7">
      <c r="A172" s="3">
        <v>19</v>
      </c>
      <c r="B172" s="3">
        <v>2</v>
      </c>
      <c r="C172" s="3">
        <v>46</v>
      </c>
      <c r="D172" s="3">
        <v>30</v>
      </c>
      <c r="E172" s="3">
        <v>-125.62</v>
      </c>
      <c r="F172" s="4" t="str">
        <f>HYPERLINK("http://141.218.60.56/~jnz1568/getInfo.php?workbook=19_02.xlsx&amp;sheet=A0&amp;row=172&amp;col=6&amp;number=241600000&amp;sourceID=14","241600000")</f>
        <v>241600000</v>
      </c>
      <c r="G172" s="4" t="str">
        <f>HYPERLINK("http://141.218.60.56/~jnz1568/getInfo.php?workbook=19_02.xlsx&amp;sheet=A0&amp;row=172&amp;col=7&amp;number=0&amp;sourceID=14","0")</f>
        <v>0</v>
      </c>
    </row>
    <row r="173" spans="1:7">
      <c r="A173" s="3">
        <v>19</v>
      </c>
      <c r="B173" s="3">
        <v>2</v>
      </c>
      <c r="C173" s="3">
        <v>47</v>
      </c>
      <c r="D173" s="3">
        <v>30</v>
      </c>
      <c r="E173" s="3">
        <v>-125.62</v>
      </c>
      <c r="F173" s="4" t="str">
        <f>HYPERLINK("http://141.218.60.56/~jnz1568/getInfo.php?workbook=19_02.xlsx&amp;sheet=A0&amp;row=173&amp;col=6&amp;number=7172000000&amp;sourceID=14","7172000000")</f>
        <v>7172000000</v>
      </c>
      <c r="G173" s="4" t="str">
        <f>HYPERLINK("http://141.218.60.56/~jnz1568/getInfo.php?workbook=19_02.xlsx&amp;sheet=A0&amp;row=173&amp;col=7&amp;number=0&amp;sourceID=14","0")</f>
        <v>0</v>
      </c>
    </row>
    <row r="174" spans="1:7">
      <c r="A174" s="3">
        <v>19</v>
      </c>
      <c r="B174" s="3">
        <v>2</v>
      </c>
      <c r="C174" s="3">
        <v>48</v>
      </c>
      <c r="D174" s="3">
        <v>30</v>
      </c>
      <c r="E174" s="3">
        <v>-125.62</v>
      </c>
      <c r="F174" s="4" t="str">
        <f>HYPERLINK("http://141.218.60.56/~jnz1568/getInfo.php?workbook=19_02.xlsx&amp;sheet=A0&amp;row=174&amp;col=6&amp;number=189700000000&amp;sourceID=14","189700000000")</f>
        <v>189700000000</v>
      </c>
      <c r="G174" s="4" t="str">
        <f>HYPERLINK("http://141.218.60.56/~jnz1568/getInfo.php?workbook=19_02.xlsx&amp;sheet=A0&amp;row=174&amp;col=7&amp;number=0&amp;sourceID=14","0")</f>
        <v>0</v>
      </c>
    </row>
    <row r="175" spans="1:7">
      <c r="A175" s="3">
        <v>19</v>
      </c>
      <c r="B175" s="3">
        <v>2</v>
      </c>
      <c r="C175" s="3">
        <v>41</v>
      </c>
      <c r="D175" s="3">
        <v>31</v>
      </c>
      <c r="E175" s="3">
        <v>-125.585</v>
      </c>
      <c r="F175" s="4" t="str">
        <f>HYPERLINK("http://141.218.60.56/~jnz1568/getInfo.php?workbook=19_02.xlsx&amp;sheet=A0&amp;row=175&amp;col=6&amp;number=5255000000&amp;sourceID=14","5255000000")</f>
        <v>5255000000</v>
      </c>
      <c r="G175" s="4" t="str">
        <f>HYPERLINK("http://141.218.60.56/~jnz1568/getInfo.php?workbook=19_02.xlsx&amp;sheet=A0&amp;row=175&amp;col=7&amp;number=0&amp;sourceID=14","0")</f>
        <v>0</v>
      </c>
    </row>
    <row r="176" spans="1:7">
      <c r="A176" s="3">
        <v>19</v>
      </c>
      <c r="B176" s="3">
        <v>2</v>
      </c>
      <c r="C176" s="3">
        <v>49</v>
      </c>
      <c r="D176" s="3">
        <v>31</v>
      </c>
      <c r="E176" s="3">
        <v>-125.62</v>
      </c>
      <c r="F176" s="4" t="str">
        <f>HYPERLINK("http://141.218.60.56/~jnz1568/getInfo.php?workbook=19_02.xlsx&amp;sheet=A0&amp;row=176&amp;col=6&amp;number=442800000000&amp;sourceID=14","442800000000")</f>
        <v>442800000000</v>
      </c>
      <c r="G176" s="4" t="str">
        <f>HYPERLINK("http://141.218.60.56/~jnz1568/getInfo.php?workbook=19_02.xlsx&amp;sheet=A0&amp;row=176&amp;col=7&amp;number=0&amp;sourceID=14","0")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19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HYPERLINK("http://141.218.60.56/~jnz1568/getInfo.php?workbook=19_02.xlsx&amp;sheet=U0&amp;row=4&amp;col=6&amp;number=3&amp;sourceID=14","3")</f>
        <v>3</v>
      </c>
      <c r="G4" s="4" t="str">
        <f>HYPERLINK("http://141.218.60.56/~jnz1568/getInfo.php?workbook=19_02.xlsx&amp;sheet=U0&amp;row=4&amp;col=7&amp;number=0.000921&amp;sourceID=14","0.000921")</f>
        <v>0.000921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HYPERLINK("http://141.218.60.56/~jnz1568/getInfo.php?workbook=19_02.xlsx&amp;sheet=U0&amp;row=5&amp;col=6&amp;number=3.1&amp;sourceID=14","3.1")</f>
        <v>3.1</v>
      </c>
      <c r="G5" s="4" t="str">
        <f>HYPERLINK("http://141.218.60.56/~jnz1568/getInfo.php?workbook=19_02.xlsx&amp;sheet=U0&amp;row=5&amp;col=7&amp;number=0.000921&amp;sourceID=14","0.000921")</f>
        <v>0.000921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HYPERLINK("http://141.218.60.56/~jnz1568/getInfo.php?workbook=19_02.xlsx&amp;sheet=U0&amp;row=6&amp;col=6&amp;number=3.2&amp;sourceID=14","3.2")</f>
        <v>3.2</v>
      </c>
      <c r="G6" s="4" t="str">
        <f>HYPERLINK("http://141.218.60.56/~jnz1568/getInfo.php?workbook=19_02.xlsx&amp;sheet=U0&amp;row=6&amp;col=7&amp;number=0.000921&amp;sourceID=14","0.000921")</f>
        <v>0.000921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HYPERLINK("http://141.218.60.56/~jnz1568/getInfo.php?workbook=19_02.xlsx&amp;sheet=U0&amp;row=7&amp;col=6&amp;number=3.3&amp;sourceID=14","3.3")</f>
        <v>3.3</v>
      </c>
      <c r="G7" s="4" t="str">
        <f>HYPERLINK("http://141.218.60.56/~jnz1568/getInfo.php?workbook=19_02.xlsx&amp;sheet=U0&amp;row=7&amp;col=7&amp;number=0.000921&amp;sourceID=14","0.000921")</f>
        <v>0.000921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HYPERLINK("http://141.218.60.56/~jnz1568/getInfo.php?workbook=19_02.xlsx&amp;sheet=U0&amp;row=8&amp;col=6&amp;number=3.4&amp;sourceID=14","3.4")</f>
        <v>3.4</v>
      </c>
      <c r="G8" s="4" t="str">
        <f>HYPERLINK("http://141.218.60.56/~jnz1568/getInfo.php?workbook=19_02.xlsx&amp;sheet=U0&amp;row=8&amp;col=7&amp;number=0.000921&amp;sourceID=14","0.000921")</f>
        <v>0.000921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HYPERLINK("http://141.218.60.56/~jnz1568/getInfo.php?workbook=19_02.xlsx&amp;sheet=U0&amp;row=9&amp;col=6&amp;number=3.5&amp;sourceID=14","3.5")</f>
        <v>3.5</v>
      </c>
      <c r="G9" s="4" t="str">
        <f>HYPERLINK("http://141.218.60.56/~jnz1568/getInfo.php?workbook=19_02.xlsx&amp;sheet=U0&amp;row=9&amp;col=7&amp;number=0.000921&amp;sourceID=14","0.000921")</f>
        <v>0.000921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HYPERLINK("http://141.218.60.56/~jnz1568/getInfo.php?workbook=19_02.xlsx&amp;sheet=U0&amp;row=10&amp;col=6&amp;number=3.6&amp;sourceID=14","3.6")</f>
        <v>3.6</v>
      </c>
      <c r="G10" s="4" t="str">
        <f>HYPERLINK("http://141.218.60.56/~jnz1568/getInfo.php?workbook=19_02.xlsx&amp;sheet=U0&amp;row=10&amp;col=7&amp;number=0.000921&amp;sourceID=14","0.000921")</f>
        <v>0.000921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HYPERLINK("http://141.218.60.56/~jnz1568/getInfo.php?workbook=19_02.xlsx&amp;sheet=U0&amp;row=11&amp;col=6&amp;number=3.7&amp;sourceID=14","3.7")</f>
        <v>3.7</v>
      </c>
      <c r="G11" s="4" t="str">
        <f>HYPERLINK("http://141.218.60.56/~jnz1568/getInfo.php?workbook=19_02.xlsx&amp;sheet=U0&amp;row=11&amp;col=7&amp;number=0.000921&amp;sourceID=14","0.000921")</f>
        <v>0.000921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HYPERLINK("http://141.218.60.56/~jnz1568/getInfo.php?workbook=19_02.xlsx&amp;sheet=U0&amp;row=12&amp;col=6&amp;number=3.8&amp;sourceID=14","3.8")</f>
        <v>3.8</v>
      </c>
      <c r="G12" s="4" t="str">
        <f>HYPERLINK("http://141.218.60.56/~jnz1568/getInfo.php?workbook=19_02.xlsx&amp;sheet=U0&amp;row=12&amp;col=7&amp;number=0.000921&amp;sourceID=14","0.000921")</f>
        <v>0.000921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HYPERLINK("http://141.218.60.56/~jnz1568/getInfo.php?workbook=19_02.xlsx&amp;sheet=U0&amp;row=13&amp;col=6&amp;number=3.9&amp;sourceID=14","3.9")</f>
        <v>3.9</v>
      </c>
      <c r="G13" s="4" t="str">
        <f>HYPERLINK("http://141.218.60.56/~jnz1568/getInfo.php?workbook=19_02.xlsx&amp;sheet=U0&amp;row=13&amp;col=7&amp;number=0.000921&amp;sourceID=14","0.000921")</f>
        <v>0.000921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HYPERLINK("http://141.218.60.56/~jnz1568/getInfo.php?workbook=19_02.xlsx&amp;sheet=U0&amp;row=14&amp;col=6&amp;number=4&amp;sourceID=14","4")</f>
        <v>4</v>
      </c>
      <c r="G14" s="4" t="str">
        <f>HYPERLINK("http://141.218.60.56/~jnz1568/getInfo.php?workbook=19_02.xlsx&amp;sheet=U0&amp;row=14&amp;col=7&amp;number=0.000921&amp;sourceID=14","0.000921")</f>
        <v>0.000921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HYPERLINK("http://141.218.60.56/~jnz1568/getInfo.php?workbook=19_02.xlsx&amp;sheet=U0&amp;row=15&amp;col=6&amp;number=4.1&amp;sourceID=14","4.1")</f>
        <v>4.1</v>
      </c>
      <c r="G15" s="4" t="str">
        <f>HYPERLINK("http://141.218.60.56/~jnz1568/getInfo.php?workbook=19_02.xlsx&amp;sheet=U0&amp;row=15&amp;col=7&amp;number=0.000921&amp;sourceID=14","0.000921")</f>
        <v>0.000921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HYPERLINK("http://141.218.60.56/~jnz1568/getInfo.php?workbook=19_02.xlsx&amp;sheet=U0&amp;row=16&amp;col=6&amp;number=4.2&amp;sourceID=14","4.2")</f>
        <v>4.2</v>
      </c>
      <c r="G16" s="4" t="str">
        <f>HYPERLINK("http://141.218.60.56/~jnz1568/getInfo.php?workbook=19_02.xlsx&amp;sheet=U0&amp;row=16&amp;col=7&amp;number=0.000921&amp;sourceID=14","0.000921")</f>
        <v>0.000921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HYPERLINK("http://141.218.60.56/~jnz1568/getInfo.php?workbook=19_02.xlsx&amp;sheet=U0&amp;row=17&amp;col=6&amp;number=4.3&amp;sourceID=14","4.3")</f>
        <v>4.3</v>
      </c>
      <c r="G17" s="4" t="str">
        <f>HYPERLINK("http://141.218.60.56/~jnz1568/getInfo.php?workbook=19_02.xlsx&amp;sheet=U0&amp;row=17&amp;col=7&amp;number=0.000921&amp;sourceID=14","0.000921")</f>
        <v>0.000921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HYPERLINK("http://141.218.60.56/~jnz1568/getInfo.php?workbook=19_02.xlsx&amp;sheet=U0&amp;row=18&amp;col=6&amp;number=4.4&amp;sourceID=14","4.4")</f>
        <v>4.4</v>
      </c>
      <c r="G18" s="4" t="str">
        <f>HYPERLINK("http://141.218.60.56/~jnz1568/getInfo.php?workbook=19_02.xlsx&amp;sheet=U0&amp;row=18&amp;col=7&amp;number=0.000921&amp;sourceID=14","0.000921")</f>
        <v>0.000921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HYPERLINK("http://141.218.60.56/~jnz1568/getInfo.php?workbook=19_02.xlsx&amp;sheet=U0&amp;row=19&amp;col=6&amp;number=4.5&amp;sourceID=14","4.5")</f>
        <v>4.5</v>
      </c>
      <c r="G19" s="4" t="str">
        <f>HYPERLINK("http://141.218.60.56/~jnz1568/getInfo.php?workbook=19_02.xlsx&amp;sheet=U0&amp;row=19&amp;col=7&amp;number=0.000921&amp;sourceID=14","0.000921")</f>
        <v>0.000921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HYPERLINK("http://141.218.60.56/~jnz1568/getInfo.php?workbook=19_02.xlsx&amp;sheet=U0&amp;row=20&amp;col=6&amp;number=4.6&amp;sourceID=14","4.6")</f>
        <v>4.6</v>
      </c>
      <c r="G20" s="4" t="str">
        <f>HYPERLINK("http://141.218.60.56/~jnz1568/getInfo.php?workbook=19_02.xlsx&amp;sheet=U0&amp;row=20&amp;col=7&amp;number=0.000921&amp;sourceID=14","0.000921")</f>
        <v>0.000921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HYPERLINK("http://141.218.60.56/~jnz1568/getInfo.php?workbook=19_02.xlsx&amp;sheet=U0&amp;row=21&amp;col=6&amp;number=4.7&amp;sourceID=14","4.7")</f>
        <v>4.7</v>
      </c>
      <c r="G21" s="4" t="str">
        <f>HYPERLINK("http://141.218.60.56/~jnz1568/getInfo.php?workbook=19_02.xlsx&amp;sheet=U0&amp;row=21&amp;col=7&amp;number=0.000921&amp;sourceID=14","0.000921")</f>
        <v>0.000921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HYPERLINK("http://141.218.60.56/~jnz1568/getInfo.php?workbook=19_02.xlsx&amp;sheet=U0&amp;row=22&amp;col=6&amp;number=4.8&amp;sourceID=14","4.8")</f>
        <v>4.8</v>
      </c>
      <c r="G22" s="4" t="str">
        <f>HYPERLINK("http://141.218.60.56/~jnz1568/getInfo.php?workbook=19_02.xlsx&amp;sheet=U0&amp;row=22&amp;col=7&amp;number=0.00092&amp;sourceID=14","0.00092")</f>
        <v>0.00092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HYPERLINK("http://141.218.60.56/~jnz1568/getInfo.php?workbook=19_02.xlsx&amp;sheet=U0&amp;row=23&amp;col=6&amp;number=4.9&amp;sourceID=14","4.9")</f>
        <v>4.9</v>
      </c>
      <c r="G23" s="4" t="str">
        <f>HYPERLINK("http://141.218.60.56/~jnz1568/getInfo.php?workbook=19_02.xlsx&amp;sheet=U0&amp;row=23&amp;col=7&amp;number=0.00092&amp;sourceID=14","0.00092")</f>
        <v>0.00092</v>
      </c>
    </row>
    <row r="24" spans="1:7">
      <c r="A24" s="3">
        <v>19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HYPERLINK("http://141.218.60.56/~jnz1568/getInfo.php?workbook=19_02.xlsx&amp;sheet=U0&amp;row=24&amp;col=6&amp;number=3&amp;sourceID=14","3")</f>
        <v>3</v>
      </c>
      <c r="G24" s="4" t="str">
        <f>HYPERLINK("http://141.218.60.56/~jnz1568/getInfo.php?workbook=19_02.xlsx&amp;sheet=U0&amp;row=24&amp;col=7&amp;number=0.00143&amp;sourceID=14","0.00143")</f>
        <v>0.00143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HYPERLINK("http://141.218.60.56/~jnz1568/getInfo.php?workbook=19_02.xlsx&amp;sheet=U0&amp;row=25&amp;col=6&amp;number=3.1&amp;sourceID=14","3.1")</f>
        <v>3.1</v>
      </c>
      <c r="G25" s="4" t="str">
        <f>HYPERLINK("http://141.218.60.56/~jnz1568/getInfo.php?workbook=19_02.xlsx&amp;sheet=U0&amp;row=25&amp;col=7&amp;number=0.00143&amp;sourceID=14","0.00143")</f>
        <v>0.00143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HYPERLINK("http://141.218.60.56/~jnz1568/getInfo.php?workbook=19_02.xlsx&amp;sheet=U0&amp;row=26&amp;col=6&amp;number=3.2&amp;sourceID=14","3.2")</f>
        <v>3.2</v>
      </c>
      <c r="G26" s="4" t="str">
        <f>HYPERLINK("http://141.218.60.56/~jnz1568/getInfo.php?workbook=19_02.xlsx&amp;sheet=U0&amp;row=26&amp;col=7&amp;number=0.00143&amp;sourceID=14","0.00143")</f>
        <v>0.00143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HYPERLINK("http://141.218.60.56/~jnz1568/getInfo.php?workbook=19_02.xlsx&amp;sheet=U0&amp;row=27&amp;col=6&amp;number=3.3&amp;sourceID=14","3.3")</f>
        <v>3.3</v>
      </c>
      <c r="G27" s="4" t="str">
        <f>HYPERLINK("http://141.218.60.56/~jnz1568/getInfo.php?workbook=19_02.xlsx&amp;sheet=U0&amp;row=27&amp;col=7&amp;number=0.00143&amp;sourceID=14","0.00143")</f>
        <v>0.00143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HYPERLINK("http://141.218.60.56/~jnz1568/getInfo.php?workbook=19_02.xlsx&amp;sheet=U0&amp;row=28&amp;col=6&amp;number=3.4&amp;sourceID=14","3.4")</f>
        <v>3.4</v>
      </c>
      <c r="G28" s="4" t="str">
        <f>HYPERLINK("http://141.218.60.56/~jnz1568/getInfo.php?workbook=19_02.xlsx&amp;sheet=U0&amp;row=28&amp;col=7&amp;number=0.00143&amp;sourceID=14","0.00143")</f>
        <v>0.00143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HYPERLINK("http://141.218.60.56/~jnz1568/getInfo.php?workbook=19_02.xlsx&amp;sheet=U0&amp;row=29&amp;col=6&amp;number=3.5&amp;sourceID=14","3.5")</f>
        <v>3.5</v>
      </c>
      <c r="G29" s="4" t="str">
        <f>HYPERLINK("http://141.218.60.56/~jnz1568/getInfo.php?workbook=19_02.xlsx&amp;sheet=U0&amp;row=29&amp;col=7&amp;number=0.00143&amp;sourceID=14","0.00143")</f>
        <v>0.00143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HYPERLINK("http://141.218.60.56/~jnz1568/getInfo.php?workbook=19_02.xlsx&amp;sheet=U0&amp;row=30&amp;col=6&amp;number=3.6&amp;sourceID=14","3.6")</f>
        <v>3.6</v>
      </c>
      <c r="G30" s="4" t="str">
        <f>HYPERLINK("http://141.218.60.56/~jnz1568/getInfo.php?workbook=19_02.xlsx&amp;sheet=U0&amp;row=30&amp;col=7&amp;number=0.00143&amp;sourceID=14","0.00143")</f>
        <v>0.00143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HYPERLINK("http://141.218.60.56/~jnz1568/getInfo.php?workbook=19_02.xlsx&amp;sheet=U0&amp;row=31&amp;col=6&amp;number=3.7&amp;sourceID=14","3.7")</f>
        <v>3.7</v>
      </c>
      <c r="G31" s="4" t="str">
        <f>HYPERLINK("http://141.218.60.56/~jnz1568/getInfo.php?workbook=19_02.xlsx&amp;sheet=U0&amp;row=31&amp;col=7&amp;number=0.00143&amp;sourceID=14","0.00143")</f>
        <v>0.00143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HYPERLINK("http://141.218.60.56/~jnz1568/getInfo.php?workbook=19_02.xlsx&amp;sheet=U0&amp;row=32&amp;col=6&amp;number=3.8&amp;sourceID=14","3.8")</f>
        <v>3.8</v>
      </c>
      <c r="G32" s="4" t="str">
        <f>HYPERLINK("http://141.218.60.56/~jnz1568/getInfo.php?workbook=19_02.xlsx&amp;sheet=U0&amp;row=32&amp;col=7&amp;number=0.00143&amp;sourceID=14","0.00143")</f>
        <v>0.00143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HYPERLINK("http://141.218.60.56/~jnz1568/getInfo.php?workbook=19_02.xlsx&amp;sheet=U0&amp;row=33&amp;col=6&amp;number=3.9&amp;sourceID=14","3.9")</f>
        <v>3.9</v>
      </c>
      <c r="G33" s="4" t="str">
        <f>HYPERLINK("http://141.218.60.56/~jnz1568/getInfo.php?workbook=19_02.xlsx&amp;sheet=U0&amp;row=33&amp;col=7&amp;number=0.00143&amp;sourceID=14","0.00143")</f>
        <v>0.00143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HYPERLINK("http://141.218.60.56/~jnz1568/getInfo.php?workbook=19_02.xlsx&amp;sheet=U0&amp;row=34&amp;col=6&amp;number=4&amp;sourceID=14","4")</f>
        <v>4</v>
      </c>
      <c r="G34" s="4" t="str">
        <f>HYPERLINK("http://141.218.60.56/~jnz1568/getInfo.php?workbook=19_02.xlsx&amp;sheet=U0&amp;row=34&amp;col=7&amp;number=0.00143&amp;sourceID=14","0.00143")</f>
        <v>0.00143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HYPERLINK("http://141.218.60.56/~jnz1568/getInfo.php?workbook=19_02.xlsx&amp;sheet=U0&amp;row=35&amp;col=6&amp;number=4.1&amp;sourceID=14","4.1")</f>
        <v>4.1</v>
      </c>
      <c r="G35" s="4" t="str">
        <f>HYPERLINK("http://141.218.60.56/~jnz1568/getInfo.php?workbook=19_02.xlsx&amp;sheet=U0&amp;row=35&amp;col=7&amp;number=0.00143&amp;sourceID=14","0.00143")</f>
        <v>0.00143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HYPERLINK("http://141.218.60.56/~jnz1568/getInfo.php?workbook=19_02.xlsx&amp;sheet=U0&amp;row=36&amp;col=6&amp;number=4.2&amp;sourceID=14","4.2")</f>
        <v>4.2</v>
      </c>
      <c r="G36" s="4" t="str">
        <f>HYPERLINK("http://141.218.60.56/~jnz1568/getInfo.php?workbook=19_02.xlsx&amp;sheet=U0&amp;row=36&amp;col=7&amp;number=0.00143&amp;sourceID=14","0.00143")</f>
        <v>0.00143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HYPERLINK("http://141.218.60.56/~jnz1568/getInfo.php?workbook=19_02.xlsx&amp;sheet=U0&amp;row=37&amp;col=6&amp;number=4.3&amp;sourceID=14","4.3")</f>
        <v>4.3</v>
      </c>
      <c r="G37" s="4" t="str">
        <f>HYPERLINK("http://141.218.60.56/~jnz1568/getInfo.php?workbook=19_02.xlsx&amp;sheet=U0&amp;row=37&amp;col=7&amp;number=0.00143&amp;sourceID=14","0.00143")</f>
        <v>0.00143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HYPERLINK("http://141.218.60.56/~jnz1568/getInfo.php?workbook=19_02.xlsx&amp;sheet=U0&amp;row=38&amp;col=6&amp;number=4.4&amp;sourceID=14","4.4")</f>
        <v>4.4</v>
      </c>
      <c r="G38" s="4" t="str">
        <f>HYPERLINK("http://141.218.60.56/~jnz1568/getInfo.php?workbook=19_02.xlsx&amp;sheet=U0&amp;row=38&amp;col=7&amp;number=0.00143&amp;sourceID=14","0.00143")</f>
        <v>0.00143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HYPERLINK("http://141.218.60.56/~jnz1568/getInfo.php?workbook=19_02.xlsx&amp;sheet=U0&amp;row=39&amp;col=6&amp;number=4.5&amp;sourceID=14","4.5")</f>
        <v>4.5</v>
      </c>
      <c r="G39" s="4" t="str">
        <f>HYPERLINK("http://141.218.60.56/~jnz1568/getInfo.php?workbook=19_02.xlsx&amp;sheet=U0&amp;row=39&amp;col=7&amp;number=0.00143&amp;sourceID=14","0.00143")</f>
        <v>0.00143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HYPERLINK("http://141.218.60.56/~jnz1568/getInfo.php?workbook=19_02.xlsx&amp;sheet=U0&amp;row=40&amp;col=6&amp;number=4.6&amp;sourceID=14","4.6")</f>
        <v>4.6</v>
      </c>
      <c r="G40" s="4" t="str">
        <f>HYPERLINK("http://141.218.60.56/~jnz1568/getInfo.php?workbook=19_02.xlsx&amp;sheet=U0&amp;row=40&amp;col=7&amp;number=0.00143&amp;sourceID=14","0.00143")</f>
        <v>0.00143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HYPERLINK("http://141.218.60.56/~jnz1568/getInfo.php?workbook=19_02.xlsx&amp;sheet=U0&amp;row=41&amp;col=6&amp;number=4.7&amp;sourceID=14","4.7")</f>
        <v>4.7</v>
      </c>
      <c r="G41" s="4" t="str">
        <f>HYPERLINK("http://141.218.60.56/~jnz1568/getInfo.php?workbook=19_02.xlsx&amp;sheet=U0&amp;row=41&amp;col=7&amp;number=0.00143&amp;sourceID=14","0.00143")</f>
        <v>0.00143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HYPERLINK("http://141.218.60.56/~jnz1568/getInfo.php?workbook=19_02.xlsx&amp;sheet=U0&amp;row=42&amp;col=6&amp;number=4.8&amp;sourceID=14","4.8")</f>
        <v>4.8</v>
      </c>
      <c r="G42" s="4" t="str">
        <f>HYPERLINK("http://141.218.60.56/~jnz1568/getInfo.php?workbook=19_02.xlsx&amp;sheet=U0&amp;row=42&amp;col=7&amp;number=0.00143&amp;sourceID=14","0.00143")</f>
        <v>0.00143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HYPERLINK("http://141.218.60.56/~jnz1568/getInfo.php?workbook=19_02.xlsx&amp;sheet=U0&amp;row=43&amp;col=6&amp;number=4.9&amp;sourceID=14","4.9")</f>
        <v>4.9</v>
      </c>
      <c r="G43" s="4" t="str">
        <f>HYPERLINK("http://141.218.60.56/~jnz1568/getInfo.php?workbook=19_02.xlsx&amp;sheet=U0&amp;row=43&amp;col=7&amp;number=0.00143&amp;sourceID=14","0.00143")</f>
        <v>0.00143</v>
      </c>
    </row>
    <row r="44" spans="1:7">
      <c r="A44" s="3">
        <v>19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HYPERLINK("http://141.218.60.56/~jnz1568/getInfo.php?workbook=19_02.xlsx&amp;sheet=U0&amp;row=44&amp;col=6&amp;number=3&amp;sourceID=14","3")</f>
        <v>3</v>
      </c>
      <c r="G44" s="4" t="str">
        <f>HYPERLINK("http://141.218.60.56/~jnz1568/getInfo.php?workbook=19_02.xlsx&amp;sheet=U0&amp;row=44&amp;col=7&amp;number=0.000501&amp;sourceID=14","0.000501")</f>
        <v>0.000501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HYPERLINK("http://141.218.60.56/~jnz1568/getInfo.php?workbook=19_02.xlsx&amp;sheet=U0&amp;row=45&amp;col=6&amp;number=3.1&amp;sourceID=14","3.1")</f>
        <v>3.1</v>
      </c>
      <c r="G45" s="4" t="str">
        <f>HYPERLINK("http://141.218.60.56/~jnz1568/getInfo.php?workbook=19_02.xlsx&amp;sheet=U0&amp;row=45&amp;col=7&amp;number=0.000501&amp;sourceID=14","0.000501")</f>
        <v>0.000501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HYPERLINK("http://141.218.60.56/~jnz1568/getInfo.php?workbook=19_02.xlsx&amp;sheet=U0&amp;row=46&amp;col=6&amp;number=3.2&amp;sourceID=14","3.2")</f>
        <v>3.2</v>
      </c>
      <c r="G46" s="4" t="str">
        <f>HYPERLINK("http://141.218.60.56/~jnz1568/getInfo.php?workbook=19_02.xlsx&amp;sheet=U0&amp;row=46&amp;col=7&amp;number=0.000501&amp;sourceID=14","0.000501")</f>
        <v>0.000501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HYPERLINK("http://141.218.60.56/~jnz1568/getInfo.php?workbook=19_02.xlsx&amp;sheet=U0&amp;row=47&amp;col=6&amp;number=3.3&amp;sourceID=14","3.3")</f>
        <v>3.3</v>
      </c>
      <c r="G47" s="4" t="str">
        <f>HYPERLINK("http://141.218.60.56/~jnz1568/getInfo.php?workbook=19_02.xlsx&amp;sheet=U0&amp;row=47&amp;col=7&amp;number=0.000501&amp;sourceID=14","0.000501")</f>
        <v>0.000501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HYPERLINK("http://141.218.60.56/~jnz1568/getInfo.php?workbook=19_02.xlsx&amp;sheet=U0&amp;row=48&amp;col=6&amp;number=3.4&amp;sourceID=14","3.4")</f>
        <v>3.4</v>
      </c>
      <c r="G48" s="4" t="str">
        <f>HYPERLINK("http://141.218.60.56/~jnz1568/getInfo.php?workbook=19_02.xlsx&amp;sheet=U0&amp;row=48&amp;col=7&amp;number=0.000501&amp;sourceID=14","0.000501")</f>
        <v>0.000501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HYPERLINK("http://141.218.60.56/~jnz1568/getInfo.php?workbook=19_02.xlsx&amp;sheet=U0&amp;row=49&amp;col=6&amp;number=3.5&amp;sourceID=14","3.5")</f>
        <v>3.5</v>
      </c>
      <c r="G49" s="4" t="str">
        <f>HYPERLINK("http://141.218.60.56/~jnz1568/getInfo.php?workbook=19_02.xlsx&amp;sheet=U0&amp;row=49&amp;col=7&amp;number=0.000501&amp;sourceID=14","0.000501")</f>
        <v>0.000501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HYPERLINK("http://141.218.60.56/~jnz1568/getInfo.php?workbook=19_02.xlsx&amp;sheet=U0&amp;row=50&amp;col=6&amp;number=3.6&amp;sourceID=14","3.6")</f>
        <v>3.6</v>
      </c>
      <c r="G50" s="4" t="str">
        <f>HYPERLINK("http://141.218.60.56/~jnz1568/getInfo.php?workbook=19_02.xlsx&amp;sheet=U0&amp;row=50&amp;col=7&amp;number=0.000501&amp;sourceID=14","0.000501")</f>
        <v>0.000501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HYPERLINK("http://141.218.60.56/~jnz1568/getInfo.php?workbook=19_02.xlsx&amp;sheet=U0&amp;row=51&amp;col=6&amp;number=3.7&amp;sourceID=14","3.7")</f>
        <v>3.7</v>
      </c>
      <c r="G51" s="4" t="str">
        <f>HYPERLINK("http://141.218.60.56/~jnz1568/getInfo.php?workbook=19_02.xlsx&amp;sheet=U0&amp;row=51&amp;col=7&amp;number=0.0005&amp;sourceID=14","0.0005")</f>
        <v>0.0005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HYPERLINK("http://141.218.60.56/~jnz1568/getInfo.php?workbook=19_02.xlsx&amp;sheet=U0&amp;row=52&amp;col=6&amp;number=3.8&amp;sourceID=14","3.8")</f>
        <v>3.8</v>
      </c>
      <c r="G52" s="4" t="str">
        <f>HYPERLINK("http://141.218.60.56/~jnz1568/getInfo.php?workbook=19_02.xlsx&amp;sheet=U0&amp;row=52&amp;col=7&amp;number=0.0005&amp;sourceID=14","0.0005")</f>
        <v>0.0005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HYPERLINK("http://141.218.60.56/~jnz1568/getInfo.php?workbook=19_02.xlsx&amp;sheet=U0&amp;row=53&amp;col=6&amp;number=3.9&amp;sourceID=14","3.9")</f>
        <v>3.9</v>
      </c>
      <c r="G53" s="4" t="str">
        <f>HYPERLINK("http://141.218.60.56/~jnz1568/getInfo.php?workbook=19_02.xlsx&amp;sheet=U0&amp;row=53&amp;col=7&amp;number=0.0005&amp;sourceID=14","0.0005")</f>
        <v>0.0005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HYPERLINK("http://141.218.60.56/~jnz1568/getInfo.php?workbook=19_02.xlsx&amp;sheet=U0&amp;row=54&amp;col=6&amp;number=4&amp;sourceID=14","4")</f>
        <v>4</v>
      </c>
      <c r="G54" s="4" t="str">
        <f>HYPERLINK("http://141.218.60.56/~jnz1568/getInfo.php?workbook=19_02.xlsx&amp;sheet=U0&amp;row=54&amp;col=7&amp;number=0.0005&amp;sourceID=14","0.0005")</f>
        <v>0.0005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HYPERLINK("http://141.218.60.56/~jnz1568/getInfo.php?workbook=19_02.xlsx&amp;sheet=U0&amp;row=55&amp;col=6&amp;number=4.1&amp;sourceID=14","4.1")</f>
        <v>4.1</v>
      </c>
      <c r="G55" s="4" t="str">
        <f>HYPERLINK("http://141.218.60.56/~jnz1568/getInfo.php?workbook=19_02.xlsx&amp;sheet=U0&amp;row=55&amp;col=7&amp;number=0.0005&amp;sourceID=14","0.0005")</f>
        <v>0.0005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HYPERLINK("http://141.218.60.56/~jnz1568/getInfo.php?workbook=19_02.xlsx&amp;sheet=U0&amp;row=56&amp;col=6&amp;number=4.2&amp;sourceID=14","4.2")</f>
        <v>4.2</v>
      </c>
      <c r="G56" s="4" t="str">
        <f>HYPERLINK("http://141.218.60.56/~jnz1568/getInfo.php?workbook=19_02.xlsx&amp;sheet=U0&amp;row=56&amp;col=7&amp;number=0.0005&amp;sourceID=14","0.0005")</f>
        <v>0.0005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HYPERLINK("http://141.218.60.56/~jnz1568/getInfo.php?workbook=19_02.xlsx&amp;sheet=U0&amp;row=57&amp;col=6&amp;number=4.3&amp;sourceID=14","4.3")</f>
        <v>4.3</v>
      </c>
      <c r="G57" s="4" t="str">
        <f>HYPERLINK("http://141.218.60.56/~jnz1568/getInfo.php?workbook=19_02.xlsx&amp;sheet=U0&amp;row=57&amp;col=7&amp;number=0.0005&amp;sourceID=14","0.0005")</f>
        <v>0.0005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HYPERLINK("http://141.218.60.56/~jnz1568/getInfo.php?workbook=19_02.xlsx&amp;sheet=U0&amp;row=58&amp;col=6&amp;number=4.4&amp;sourceID=14","4.4")</f>
        <v>4.4</v>
      </c>
      <c r="G58" s="4" t="str">
        <f>HYPERLINK("http://141.218.60.56/~jnz1568/getInfo.php?workbook=19_02.xlsx&amp;sheet=U0&amp;row=58&amp;col=7&amp;number=0.0005&amp;sourceID=14","0.0005")</f>
        <v>0.0005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HYPERLINK("http://141.218.60.56/~jnz1568/getInfo.php?workbook=19_02.xlsx&amp;sheet=U0&amp;row=59&amp;col=6&amp;number=4.5&amp;sourceID=14","4.5")</f>
        <v>4.5</v>
      </c>
      <c r="G59" s="4" t="str">
        <f>HYPERLINK("http://141.218.60.56/~jnz1568/getInfo.php?workbook=19_02.xlsx&amp;sheet=U0&amp;row=59&amp;col=7&amp;number=0.0005&amp;sourceID=14","0.0005")</f>
        <v>0.0005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HYPERLINK("http://141.218.60.56/~jnz1568/getInfo.php?workbook=19_02.xlsx&amp;sheet=U0&amp;row=60&amp;col=6&amp;number=4.6&amp;sourceID=14","4.6")</f>
        <v>4.6</v>
      </c>
      <c r="G60" s="4" t="str">
        <f>HYPERLINK("http://141.218.60.56/~jnz1568/getInfo.php?workbook=19_02.xlsx&amp;sheet=U0&amp;row=60&amp;col=7&amp;number=0.0005&amp;sourceID=14","0.0005")</f>
        <v>0.0005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HYPERLINK("http://141.218.60.56/~jnz1568/getInfo.php?workbook=19_02.xlsx&amp;sheet=U0&amp;row=61&amp;col=6&amp;number=4.7&amp;sourceID=14","4.7")</f>
        <v>4.7</v>
      </c>
      <c r="G61" s="4" t="str">
        <f>HYPERLINK("http://141.218.60.56/~jnz1568/getInfo.php?workbook=19_02.xlsx&amp;sheet=U0&amp;row=61&amp;col=7&amp;number=0.0005&amp;sourceID=14","0.0005")</f>
        <v>0.0005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HYPERLINK("http://141.218.60.56/~jnz1568/getInfo.php?workbook=19_02.xlsx&amp;sheet=U0&amp;row=62&amp;col=6&amp;number=4.8&amp;sourceID=14","4.8")</f>
        <v>4.8</v>
      </c>
      <c r="G62" s="4" t="str">
        <f>HYPERLINK("http://141.218.60.56/~jnz1568/getInfo.php?workbook=19_02.xlsx&amp;sheet=U0&amp;row=62&amp;col=7&amp;number=0.000499&amp;sourceID=14","0.000499")</f>
        <v>0.000499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HYPERLINK("http://141.218.60.56/~jnz1568/getInfo.php?workbook=19_02.xlsx&amp;sheet=U0&amp;row=63&amp;col=6&amp;number=4.9&amp;sourceID=14","4.9")</f>
        <v>4.9</v>
      </c>
      <c r="G63" s="4" t="str">
        <f>HYPERLINK("http://141.218.60.56/~jnz1568/getInfo.php?workbook=19_02.xlsx&amp;sheet=U0&amp;row=63&amp;col=7&amp;number=0.000499&amp;sourceID=14","0.000499")</f>
        <v>0.000499</v>
      </c>
    </row>
    <row r="64" spans="1:7">
      <c r="A64" s="3">
        <v>19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HYPERLINK("http://141.218.60.56/~jnz1568/getInfo.php?workbook=19_02.xlsx&amp;sheet=U0&amp;row=64&amp;col=6&amp;number=3&amp;sourceID=14","3")</f>
        <v>3</v>
      </c>
      <c r="G64" s="4" t="str">
        <f>HYPERLINK("http://141.218.60.56/~jnz1568/getInfo.php?workbook=19_02.xlsx&amp;sheet=U0&amp;row=64&amp;col=7&amp;number=0.0015&amp;sourceID=14","0.0015")</f>
        <v>0.0015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HYPERLINK("http://141.218.60.56/~jnz1568/getInfo.php?workbook=19_02.xlsx&amp;sheet=U0&amp;row=65&amp;col=6&amp;number=3.1&amp;sourceID=14","3.1")</f>
        <v>3.1</v>
      </c>
      <c r="G65" s="4" t="str">
        <f>HYPERLINK("http://141.218.60.56/~jnz1568/getInfo.php?workbook=19_02.xlsx&amp;sheet=U0&amp;row=65&amp;col=7&amp;number=0.0015&amp;sourceID=14","0.0015")</f>
        <v>0.0015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HYPERLINK("http://141.218.60.56/~jnz1568/getInfo.php?workbook=19_02.xlsx&amp;sheet=U0&amp;row=66&amp;col=6&amp;number=3.2&amp;sourceID=14","3.2")</f>
        <v>3.2</v>
      </c>
      <c r="G66" s="4" t="str">
        <f>HYPERLINK("http://141.218.60.56/~jnz1568/getInfo.php?workbook=19_02.xlsx&amp;sheet=U0&amp;row=66&amp;col=7&amp;number=0.0015&amp;sourceID=14","0.0015")</f>
        <v>0.0015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HYPERLINK("http://141.218.60.56/~jnz1568/getInfo.php?workbook=19_02.xlsx&amp;sheet=U0&amp;row=67&amp;col=6&amp;number=3.3&amp;sourceID=14","3.3")</f>
        <v>3.3</v>
      </c>
      <c r="G67" s="4" t="str">
        <f>HYPERLINK("http://141.218.60.56/~jnz1568/getInfo.php?workbook=19_02.xlsx&amp;sheet=U0&amp;row=67&amp;col=7&amp;number=0.0015&amp;sourceID=14","0.0015")</f>
        <v>0.0015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HYPERLINK("http://141.218.60.56/~jnz1568/getInfo.php?workbook=19_02.xlsx&amp;sheet=U0&amp;row=68&amp;col=6&amp;number=3.4&amp;sourceID=14","3.4")</f>
        <v>3.4</v>
      </c>
      <c r="G68" s="4" t="str">
        <f>HYPERLINK("http://141.218.60.56/~jnz1568/getInfo.php?workbook=19_02.xlsx&amp;sheet=U0&amp;row=68&amp;col=7&amp;number=0.0015&amp;sourceID=14","0.0015")</f>
        <v>0.0015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HYPERLINK("http://141.218.60.56/~jnz1568/getInfo.php?workbook=19_02.xlsx&amp;sheet=U0&amp;row=69&amp;col=6&amp;number=3.5&amp;sourceID=14","3.5")</f>
        <v>3.5</v>
      </c>
      <c r="G69" s="4" t="str">
        <f>HYPERLINK("http://141.218.60.56/~jnz1568/getInfo.php?workbook=19_02.xlsx&amp;sheet=U0&amp;row=69&amp;col=7&amp;number=0.0015&amp;sourceID=14","0.0015")</f>
        <v>0.0015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HYPERLINK("http://141.218.60.56/~jnz1568/getInfo.php?workbook=19_02.xlsx&amp;sheet=U0&amp;row=70&amp;col=6&amp;number=3.6&amp;sourceID=14","3.6")</f>
        <v>3.6</v>
      </c>
      <c r="G70" s="4" t="str">
        <f>HYPERLINK("http://141.218.60.56/~jnz1568/getInfo.php?workbook=19_02.xlsx&amp;sheet=U0&amp;row=70&amp;col=7&amp;number=0.0015&amp;sourceID=14","0.0015")</f>
        <v>0.0015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HYPERLINK("http://141.218.60.56/~jnz1568/getInfo.php?workbook=19_02.xlsx&amp;sheet=U0&amp;row=71&amp;col=6&amp;number=3.7&amp;sourceID=14","3.7")</f>
        <v>3.7</v>
      </c>
      <c r="G71" s="4" t="str">
        <f>HYPERLINK("http://141.218.60.56/~jnz1568/getInfo.php?workbook=19_02.xlsx&amp;sheet=U0&amp;row=71&amp;col=7&amp;number=0.0015&amp;sourceID=14","0.0015")</f>
        <v>0.0015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HYPERLINK("http://141.218.60.56/~jnz1568/getInfo.php?workbook=19_02.xlsx&amp;sheet=U0&amp;row=72&amp;col=6&amp;number=3.8&amp;sourceID=14","3.8")</f>
        <v>3.8</v>
      </c>
      <c r="G72" s="4" t="str">
        <f>HYPERLINK("http://141.218.60.56/~jnz1568/getInfo.php?workbook=19_02.xlsx&amp;sheet=U0&amp;row=72&amp;col=7&amp;number=0.0015&amp;sourceID=14","0.0015")</f>
        <v>0.0015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HYPERLINK("http://141.218.60.56/~jnz1568/getInfo.php?workbook=19_02.xlsx&amp;sheet=U0&amp;row=73&amp;col=6&amp;number=3.9&amp;sourceID=14","3.9")</f>
        <v>3.9</v>
      </c>
      <c r="G73" s="4" t="str">
        <f>HYPERLINK("http://141.218.60.56/~jnz1568/getInfo.php?workbook=19_02.xlsx&amp;sheet=U0&amp;row=73&amp;col=7&amp;number=0.0015&amp;sourceID=14","0.0015")</f>
        <v>0.0015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HYPERLINK("http://141.218.60.56/~jnz1568/getInfo.php?workbook=19_02.xlsx&amp;sheet=U0&amp;row=74&amp;col=6&amp;number=4&amp;sourceID=14","4")</f>
        <v>4</v>
      </c>
      <c r="G74" s="4" t="str">
        <f>HYPERLINK("http://141.218.60.56/~jnz1568/getInfo.php?workbook=19_02.xlsx&amp;sheet=U0&amp;row=74&amp;col=7&amp;number=0.0015&amp;sourceID=14","0.0015")</f>
        <v>0.0015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HYPERLINK("http://141.218.60.56/~jnz1568/getInfo.php?workbook=19_02.xlsx&amp;sheet=U0&amp;row=75&amp;col=6&amp;number=4.1&amp;sourceID=14","4.1")</f>
        <v>4.1</v>
      </c>
      <c r="G75" s="4" t="str">
        <f>HYPERLINK("http://141.218.60.56/~jnz1568/getInfo.php?workbook=19_02.xlsx&amp;sheet=U0&amp;row=75&amp;col=7&amp;number=0.0015&amp;sourceID=14","0.0015")</f>
        <v>0.0015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HYPERLINK("http://141.218.60.56/~jnz1568/getInfo.php?workbook=19_02.xlsx&amp;sheet=U0&amp;row=76&amp;col=6&amp;number=4.2&amp;sourceID=14","4.2")</f>
        <v>4.2</v>
      </c>
      <c r="G76" s="4" t="str">
        <f>HYPERLINK("http://141.218.60.56/~jnz1568/getInfo.php?workbook=19_02.xlsx&amp;sheet=U0&amp;row=76&amp;col=7&amp;number=0.0015&amp;sourceID=14","0.0015")</f>
        <v>0.0015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HYPERLINK("http://141.218.60.56/~jnz1568/getInfo.php?workbook=19_02.xlsx&amp;sheet=U0&amp;row=77&amp;col=6&amp;number=4.3&amp;sourceID=14","4.3")</f>
        <v>4.3</v>
      </c>
      <c r="G77" s="4" t="str">
        <f>HYPERLINK("http://141.218.60.56/~jnz1568/getInfo.php?workbook=19_02.xlsx&amp;sheet=U0&amp;row=77&amp;col=7&amp;number=0.0015&amp;sourceID=14","0.0015")</f>
        <v>0.0015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HYPERLINK("http://141.218.60.56/~jnz1568/getInfo.php?workbook=19_02.xlsx&amp;sheet=U0&amp;row=78&amp;col=6&amp;number=4.4&amp;sourceID=14","4.4")</f>
        <v>4.4</v>
      </c>
      <c r="G78" s="4" t="str">
        <f>HYPERLINK("http://141.218.60.56/~jnz1568/getInfo.php?workbook=19_02.xlsx&amp;sheet=U0&amp;row=78&amp;col=7&amp;number=0.0015&amp;sourceID=14","0.0015")</f>
        <v>0.0015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HYPERLINK("http://141.218.60.56/~jnz1568/getInfo.php?workbook=19_02.xlsx&amp;sheet=U0&amp;row=79&amp;col=6&amp;number=4.5&amp;sourceID=14","4.5")</f>
        <v>4.5</v>
      </c>
      <c r="G79" s="4" t="str">
        <f>HYPERLINK("http://141.218.60.56/~jnz1568/getInfo.php?workbook=19_02.xlsx&amp;sheet=U0&amp;row=79&amp;col=7&amp;number=0.0015&amp;sourceID=14","0.0015")</f>
        <v>0.0015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HYPERLINK("http://141.218.60.56/~jnz1568/getInfo.php?workbook=19_02.xlsx&amp;sheet=U0&amp;row=80&amp;col=6&amp;number=4.6&amp;sourceID=14","4.6")</f>
        <v>4.6</v>
      </c>
      <c r="G80" s="4" t="str">
        <f>HYPERLINK("http://141.218.60.56/~jnz1568/getInfo.php?workbook=19_02.xlsx&amp;sheet=U0&amp;row=80&amp;col=7&amp;number=0.0015&amp;sourceID=14","0.0015")</f>
        <v>0.0015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HYPERLINK("http://141.218.60.56/~jnz1568/getInfo.php?workbook=19_02.xlsx&amp;sheet=U0&amp;row=81&amp;col=6&amp;number=4.7&amp;sourceID=14","4.7")</f>
        <v>4.7</v>
      </c>
      <c r="G81" s="4" t="str">
        <f>HYPERLINK("http://141.218.60.56/~jnz1568/getInfo.php?workbook=19_02.xlsx&amp;sheet=U0&amp;row=81&amp;col=7&amp;number=0.0015&amp;sourceID=14","0.0015")</f>
        <v>0.0015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HYPERLINK("http://141.218.60.56/~jnz1568/getInfo.php?workbook=19_02.xlsx&amp;sheet=U0&amp;row=82&amp;col=6&amp;number=4.8&amp;sourceID=14","4.8")</f>
        <v>4.8</v>
      </c>
      <c r="G82" s="4" t="str">
        <f>HYPERLINK("http://141.218.60.56/~jnz1568/getInfo.php?workbook=19_02.xlsx&amp;sheet=U0&amp;row=82&amp;col=7&amp;number=0.0015&amp;sourceID=14","0.0015")</f>
        <v>0.0015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HYPERLINK("http://141.218.60.56/~jnz1568/getInfo.php?workbook=19_02.xlsx&amp;sheet=U0&amp;row=83&amp;col=6&amp;number=4.9&amp;sourceID=14","4.9")</f>
        <v>4.9</v>
      </c>
      <c r="G83" s="4" t="str">
        <f>HYPERLINK("http://141.218.60.56/~jnz1568/getInfo.php?workbook=19_02.xlsx&amp;sheet=U0&amp;row=83&amp;col=7&amp;number=0.0015&amp;sourceID=14","0.0015")</f>
        <v>0.0015</v>
      </c>
    </row>
    <row r="84" spans="1:7">
      <c r="A84" s="3">
        <v>19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HYPERLINK("http://141.218.60.56/~jnz1568/getInfo.php?workbook=19_02.xlsx&amp;sheet=U0&amp;row=84&amp;col=6&amp;number=3&amp;sourceID=14","3")</f>
        <v>3</v>
      </c>
      <c r="G84" s="4" t="str">
        <f>HYPERLINK("http://141.218.60.56/~jnz1568/getInfo.php?workbook=19_02.xlsx&amp;sheet=U0&amp;row=84&amp;col=7&amp;number=0.00245&amp;sourceID=14","0.00245")</f>
        <v>0.00245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HYPERLINK("http://141.218.60.56/~jnz1568/getInfo.php?workbook=19_02.xlsx&amp;sheet=U0&amp;row=85&amp;col=6&amp;number=3.1&amp;sourceID=14","3.1")</f>
        <v>3.1</v>
      </c>
      <c r="G85" s="4" t="str">
        <f>HYPERLINK("http://141.218.60.56/~jnz1568/getInfo.php?workbook=19_02.xlsx&amp;sheet=U0&amp;row=85&amp;col=7&amp;number=0.00245&amp;sourceID=14","0.00245")</f>
        <v>0.00245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HYPERLINK("http://141.218.60.56/~jnz1568/getInfo.php?workbook=19_02.xlsx&amp;sheet=U0&amp;row=86&amp;col=6&amp;number=3.2&amp;sourceID=14","3.2")</f>
        <v>3.2</v>
      </c>
      <c r="G86" s="4" t="str">
        <f>HYPERLINK("http://141.218.60.56/~jnz1568/getInfo.php?workbook=19_02.xlsx&amp;sheet=U0&amp;row=86&amp;col=7&amp;number=0.00245&amp;sourceID=14","0.00245")</f>
        <v>0.00245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HYPERLINK("http://141.218.60.56/~jnz1568/getInfo.php?workbook=19_02.xlsx&amp;sheet=U0&amp;row=87&amp;col=6&amp;number=3.3&amp;sourceID=14","3.3")</f>
        <v>3.3</v>
      </c>
      <c r="G87" s="4" t="str">
        <f>HYPERLINK("http://141.218.60.56/~jnz1568/getInfo.php?workbook=19_02.xlsx&amp;sheet=U0&amp;row=87&amp;col=7&amp;number=0.00245&amp;sourceID=14","0.00245")</f>
        <v>0.00245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HYPERLINK("http://141.218.60.56/~jnz1568/getInfo.php?workbook=19_02.xlsx&amp;sheet=U0&amp;row=88&amp;col=6&amp;number=3.4&amp;sourceID=14","3.4")</f>
        <v>3.4</v>
      </c>
      <c r="G88" s="4" t="str">
        <f>HYPERLINK("http://141.218.60.56/~jnz1568/getInfo.php?workbook=19_02.xlsx&amp;sheet=U0&amp;row=88&amp;col=7&amp;number=0.00245&amp;sourceID=14","0.00245")</f>
        <v>0.00245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HYPERLINK("http://141.218.60.56/~jnz1568/getInfo.php?workbook=19_02.xlsx&amp;sheet=U0&amp;row=89&amp;col=6&amp;number=3.5&amp;sourceID=14","3.5")</f>
        <v>3.5</v>
      </c>
      <c r="G89" s="4" t="str">
        <f>HYPERLINK("http://141.218.60.56/~jnz1568/getInfo.php?workbook=19_02.xlsx&amp;sheet=U0&amp;row=89&amp;col=7&amp;number=0.00245&amp;sourceID=14","0.00245")</f>
        <v>0.00245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HYPERLINK("http://141.218.60.56/~jnz1568/getInfo.php?workbook=19_02.xlsx&amp;sheet=U0&amp;row=90&amp;col=6&amp;number=3.6&amp;sourceID=14","3.6")</f>
        <v>3.6</v>
      </c>
      <c r="G90" s="4" t="str">
        <f>HYPERLINK("http://141.218.60.56/~jnz1568/getInfo.php?workbook=19_02.xlsx&amp;sheet=U0&amp;row=90&amp;col=7&amp;number=0.00245&amp;sourceID=14","0.00245")</f>
        <v>0.00245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HYPERLINK("http://141.218.60.56/~jnz1568/getInfo.php?workbook=19_02.xlsx&amp;sheet=U0&amp;row=91&amp;col=6&amp;number=3.7&amp;sourceID=14","3.7")</f>
        <v>3.7</v>
      </c>
      <c r="G91" s="4" t="str">
        <f>HYPERLINK("http://141.218.60.56/~jnz1568/getInfo.php?workbook=19_02.xlsx&amp;sheet=U0&amp;row=91&amp;col=7&amp;number=0.00245&amp;sourceID=14","0.00245")</f>
        <v>0.00245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HYPERLINK("http://141.218.60.56/~jnz1568/getInfo.php?workbook=19_02.xlsx&amp;sheet=U0&amp;row=92&amp;col=6&amp;number=3.8&amp;sourceID=14","3.8")</f>
        <v>3.8</v>
      </c>
      <c r="G92" s="4" t="str">
        <f>HYPERLINK("http://141.218.60.56/~jnz1568/getInfo.php?workbook=19_02.xlsx&amp;sheet=U0&amp;row=92&amp;col=7&amp;number=0.00245&amp;sourceID=14","0.00245")</f>
        <v>0.00245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HYPERLINK("http://141.218.60.56/~jnz1568/getInfo.php?workbook=19_02.xlsx&amp;sheet=U0&amp;row=93&amp;col=6&amp;number=3.9&amp;sourceID=14","3.9")</f>
        <v>3.9</v>
      </c>
      <c r="G93" s="4" t="str">
        <f>HYPERLINK("http://141.218.60.56/~jnz1568/getInfo.php?workbook=19_02.xlsx&amp;sheet=U0&amp;row=93&amp;col=7&amp;number=0.00245&amp;sourceID=14","0.00245")</f>
        <v>0.00245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HYPERLINK("http://141.218.60.56/~jnz1568/getInfo.php?workbook=19_02.xlsx&amp;sheet=U0&amp;row=94&amp;col=6&amp;number=4&amp;sourceID=14","4")</f>
        <v>4</v>
      </c>
      <c r="G94" s="4" t="str">
        <f>HYPERLINK("http://141.218.60.56/~jnz1568/getInfo.php?workbook=19_02.xlsx&amp;sheet=U0&amp;row=94&amp;col=7&amp;number=0.00245&amp;sourceID=14","0.00245")</f>
        <v>0.00245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HYPERLINK("http://141.218.60.56/~jnz1568/getInfo.php?workbook=19_02.xlsx&amp;sheet=U0&amp;row=95&amp;col=6&amp;number=4.1&amp;sourceID=14","4.1")</f>
        <v>4.1</v>
      </c>
      <c r="G95" s="4" t="str">
        <f>HYPERLINK("http://141.218.60.56/~jnz1568/getInfo.php?workbook=19_02.xlsx&amp;sheet=U0&amp;row=95&amp;col=7&amp;number=0.00245&amp;sourceID=14","0.00245")</f>
        <v>0.00245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HYPERLINK("http://141.218.60.56/~jnz1568/getInfo.php?workbook=19_02.xlsx&amp;sheet=U0&amp;row=96&amp;col=6&amp;number=4.2&amp;sourceID=14","4.2")</f>
        <v>4.2</v>
      </c>
      <c r="G96" s="4" t="str">
        <f>HYPERLINK("http://141.218.60.56/~jnz1568/getInfo.php?workbook=19_02.xlsx&amp;sheet=U0&amp;row=96&amp;col=7&amp;number=0.00245&amp;sourceID=14","0.00245")</f>
        <v>0.00245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HYPERLINK("http://141.218.60.56/~jnz1568/getInfo.php?workbook=19_02.xlsx&amp;sheet=U0&amp;row=97&amp;col=6&amp;number=4.3&amp;sourceID=14","4.3")</f>
        <v>4.3</v>
      </c>
      <c r="G97" s="4" t="str">
        <f>HYPERLINK("http://141.218.60.56/~jnz1568/getInfo.php?workbook=19_02.xlsx&amp;sheet=U0&amp;row=97&amp;col=7&amp;number=0.00245&amp;sourceID=14","0.00245")</f>
        <v>0.00245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HYPERLINK("http://141.218.60.56/~jnz1568/getInfo.php?workbook=19_02.xlsx&amp;sheet=U0&amp;row=98&amp;col=6&amp;number=4.4&amp;sourceID=14","4.4")</f>
        <v>4.4</v>
      </c>
      <c r="G98" s="4" t="str">
        <f>HYPERLINK("http://141.218.60.56/~jnz1568/getInfo.php?workbook=19_02.xlsx&amp;sheet=U0&amp;row=98&amp;col=7&amp;number=0.00245&amp;sourceID=14","0.00245")</f>
        <v>0.00245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HYPERLINK("http://141.218.60.56/~jnz1568/getInfo.php?workbook=19_02.xlsx&amp;sheet=U0&amp;row=99&amp;col=6&amp;number=4.5&amp;sourceID=14","4.5")</f>
        <v>4.5</v>
      </c>
      <c r="G99" s="4" t="str">
        <f>HYPERLINK("http://141.218.60.56/~jnz1568/getInfo.php?workbook=19_02.xlsx&amp;sheet=U0&amp;row=99&amp;col=7&amp;number=0.00245&amp;sourceID=14","0.00245")</f>
        <v>0.00245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HYPERLINK("http://141.218.60.56/~jnz1568/getInfo.php?workbook=19_02.xlsx&amp;sheet=U0&amp;row=100&amp;col=6&amp;number=4.6&amp;sourceID=14","4.6")</f>
        <v>4.6</v>
      </c>
      <c r="G100" s="4" t="str">
        <f>HYPERLINK("http://141.218.60.56/~jnz1568/getInfo.php?workbook=19_02.xlsx&amp;sheet=U0&amp;row=100&amp;col=7&amp;number=0.00245&amp;sourceID=14","0.00245")</f>
        <v>0.00245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HYPERLINK("http://141.218.60.56/~jnz1568/getInfo.php?workbook=19_02.xlsx&amp;sheet=U0&amp;row=101&amp;col=6&amp;number=4.7&amp;sourceID=14","4.7")</f>
        <v>4.7</v>
      </c>
      <c r="G101" s="4" t="str">
        <f>HYPERLINK("http://141.218.60.56/~jnz1568/getInfo.php?workbook=19_02.xlsx&amp;sheet=U0&amp;row=101&amp;col=7&amp;number=0.00245&amp;sourceID=14","0.00245")</f>
        <v>0.00245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HYPERLINK("http://141.218.60.56/~jnz1568/getInfo.php?workbook=19_02.xlsx&amp;sheet=U0&amp;row=102&amp;col=6&amp;number=4.8&amp;sourceID=14","4.8")</f>
        <v>4.8</v>
      </c>
      <c r="G102" s="4" t="str">
        <f>HYPERLINK("http://141.218.60.56/~jnz1568/getInfo.php?workbook=19_02.xlsx&amp;sheet=U0&amp;row=102&amp;col=7&amp;number=0.00245&amp;sourceID=14","0.00245")</f>
        <v>0.00245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HYPERLINK("http://141.218.60.56/~jnz1568/getInfo.php?workbook=19_02.xlsx&amp;sheet=U0&amp;row=103&amp;col=6&amp;number=4.9&amp;sourceID=14","4.9")</f>
        <v>4.9</v>
      </c>
      <c r="G103" s="4" t="str">
        <f>HYPERLINK("http://141.218.60.56/~jnz1568/getInfo.php?workbook=19_02.xlsx&amp;sheet=U0&amp;row=103&amp;col=7&amp;number=0.00245&amp;sourceID=14","0.00245")</f>
        <v>0.00245</v>
      </c>
    </row>
    <row r="104" spans="1:7">
      <c r="A104" s="3">
        <v>19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HYPERLINK("http://141.218.60.56/~jnz1568/getInfo.php?workbook=19_02.xlsx&amp;sheet=U0&amp;row=104&amp;col=6&amp;number=3&amp;sourceID=14","3")</f>
        <v>3</v>
      </c>
      <c r="G104" s="4" t="str">
        <f>HYPERLINK("http://141.218.60.56/~jnz1568/getInfo.php?workbook=19_02.xlsx&amp;sheet=U0&amp;row=104&amp;col=7&amp;number=0.00421&amp;sourceID=14","0.00421")</f>
        <v>0.00421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HYPERLINK("http://141.218.60.56/~jnz1568/getInfo.php?workbook=19_02.xlsx&amp;sheet=U0&amp;row=105&amp;col=6&amp;number=3.1&amp;sourceID=14","3.1")</f>
        <v>3.1</v>
      </c>
      <c r="G105" s="4" t="str">
        <f>HYPERLINK("http://141.218.60.56/~jnz1568/getInfo.php?workbook=19_02.xlsx&amp;sheet=U0&amp;row=105&amp;col=7&amp;number=0.00421&amp;sourceID=14","0.00421")</f>
        <v>0.00421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HYPERLINK("http://141.218.60.56/~jnz1568/getInfo.php?workbook=19_02.xlsx&amp;sheet=U0&amp;row=106&amp;col=6&amp;number=3.2&amp;sourceID=14","3.2")</f>
        <v>3.2</v>
      </c>
      <c r="G106" s="4" t="str">
        <f>HYPERLINK("http://141.218.60.56/~jnz1568/getInfo.php?workbook=19_02.xlsx&amp;sheet=U0&amp;row=106&amp;col=7&amp;number=0.00421&amp;sourceID=14","0.00421")</f>
        <v>0.00421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HYPERLINK("http://141.218.60.56/~jnz1568/getInfo.php?workbook=19_02.xlsx&amp;sheet=U0&amp;row=107&amp;col=6&amp;number=3.3&amp;sourceID=14","3.3")</f>
        <v>3.3</v>
      </c>
      <c r="G107" s="4" t="str">
        <f>HYPERLINK("http://141.218.60.56/~jnz1568/getInfo.php?workbook=19_02.xlsx&amp;sheet=U0&amp;row=107&amp;col=7&amp;number=0.00421&amp;sourceID=14","0.00421")</f>
        <v>0.00421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HYPERLINK("http://141.218.60.56/~jnz1568/getInfo.php?workbook=19_02.xlsx&amp;sheet=U0&amp;row=108&amp;col=6&amp;number=3.4&amp;sourceID=14","3.4")</f>
        <v>3.4</v>
      </c>
      <c r="G108" s="4" t="str">
        <f>HYPERLINK("http://141.218.60.56/~jnz1568/getInfo.php?workbook=19_02.xlsx&amp;sheet=U0&amp;row=108&amp;col=7&amp;number=0.00421&amp;sourceID=14","0.00421")</f>
        <v>0.00421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HYPERLINK("http://141.218.60.56/~jnz1568/getInfo.php?workbook=19_02.xlsx&amp;sheet=U0&amp;row=109&amp;col=6&amp;number=3.5&amp;sourceID=14","3.5")</f>
        <v>3.5</v>
      </c>
      <c r="G109" s="4" t="str">
        <f>HYPERLINK("http://141.218.60.56/~jnz1568/getInfo.php?workbook=19_02.xlsx&amp;sheet=U0&amp;row=109&amp;col=7&amp;number=0.00421&amp;sourceID=14","0.00421")</f>
        <v>0.00421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HYPERLINK("http://141.218.60.56/~jnz1568/getInfo.php?workbook=19_02.xlsx&amp;sheet=U0&amp;row=110&amp;col=6&amp;number=3.6&amp;sourceID=14","3.6")</f>
        <v>3.6</v>
      </c>
      <c r="G110" s="4" t="str">
        <f>HYPERLINK("http://141.218.60.56/~jnz1568/getInfo.php?workbook=19_02.xlsx&amp;sheet=U0&amp;row=110&amp;col=7&amp;number=0.00421&amp;sourceID=14","0.00421")</f>
        <v>0.00421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HYPERLINK("http://141.218.60.56/~jnz1568/getInfo.php?workbook=19_02.xlsx&amp;sheet=U0&amp;row=111&amp;col=6&amp;number=3.7&amp;sourceID=14","3.7")</f>
        <v>3.7</v>
      </c>
      <c r="G111" s="4" t="str">
        <f>HYPERLINK("http://141.218.60.56/~jnz1568/getInfo.php?workbook=19_02.xlsx&amp;sheet=U0&amp;row=111&amp;col=7&amp;number=0.00421&amp;sourceID=14","0.00421")</f>
        <v>0.00421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HYPERLINK("http://141.218.60.56/~jnz1568/getInfo.php?workbook=19_02.xlsx&amp;sheet=U0&amp;row=112&amp;col=6&amp;number=3.8&amp;sourceID=14","3.8")</f>
        <v>3.8</v>
      </c>
      <c r="G112" s="4" t="str">
        <f>HYPERLINK("http://141.218.60.56/~jnz1568/getInfo.php?workbook=19_02.xlsx&amp;sheet=U0&amp;row=112&amp;col=7&amp;number=0.00421&amp;sourceID=14","0.00421")</f>
        <v>0.00421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HYPERLINK("http://141.218.60.56/~jnz1568/getInfo.php?workbook=19_02.xlsx&amp;sheet=U0&amp;row=113&amp;col=6&amp;number=3.9&amp;sourceID=14","3.9")</f>
        <v>3.9</v>
      </c>
      <c r="G113" s="4" t="str">
        <f>HYPERLINK("http://141.218.60.56/~jnz1568/getInfo.php?workbook=19_02.xlsx&amp;sheet=U0&amp;row=113&amp;col=7&amp;number=0.00422&amp;sourceID=14","0.00422")</f>
        <v>0.00422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HYPERLINK("http://141.218.60.56/~jnz1568/getInfo.php?workbook=19_02.xlsx&amp;sheet=U0&amp;row=114&amp;col=6&amp;number=4&amp;sourceID=14","4")</f>
        <v>4</v>
      </c>
      <c r="G114" s="4" t="str">
        <f>HYPERLINK("http://141.218.60.56/~jnz1568/getInfo.php?workbook=19_02.xlsx&amp;sheet=U0&amp;row=114&amp;col=7&amp;number=0.00422&amp;sourceID=14","0.00422")</f>
        <v>0.00422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HYPERLINK("http://141.218.60.56/~jnz1568/getInfo.php?workbook=19_02.xlsx&amp;sheet=U0&amp;row=115&amp;col=6&amp;number=4.1&amp;sourceID=14","4.1")</f>
        <v>4.1</v>
      </c>
      <c r="G115" s="4" t="str">
        <f>HYPERLINK("http://141.218.60.56/~jnz1568/getInfo.php?workbook=19_02.xlsx&amp;sheet=U0&amp;row=115&amp;col=7&amp;number=0.00422&amp;sourceID=14","0.00422")</f>
        <v>0.00422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HYPERLINK("http://141.218.60.56/~jnz1568/getInfo.php?workbook=19_02.xlsx&amp;sheet=U0&amp;row=116&amp;col=6&amp;number=4.2&amp;sourceID=14","4.2")</f>
        <v>4.2</v>
      </c>
      <c r="G116" s="4" t="str">
        <f>HYPERLINK("http://141.218.60.56/~jnz1568/getInfo.php?workbook=19_02.xlsx&amp;sheet=U0&amp;row=116&amp;col=7&amp;number=0.00422&amp;sourceID=14","0.00422")</f>
        <v>0.00422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HYPERLINK("http://141.218.60.56/~jnz1568/getInfo.php?workbook=19_02.xlsx&amp;sheet=U0&amp;row=117&amp;col=6&amp;number=4.3&amp;sourceID=14","4.3")</f>
        <v>4.3</v>
      </c>
      <c r="G117" s="4" t="str">
        <f>HYPERLINK("http://141.218.60.56/~jnz1568/getInfo.php?workbook=19_02.xlsx&amp;sheet=U0&amp;row=117&amp;col=7&amp;number=0.00422&amp;sourceID=14","0.00422")</f>
        <v>0.00422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HYPERLINK("http://141.218.60.56/~jnz1568/getInfo.php?workbook=19_02.xlsx&amp;sheet=U0&amp;row=118&amp;col=6&amp;number=4.4&amp;sourceID=14","4.4")</f>
        <v>4.4</v>
      </c>
      <c r="G118" s="4" t="str">
        <f>HYPERLINK("http://141.218.60.56/~jnz1568/getInfo.php?workbook=19_02.xlsx&amp;sheet=U0&amp;row=118&amp;col=7&amp;number=0.00422&amp;sourceID=14","0.00422")</f>
        <v>0.00422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HYPERLINK("http://141.218.60.56/~jnz1568/getInfo.php?workbook=19_02.xlsx&amp;sheet=U0&amp;row=119&amp;col=6&amp;number=4.5&amp;sourceID=14","4.5")</f>
        <v>4.5</v>
      </c>
      <c r="G119" s="4" t="str">
        <f>HYPERLINK("http://141.218.60.56/~jnz1568/getInfo.php?workbook=19_02.xlsx&amp;sheet=U0&amp;row=119&amp;col=7&amp;number=0.00422&amp;sourceID=14","0.00422")</f>
        <v>0.00422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HYPERLINK("http://141.218.60.56/~jnz1568/getInfo.php?workbook=19_02.xlsx&amp;sheet=U0&amp;row=120&amp;col=6&amp;number=4.6&amp;sourceID=14","4.6")</f>
        <v>4.6</v>
      </c>
      <c r="G120" s="4" t="str">
        <f>HYPERLINK("http://141.218.60.56/~jnz1568/getInfo.php?workbook=19_02.xlsx&amp;sheet=U0&amp;row=120&amp;col=7&amp;number=0.00422&amp;sourceID=14","0.00422")</f>
        <v>0.00422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HYPERLINK("http://141.218.60.56/~jnz1568/getInfo.php?workbook=19_02.xlsx&amp;sheet=U0&amp;row=121&amp;col=6&amp;number=4.7&amp;sourceID=14","4.7")</f>
        <v>4.7</v>
      </c>
      <c r="G121" s="4" t="str">
        <f>HYPERLINK("http://141.218.60.56/~jnz1568/getInfo.php?workbook=19_02.xlsx&amp;sheet=U0&amp;row=121&amp;col=7&amp;number=0.00423&amp;sourceID=14","0.00423")</f>
        <v>0.00423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HYPERLINK("http://141.218.60.56/~jnz1568/getInfo.php?workbook=19_02.xlsx&amp;sheet=U0&amp;row=122&amp;col=6&amp;number=4.8&amp;sourceID=14","4.8")</f>
        <v>4.8</v>
      </c>
      <c r="G122" s="4" t="str">
        <f>HYPERLINK("http://141.218.60.56/~jnz1568/getInfo.php?workbook=19_02.xlsx&amp;sheet=U0&amp;row=122&amp;col=7&amp;number=0.00423&amp;sourceID=14","0.00423")</f>
        <v>0.00423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HYPERLINK("http://141.218.60.56/~jnz1568/getInfo.php?workbook=19_02.xlsx&amp;sheet=U0&amp;row=123&amp;col=6&amp;number=4.9&amp;sourceID=14","4.9")</f>
        <v>4.9</v>
      </c>
      <c r="G123" s="4" t="str">
        <f>HYPERLINK("http://141.218.60.56/~jnz1568/getInfo.php?workbook=19_02.xlsx&amp;sheet=U0&amp;row=123&amp;col=7&amp;number=0.00423&amp;sourceID=14","0.00423")</f>
        <v>0.00423</v>
      </c>
    </row>
    <row r="124" spans="1:7">
      <c r="A124" s="3">
        <v>19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HYPERLINK("http://141.218.60.56/~jnz1568/getInfo.php?workbook=19_02.xlsx&amp;sheet=U0&amp;row=124&amp;col=6&amp;number=3&amp;sourceID=14","3")</f>
        <v>3</v>
      </c>
      <c r="G124" s="4" t="str">
        <f>HYPERLINK("http://141.218.60.56/~jnz1568/getInfo.php?workbook=19_02.xlsx&amp;sheet=U0&amp;row=124&amp;col=7&amp;number=0.000179&amp;sourceID=14","0.000179")</f>
        <v>0.000179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HYPERLINK("http://141.218.60.56/~jnz1568/getInfo.php?workbook=19_02.xlsx&amp;sheet=U0&amp;row=125&amp;col=6&amp;number=3.1&amp;sourceID=14","3.1")</f>
        <v>3.1</v>
      </c>
      <c r="G125" s="4" t="str">
        <f>HYPERLINK("http://141.218.60.56/~jnz1568/getInfo.php?workbook=19_02.xlsx&amp;sheet=U0&amp;row=125&amp;col=7&amp;number=0.000179&amp;sourceID=14","0.000179")</f>
        <v>0.000179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HYPERLINK("http://141.218.60.56/~jnz1568/getInfo.php?workbook=19_02.xlsx&amp;sheet=U0&amp;row=126&amp;col=6&amp;number=3.2&amp;sourceID=14","3.2")</f>
        <v>3.2</v>
      </c>
      <c r="G126" s="4" t="str">
        <f>HYPERLINK("http://141.218.60.56/~jnz1568/getInfo.php?workbook=19_02.xlsx&amp;sheet=U0&amp;row=126&amp;col=7&amp;number=0.000179&amp;sourceID=14","0.000179")</f>
        <v>0.000179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HYPERLINK("http://141.218.60.56/~jnz1568/getInfo.php?workbook=19_02.xlsx&amp;sheet=U0&amp;row=127&amp;col=6&amp;number=3.3&amp;sourceID=14","3.3")</f>
        <v>3.3</v>
      </c>
      <c r="G127" s="4" t="str">
        <f>HYPERLINK("http://141.218.60.56/~jnz1568/getInfo.php?workbook=19_02.xlsx&amp;sheet=U0&amp;row=127&amp;col=7&amp;number=0.000179&amp;sourceID=14","0.000179")</f>
        <v>0.000179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HYPERLINK("http://141.218.60.56/~jnz1568/getInfo.php?workbook=19_02.xlsx&amp;sheet=U0&amp;row=128&amp;col=6&amp;number=3.4&amp;sourceID=14","3.4")</f>
        <v>3.4</v>
      </c>
      <c r="G128" s="4" t="str">
        <f>HYPERLINK("http://141.218.60.56/~jnz1568/getInfo.php?workbook=19_02.xlsx&amp;sheet=U0&amp;row=128&amp;col=7&amp;number=0.000179&amp;sourceID=14","0.000179")</f>
        <v>0.000179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HYPERLINK("http://141.218.60.56/~jnz1568/getInfo.php?workbook=19_02.xlsx&amp;sheet=U0&amp;row=129&amp;col=6&amp;number=3.5&amp;sourceID=14","3.5")</f>
        <v>3.5</v>
      </c>
      <c r="G129" s="4" t="str">
        <f>HYPERLINK("http://141.218.60.56/~jnz1568/getInfo.php?workbook=19_02.xlsx&amp;sheet=U0&amp;row=129&amp;col=7&amp;number=0.000179&amp;sourceID=14","0.000179")</f>
        <v>0.000179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HYPERLINK("http://141.218.60.56/~jnz1568/getInfo.php?workbook=19_02.xlsx&amp;sheet=U0&amp;row=130&amp;col=6&amp;number=3.6&amp;sourceID=14","3.6")</f>
        <v>3.6</v>
      </c>
      <c r="G130" s="4" t="str">
        <f>HYPERLINK("http://141.218.60.56/~jnz1568/getInfo.php?workbook=19_02.xlsx&amp;sheet=U0&amp;row=130&amp;col=7&amp;number=0.000179&amp;sourceID=14","0.000179")</f>
        <v>0.000179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HYPERLINK("http://141.218.60.56/~jnz1568/getInfo.php?workbook=19_02.xlsx&amp;sheet=U0&amp;row=131&amp;col=6&amp;number=3.7&amp;sourceID=14","3.7")</f>
        <v>3.7</v>
      </c>
      <c r="G131" s="4" t="str">
        <f>HYPERLINK("http://141.218.60.56/~jnz1568/getInfo.php?workbook=19_02.xlsx&amp;sheet=U0&amp;row=131&amp;col=7&amp;number=0.000179&amp;sourceID=14","0.000179")</f>
        <v>0.000179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HYPERLINK("http://141.218.60.56/~jnz1568/getInfo.php?workbook=19_02.xlsx&amp;sheet=U0&amp;row=132&amp;col=6&amp;number=3.8&amp;sourceID=14","3.8")</f>
        <v>3.8</v>
      </c>
      <c r="G132" s="4" t="str">
        <f>HYPERLINK("http://141.218.60.56/~jnz1568/getInfo.php?workbook=19_02.xlsx&amp;sheet=U0&amp;row=132&amp;col=7&amp;number=0.000179&amp;sourceID=14","0.000179")</f>
        <v>0.000179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HYPERLINK("http://141.218.60.56/~jnz1568/getInfo.php?workbook=19_02.xlsx&amp;sheet=U0&amp;row=133&amp;col=6&amp;number=3.9&amp;sourceID=14","3.9")</f>
        <v>3.9</v>
      </c>
      <c r="G133" s="4" t="str">
        <f>HYPERLINK("http://141.218.60.56/~jnz1568/getInfo.php?workbook=19_02.xlsx&amp;sheet=U0&amp;row=133&amp;col=7&amp;number=0.000179&amp;sourceID=14","0.000179")</f>
        <v>0.000179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HYPERLINK("http://141.218.60.56/~jnz1568/getInfo.php?workbook=19_02.xlsx&amp;sheet=U0&amp;row=134&amp;col=6&amp;number=4&amp;sourceID=14","4")</f>
        <v>4</v>
      </c>
      <c r="G134" s="4" t="str">
        <f>HYPERLINK("http://141.218.60.56/~jnz1568/getInfo.php?workbook=19_02.xlsx&amp;sheet=U0&amp;row=134&amp;col=7&amp;number=0.000179&amp;sourceID=14","0.000179")</f>
        <v>0.000179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HYPERLINK("http://141.218.60.56/~jnz1568/getInfo.php?workbook=19_02.xlsx&amp;sheet=U0&amp;row=135&amp;col=6&amp;number=4.1&amp;sourceID=14","4.1")</f>
        <v>4.1</v>
      </c>
      <c r="G135" s="4" t="str">
        <f>HYPERLINK("http://141.218.60.56/~jnz1568/getInfo.php?workbook=19_02.xlsx&amp;sheet=U0&amp;row=135&amp;col=7&amp;number=0.000179&amp;sourceID=14","0.000179")</f>
        <v>0.000179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HYPERLINK("http://141.218.60.56/~jnz1568/getInfo.php?workbook=19_02.xlsx&amp;sheet=U0&amp;row=136&amp;col=6&amp;number=4.2&amp;sourceID=14","4.2")</f>
        <v>4.2</v>
      </c>
      <c r="G136" s="4" t="str">
        <f>HYPERLINK("http://141.218.60.56/~jnz1568/getInfo.php?workbook=19_02.xlsx&amp;sheet=U0&amp;row=136&amp;col=7&amp;number=0.000179&amp;sourceID=14","0.000179")</f>
        <v>0.000179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HYPERLINK("http://141.218.60.56/~jnz1568/getInfo.php?workbook=19_02.xlsx&amp;sheet=U0&amp;row=137&amp;col=6&amp;number=4.3&amp;sourceID=14","4.3")</f>
        <v>4.3</v>
      </c>
      <c r="G137" s="4" t="str">
        <f>HYPERLINK("http://141.218.60.56/~jnz1568/getInfo.php?workbook=19_02.xlsx&amp;sheet=U0&amp;row=137&amp;col=7&amp;number=0.000179&amp;sourceID=14","0.000179")</f>
        <v>0.000179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HYPERLINK("http://141.218.60.56/~jnz1568/getInfo.php?workbook=19_02.xlsx&amp;sheet=U0&amp;row=138&amp;col=6&amp;number=4.4&amp;sourceID=14","4.4")</f>
        <v>4.4</v>
      </c>
      <c r="G138" s="4" t="str">
        <f>HYPERLINK("http://141.218.60.56/~jnz1568/getInfo.php?workbook=19_02.xlsx&amp;sheet=U0&amp;row=138&amp;col=7&amp;number=0.000179&amp;sourceID=14","0.000179")</f>
        <v>0.000179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HYPERLINK("http://141.218.60.56/~jnz1568/getInfo.php?workbook=19_02.xlsx&amp;sheet=U0&amp;row=139&amp;col=6&amp;number=4.5&amp;sourceID=14","4.5")</f>
        <v>4.5</v>
      </c>
      <c r="G139" s="4" t="str">
        <f>HYPERLINK("http://141.218.60.56/~jnz1568/getInfo.php?workbook=19_02.xlsx&amp;sheet=U0&amp;row=139&amp;col=7&amp;number=0.000179&amp;sourceID=14","0.000179")</f>
        <v>0.000179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HYPERLINK("http://141.218.60.56/~jnz1568/getInfo.php?workbook=19_02.xlsx&amp;sheet=U0&amp;row=140&amp;col=6&amp;number=4.6&amp;sourceID=14","4.6")</f>
        <v>4.6</v>
      </c>
      <c r="G140" s="4" t="str">
        <f>HYPERLINK("http://141.218.60.56/~jnz1568/getInfo.php?workbook=19_02.xlsx&amp;sheet=U0&amp;row=140&amp;col=7&amp;number=0.000179&amp;sourceID=14","0.000179")</f>
        <v>0.000179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HYPERLINK("http://141.218.60.56/~jnz1568/getInfo.php?workbook=19_02.xlsx&amp;sheet=U0&amp;row=141&amp;col=6&amp;number=4.7&amp;sourceID=14","4.7")</f>
        <v>4.7</v>
      </c>
      <c r="G141" s="4" t="str">
        <f>HYPERLINK("http://141.218.60.56/~jnz1568/getInfo.php?workbook=19_02.xlsx&amp;sheet=U0&amp;row=141&amp;col=7&amp;number=0.000179&amp;sourceID=14","0.000179")</f>
        <v>0.000179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HYPERLINK("http://141.218.60.56/~jnz1568/getInfo.php?workbook=19_02.xlsx&amp;sheet=U0&amp;row=142&amp;col=6&amp;number=4.8&amp;sourceID=14","4.8")</f>
        <v>4.8</v>
      </c>
      <c r="G142" s="4" t="str">
        <f>HYPERLINK("http://141.218.60.56/~jnz1568/getInfo.php?workbook=19_02.xlsx&amp;sheet=U0&amp;row=142&amp;col=7&amp;number=0.000179&amp;sourceID=14","0.000179")</f>
        <v>0.000179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HYPERLINK("http://141.218.60.56/~jnz1568/getInfo.php?workbook=19_02.xlsx&amp;sheet=U0&amp;row=143&amp;col=6&amp;number=4.9&amp;sourceID=14","4.9")</f>
        <v>4.9</v>
      </c>
      <c r="G143" s="4" t="str">
        <f>HYPERLINK("http://141.218.60.56/~jnz1568/getInfo.php?workbook=19_02.xlsx&amp;sheet=U0&amp;row=143&amp;col=7&amp;number=0.000179&amp;sourceID=14","0.000179")</f>
        <v>0.000179</v>
      </c>
    </row>
    <row r="144" spans="1:7">
      <c r="A144" s="3">
        <v>19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HYPERLINK("http://141.218.60.56/~jnz1568/getInfo.php?workbook=19_02.xlsx&amp;sheet=U0&amp;row=144&amp;col=6&amp;number=3&amp;sourceID=14","3")</f>
        <v>3</v>
      </c>
      <c r="G144" s="4" t="str">
        <f>HYPERLINK("http://141.218.60.56/~jnz1568/getInfo.php?workbook=19_02.xlsx&amp;sheet=U0&amp;row=144&amp;col=7&amp;number=0.000263&amp;sourceID=14","0.000263")</f>
        <v>0.000263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HYPERLINK("http://141.218.60.56/~jnz1568/getInfo.php?workbook=19_02.xlsx&amp;sheet=U0&amp;row=145&amp;col=6&amp;number=3.1&amp;sourceID=14","3.1")</f>
        <v>3.1</v>
      </c>
      <c r="G145" s="4" t="str">
        <f>HYPERLINK("http://141.218.60.56/~jnz1568/getInfo.php?workbook=19_02.xlsx&amp;sheet=U0&amp;row=145&amp;col=7&amp;number=0.000263&amp;sourceID=14","0.000263")</f>
        <v>0.000263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HYPERLINK("http://141.218.60.56/~jnz1568/getInfo.php?workbook=19_02.xlsx&amp;sheet=U0&amp;row=146&amp;col=6&amp;number=3.2&amp;sourceID=14","3.2")</f>
        <v>3.2</v>
      </c>
      <c r="G146" s="4" t="str">
        <f>HYPERLINK("http://141.218.60.56/~jnz1568/getInfo.php?workbook=19_02.xlsx&amp;sheet=U0&amp;row=146&amp;col=7&amp;number=0.000263&amp;sourceID=14","0.000263")</f>
        <v>0.000263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HYPERLINK("http://141.218.60.56/~jnz1568/getInfo.php?workbook=19_02.xlsx&amp;sheet=U0&amp;row=147&amp;col=6&amp;number=3.3&amp;sourceID=14","3.3")</f>
        <v>3.3</v>
      </c>
      <c r="G147" s="4" t="str">
        <f>HYPERLINK("http://141.218.60.56/~jnz1568/getInfo.php?workbook=19_02.xlsx&amp;sheet=U0&amp;row=147&amp;col=7&amp;number=0.000263&amp;sourceID=14","0.000263")</f>
        <v>0.000263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HYPERLINK("http://141.218.60.56/~jnz1568/getInfo.php?workbook=19_02.xlsx&amp;sheet=U0&amp;row=148&amp;col=6&amp;number=3.4&amp;sourceID=14","3.4")</f>
        <v>3.4</v>
      </c>
      <c r="G148" s="4" t="str">
        <f>HYPERLINK("http://141.218.60.56/~jnz1568/getInfo.php?workbook=19_02.xlsx&amp;sheet=U0&amp;row=148&amp;col=7&amp;number=0.000263&amp;sourceID=14","0.000263")</f>
        <v>0.000263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HYPERLINK("http://141.218.60.56/~jnz1568/getInfo.php?workbook=19_02.xlsx&amp;sheet=U0&amp;row=149&amp;col=6&amp;number=3.5&amp;sourceID=14","3.5")</f>
        <v>3.5</v>
      </c>
      <c r="G149" s="4" t="str">
        <f>HYPERLINK("http://141.218.60.56/~jnz1568/getInfo.php?workbook=19_02.xlsx&amp;sheet=U0&amp;row=149&amp;col=7&amp;number=0.000263&amp;sourceID=14","0.000263")</f>
        <v>0.000263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HYPERLINK("http://141.218.60.56/~jnz1568/getInfo.php?workbook=19_02.xlsx&amp;sheet=U0&amp;row=150&amp;col=6&amp;number=3.6&amp;sourceID=14","3.6")</f>
        <v>3.6</v>
      </c>
      <c r="G150" s="4" t="str">
        <f>HYPERLINK("http://141.218.60.56/~jnz1568/getInfo.php?workbook=19_02.xlsx&amp;sheet=U0&amp;row=150&amp;col=7&amp;number=0.000263&amp;sourceID=14","0.000263")</f>
        <v>0.000263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HYPERLINK("http://141.218.60.56/~jnz1568/getInfo.php?workbook=19_02.xlsx&amp;sheet=U0&amp;row=151&amp;col=6&amp;number=3.7&amp;sourceID=14","3.7")</f>
        <v>3.7</v>
      </c>
      <c r="G151" s="4" t="str">
        <f>HYPERLINK("http://141.218.60.56/~jnz1568/getInfo.php?workbook=19_02.xlsx&amp;sheet=U0&amp;row=151&amp;col=7&amp;number=0.000263&amp;sourceID=14","0.000263")</f>
        <v>0.000263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HYPERLINK("http://141.218.60.56/~jnz1568/getInfo.php?workbook=19_02.xlsx&amp;sheet=U0&amp;row=152&amp;col=6&amp;number=3.8&amp;sourceID=14","3.8")</f>
        <v>3.8</v>
      </c>
      <c r="G152" s="4" t="str">
        <f>HYPERLINK("http://141.218.60.56/~jnz1568/getInfo.php?workbook=19_02.xlsx&amp;sheet=U0&amp;row=152&amp;col=7&amp;number=0.000263&amp;sourceID=14","0.000263")</f>
        <v>0.000263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HYPERLINK("http://141.218.60.56/~jnz1568/getInfo.php?workbook=19_02.xlsx&amp;sheet=U0&amp;row=153&amp;col=6&amp;number=3.9&amp;sourceID=14","3.9")</f>
        <v>3.9</v>
      </c>
      <c r="G153" s="4" t="str">
        <f>HYPERLINK("http://141.218.60.56/~jnz1568/getInfo.php?workbook=19_02.xlsx&amp;sheet=U0&amp;row=153&amp;col=7&amp;number=0.000263&amp;sourceID=14","0.000263")</f>
        <v>0.000263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HYPERLINK("http://141.218.60.56/~jnz1568/getInfo.php?workbook=19_02.xlsx&amp;sheet=U0&amp;row=154&amp;col=6&amp;number=4&amp;sourceID=14","4")</f>
        <v>4</v>
      </c>
      <c r="G154" s="4" t="str">
        <f>HYPERLINK("http://141.218.60.56/~jnz1568/getInfo.php?workbook=19_02.xlsx&amp;sheet=U0&amp;row=154&amp;col=7&amp;number=0.000263&amp;sourceID=14","0.000263")</f>
        <v>0.000263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HYPERLINK("http://141.218.60.56/~jnz1568/getInfo.php?workbook=19_02.xlsx&amp;sheet=U0&amp;row=155&amp;col=6&amp;number=4.1&amp;sourceID=14","4.1")</f>
        <v>4.1</v>
      </c>
      <c r="G155" s="4" t="str">
        <f>HYPERLINK("http://141.218.60.56/~jnz1568/getInfo.php?workbook=19_02.xlsx&amp;sheet=U0&amp;row=155&amp;col=7&amp;number=0.000263&amp;sourceID=14","0.000263")</f>
        <v>0.000263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HYPERLINK("http://141.218.60.56/~jnz1568/getInfo.php?workbook=19_02.xlsx&amp;sheet=U0&amp;row=156&amp;col=6&amp;number=4.2&amp;sourceID=14","4.2")</f>
        <v>4.2</v>
      </c>
      <c r="G156" s="4" t="str">
        <f>HYPERLINK("http://141.218.60.56/~jnz1568/getInfo.php?workbook=19_02.xlsx&amp;sheet=U0&amp;row=156&amp;col=7&amp;number=0.000263&amp;sourceID=14","0.000263")</f>
        <v>0.000263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HYPERLINK("http://141.218.60.56/~jnz1568/getInfo.php?workbook=19_02.xlsx&amp;sheet=U0&amp;row=157&amp;col=6&amp;number=4.3&amp;sourceID=14","4.3")</f>
        <v>4.3</v>
      </c>
      <c r="G157" s="4" t="str">
        <f>HYPERLINK("http://141.218.60.56/~jnz1568/getInfo.php?workbook=19_02.xlsx&amp;sheet=U0&amp;row=157&amp;col=7&amp;number=0.000263&amp;sourceID=14","0.000263")</f>
        <v>0.000263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HYPERLINK("http://141.218.60.56/~jnz1568/getInfo.php?workbook=19_02.xlsx&amp;sheet=U0&amp;row=158&amp;col=6&amp;number=4.4&amp;sourceID=14","4.4")</f>
        <v>4.4</v>
      </c>
      <c r="G158" s="4" t="str">
        <f>HYPERLINK("http://141.218.60.56/~jnz1568/getInfo.php?workbook=19_02.xlsx&amp;sheet=U0&amp;row=158&amp;col=7&amp;number=0.000263&amp;sourceID=14","0.000263")</f>
        <v>0.000263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HYPERLINK("http://141.218.60.56/~jnz1568/getInfo.php?workbook=19_02.xlsx&amp;sheet=U0&amp;row=159&amp;col=6&amp;number=4.5&amp;sourceID=14","4.5")</f>
        <v>4.5</v>
      </c>
      <c r="G159" s="4" t="str">
        <f>HYPERLINK("http://141.218.60.56/~jnz1568/getInfo.php?workbook=19_02.xlsx&amp;sheet=U0&amp;row=159&amp;col=7&amp;number=0.000263&amp;sourceID=14","0.000263")</f>
        <v>0.000263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HYPERLINK("http://141.218.60.56/~jnz1568/getInfo.php?workbook=19_02.xlsx&amp;sheet=U0&amp;row=160&amp;col=6&amp;number=4.6&amp;sourceID=14","4.6")</f>
        <v>4.6</v>
      </c>
      <c r="G160" s="4" t="str">
        <f>HYPERLINK("http://141.218.60.56/~jnz1568/getInfo.php?workbook=19_02.xlsx&amp;sheet=U0&amp;row=160&amp;col=7&amp;number=0.000264&amp;sourceID=14","0.000264")</f>
        <v>0.000264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HYPERLINK("http://141.218.60.56/~jnz1568/getInfo.php?workbook=19_02.xlsx&amp;sheet=U0&amp;row=161&amp;col=6&amp;number=4.7&amp;sourceID=14","4.7")</f>
        <v>4.7</v>
      </c>
      <c r="G161" s="4" t="str">
        <f>HYPERLINK("http://141.218.60.56/~jnz1568/getInfo.php?workbook=19_02.xlsx&amp;sheet=U0&amp;row=161&amp;col=7&amp;number=0.000264&amp;sourceID=14","0.000264")</f>
        <v>0.000264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HYPERLINK("http://141.218.60.56/~jnz1568/getInfo.php?workbook=19_02.xlsx&amp;sheet=U0&amp;row=162&amp;col=6&amp;number=4.8&amp;sourceID=14","4.8")</f>
        <v>4.8</v>
      </c>
      <c r="G162" s="4" t="str">
        <f>HYPERLINK("http://141.218.60.56/~jnz1568/getInfo.php?workbook=19_02.xlsx&amp;sheet=U0&amp;row=162&amp;col=7&amp;number=0.000264&amp;sourceID=14","0.000264")</f>
        <v>0.000264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HYPERLINK("http://141.218.60.56/~jnz1568/getInfo.php?workbook=19_02.xlsx&amp;sheet=U0&amp;row=163&amp;col=6&amp;number=4.9&amp;sourceID=14","4.9")</f>
        <v>4.9</v>
      </c>
      <c r="G163" s="4" t="str">
        <f>HYPERLINK("http://141.218.60.56/~jnz1568/getInfo.php?workbook=19_02.xlsx&amp;sheet=U0&amp;row=163&amp;col=7&amp;number=0.000264&amp;sourceID=14","0.000264")</f>
        <v>0.000264</v>
      </c>
    </row>
    <row r="164" spans="1:7">
      <c r="A164" s="3">
        <v>19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HYPERLINK("http://141.218.60.56/~jnz1568/getInfo.php?workbook=19_02.xlsx&amp;sheet=U0&amp;row=164&amp;col=6&amp;number=3&amp;sourceID=14","3")</f>
        <v>3</v>
      </c>
      <c r="G164" s="4" t="str">
        <f>HYPERLINK("http://141.218.60.56/~jnz1568/getInfo.php?workbook=19_02.xlsx&amp;sheet=U0&amp;row=164&amp;col=7&amp;number=0.000109&amp;sourceID=14","0.000109")</f>
        <v>0.000109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HYPERLINK("http://141.218.60.56/~jnz1568/getInfo.php?workbook=19_02.xlsx&amp;sheet=U0&amp;row=165&amp;col=6&amp;number=3.1&amp;sourceID=14","3.1")</f>
        <v>3.1</v>
      </c>
      <c r="G165" s="4" t="str">
        <f>HYPERLINK("http://141.218.60.56/~jnz1568/getInfo.php?workbook=19_02.xlsx&amp;sheet=U0&amp;row=165&amp;col=7&amp;number=0.000109&amp;sourceID=14","0.000109")</f>
        <v>0.000109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HYPERLINK("http://141.218.60.56/~jnz1568/getInfo.php?workbook=19_02.xlsx&amp;sheet=U0&amp;row=166&amp;col=6&amp;number=3.2&amp;sourceID=14","3.2")</f>
        <v>3.2</v>
      </c>
      <c r="G166" s="4" t="str">
        <f>HYPERLINK("http://141.218.60.56/~jnz1568/getInfo.php?workbook=19_02.xlsx&amp;sheet=U0&amp;row=166&amp;col=7&amp;number=0.000109&amp;sourceID=14","0.000109")</f>
        <v>0.000109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HYPERLINK("http://141.218.60.56/~jnz1568/getInfo.php?workbook=19_02.xlsx&amp;sheet=U0&amp;row=167&amp;col=6&amp;number=3.3&amp;sourceID=14","3.3")</f>
        <v>3.3</v>
      </c>
      <c r="G167" s="4" t="str">
        <f>HYPERLINK("http://141.218.60.56/~jnz1568/getInfo.php?workbook=19_02.xlsx&amp;sheet=U0&amp;row=167&amp;col=7&amp;number=0.000109&amp;sourceID=14","0.000109")</f>
        <v>0.000109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HYPERLINK("http://141.218.60.56/~jnz1568/getInfo.php?workbook=19_02.xlsx&amp;sheet=U0&amp;row=168&amp;col=6&amp;number=3.4&amp;sourceID=14","3.4")</f>
        <v>3.4</v>
      </c>
      <c r="G168" s="4" t="str">
        <f>HYPERLINK("http://141.218.60.56/~jnz1568/getInfo.php?workbook=19_02.xlsx&amp;sheet=U0&amp;row=168&amp;col=7&amp;number=0.000109&amp;sourceID=14","0.000109")</f>
        <v>0.000109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HYPERLINK("http://141.218.60.56/~jnz1568/getInfo.php?workbook=19_02.xlsx&amp;sheet=U0&amp;row=169&amp;col=6&amp;number=3.5&amp;sourceID=14","3.5")</f>
        <v>3.5</v>
      </c>
      <c r="G169" s="4" t="str">
        <f>HYPERLINK("http://141.218.60.56/~jnz1568/getInfo.php?workbook=19_02.xlsx&amp;sheet=U0&amp;row=169&amp;col=7&amp;number=0.000109&amp;sourceID=14","0.000109")</f>
        <v>0.000109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HYPERLINK("http://141.218.60.56/~jnz1568/getInfo.php?workbook=19_02.xlsx&amp;sheet=U0&amp;row=170&amp;col=6&amp;number=3.6&amp;sourceID=14","3.6")</f>
        <v>3.6</v>
      </c>
      <c r="G170" s="4" t="str">
        <f>HYPERLINK("http://141.218.60.56/~jnz1568/getInfo.php?workbook=19_02.xlsx&amp;sheet=U0&amp;row=170&amp;col=7&amp;number=0.000109&amp;sourceID=14","0.000109")</f>
        <v>0.000109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HYPERLINK("http://141.218.60.56/~jnz1568/getInfo.php?workbook=19_02.xlsx&amp;sheet=U0&amp;row=171&amp;col=6&amp;number=3.7&amp;sourceID=14","3.7")</f>
        <v>3.7</v>
      </c>
      <c r="G171" s="4" t="str">
        <f>HYPERLINK("http://141.218.60.56/~jnz1568/getInfo.php?workbook=19_02.xlsx&amp;sheet=U0&amp;row=171&amp;col=7&amp;number=0.000109&amp;sourceID=14","0.000109")</f>
        <v>0.000109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HYPERLINK("http://141.218.60.56/~jnz1568/getInfo.php?workbook=19_02.xlsx&amp;sheet=U0&amp;row=172&amp;col=6&amp;number=3.8&amp;sourceID=14","3.8")</f>
        <v>3.8</v>
      </c>
      <c r="G172" s="4" t="str">
        <f>HYPERLINK("http://141.218.60.56/~jnz1568/getInfo.php?workbook=19_02.xlsx&amp;sheet=U0&amp;row=172&amp;col=7&amp;number=0.000109&amp;sourceID=14","0.000109")</f>
        <v>0.000109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HYPERLINK("http://141.218.60.56/~jnz1568/getInfo.php?workbook=19_02.xlsx&amp;sheet=U0&amp;row=173&amp;col=6&amp;number=3.9&amp;sourceID=14","3.9")</f>
        <v>3.9</v>
      </c>
      <c r="G173" s="4" t="str">
        <f>HYPERLINK("http://141.218.60.56/~jnz1568/getInfo.php?workbook=19_02.xlsx&amp;sheet=U0&amp;row=173&amp;col=7&amp;number=0.000109&amp;sourceID=14","0.000109")</f>
        <v>0.000109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HYPERLINK("http://141.218.60.56/~jnz1568/getInfo.php?workbook=19_02.xlsx&amp;sheet=U0&amp;row=174&amp;col=6&amp;number=4&amp;sourceID=14","4")</f>
        <v>4</v>
      </c>
      <c r="G174" s="4" t="str">
        <f>HYPERLINK("http://141.218.60.56/~jnz1568/getInfo.php?workbook=19_02.xlsx&amp;sheet=U0&amp;row=174&amp;col=7&amp;number=0.000109&amp;sourceID=14","0.000109")</f>
        <v>0.000109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HYPERLINK("http://141.218.60.56/~jnz1568/getInfo.php?workbook=19_02.xlsx&amp;sheet=U0&amp;row=175&amp;col=6&amp;number=4.1&amp;sourceID=14","4.1")</f>
        <v>4.1</v>
      </c>
      <c r="G175" s="4" t="str">
        <f>HYPERLINK("http://141.218.60.56/~jnz1568/getInfo.php?workbook=19_02.xlsx&amp;sheet=U0&amp;row=175&amp;col=7&amp;number=0.000109&amp;sourceID=14","0.000109")</f>
        <v>0.000109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HYPERLINK("http://141.218.60.56/~jnz1568/getInfo.php?workbook=19_02.xlsx&amp;sheet=U0&amp;row=176&amp;col=6&amp;number=4.2&amp;sourceID=14","4.2")</f>
        <v>4.2</v>
      </c>
      <c r="G176" s="4" t="str">
        <f>HYPERLINK("http://141.218.60.56/~jnz1568/getInfo.php?workbook=19_02.xlsx&amp;sheet=U0&amp;row=176&amp;col=7&amp;number=0.000109&amp;sourceID=14","0.000109")</f>
        <v>0.000109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HYPERLINK("http://141.218.60.56/~jnz1568/getInfo.php?workbook=19_02.xlsx&amp;sheet=U0&amp;row=177&amp;col=6&amp;number=4.3&amp;sourceID=14","4.3")</f>
        <v>4.3</v>
      </c>
      <c r="G177" s="4" t="str">
        <f>HYPERLINK("http://141.218.60.56/~jnz1568/getInfo.php?workbook=19_02.xlsx&amp;sheet=U0&amp;row=177&amp;col=7&amp;number=0.000109&amp;sourceID=14","0.000109")</f>
        <v>0.000109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HYPERLINK("http://141.218.60.56/~jnz1568/getInfo.php?workbook=19_02.xlsx&amp;sheet=U0&amp;row=178&amp;col=6&amp;number=4.4&amp;sourceID=14","4.4")</f>
        <v>4.4</v>
      </c>
      <c r="G178" s="4" t="str">
        <f>HYPERLINK("http://141.218.60.56/~jnz1568/getInfo.php?workbook=19_02.xlsx&amp;sheet=U0&amp;row=178&amp;col=7&amp;number=0.000109&amp;sourceID=14","0.000109")</f>
        <v>0.000109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HYPERLINK("http://141.218.60.56/~jnz1568/getInfo.php?workbook=19_02.xlsx&amp;sheet=U0&amp;row=179&amp;col=6&amp;number=4.5&amp;sourceID=14","4.5")</f>
        <v>4.5</v>
      </c>
      <c r="G179" s="4" t="str">
        <f>HYPERLINK("http://141.218.60.56/~jnz1568/getInfo.php?workbook=19_02.xlsx&amp;sheet=U0&amp;row=179&amp;col=7&amp;number=0.000109&amp;sourceID=14","0.000109")</f>
        <v>0.000109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HYPERLINK("http://141.218.60.56/~jnz1568/getInfo.php?workbook=19_02.xlsx&amp;sheet=U0&amp;row=180&amp;col=6&amp;number=4.6&amp;sourceID=14","4.6")</f>
        <v>4.6</v>
      </c>
      <c r="G180" s="4" t="str">
        <f>HYPERLINK("http://141.218.60.56/~jnz1568/getInfo.php?workbook=19_02.xlsx&amp;sheet=U0&amp;row=180&amp;col=7&amp;number=0.000109&amp;sourceID=14","0.000109")</f>
        <v>0.000109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HYPERLINK("http://141.218.60.56/~jnz1568/getInfo.php?workbook=19_02.xlsx&amp;sheet=U0&amp;row=181&amp;col=6&amp;number=4.7&amp;sourceID=14","4.7")</f>
        <v>4.7</v>
      </c>
      <c r="G181" s="4" t="str">
        <f>HYPERLINK("http://141.218.60.56/~jnz1568/getInfo.php?workbook=19_02.xlsx&amp;sheet=U0&amp;row=181&amp;col=7&amp;number=0.000109&amp;sourceID=14","0.000109")</f>
        <v>0.000109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HYPERLINK("http://141.218.60.56/~jnz1568/getInfo.php?workbook=19_02.xlsx&amp;sheet=U0&amp;row=182&amp;col=6&amp;number=4.8&amp;sourceID=14","4.8")</f>
        <v>4.8</v>
      </c>
      <c r="G182" s="4" t="str">
        <f>HYPERLINK("http://141.218.60.56/~jnz1568/getInfo.php?workbook=19_02.xlsx&amp;sheet=U0&amp;row=182&amp;col=7&amp;number=0.000109&amp;sourceID=14","0.000109")</f>
        <v>0.000109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HYPERLINK("http://141.218.60.56/~jnz1568/getInfo.php?workbook=19_02.xlsx&amp;sheet=U0&amp;row=183&amp;col=6&amp;number=4.9&amp;sourceID=14","4.9")</f>
        <v>4.9</v>
      </c>
      <c r="G183" s="4" t="str">
        <f>HYPERLINK("http://141.218.60.56/~jnz1568/getInfo.php?workbook=19_02.xlsx&amp;sheet=U0&amp;row=183&amp;col=7&amp;number=0.000109&amp;sourceID=14","0.000109")</f>
        <v>0.000109</v>
      </c>
    </row>
    <row r="184" spans="1:7">
      <c r="A184" s="3">
        <v>19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HYPERLINK("http://141.218.60.56/~jnz1568/getInfo.php?workbook=19_02.xlsx&amp;sheet=U0&amp;row=184&amp;col=6&amp;number=3&amp;sourceID=14","3")</f>
        <v>3</v>
      </c>
      <c r="G184" s="4" t="str">
        <f>HYPERLINK("http://141.218.60.56/~jnz1568/getInfo.php?workbook=19_02.xlsx&amp;sheet=U0&amp;row=184&amp;col=7&amp;number=0.00034&amp;sourceID=14","0.00034")</f>
        <v>0.00034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HYPERLINK("http://141.218.60.56/~jnz1568/getInfo.php?workbook=19_02.xlsx&amp;sheet=U0&amp;row=185&amp;col=6&amp;number=3.1&amp;sourceID=14","3.1")</f>
        <v>3.1</v>
      </c>
      <c r="G185" s="4" t="str">
        <f>HYPERLINK("http://141.218.60.56/~jnz1568/getInfo.php?workbook=19_02.xlsx&amp;sheet=U0&amp;row=185&amp;col=7&amp;number=0.00034&amp;sourceID=14","0.00034")</f>
        <v>0.00034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HYPERLINK("http://141.218.60.56/~jnz1568/getInfo.php?workbook=19_02.xlsx&amp;sheet=U0&amp;row=186&amp;col=6&amp;number=3.2&amp;sourceID=14","3.2")</f>
        <v>3.2</v>
      </c>
      <c r="G186" s="4" t="str">
        <f>HYPERLINK("http://141.218.60.56/~jnz1568/getInfo.php?workbook=19_02.xlsx&amp;sheet=U0&amp;row=186&amp;col=7&amp;number=0.00034&amp;sourceID=14","0.00034")</f>
        <v>0.00034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HYPERLINK("http://141.218.60.56/~jnz1568/getInfo.php?workbook=19_02.xlsx&amp;sheet=U0&amp;row=187&amp;col=6&amp;number=3.3&amp;sourceID=14","3.3")</f>
        <v>3.3</v>
      </c>
      <c r="G187" s="4" t="str">
        <f>HYPERLINK("http://141.218.60.56/~jnz1568/getInfo.php?workbook=19_02.xlsx&amp;sheet=U0&amp;row=187&amp;col=7&amp;number=0.00034&amp;sourceID=14","0.00034")</f>
        <v>0.00034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HYPERLINK("http://141.218.60.56/~jnz1568/getInfo.php?workbook=19_02.xlsx&amp;sheet=U0&amp;row=188&amp;col=6&amp;number=3.4&amp;sourceID=14","3.4")</f>
        <v>3.4</v>
      </c>
      <c r="G188" s="4" t="str">
        <f>HYPERLINK("http://141.218.60.56/~jnz1568/getInfo.php?workbook=19_02.xlsx&amp;sheet=U0&amp;row=188&amp;col=7&amp;number=0.00034&amp;sourceID=14","0.00034")</f>
        <v>0.00034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HYPERLINK("http://141.218.60.56/~jnz1568/getInfo.php?workbook=19_02.xlsx&amp;sheet=U0&amp;row=189&amp;col=6&amp;number=3.5&amp;sourceID=14","3.5")</f>
        <v>3.5</v>
      </c>
      <c r="G189" s="4" t="str">
        <f>HYPERLINK("http://141.218.60.56/~jnz1568/getInfo.php?workbook=19_02.xlsx&amp;sheet=U0&amp;row=189&amp;col=7&amp;number=0.00034&amp;sourceID=14","0.00034")</f>
        <v>0.00034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HYPERLINK("http://141.218.60.56/~jnz1568/getInfo.php?workbook=19_02.xlsx&amp;sheet=U0&amp;row=190&amp;col=6&amp;number=3.6&amp;sourceID=14","3.6")</f>
        <v>3.6</v>
      </c>
      <c r="G190" s="4" t="str">
        <f>HYPERLINK("http://141.218.60.56/~jnz1568/getInfo.php?workbook=19_02.xlsx&amp;sheet=U0&amp;row=190&amp;col=7&amp;number=0.00034&amp;sourceID=14","0.00034")</f>
        <v>0.00034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HYPERLINK("http://141.218.60.56/~jnz1568/getInfo.php?workbook=19_02.xlsx&amp;sheet=U0&amp;row=191&amp;col=6&amp;number=3.7&amp;sourceID=14","3.7")</f>
        <v>3.7</v>
      </c>
      <c r="G191" s="4" t="str">
        <f>HYPERLINK("http://141.218.60.56/~jnz1568/getInfo.php?workbook=19_02.xlsx&amp;sheet=U0&amp;row=191&amp;col=7&amp;number=0.00034&amp;sourceID=14","0.00034")</f>
        <v>0.00034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HYPERLINK("http://141.218.60.56/~jnz1568/getInfo.php?workbook=19_02.xlsx&amp;sheet=U0&amp;row=192&amp;col=6&amp;number=3.8&amp;sourceID=14","3.8")</f>
        <v>3.8</v>
      </c>
      <c r="G192" s="4" t="str">
        <f>HYPERLINK("http://141.218.60.56/~jnz1568/getInfo.php?workbook=19_02.xlsx&amp;sheet=U0&amp;row=192&amp;col=7&amp;number=0.00034&amp;sourceID=14","0.00034")</f>
        <v>0.00034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HYPERLINK("http://141.218.60.56/~jnz1568/getInfo.php?workbook=19_02.xlsx&amp;sheet=U0&amp;row=193&amp;col=6&amp;number=3.9&amp;sourceID=14","3.9")</f>
        <v>3.9</v>
      </c>
      <c r="G193" s="4" t="str">
        <f>HYPERLINK("http://141.218.60.56/~jnz1568/getInfo.php?workbook=19_02.xlsx&amp;sheet=U0&amp;row=193&amp;col=7&amp;number=0.00034&amp;sourceID=14","0.00034")</f>
        <v>0.00034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HYPERLINK("http://141.218.60.56/~jnz1568/getInfo.php?workbook=19_02.xlsx&amp;sheet=U0&amp;row=194&amp;col=6&amp;number=4&amp;sourceID=14","4")</f>
        <v>4</v>
      </c>
      <c r="G194" s="4" t="str">
        <f>HYPERLINK("http://141.218.60.56/~jnz1568/getInfo.php?workbook=19_02.xlsx&amp;sheet=U0&amp;row=194&amp;col=7&amp;number=0.00034&amp;sourceID=14","0.00034")</f>
        <v>0.00034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HYPERLINK("http://141.218.60.56/~jnz1568/getInfo.php?workbook=19_02.xlsx&amp;sheet=U0&amp;row=195&amp;col=6&amp;number=4.1&amp;sourceID=14","4.1")</f>
        <v>4.1</v>
      </c>
      <c r="G195" s="4" t="str">
        <f>HYPERLINK("http://141.218.60.56/~jnz1568/getInfo.php?workbook=19_02.xlsx&amp;sheet=U0&amp;row=195&amp;col=7&amp;number=0.00034&amp;sourceID=14","0.00034")</f>
        <v>0.00034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HYPERLINK("http://141.218.60.56/~jnz1568/getInfo.php?workbook=19_02.xlsx&amp;sheet=U0&amp;row=196&amp;col=6&amp;number=4.2&amp;sourceID=14","4.2")</f>
        <v>4.2</v>
      </c>
      <c r="G196" s="4" t="str">
        <f>HYPERLINK("http://141.218.60.56/~jnz1568/getInfo.php?workbook=19_02.xlsx&amp;sheet=U0&amp;row=196&amp;col=7&amp;number=0.00034&amp;sourceID=14","0.00034")</f>
        <v>0.00034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HYPERLINK("http://141.218.60.56/~jnz1568/getInfo.php?workbook=19_02.xlsx&amp;sheet=U0&amp;row=197&amp;col=6&amp;number=4.3&amp;sourceID=14","4.3")</f>
        <v>4.3</v>
      </c>
      <c r="G197" s="4" t="str">
        <f>HYPERLINK("http://141.218.60.56/~jnz1568/getInfo.php?workbook=19_02.xlsx&amp;sheet=U0&amp;row=197&amp;col=7&amp;number=0.00034&amp;sourceID=14","0.00034")</f>
        <v>0.00034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HYPERLINK("http://141.218.60.56/~jnz1568/getInfo.php?workbook=19_02.xlsx&amp;sheet=U0&amp;row=198&amp;col=6&amp;number=4.4&amp;sourceID=14","4.4")</f>
        <v>4.4</v>
      </c>
      <c r="G198" s="4" t="str">
        <f>HYPERLINK("http://141.218.60.56/~jnz1568/getInfo.php?workbook=19_02.xlsx&amp;sheet=U0&amp;row=198&amp;col=7&amp;number=0.00034&amp;sourceID=14","0.00034")</f>
        <v>0.00034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HYPERLINK("http://141.218.60.56/~jnz1568/getInfo.php?workbook=19_02.xlsx&amp;sheet=U0&amp;row=199&amp;col=6&amp;number=4.5&amp;sourceID=14","4.5")</f>
        <v>4.5</v>
      </c>
      <c r="G199" s="4" t="str">
        <f>HYPERLINK("http://141.218.60.56/~jnz1568/getInfo.php?workbook=19_02.xlsx&amp;sheet=U0&amp;row=199&amp;col=7&amp;number=0.00034&amp;sourceID=14","0.00034")</f>
        <v>0.00034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HYPERLINK("http://141.218.60.56/~jnz1568/getInfo.php?workbook=19_02.xlsx&amp;sheet=U0&amp;row=200&amp;col=6&amp;number=4.6&amp;sourceID=14","4.6")</f>
        <v>4.6</v>
      </c>
      <c r="G200" s="4" t="str">
        <f>HYPERLINK("http://141.218.60.56/~jnz1568/getInfo.php?workbook=19_02.xlsx&amp;sheet=U0&amp;row=200&amp;col=7&amp;number=0.00034&amp;sourceID=14","0.00034")</f>
        <v>0.00034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HYPERLINK("http://141.218.60.56/~jnz1568/getInfo.php?workbook=19_02.xlsx&amp;sheet=U0&amp;row=201&amp;col=6&amp;number=4.7&amp;sourceID=14","4.7")</f>
        <v>4.7</v>
      </c>
      <c r="G201" s="4" t="str">
        <f>HYPERLINK("http://141.218.60.56/~jnz1568/getInfo.php?workbook=19_02.xlsx&amp;sheet=U0&amp;row=201&amp;col=7&amp;number=0.00034&amp;sourceID=14","0.00034")</f>
        <v>0.00034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HYPERLINK("http://141.218.60.56/~jnz1568/getInfo.php?workbook=19_02.xlsx&amp;sheet=U0&amp;row=202&amp;col=6&amp;number=4.8&amp;sourceID=14","4.8")</f>
        <v>4.8</v>
      </c>
      <c r="G202" s="4" t="str">
        <f>HYPERLINK("http://141.218.60.56/~jnz1568/getInfo.php?workbook=19_02.xlsx&amp;sheet=U0&amp;row=202&amp;col=7&amp;number=0.000339&amp;sourceID=14","0.000339")</f>
        <v>0.000339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HYPERLINK("http://141.218.60.56/~jnz1568/getInfo.php?workbook=19_02.xlsx&amp;sheet=U0&amp;row=203&amp;col=6&amp;number=4.9&amp;sourceID=14","4.9")</f>
        <v>4.9</v>
      </c>
      <c r="G203" s="4" t="str">
        <f>HYPERLINK("http://141.218.60.56/~jnz1568/getInfo.php?workbook=19_02.xlsx&amp;sheet=U0&amp;row=203&amp;col=7&amp;number=0.000339&amp;sourceID=14","0.000339")</f>
        <v>0.000339</v>
      </c>
    </row>
    <row r="204" spans="1:7">
      <c r="A204" s="3">
        <v>19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HYPERLINK("http://141.218.60.56/~jnz1568/getInfo.php?workbook=19_02.xlsx&amp;sheet=U0&amp;row=204&amp;col=6&amp;number=3&amp;sourceID=14","3")</f>
        <v>3</v>
      </c>
      <c r="G204" s="4" t="str">
        <f>HYPERLINK("http://141.218.60.56/~jnz1568/getInfo.php?workbook=19_02.xlsx&amp;sheet=U0&amp;row=204&amp;col=7&amp;number=0.000765&amp;sourceID=14","0.000765")</f>
        <v>0.000765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HYPERLINK("http://141.218.60.56/~jnz1568/getInfo.php?workbook=19_02.xlsx&amp;sheet=U0&amp;row=205&amp;col=6&amp;number=3.1&amp;sourceID=14","3.1")</f>
        <v>3.1</v>
      </c>
      <c r="G205" s="4" t="str">
        <f>HYPERLINK("http://141.218.60.56/~jnz1568/getInfo.php?workbook=19_02.xlsx&amp;sheet=U0&amp;row=205&amp;col=7&amp;number=0.000765&amp;sourceID=14","0.000765")</f>
        <v>0.000765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HYPERLINK("http://141.218.60.56/~jnz1568/getInfo.php?workbook=19_02.xlsx&amp;sheet=U0&amp;row=206&amp;col=6&amp;number=3.2&amp;sourceID=14","3.2")</f>
        <v>3.2</v>
      </c>
      <c r="G206" s="4" t="str">
        <f>HYPERLINK("http://141.218.60.56/~jnz1568/getInfo.php?workbook=19_02.xlsx&amp;sheet=U0&amp;row=206&amp;col=7&amp;number=0.000765&amp;sourceID=14","0.000765")</f>
        <v>0.000765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HYPERLINK("http://141.218.60.56/~jnz1568/getInfo.php?workbook=19_02.xlsx&amp;sheet=U0&amp;row=207&amp;col=6&amp;number=3.3&amp;sourceID=14","3.3")</f>
        <v>3.3</v>
      </c>
      <c r="G207" s="4" t="str">
        <f>HYPERLINK("http://141.218.60.56/~jnz1568/getInfo.php?workbook=19_02.xlsx&amp;sheet=U0&amp;row=207&amp;col=7&amp;number=0.000765&amp;sourceID=14","0.000765")</f>
        <v>0.000765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HYPERLINK("http://141.218.60.56/~jnz1568/getInfo.php?workbook=19_02.xlsx&amp;sheet=U0&amp;row=208&amp;col=6&amp;number=3.4&amp;sourceID=14","3.4")</f>
        <v>3.4</v>
      </c>
      <c r="G208" s="4" t="str">
        <f>HYPERLINK("http://141.218.60.56/~jnz1568/getInfo.php?workbook=19_02.xlsx&amp;sheet=U0&amp;row=208&amp;col=7&amp;number=0.000765&amp;sourceID=14","0.000765")</f>
        <v>0.000765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HYPERLINK("http://141.218.60.56/~jnz1568/getInfo.php?workbook=19_02.xlsx&amp;sheet=U0&amp;row=209&amp;col=6&amp;number=3.5&amp;sourceID=14","3.5")</f>
        <v>3.5</v>
      </c>
      <c r="G209" s="4" t="str">
        <f>HYPERLINK("http://141.218.60.56/~jnz1568/getInfo.php?workbook=19_02.xlsx&amp;sheet=U0&amp;row=209&amp;col=7&amp;number=0.000765&amp;sourceID=14","0.000765")</f>
        <v>0.000765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HYPERLINK("http://141.218.60.56/~jnz1568/getInfo.php?workbook=19_02.xlsx&amp;sheet=U0&amp;row=210&amp;col=6&amp;number=3.6&amp;sourceID=14","3.6")</f>
        <v>3.6</v>
      </c>
      <c r="G210" s="4" t="str">
        <f>HYPERLINK("http://141.218.60.56/~jnz1568/getInfo.php?workbook=19_02.xlsx&amp;sheet=U0&amp;row=210&amp;col=7&amp;number=0.000765&amp;sourceID=14","0.000765")</f>
        <v>0.000765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HYPERLINK("http://141.218.60.56/~jnz1568/getInfo.php?workbook=19_02.xlsx&amp;sheet=U0&amp;row=211&amp;col=6&amp;number=3.7&amp;sourceID=14","3.7")</f>
        <v>3.7</v>
      </c>
      <c r="G211" s="4" t="str">
        <f>HYPERLINK("http://141.218.60.56/~jnz1568/getInfo.php?workbook=19_02.xlsx&amp;sheet=U0&amp;row=211&amp;col=7&amp;number=0.000765&amp;sourceID=14","0.000765")</f>
        <v>0.000765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HYPERLINK("http://141.218.60.56/~jnz1568/getInfo.php?workbook=19_02.xlsx&amp;sheet=U0&amp;row=212&amp;col=6&amp;number=3.8&amp;sourceID=14","3.8")</f>
        <v>3.8</v>
      </c>
      <c r="G212" s="4" t="str">
        <f>HYPERLINK("http://141.218.60.56/~jnz1568/getInfo.php?workbook=19_02.xlsx&amp;sheet=U0&amp;row=212&amp;col=7&amp;number=0.000765&amp;sourceID=14","0.000765")</f>
        <v>0.000765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HYPERLINK("http://141.218.60.56/~jnz1568/getInfo.php?workbook=19_02.xlsx&amp;sheet=U0&amp;row=213&amp;col=6&amp;number=3.9&amp;sourceID=14","3.9")</f>
        <v>3.9</v>
      </c>
      <c r="G213" s="4" t="str">
        <f>HYPERLINK("http://141.218.60.56/~jnz1568/getInfo.php?workbook=19_02.xlsx&amp;sheet=U0&amp;row=213&amp;col=7&amp;number=0.000765&amp;sourceID=14","0.000765")</f>
        <v>0.000765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HYPERLINK("http://141.218.60.56/~jnz1568/getInfo.php?workbook=19_02.xlsx&amp;sheet=U0&amp;row=214&amp;col=6&amp;number=4&amp;sourceID=14","4")</f>
        <v>4</v>
      </c>
      <c r="G214" s="4" t="str">
        <f>HYPERLINK("http://141.218.60.56/~jnz1568/getInfo.php?workbook=19_02.xlsx&amp;sheet=U0&amp;row=214&amp;col=7&amp;number=0.000765&amp;sourceID=14","0.000765")</f>
        <v>0.000765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HYPERLINK("http://141.218.60.56/~jnz1568/getInfo.php?workbook=19_02.xlsx&amp;sheet=U0&amp;row=215&amp;col=6&amp;number=4.1&amp;sourceID=14","4.1")</f>
        <v>4.1</v>
      </c>
      <c r="G215" s="4" t="str">
        <f>HYPERLINK("http://141.218.60.56/~jnz1568/getInfo.php?workbook=19_02.xlsx&amp;sheet=U0&amp;row=215&amp;col=7&amp;number=0.000765&amp;sourceID=14","0.000765")</f>
        <v>0.000765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HYPERLINK("http://141.218.60.56/~jnz1568/getInfo.php?workbook=19_02.xlsx&amp;sheet=U0&amp;row=216&amp;col=6&amp;number=4.2&amp;sourceID=14","4.2")</f>
        <v>4.2</v>
      </c>
      <c r="G216" s="4" t="str">
        <f>HYPERLINK("http://141.218.60.56/~jnz1568/getInfo.php?workbook=19_02.xlsx&amp;sheet=U0&amp;row=216&amp;col=7&amp;number=0.000764&amp;sourceID=14","0.000764")</f>
        <v>0.000764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HYPERLINK("http://141.218.60.56/~jnz1568/getInfo.php?workbook=19_02.xlsx&amp;sheet=U0&amp;row=217&amp;col=6&amp;number=4.3&amp;sourceID=14","4.3")</f>
        <v>4.3</v>
      </c>
      <c r="G217" s="4" t="str">
        <f>HYPERLINK("http://141.218.60.56/~jnz1568/getInfo.php?workbook=19_02.xlsx&amp;sheet=U0&amp;row=217&amp;col=7&amp;number=0.000764&amp;sourceID=14","0.000764")</f>
        <v>0.000764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HYPERLINK("http://141.218.60.56/~jnz1568/getInfo.php?workbook=19_02.xlsx&amp;sheet=U0&amp;row=218&amp;col=6&amp;number=4.4&amp;sourceID=14","4.4")</f>
        <v>4.4</v>
      </c>
      <c r="G218" s="4" t="str">
        <f>HYPERLINK("http://141.218.60.56/~jnz1568/getInfo.php?workbook=19_02.xlsx&amp;sheet=U0&amp;row=218&amp;col=7&amp;number=0.000764&amp;sourceID=14","0.000764")</f>
        <v>0.000764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HYPERLINK("http://141.218.60.56/~jnz1568/getInfo.php?workbook=19_02.xlsx&amp;sheet=U0&amp;row=219&amp;col=6&amp;number=4.5&amp;sourceID=14","4.5")</f>
        <v>4.5</v>
      </c>
      <c r="G219" s="4" t="str">
        <f>HYPERLINK("http://141.218.60.56/~jnz1568/getInfo.php?workbook=19_02.xlsx&amp;sheet=U0&amp;row=219&amp;col=7&amp;number=0.000764&amp;sourceID=14","0.000764")</f>
        <v>0.000764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HYPERLINK("http://141.218.60.56/~jnz1568/getInfo.php?workbook=19_02.xlsx&amp;sheet=U0&amp;row=220&amp;col=6&amp;number=4.6&amp;sourceID=14","4.6")</f>
        <v>4.6</v>
      </c>
      <c r="G220" s="4" t="str">
        <f>HYPERLINK("http://141.218.60.56/~jnz1568/getInfo.php?workbook=19_02.xlsx&amp;sheet=U0&amp;row=220&amp;col=7&amp;number=0.000764&amp;sourceID=14","0.000764")</f>
        <v>0.000764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HYPERLINK("http://141.218.60.56/~jnz1568/getInfo.php?workbook=19_02.xlsx&amp;sheet=U0&amp;row=221&amp;col=6&amp;number=4.7&amp;sourceID=14","4.7")</f>
        <v>4.7</v>
      </c>
      <c r="G221" s="4" t="str">
        <f>HYPERLINK("http://141.218.60.56/~jnz1568/getInfo.php?workbook=19_02.xlsx&amp;sheet=U0&amp;row=221&amp;col=7&amp;number=0.000764&amp;sourceID=14","0.000764")</f>
        <v>0.000764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HYPERLINK("http://141.218.60.56/~jnz1568/getInfo.php?workbook=19_02.xlsx&amp;sheet=U0&amp;row=222&amp;col=6&amp;number=4.8&amp;sourceID=14","4.8")</f>
        <v>4.8</v>
      </c>
      <c r="G222" s="4" t="str">
        <f>HYPERLINK("http://141.218.60.56/~jnz1568/getInfo.php?workbook=19_02.xlsx&amp;sheet=U0&amp;row=222&amp;col=7&amp;number=0.000763&amp;sourceID=14","0.000763")</f>
        <v>0.000763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HYPERLINK("http://141.218.60.56/~jnz1568/getInfo.php?workbook=19_02.xlsx&amp;sheet=U0&amp;row=223&amp;col=6&amp;number=4.9&amp;sourceID=14","4.9")</f>
        <v>4.9</v>
      </c>
      <c r="G223" s="4" t="str">
        <f>HYPERLINK("http://141.218.60.56/~jnz1568/getInfo.php?workbook=19_02.xlsx&amp;sheet=U0&amp;row=223&amp;col=7&amp;number=0.000763&amp;sourceID=14","0.000763")</f>
        <v>0.000763</v>
      </c>
    </row>
    <row r="224" spans="1:7">
      <c r="A224" s="3">
        <v>19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HYPERLINK("http://141.218.60.56/~jnz1568/getInfo.php?workbook=19_02.xlsx&amp;sheet=U0&amp;row=224&amp;col=6&amp;number=3&amp;sourceID=14","3")</f>
        <v>3</v>
      </c>
      <c r="G224" s="4" t="str">
        <f>HYPERLINK("http://141.218.60.56/~jnz1568/getInfo.php?workbook=19_02.xlsx&amp;sheet=U0&amp;row=224&amp;col=7&amp;number=0.000724&amp;sourceID=14","0.000724")</f>
        <v>0.000724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HYPERLINK("http://141.218.60.56/~jnz1568/getInfo.php?workbook=19_02.xlsx&amp;sheet=U0&amp;row=225&amp;col=6&amp;number=3.1&amp;sourceID=14","3.1")</f>
        <v>3.1</v>
      </c>
      <c r="G225" s="4" t="str">
        <f>HYPERLINK("http://141.218.60.56/~jnz1568/getInfo.php?workbook=19_02.xlsx&amp;sheet=U0&amp;row=225&amp;col=7&amp;number=0.000724&amp;sourceID=14","0.000724")</f>
        <v>0.000724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HYPERLINK("http://141.218.60.56/~jnz1568/getInfo.php?workbook=19_02.xlsx&amp;sheet=U0&amp;row=226&amp;col=6&amp;number=3.2&amp;sourceID=14","3.2")</f>
        <v>3.2</v>
      </c>
      <c r="G226" s="4" t="str">
        <f>HYPERLINK("http://141.218.60.56/~jnz1568/getInfo.php?workbook=19_02.xlsx&amp;sheet=U0&amp;row=226&amp;col=7&amp;number=0.000724&amp;sourceID=14","0.000724")</f>
        <v>0.000724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HYPERLINK("http://141.218.60.56/~jnz1568/getInfo.php?workbook=19_02.xlsx&amp;sheet=U0&amp;row=227&amp;col=6&amp;number=3.3&amp;sourceID=14","3.3")</f>
        <v>3.3</v>
      </c>
      <c r="G227" s="4" t="str">
        <f>HYPERLINK("http://141.218.60.56/~jnz1568/getInfo.php?workbook=19_02.xlsx&amp;sheet=U0&amp;row=227&amp;col=7&amp;number=0.000724&amp;sourceID=14","0.000724")</f>
        <v>0.000724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HYPERLINK("http://141.218.60.56/~jnz1568/getInfo.php?workbook=19_02.xlsx&amp;sheet=U0&amp;row=228&amp;col=6&amp;number=3.4&amp;sourceID=14","3.4")</f>
        <v>3.4</v>
      </c>
      <c r="G228" s="4" t="str">
        <f>HYPERLINK("http://141.218.60.56/~jnz1568/getInfo.php?workbook=19_02.xlsx&amp;sheet=U0&amp;row=228&amp;col=7&amp;number=0.000724&amp;sourceID=14","0.000724")</f>
        <v>0.000724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HYPERLINK("http://141.218.60.56/~jnz1568/getInfo.php?workbook=19_02.xlsx&amp;sheet=U0&amp;row=229&amp;col=6&amp;number=3.5&amp;sourceID=14","3.5")</f>
        <v>3.5</v>
      </c>
      <c r="G229" s="4" t="str">
        <f>HYPERLINK("http://141.218.60.56/~jnz1568/getInfo.php?workbook=19_02.xlsx&amp;sheet=U0&amp;row=229&amp;col=7&amp;number=0.000724&amp;sourceID=14","0.000724")</f>
        <v>0.000724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HYPERLINK("http://141.218.60.56/~jnz1568/getInfo.php?workbook=19_02.xlsx&amp;sheet=U0&amp;row=230&amp;col=6&amp;number=3.6&amp;sourceID=14","3.6")</f>
        <v>3.6</v>
      </c>
      <c r="G230" s="4" t="str">
        <f>HYPERLINK("http://141.218.60.56/~jnz1568/getInfo.php?workbook=19_02.xlsx&amp;sheet=U0&amp;row=230&amp;col=7&amp;number=0.000724&amp;sourceID=14","0.000724")</f>
        <v>0.000724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HYPERLINK("http://141.218.60.56/~jnz1568/getInfo.php?workbook=19_02.xlsx&amp;sheet=U0&amp;row=231&amp;col=6&amp;number=3.7&amp;sourceID=14","3.7")</f>
        <v>3.7</v>
      </c>
      <c r="G231" s="4" t="str">
        <f>HYPERLINK("http://141.218.60.56/~jnz1568/getInfo.php?workbook=19_02.xlsx&amp;sheet=U0&amp;row=231&amp;col=7&amp;number=0.000724&amp;sourceID=14","0.000724")</f>
        <v>0.000724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HYPERLINK("http://141.218.60.56/~jnz1568/getInfo.php?workbook=19_02.xlsx&amp;sheet=U0&amp;row=232&amp;col=6&amp;number=3.8&amp;sourceID=14","3.8")</f>
        <v>3.8</v>
      </c>
      <c r="G232" s="4" t="str">
        <f>HYPERLINK("http://141.218.60.56/~jnz1568/getInfo.php?workbook=19_02.xlsx&amp;sheet=U0&amp;row=232&amp;col=7&amp;number=0.000724&amp;sourceID=14","0.000724")</f>
        <v>0.000724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HYPERLINK("http://141.218.60.56/~jnz1568/getInfo.php?workbook=19_02.xlsx&amp;sheet=U0&amp;row=233&amp;col=6&amp;number=3.9&amp;sourceID=14","3.9")</f>
        <v>3.9</v>
      </c>
      <c r="G233" s="4" t="str">
        <f>HYPERLINK("http://141.218.60.56/~jnz1568/getInfo.php?workbook=19_02.xlsx&amp;sheet=U0&amp;row=233&amp;col=7&amp;number=0.000724&amp;sourceID=14","0.000724")</f>
        <v>0.000724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HYPERLINK("http://141.218.60.56/~jnz1568/getInfo.php?workbook=19_02.xlsx&amp;sheet=U0&amp;row=234&amp;col=6&amp;number=4&amp;sourceID=14","4")</f>
        <v>4</v>
      </c>
      <c r="G234" s="4" t="str">
        <f>HYPERLINK("http://141.218.60.56/~jnz1568/getInfo.php?workbook=19_02.xlsx&amp;sheet=U0&amp;row=234&amp;col=7&amp;number=0.000724&amp;sourceID=14","0.000724")</f>
        <v>0.000724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HYPERLINK("http://141.218.60.56/~jnz1568/getInfo.php?workbook=19_02.xlsx&amp;sheet=U0&amp;row=235&amp;col=6&amp;number=4.1&amp;sourceID=14","4.1")</f>
        <v>4.1</v>
      </c>
      <c r="G235" s="4" t="str">
        <f>HYPERLINK("http://141.218.60.56/~jnz1568/getInfo.php?workbook=19_02.xlsx&amp;sheet=U0&amp;row=235&amp;col=7&amp;number=0.000725&amp;sourceID=14","0.000725")</f>
        <v>0.000725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HYPERLINK("http://141.218.60.56/~jnz1568/getInfo.php?workbook=19_02.xlsx&amp;sheet=U0&amp;row=236&amp;col=6&amp;number=4.2&amp;sourceID=14","4.2")</f>
        <v>4.2</v>
      </c>
      <c r="G236" s="4" t="str">
        <f>HYPERLINK("http://141.218.60.56/~jnz1568/getInfo.php?workbook=19_02.xlsx&amp;sheet=U0&amp;row=236&amp;col=7&amp;number=0.000725&amp;sourceID=14","0.000725")</f>
        <v>0.000725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HYPERLINK("http://141.218.60.56/~jnz1568/getInfo.php?workbook=19_02.xlsx&amp;sheet=U0&amp;row=237&amp;col=6&amp;number=4.3&amp;sourceID=14","4.3")</f>
        <v>4.3</v>
      </c>
      <c r="G237" s="4" t="str">
        <f>HYPERLINK("http://141.218.60.56/~jnz1568/getInfo.php?workbook=19_02.xlsx&amp;sheet=U0&amp;row=237&amp;col=7&amp;number=0.000725&amp;sourceID=14","0.000725")</f>
        <v>0.000725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HYPERLINK("http://141.218.60.56/~jnz1568/getInfo.php?workbook=19_02.xlsx&amp;sheet=U0&amp;row=238&amp;col=6&amp;number=4.4&amp;sourceID=14","4.4")</f>
        <v>4.4</v>
      </c>
      <c r="G238" s="4" t="str">
        <f>HYPERLINK("http://141.218.60.56/~jnz1568/getInfo.php?workbook=19_02.xlsx&amp;sheet=U0&amp;row=238&amp;col=7&amp;number=0.000725&amp;sourceID=14","0.000725")</f>
        <v>0.000725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HYPERLINK("http://141.218.60.56/~jnz1568/getInfo.php?workbook=19_02.xlsx&amp;sheet=U0&amp;row=239&amp;col=6&amp;number=4.5&amp;sourceID=14","4.5")</f>
        <v>4.5</v>
      </c>
      <c r="G239" s="4" t="str">
        <f>HYPERLINK("http://141.218.60.56/~jnz1568/getInfo.php?workbook=19_02.xlsx&amp;sheet=U0&amp;row=239&amp;col=7&amp;number=0.000725&amp;sourceID=14","0.000725")</f>
        <v>0.000725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HYPERLINK("http://141.218.60.56/~jnz1568/getInfo.php?workbook=19_02.xlsx&amp;sheet=U0&amp;row=240&amp;col=6&amp;number=4.6&amp;sourceID=14","4.6")</f>
        <v>4.6</v>
      </c>
      <c r="G240" s="4" t="str">
        <f>HYPERLINK("http://141.218.60.56/~jnz1568/getInfo.php?workbook=19_02.xlsx&amp;sheet=U0&amp;row=240&amp;col=7&amp;number=0.000725&amp;sourceID=14","0.000725")</f>
        <v>0.000725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HYPERLINK("http://141.218.60.56/~jnz1568/getInfo.php?workbook=19_02.xlsx&amp;sheet=U0&amp;row=241&amp;col=6&amp;number=4.7&amp;sourceID=14","4.7")</f>
        <v>4.7</v>
      </c>
      <c r="G241" s="4" t="str">
        <f>HYPERLINK("http://141.218.60.56/~jnz1568/getInfo.php?workbook=19_02.xlsx&amp;sheet=U0&amp;row=241&amp;col=7&amp;number=0.000726&amp;sourceID=14","0.000726")</f>
        <v>0.000726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HYPERLINK("http://141.218.60.56/~jnz1568/getInfo.php?workbook=19_02.xlsx&amp;sheet=U0&amp;row=242&amp;col=6&amp;number=4.8&amp;sourceID=14","4.8")</f>
        <v>4.8</v>
      </c>
      <c r="G242" s="4" t="str">
        <f>HYPERLINK("http://141.218.60.56/~jnz1568/getInfo.php?workbook=19_02.xlsx&amp;sheet=U0&amp;row=242&amp;col=7&amp;number=0.000726&amp;sourceID=14","0.000726")</f>
        <v>0.000726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HYPERLINK("http://141.218.60.56/~jnz1568/getInfo.php?workbook=19_02.xlsx&amp;sheet=U0&amp;row=243&amp;col=6&amp;number=4.9&amp;sourceID=14","4.9")</f>
        <v>4.9</v>
      </c>
      <c r="G243" s="4" t="str">
        <f>HYPERLINK("http://141.218.60.56/~jnz1568/getInfo.php?workbook=19_02.xlsx&amp;sheet=U0&amp;row=243&amp;col=7&amp;number=0.000727&amp;sourceID=14","0.000727")</f>
        <v>0.000727</v>
      </c>
    </row>
    <row r="244" spans="1:7">
      <c r="A244" s="3">
        <v>19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HYPERLINK("http://141.218.60.56/~jnz1568/getInfo.php?workbook=19_02.xlsx&amp;sheet=U0&amp;row=244&amp;col=6&amp;number=3&amp;sourceID=14","3")</f>
        <v>3</v>
      </c>
      <c r="G244" s="4" t="str">
        <f>HYPERLINK("http://141.218.60.56/~jnz1568/getInfo.php?workbook=19_02.xlsx&amp;sheet=U0&amp;row=244&amp;col=7&amp;number=4.51e-05&amp;sourceID=14","4.51e-05")</f>
        <v>4.51e-05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HYPERLINK("http://141.218.60.56/~jnz1568/getInfo.php?workbook=19_02.xlsx&amp;sheet=U0&amp;row=245&amp;col=6&amp;number=3.1&amp;sourceID=14","3.1")</f>
        <v>3.1</v>
      </c>
      <c r="G245" s="4" t="str">
        <f>HYPERLINK("http://141.218.60.56/~jnz1568/getInfo.php?workbook=19_02.xlsx&amp;sheet=U0&amp;row=245&amp;col=7&amp;number=4.51e-05&amp;sourceID=14","4.51e-05")</f>
        <v>4.51e-05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HYPERLINK("http://141.218.60.56/~jnz1568/getInfo.php?workbook=19_02.xlsx&amp;sheet=U0&amp;row=246&amp;col=6&amp;number=3.2&amp;sourceID=14","3.2")</f>
        <v>3.2</v>
      </c>
      <c r="G246" s="4" t="str">
        <f>HYPERLINK("http://141.218.60.56/~jnz1568/getInfo.php?workbook=19_02.xlsx&amp;sheet=U0&amp;row=246&amp;col=7&amp;number=4.51e-05&amp;sourceID=14","4.51e-05")</f>
        <v>4.51e-05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HYPERLINK("http://141.218.60.56/~jnz1568/getInfo.php?workbook=19_02.xlsx&amp;sheet=U0&amp;row=247&amp;col=6&amp;number=3.3&amp;sourceID=14","3.3")</f>
        <v>3.3</v>
      </c>
      <c r="G247" s="4" t="str">
        <f>HYPERLINK("http://141.218.60.56/~jnz1568/getInfo.php?workbook=19_02.xlsx&amp;sheet=U0&amp;row=247&amp;col=7&amp;number=4.51e-05&amp;sourceID=14","4.51e-05")</f>
        <v>4.51e-05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HYPERLINK("http://141.218.60.56/~jnz1568/getInfo.php?workbook=19_02.xlsx&amp;sheet=U0&amp;row=248&amp;col=6&amp;number=3.4&amp;sourceID=14","3.4")</f>
        <v>3.4</v>
      </c>
      <c r="G248" s="4" t="str">
        <f>HYPERLINK("http://141.218.60.56/~jnz1568/getInfo.php?workbook=19_02.xlsx&amp;sheet=U0&amp;row=248&amp;col=7&amp;number=4.51e-05&amp;sourceID=14","4.51e-05")</f>
        <v>4.51e-05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HYPERLINK("http://141.218.60.56/~jnz1568/getInfo.php?workbook=19_02.xlsx&amp;sheet=U0&amp;row=249&amp;col=6&amp;number=3.5&amp;sourceID=14","3.5")</f>
        <v>3.5</v>
      </c>
      <c r="G249" s="4" t="str">
        <f>HYPERLINK("http://141.218.60.56/~jnz1568/getInfo.php?workbook=19_02.xlsx&amp;sheet=U0&amp;row=249&amp;col=7&amp;number=4.51e-05&amp;sourceID=14","4.51e-05")</f>
        <v>4.51e-05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HYPERLINK("http://141.218.60.56/~jnz1568/getInfo.php?workbook=19_02.xlsx&amp;sheet=U0&amp;row=250&amp;col=6&amp;number=3.6&amp;sourceID=14","3.6")</f>
        <v>3.6</v>
      </c>
      <c r="G250" s="4" t="str">
        <f>HYPERLINK("http://141.218.60.56/~jnz1568/getInfo.php?workbook=19_02.xlsx&amp;sheet=U0&amp;row=250&amp;col=7&amp;number=4.51e-05&amp;sourceID=14","4.51e-05")</f>
        <v>4.51e-05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HYPERLINK("http://141.218.60.56/~jnz1568/getInfo.php?workbook=19_02.xlsx&amp;sheet=U0&amp;row=251&amp;col=6&amp;number=3.7&amp;sourceID=14","3.7")</f>
        <v>3.7</v>
      </c>
      <c r="G251" s="4" t="str">
        <f>HYPERLINK("http://141.218.60.56/~jnz1568/getInfo.php?workbook=19_02.xlsx&amp;sheet=U0&amp;row=251&amp;col=7&amp;number=4.51e-05&amp;sourceID=14","4.51e-05")</f>
        <v>4.51e-05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HYPERLINK("http://141.218.60.56/~jnz1568/getInfo.php?workbook=19_02.xlsx&amp;sheet=U0&amp;row=252&amp;col=6&amp;number=3.8&amp;sourceID=14","3.8")</f>
        <v>3.8</v>
      </c>
      <c r="G252" s="4" t="str">
        <f>HYPERLINK("http://141.218.60.56/~jnz1568/getInfo.php?workbook=19_02.xlsx&amp;sheet=U0&amp;row=252&amp;col=7&amp;number=4.51e-05&amp;sourceID=14","4.51e-05")</f>
        <v>4.51e-05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HYPERLINK("http://141.218.60.56/~jnz1568/getInfo.php?workbook=19_02.xlsx&amp;sheet=U0&amp;row=253&amp;col=6&amp;number=3.9&amp;sourceID=14","3.9")</f>
        <v>3.9</v>
      </c>
      <c r="G253" s="4" t="str">
        <f>HYPERLINK("http://141.218.60.56/~jnz1568/getInfo.php?workbook=19_02.xlsx&amp;sheet=U0&amp;row=253&amp;col=7&amp;number=4.51e-05&amp;sourceID=14","4.51e-05")</f>
        <v>4.51e-05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HYPERLINK("http://141.218.60.56/~jnz1568/getInfo.php?workbook=19_02.xlsx&amp;sheet=U0&amp;row=254&amp;col=6&amp;number=4&amp;sourceID=14","4")</f>
        <v>4</v>
      </c>
      <c r="G254" s="4" t="str">
        <f>HYPERLINK("http://141.218.60.56/~jnz1568/getInfo.php?workbook=19_02.xlsx&amp;sheet=U0&amp;row=254&amp;col=7&amp;number=4.51e-05&amp;sourceID=14","4.51e-05")</f>
        <v>4.51e-05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HYPERLINK("http://141.218.60.56/~jnz1568/getInfo.php?workbook=19_02.xlsx&amp;sheet=U0&amp;row=255&amp;col=6&amp;number=4.1&amp;sourceID=14","4.1")</f>
        <v>4.1</v>
      </c>
      <c r="G255" s="4" t="str">
        <f>HYPERLINK("http://141.218.60.56/~jnz1568/getInfo.php?workbook=19_02.xlsx&amp;sheet=U0&amp;row=255&amp;col=7&amp;number=4.51e-05&amp;sourceID=14","4.51e-05")</f>
        <v>4.51e-05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HYPERLINK("http://141.218.60.56/~jnz1568/getInfo.php?workbook=19_02.xlsx&amp;sheet=U0&amp;row=256&amp;col=6&amp;number=4.2&amp;sourceID=14","4.2")</f>
        <v>4.2</v>
      </c>
      <c r="G256" s="4" t="str">
        <f>HYPERLINK("http://141.218.60.56/~jnz1568/getInfo.php?workbook=19_02.xlsx&amp;sheet=U0&amp;row=256&amp;col=7&amp;number=4.51e-05&amp;sourceID=14","4.51e-05")</f>
        <v>4.51e-05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HYPERLINK("http://141.218.60.56/~jnz1568/getInfo.php?workbook=19_02.xlsx&amp;sheet=U0&amp;row=257&amp;col=6&amp;number=4.3&amp;sourceID=14","4.3")</f>
        <v>4.3</v>
      </c>
      <c r="G257" s="4" t="str">
        <f>HYPERLINK("http://141.218.60.56/~jnz1568/getInfo.php?workbook=19_02.xlsx&amp;sheet=U0&amp;row=257&amp;col=7&amp;number=4.51e-05&amp;sourceID=14","4.51e-05")</f>
        <v>4.51e-05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HYPERLINK("http://141.218.60.56/~jnz1568/getInfo.php?workbook=19_02.xlsx&amp;sheet=U0&amp;row=258&amp;col=6&amp;number=4.4&amp;sourceID=14","4.4")</f>
        <v>4.4</v>
      </c>
      <c r="G258" s="4" t="str">
        <f>HYPERLINK("http://141.218.60.56/~jnz1568/getInfo.php?workbook=19_02.xlsx&amp;sheet=U0&amp;row=258&amp;col=7&amp;number=4.51e-05&amp;sourceID=14","4.51e-05")</f>
        <v>4.51e-05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HYPERLINK("http://141.218.60.56/~jnz1568/getInfo.php?workbook=19_02.xlsx&amp;sheet=U0&amp;row=259&amp;col=6&amp;number=4.5&amp;sourceID=14","4.5")</f>
        <v>4.5</v>
      </c>
      <c r="G259" s="4" t="str">
        <f>HYPERLINK("http://141.218.60.56/~jnz1568/getInfo.php?workbook=19_02.xlsx&amp;sheet=U0&amp;row=259&amp;col=7&amp;number=4.51e-05&amp;sourceID=14","4.51e-05")</f>
        <v>4.51e-05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HYPERLINK("http://141.218.60.56/~jnz1568/getInfo.php?workbook=19_02.xlsx&amp;sheet=U0&amp;row=260&amp;col=6&amp;number=4.6&amp;sourceID=14","4.6")</f>
        <v>4.6</v>
      </c>
      <c r="G260" s="4" t="str">
        <f>HYPERLINK("http://141.218.60.56/~jnz1568/getInfo.php?workbook=19_02.xlsx&amp;sheet=U0&amp;row=260&amp;col=7&amp;number=4.51e-05&amp;sourceID=14","4.51e-05")</f>
        <v>4.51e-05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HYPERLINK("http://141.218.60.56/~jnz1568/getInfo.php?workbook=19_02.xlsx&amp;sheet=U0&amp;row=261&amp;col=6&amp;number=4.7&amp;sourceID=14","4.7")</f>
        <v>4.7</v>
      </c>
      <c r="G261" s="4" t="str">
        <f>HYPERLINK("http://141.218.60.56/~jnz1568/getInfo.php?workbook=19_02.xlsx&amp;sheet=U0&amp;row=261&amp;col=7&amp;number=4.5e-05&amp;sourceID=14","4.5e-05")</f>
        <v>4.5e-05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HYPERLINK("http://141.218.60.56/~jnz1568/getInfo.php?workbook=19_02.xlsx&amp;sheet=U0&amp;row=262&amp;col=6&amp;number=4.8&amp;sourceID=14","4.8")</f>
        <v>4.8</v>
      </c>
      <c r="G262" s="4" t="str">
        <f>HYPERLINK("http://141.218.60.56/~jnz1568/getInfo.php?workbook=19_02.xlsx&amp;sheet=U0&amp;row=262&amp;col=7&amp;number=4.5e-05&amp;sourceID=14","4.5e-05")</f>
        <v>4.5e-05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HYPERLINK("http://141.218.60.56/~jnz1568/getInfo.php?workbook=19_02.xlsx&amp;sheet=U0&amp;row=263&amp;col=6&amp;number=4.9&amp;sourceID=14","4.9")</f>
        <v>4.9</v>
      </c>
      <c r="G263" s="4" t="str">
        <f>HYPERLINK("http://141.218.60.56/~jnz1568/getInfo.php?workbook=19_02.xlsx&amp;sheet=U0&amp;row=263&amp;col=7&amp;number=4.5e-05&amp;sourceID=14","4.5e-05")</f>
        <v>4.5e-05</v>
      </c>
    </row>
    <row r="264" spans="1:7">
      <c r="A264" s="3">
        <v>19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HYPERLINK("http://141.218.60.56/~jnz1568/getInfo.php?workbook=19_02.xlsx&amp;sheet=U0&amp;row=264&amp;col=6&amp;number=3&amp;sourceID=14","3")</f>
        <v>3</v>
      </c>
      <c r="G264" s="4" t="str">
        <f>HYPERLINK("http://141.218.60.56/~jnz1568/getInfo.php?workbook=19_02.xlsx&amp;sheet=U0&amp;row=264&amp;col=7&amp;number=6.49e-05&amp;sourceID=14","6.49e-05")</f>
        <v>6.49e-05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HYPERLINK("http://141.218.60.56/~jnz1568/getInfo.php?workbook=19_02.xlsx&amp;sheet=U0&amp;row=265&amp;col=6&amp;number=3.1&amp;sourceID=14","3.1")</f>
        <v>3.1</v>
      </c>
      <c r="G265" s="4" t="str">
        <f>HYPERLINK("http://141.218.60.56/~jnz1568/getInfo.php?workbook=19_02.xlsx&amp;sheet=U0&amp;row=265&amp;col=7&amp;number=6.49e-05&amp;sourceID=14","6.49e-05")</f>
        <v>6.49e-05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HYPERLINK("http://141.218.60.56/~jnz1568/getInfo.php?workbook=19_02.xlsx&amp;sheet=U0&amp;row=266&amp;col=6&amp;number=3.2&amp;sourceID=14","3.2")</f>
        <v>3.2</v>
      </c>
      <c r="G266" s="4" t="str">
        <f>HYPERLINK("http://141.218.60.56/~jnz1568/getInfo.php?workbook=19_02.xlsx&amp;sheet=U0&amp;row=266&amp;col=7&amp;number=6.49e-05&amp;sourceID=14","6.49e-05")</f>
        <v>6.49e-05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HYPERLINK("http://141.218.60.56/~jnz1568/getInfo.php?workbook=19_02.xlsx&amp;sheet=U0&amp;row=267&amp;col=6&amp;number=3.3&amp;sourceID=14","3.3")</f>
        <v>3.3</v>
      </c>
      <c r="G267" s="4" t="str">
        <f>HYPERLINK("http://141.218.60.56/~jnz1568/getInfo.php?workbook=19_02.xlsx&amp;sheet=U0&amp;row=267&amp;col=7&amp;number=6.49e-05&amp;sourceID=14","6.49e-05")</f>
        <v>6.49e-05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HYPERLINK("http://141.218.60.56/~jnz1568/getInfo.php?workbook=19_02.xlsx&amp;sheet=U0&amp;row=268&amp;col=6&amp;number=3.4&amp;sourceID=14","3.4")</f>
        <v>3.4</v>
      </c>
      <c r="G268" s="4" t="str">
        <f>HYPERLINK("http://141.218.60.56/~jnz1568/getInfo.php?workbook=19_02.xlsx&amp;sheet=U0&amp;row=268&amp;col=7&amp;number=6.49e-05&amp;sourceID=14","6.49e-05")</f>
        <v>6.49e-05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HYPERLINK("http://141.218.60.56/~jnz1568/getInfo.php?workbook=19_02.xlsx&amp;sheet=U0&amp;row=269&amp;col=6&amp;number=3.5&amp;sourceID=14","3.5")</f>
        <v>3.5</v>
      </c>
      <c r="G269" s="4" t="str">
        <f>HYPERLINK("http://141.218.60.56/~jnz1568/getInfo.php?workbook=19_02.xlsx&amp;sheet=U0&amp;row=269&amp;col=7&amp;number=6.49e-05&amp;sourceID=14","6.49e-05")</f>
        <v>6.49e-05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HYPERLINK("http://141.218.60.56/~jnz1568/getInfo.php?workbook=19_02.xlsx&amp;sheet=U0&amp;row=270&amp;col=6&amp;number=3.6&amp;sourceID=14","3.6")</f>
        <v>3.6</v>
      </c>
      <c r="G270" s="4" t="str">
        <f>HYPERLINK("http://141.218.60.56/~jnz1568/getInfo.php?workbook=19_02.xlsx&amp;sheet=U0&amp;row=270&amp;col=7&amp;number=6.49e-05&amp;sourceID=14","6.49e-05")</f>
        <v>6.49e-05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HYPERLINK("http://141.218.60.56/~jnz1568/getInfo.php?workbook=19_02.xlsx&amp;sheet=U0&amp;row=271&amp;col=6&amp;number=3.7&amp;sourceID=14","3.7")</f>
        <v>3.7</v>
      </c>
      <c r="G271" s="4" t="str">
        <f>HYPERLINK("http://141.218.60.56/~jnz1568/getInfo.php?workbook=19_02.xlsx&amp;sheet=U0&amp;row=271&amp;col=7&amp;number=6.49e-05&amp;sourceID=14","6.49e-05")</f>
        <v>6.49e-05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HYPERLINK("http://141.218.60.56/~jnz1568/getInfo.php?workbook=19_02.xlsx&amp;sheet=U0&amp;row=272&amp;col=6&amp;number=3.8&amp;sourceID=14","3.8")</f>
        <v>3.8</v>
      </c>
      <c r="G272" s="4" t="str">
        <f>HYPERLINK("http://141.218.60.56/~jnz1568/getInfo.php?workbook=19_02.xlsx&amp;sheet=U0&amp;row=272&amp;col=7&amp;number=6.49e-05&amp;sourceID=14","6.49e-05")</f>
        <v>6.49e-05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HYPERLINK("http://141.218.60.56/~jnz1568/getInfo.php?workbook=19_02.xlsx&amp;sheet=U0&amp;row=273&amp;col=6&amp;number=3.9&amp;sourceID=14","3.9")</f>
        <v>3.9</v>
      </c>
      <c r="G273" s="4" t="str">
        <f>HYPERLINK("http://141.218.60.56/~jnz1568/getInfo.php?workbook=19_02.xlsx&amp;sheet=U0&amp;row=273&amp;col=7&amp;number=6.49e-05&amp;sourceID=14","6.49e-05")</f>
        <v>6.49e-05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HYPERLINK("http://141.218.60.56/~jnz1568/getInfo.php?workbook=19_02.xlsx&amp;sheet=U0&amp;row=274&amp;col=6&amp;number=4&amp;sourceID=14","4")</f>
        <v>4</v>
      </c>
      <c r="G274" s="4" t="str">
        <f>HYPERLINK("http://141.218.60.56/~jnz1568/getInfo.php?workbook=19_02.xlsx&amp;sheet=U0&amp;row=274&amp;col=7&amp;number=6.49e-05&amp;sourceID=14","6.49e-05")</f>
        <v>6.49e-05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HYPERLINK("http://141.218.60.56/~jnz1568/getInfo.php?workbook=19_02.xlsx&amp;sheet=U0&amp;row=275&amp;col=6&amp;number=4.1&amp;sourceID=14","4.1")</f>
        <v>4.1</v>
      </c>
      <c r="G275" s="4" t="str">
        <f>HYPERLINK("http://141.218.60.56/~jnz1568/getInfo.php?workbook=19_02.xlsx&amp;sheet=U0&amp;row=275&amp;col=7&amp;number=6.49e-05&amp;sourceID=14","6.49e-05")</f>
        <v>6.49e-05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HYPERLINK("http://141.218.60.56/~jnz1568/getInfo.php?workbook=19_02.xlsx&amp;sheet=U0&amp;row=276&amp;col=6&amp;number=4.2&amp;sourceID=14","4.2")</f>
        <v>4.2</v>
      </c>
      <c r="G276" s="4" t="str">
        <f>HYPERLINK("http://141.218.60.56/~jnz1568/getInfo.php?workbook=19_02.xlsx&amp;sheet=U0&amp;row=276&amp;col=7&amp;number=6.49e-05&amp;sourceID=14","6.49e-05")</f>
        <v>6.49e-05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HYPERLINK("http://141.218.60.56/~jnz1568/getInfo.php?workbook=19_02.xlsx&amp;sheet=U0&amp;row=277&amp;col=6&amp;number=4.3&amp;sourceID=14","4.3")</f>
        <v>4.3</v>
      </c>
      <c r="G277" s="4" t="str">
        <f>HYPERLINK("http://141.218.60.56/~jnz1568/getInfo.php?workbook=19_02.xlsx&amp;sheet=U0&amp;row=277&amp;col=7&amp;number=6.49e-05&amp;sourceID=14","6.49e-05")</f>
        <v>6.49e-05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HYPERLINK("http://141.218.60.56/~jnz1568/getInfo.php?workbook=19_02.xlsx&amp;sheet=U0&amp;row=278&amp;col=6&amp;number=4.4&amp;sourceID=14","4.4")</f>
        <v>4.4</v>
      </c>
      <c r="G278" s="4" t="str">
        <f>HYPERLINK("http://141.218.60.56/~jnz1568/getInfo.php?workbook=19_02.xlsx&amp;sheet=U0&amp;row=278&amp;col=7&amp;number=6.49e-05&amp;sourceID=14","6.49e-05")</f>
        <v>6.49e-05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HYPERLINK("http://141.218.60.56/~jnz1568/getInfo.php?workbook=19_02.xlsx&amp;sheet=U0&amp;row=279&amp;col=6&amp;number=4.5&amp;sourceID=14","4.5")</f>
        <v>4.5</v>
      </c>
      <c r="G279" s="4" t="str">
        <f>HYPERLINK("http://141.218.60.56/~jnz1568/getInfo.php?workbook=19_02.xlsx&amp;sheet=U0&amp;row=279&amp;col=7&amp;number=6.49e-05&amp;sourceID=14","6.49e-05")</f>
        <v>6.49e-05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HYPERLINK("http://141.218.60.56/~jnz1568/getInfo.php?workbook=19_02.xlsx&amp;sheet=U0&amp;row=280&amp;col=6&amp;number=4.6&amp;sourceID=14","4.6")</f>
        <v>4.6</v>
      </c>
      <c r="G280" s="4" t="str">
        <f>HYPERLINK("http://141.218.60.56/~jnz1568/getInfo.php?workbook=19_02.xlsx&amp;sheet=U0&amp;row=280&amp;col=7&amp;number=6.49e-05&amp;sourceID=14","6.49e-05")</f>
        <v>6.49e-05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HYPERLINK("http://141.218.60.56/~jnz1568/getInfo.php?workbook=19_02.xlsx&amp;sheet=U0&amp;row=281&amp;col=6&amp;number=4.7&amp;sourceID=14","4.7")</f>
        <v>4.7</v>
      </c>
      <c r="G281" s="4" t="str">
        <f>HYPERLINK("http://141.218.60.56/~jnz1568/getInfo.php?workbook=19_02.xlsx&amp;sheet=U0&amp;row=281&amp;col=7&amp;number=6.49e-05&amp;sourceID=14","6.49e-05")</f>
        <v>6.49e-05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HYPERLINK("http://141.218.60.56/~jnz1568/getInfo.php?workbook=19_02.xlsx&amp;sheet=U0&amp;row=282&amp;col=6&amp;number=4.8&amp;sourceID=14","4.8")</f>
        <v>4.8</v>
      </c>
      <c r="G282" s="4" t="str">
        <f>HYPERLINK("http://141.218.60.56/~jnz1568/getInfo.php?workbook=19_02.xlsx&amp;sheet=U0&amp;row=282&amp;col=7&amp;number=6.49e-05&amp;sourceID=14","6.49e-05")</f>
        <v>6.49e-05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HYPERLINK("http://141.218.60.56/~jnz1568/getInfo.php?workbook=19_02.xlsx&amp;sheet=U0&amp;row=283&amp;col=6&amp;number=4.9&amp;sourceID=14","4.9")</f>
        <v>4.9</v>
      </c>
      <c r="G283" s="4" t="str">
        <f>HYPERLINK("http://141.218.60.56/~jnz1568/getInfo.php?workbook=19_02.xlsx&amp;sheet=U0&amp;row=283&amp;col=7&amp;number=6.49e-05&amp;sourceID=14","6.49e-05")</f>
        <v>6.49e-05</v>
      </c>
    </row>
    <row r="284" spans="1:7">
      <c r="A284" s="3">
        <v>19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HYPERLINK("http://141.218.60.56/~jnz1568/getInfo.php?workbook=19_02.xlsx&amp;sheet=U0&amp;row=284&amp;col=6&amp;number=3&amp;sourceID=14","3")</f>
        <v>3</v>
      </c>
      <c r="G284" s="4" t="str">
        <f>HYPERLINK("http://141.218.60.56/~jnz1568/getInfo.php?workbook=19_02.xlsx&amp;sheet=U0&amp;row=284&amp;col=7&amp;number=0.000106&amp;sourceID=14","0.000106")</f>
        <v>0.000106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HYPERLINK("http://141.218.60.56/~jnz1568/getInfo.php?workbook=19_02.xlsx&amp;sheet=U0&amp;row=285&amp;col=6&amp;number=3.1&amp;sourceID=14","3.1")</f>
        <v>3.1</v>
      </c>
      <c r="G285" s="4" t="str">
        <f>HYPERLINK("http://141.218.60.56/~jnz1568/getInfo.php?workbook=19_02.xlsx&amp;sheet=U0&amp;row=285&amp;col=7&amp;number=0.000106&amp;sourceID=14","0.000106")</f>
        <v>0.000106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HYPERLINK("http://141.218.60.56/~jnz1568/getInfo.php?workbook=19_02.xlsx&amp;sheet=U0&amp;row=286&amp;col=6&amp;number=3.2&amp;sourceID=14","3.2")</f>
        <v>3.2</v>
      </c>
      <c r="G286" s="4" t="str">
        <f>HYPERLINK("http://141.218.60.56/~jnz1568/getInfo.php?workbook=19_02.xlsx&amp;sheet=U0&amp;row=286&amp;col=7&amp;number=0.000106&amp;sourceID=14","0.000106")</f>
        <v>0.000106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HYPERLINK("http://141.218.60.56/~jnz1568/getInfo.php?workbook=19_02.xlsx&amp;sheet=U0&amp;row=287&amp;col=6&amp;number=3.3&amp;sourceID=14","3.3")</f>
        <v>3.3</v>
      </c>
      <c r="G287" s="4" t="str">
        <f>HYPERLINK("http://141.218.60.56/~jnz1568/getInfo.php?workbook=19_02.xlsx&amp;sheet=U0&amp;row=287&amp;col=7&amp;number=0.000106&amp;sourceID=14","0.000106")</f>
        <v>0.000106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HYPERLINK("http://141.218.60.56/~jnz1568/getInfo.php?workbook=19_02.xlsx&amp;sheet=U0&amp;row=288&amp;col=6&amp;number=3.4&amp;sourceID=14","3.4")</f>
        <v>3.4</v>
      </c>
      <c r="G288" s="4" t="str">
        <f>HYPERLINK("http://141.218.60.56/~jnz1568/getInfo.php?workbook=19_02.xlsx&amp;sheet=U0&amp;row=288&amp;col=7&amp;number=0.000106&amp;sourceID=14","0.000106")</f>
        <v>0.000106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HYPERLINK("http://141.218.60.56/~jnz1568/getInfo.php?workbook=19_02.xlsx&amp;sheet=U0&amp;row=289&amp;col=6&amp;number=3.5&amp;sourceID=14","3.5")</f>
        <v>3.5</v>
      </c>
      <c r="G289" s="4" t="str">
        <f>HYPERLINK("http://141.218.60.56/~jnz1568/getInfo.php?workbook=19_02.xlsx&amp;sheet=U0&amp;row=289&amp;col=7&amp;number=0.000106&amp;sourceID=14","0.000106")</f>
        <v>0.000106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HYPERLINK("http://141.218.60.56/~jnz1568/getInfo.php?workbook=19_02.xlsx&amp;sheet=U0&amp;row=290&amp;col=6&amp;number=3.6&amp;sourceID=14","3.6")</f>
        <v>3.6</v>
      </c>
      <c r="G290" s="4" t="str">
        <f>HYPERLINK("http://141.218.60.56/~jnz1568/getInfo.php?workbook=19_02.xlsx&amp;sheet=U0&amp;row=290&amp;col=7&amp;number=0.000106&amp;sourceID=14","0.000106")</f>
        <v>0.000106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HYPERLINK("http://141.218.60.56/~jnz1568/getInfo.php?workbook=19_02.xlsx&amp;sheet=U0&amp;row=291&amp;col=6&amp;number=3.7&amp;sourceID=14","3.7")</f>
        <v>3.7</v>
      </c>
      <c r="G291" s="4" t="str">
        <f>HYPERLINK("http://141.218.60.56/~jnz1568/getInfo.php?workbook=19_02.xlsx&amp;sheet=U0&amp;row=291&amp;col=7&amp;number=0.000106&amp;sourceID=14","0.000106")</f>
        <v>0.000106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HYPERLINK("http://141.218.60.56/~jnz1568/getInfo.php?workbook=19_02.xlsx&amp;sheet=U0&amp;row=292&amp;col=6&amp;number=3.8&amp;sourceID=14","3.8")</f>
        <v>3.8</v>
      </c>
      <c r="G292" s="4" t="str">
        <f>HYPERLINK("http://141.218.60.56/~jnz1568/getInfo.php?workbook=19_02.xlsx&amp;sheet=U0&amp;row=292&amp;col=7&amp;number=0.000106&amp;sourceID=14","0.000106")</f>
        <v>0.000106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HYPERLINK("http://141.218.60.56/~jnz1568/getInfo.php?workbook=19_02.xlsx&amp;sheet=U0&amp;row=293&amp;col=6&amp;number=3.9&amp;sourceID=14","3.9")</f>
        <v>3.9</v>
      </c>
      <c r="G293" s="4" t="str">
        <f>HYPERLINK("http://141.218.60.56/~jnz1568/getInfo.php?workbook=19_02.xlsx&amp;sheet=U0&amp;row=293&amp;col=7&amp;number=0.000106&amp;sourceID=14","0.000106")</f>
        <v>0.000106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HYPERLINK("http://141.218.60.56/~jnz1568/getInfo.php?workbook=19_02.xlsx&amp;sheet=U0&amp;row=294&amp;col=6&amp;number=4&amp;sourceID=14","4")</f>
        <v>4</v>
      </c>
      <c r="G294" s="4" t="str">
        <f>HYPERLINK("http://141.218.60.56/~jnz1568/getInfo.php?workbook=19_02.xlsx&amp;sheet=U0&amp;row=294&amp;col=7&amp;number=0.000106&amp;sourceID=14","0.000106")</f>
        <v>0.000106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HYPERLINK("http://141.218.60.56/~jnz1568/getInfo.php?workbook=19_02.xlsx&amp;sheet=U0&amp;row=295&amp;col=6&amp;number=4.1&amp;sourceID=14","4.1")</f>
        <v>4.1</v>
      </c>
      <c r="G295" s="4" t="str">
        <f>HYPERLINK("http://141.218.60.56/~jnz1568/getInfo.php?workbook=19_02.xlsx&amp;sheet=U0&amp;row=295&amp;col=7&amp;number=0.000106&amp;sourceID=14","0.000106")</f>
        <v>0.000106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HYPERLINK("http://141.218.60.56/~jnz1568/getInfo.php?workbook=19_02.xlsx&amp;sheet=U0&amp;row=296&amp;col=6&amp;number=4.2&amp;sourceID=14","4.2")</f>
        <v>4.2</v>
      </c>
      <c r="G296" s="4" t="str">
        <f>HYPERLINK("http://141.218.60.56/~jnz1568/getInfo.php?workbook=19_02.xlsx&amp;sheet=U0&amp;row=296&amp;col=7&amp;number=0.000106&amp;sourceID=14","0.000106")</f>
        <v>0.000106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HYPERLINK("http://141.218.60.56/~jnz1568/getInfo.php?workbook=19_02.xlsx&amp;sheet=U0&amp;row=297&amp;col=6&amp;number=4.3&amp;sourceID=14","4.3")</f>
        <v>4.3</v>
      </c>
      <c r="G297" s="4" t="str">
        <f>HYPERLINK("http://141.218.60.56/~jnz1568/getInfo.php?workbook=19_02.xlsx&amp;sheet=U0&amp;row=297&amp;col=7&amp;number=0.000106&amp;sourceID=14","0.000106")</f>
        <v>0.000106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HYPERLINK("http://141.218.60.56/~jnz1568/getInfo.php?workbook=19_02.xlsx&amp;sheet=U0&amp;row=298&amp;col=6&amp;number=4.4&amp;sourceID=14","4.4")</f>
        <v>4.4</v>
      </c>
      <c r="G298" s="4" t="str">
        <f>HYPERLINK("http://141.218.60.56/~jnz1568/getInfo.php?workbook=19_02.xlsx&amp;sheet=U0&amp;row=298&amp;col=7&amp;number=0.000106&amp;sourceID=14","0.000106")</f>
        <v>0.000106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HYPERLINK("http://141.218.60.56/~jnz1568/getInfo.php?workbook=19_02.xlsx&amp;sheet=U0&amp;row=299&amp;col=6&amp;number=4.5&amp;sourceID=14","4.5")</f>
        <v>4.5</v>
      </c>
      <c r="G299" s="4" t="str">
        <f>HYPERLINK("http://141.218.60.56/~jnz1568/getInfo.php?workbook=19_02.xlsx&amp;sheet=U0&amp;row=299&amp;col=7&amp;number=0.000105&amp;sourceID=14","0.000105")</f>
        <v>0.000105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HYPERLINK("http://141.218.60.56/~jnz1568/getInfo.php?workbook=19_02.xlsx&amp;sheet=U0&amp;row=300&amp;col=6&amp;number=4.6&amp;sourceID=14","4.6")</f>
        <v>4.6</v>
      </c>
      <c r="G300" s="4" t="str">
        <f>HYPERLINK("http://141.218.60.56/~jnz1568/getInfo.php?workbook=19_02.xlsx&amp;sheet=U0&amp;row=300&amp;col=7&amp;number=0.000105&amp;sourceID=14","0.000105")</f>
        <v>0.000105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HYPERLINK("http://141.218.60.56/~jnz1568/getInfo.php?workbook=19_02.xlsx&amp;sheet=U0&amp;row=301&amp;col=6&amp;number=4.7&amp;sourceID=14","4.7")</f>
        <v>4.7</v>
      </c>
      <c r="G301" s="4" t="str">
        <f>HYPERLINK("http://141.218.60.56/~jnz1568/getInfo.php?workbook=19_02.xlsx&amp;sheet=U0&amp;row=301&amp;col=7&amp;number=0.000105&amp;sourceID=14","0.000105")</f>
        <v>0.000105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HYPERLINK("http://141.218.60.56/~jnz1568/getInfo.php?workbook=19_02.xlsx&amp;sheet=U0&amp;row=302&amp;col=6&amp;number=4.8&amp;sourceID=14","4.8")</f>
        <v>4.8</v>
      </c>
      <c r="G302" s="4" t="str">
        <f>HYPERLINK("http://141.218.60.56/~jnz1568/getInfo.php?workbook=19_02.xlsx&amp;sheet=U0&amp;row=302&amp;col=7&amp;number=0.000105&amp;sourceID=14","0.000105")</f>
        <v>0.000105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HYPERLINK("http://141.218.60.56/~jnz1568/getInfo.php?workbook=19_02.xlsx&amp;sheet=U0&amp;row=303&amp;col=6&amp;number=4.9&amp;sourceID=14","4.9")</f>
        <v>4.9</v>
      </c>
      <c r="G303" s="4" t="str">
        <f>HYPERLINK("http://141.218.60.56/~jnz1568/getInfo.php?workbook=19_02.xlsx&amp;sheet=U0&amp;row=303&amp;col=7&amp;number=0.000105&amp;sourceID=14","0.000105")</f>
        <v>0.000105</v>
      </c>
    </row>
    <row r="304" spans="1:7">
      <c r="A304" s="3">
        <v>19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HYPERLINK("http://141.218.60.56/~jnz1568/getInfo.php?workbook=19_02.xlsx&amp;sheet=U0&amp;row=304&amp;col=6&amp;number=3&amp;sourceID=14","3")</f>
        <v>3</v>
      </c>
      <c r="G304" s="4" t="str">
        <f>HYPERLINK("http://141.218.60.56/~jnz1568/getInfo.php?workbook=19_02.xlsx&amp;sheet=U0&amp;row=304&amp;col=7&amp;number=4.32e-05&amp;sourceID=14","4.32e-05")</f>
        <v>4.32e-05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HYPERLINK("http://141.218.60.56/~jnz1568/getInfo.php?workbook=19_02.xlsx&amp;sheet=U0&amp;row=305&amp;col=6&amp;number=3.1&amp;sourceID=14","3.1")</f>
        <v>3.1</v>
      </c>
      <c r="G305" s="4" t="str">
        <f>HYPERLINK("http://141.218.60.56/~jnz1568/getInfo.php?workbook=19_02.xlsx&amp;sheet=U0&amp;row=305&amp;col=7&amp;number=4.32e-05&amp;sourceID=14","4.32e-05")</f>
        <v>4.32e-05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HYPERLINK("http://141.218.60.56/~jnz1568/getInfo.php?workbook=19_02.xlsx&amp;sheet=U0&amp;row=306&amp;col=6&amp;number=3.2&amp;sourceID=14","3.2")</f>
        <v>3.2</v>
      </c>
      <c r="G306" s="4" t="str">
        <f>HYPERLINK("http://141.218.60.56/~jnz1568/getInfo.php?workbook=19_02.xlsx&amp;sheet=U0&amp;row=306&amp;col=7&amp;number=4.32e-05&amp;sourceID=14","4.32e-05")</f>
        <v>4.32e-05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HYPERLINK("http://141.218.60.56/~jnz1568/getInfo.php?workbook=19_02.xlsx&amp;sheet=U0&amp;row=307&amp;col=6&amp;number=3.3&amp;sourceID=14","3.3")</f>
        <v>3.3</v>
      </c>
      <c r="G307" s="4" t="str">
        <f>HYPERLINK("http://141.218.60.56/~jnz1568/getInfo.php?workbook=19_02.xlsx&amp;sheet=U0&amp;row=307&amp;col=7&amp;number=4.32e-05&amp;sourceID=14","4.32e-05")</f>
        <v>4.32e-05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HYPERLINK("http://141.218.60.56/~jnz1568/getInfo.php?workbook=19_02.xlsx&amp;sheet=U0&amp;row=308&amp;col=6&amp;number=3.4&amp;sourceID=14","3.4")</f>
        <v>3.4</v>
      </c>
      <c r="G308" s="4" t="str">
        <f>HYPERLINK("http://141.218.60.56/~jnz1568/getInfo.php?workbook=19_02.xlsx&amp;sheet=U0&amp;row=308&amp;col=7&amp;number=4.32e-05&amp;sourceID=14","4.32e-05")</f>
        <v>4.32e-05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HYPERLINK("http://141.218.60.56/~jnz1568/getInfo.php?workbook=19_02.xlsx&amp;sheet=U0&amp;row=309&amp;col=6&amp;number=3.5&amp;sourceID=14","3.5")</f>
        <v>3.5</v>
      </c>
      <c r="G309" s="4" t="str">
        <f>HYPERLINK("http://141.218.60.56/~jnz1568/getInfo.php?workbook=19_02.xlsx&amp;sheet=U0&amp;row=309&amp;col=7&amp;number=4.32e-05&amp;sourceID=14","4.32e-05")</f>
        <v>4.32e-05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HYPERLINK("http://141.218.60.56/~jnz1568/getInfo.php?workbook=19_02.xlsx&amp;sheet=U0&amp;row=310&amp;col=6&amp;number=3.6&amp;sourceID=14","3.6")</f>
        <v>3.6</v>
      </c>
      <c r="G310" s="4" t="str">
        <f>HYPERLINK("http://141.218.60.56/~jnz1568/getInfo.php?workbook=19_02.xlsx&amp;sheet=U0&amp;row=310&amp;col=7&amp;number=4.32e-05&amp;sourceID=14","4.32e-05")</f>
        <v>4.32e-05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HYPERLINK("http://141.218.60.56/~jnz1568/getInfo.php?workbook=19_02.xlsx&amp;sheet=U0&amp;row=311&amp;col=6&amp;number=3.7&amp;sourceID=14","3.7")</f>
        <v>3.7</v>
      </c>
      <c r="G311" s="4" t="str">
        <f>HYPERLINK("http://141.218.60.56/~jnz1568/getInfo.php?workbook=19_02.xlsx&amp;sheet=U0&amp;row=311&amp;col=7&amp;number=4.32e-05&amp;sourceID=14","4.32e-05")</f>
        <v>4.32e-05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HYPERLINK("http://141.218.60.56/~jnz1568/getInfo.php?workbook=19_02.xlsx&amp;sheet=U0&amp;row=312&amp;col=6&amp;number=3.8&amp;sourceID=14","3.8")</f>
        <v>3.8</v>
      </c>
      <c r="G312" s="4" t="str">
        <f>HYPERLINK("http://141.218.60.56/~jnz1568/getInfo.php?workbook=19_02.xlsx&amp;sheet=U0&amp;row=312&amp;col=7&amp;number=4.33e-05&amp;sourceID=14","4.33e-05")</f>
        <v>4.33e-05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HYPERLINK("http://141.218.60.56/~jnz1568/getInfo.php?workbook=19_02.xlsx&amp;sheet=U0&amp;row=313&amp;col=6&amp;number=3.9&amp;sourceID=14","3.9")</f>
        <v>3.9</v>
      </c>
      <c r="G313" s="4" t="str">
        <f>HYPERLINK("http://141.218.60.56/~jnz1568/getInfo.php?workbook=19_02.xlsx&amp;sheet=U0&amp;row=313&amp;col=7&amp;number=4.33e-05&amp;sourceID=14","4.33e-05")</f>
        <v>4.33e-05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HYPERLINK("http://141.218.60.56/~jnz1568/getInfo.php?workbook=19_02.xlsx&amp;sheet=U0&amp;row=314&amp;col=6&amp;number=4&amp;sourceID=14","4")</f>
        <v>4</v>
      </c>
      <c r="G314" s="4" t="str">
        <f>HYPERLINK("http://141.218.60.56/~jnz1568/getInfo.php?workbook=19_02.xlsx&amp;sheet=U0&amp;row=314&amp;col=7&amp;number=4.33e-05&amp;sourceID=14","4.33e-05")</f>
        <v>4.33e-05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HYPERLINK("http://141.218.60.56/~jnz1568/getInfo.php?workbook=19_02.xlsx&amp;sheet=U0&amp;row=315&amp;col=6&amp;number=4.1&amp;sourceID=14","4.1")</f>
        <v>4.1</v>
      </c>
      <c r="G315" s="4" t="str">
        <f>HYPERLINK("http://141.218.60.56/~jnz1568/getInfo.php?workbook=19_02.xlsx&amp;sheet=U0&amp;row=315&amp;col=7&amp;number=4.33e-05&amp;sourceID=14","4.33e-05")</f>
        <v>4.33e-05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HYPERLINK("http://141.218.60.56/~jnz1568/getInfo.php?workbook=19_02.xlsx&amp;sheet=U0&amp;row=316&amp;col=6&amp;number=4.2&amp;sourceID=14","4.2")</f>
        <v>4.2</v>
      </c>
      <c r="G316" s="4" t="str">
        <f>HYPERLINK("http://141.218.60.56/~jnz1568/getInfo.php?workbook=19_02.xlsx&amp;sheet=U0&amp;row=316&amp;col=7&amp;number=4.33e-05&amp;sourceID=14","4.33e-05")</f>
        <v>4.33e-05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HYPERLINK("http://141.218.60.56/~jnz1568/getInfo.php?workbook=19_02.xlsx&amp;sheet=U0&amp;row=317&amp;col=6&amp;number=4.3&amp;sourceID=14","4.3")</f>
        <v>4.3</v>
      </c>
      <c r="G317" s="4" t="str">
        <f>HYPERLINK("http://141.218.60.56/~jnz1568/getInfo.php?workbook=19_02.xlsx&amp;sheet=U0&amp;row=317&amp;col=7&amp;number=4.33e-05&amp;sourceID=14","4.33e-05")</f>
        <v>4.33e-05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HYPERLINK("http://141.218.60.56/~jnz1568/getInfo.php?workbook=19_02.xlsx&amp;sheet=U0&amp;row=318&amp;col=6&amp;number=4.4&amp;sourceID=14","4.4")</f>
        <v>4.4</v>
      </c>
      <c r="G318" s="4" t="str">
        <f>HYPERLINK("http://141.218.60.56/~jnz1568/getInfo.php?workbook=19_02.xlsx&amp;sheet=U0&amp;row=318&amp;col=7&amp;number=4.33e-05&amp;sourceID=14","4.33e-05")</f>
        <v>4.33e-05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HYPERLINK("http://141.218.60.56/~jnz1568/getInfo.php?workbook=19_02.xlsx&amp;sheet=U0&amp;row=319&amp;col=6&amp;number=4.5&amp;sourceID=14","4.5")</f>
        <v>4.5</v>
      </c>
      <c r="G319" s="4" t="str">
        <f>HYPERLINK("http://141.218.60.56/~jnz1568/getInfo.php?workbook=19_02.xlsx&amp;sheet=U0&amp;row=319&amp;col=7&amp;number=4.33e-05&amp;sourceID=14","4.33e-05")</f>
        <v>4.33e-05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HYPERLINK("http://141.218.60.56/~jnz1568/getInfo.php?workbook=19_02.xlsx&amp;sheet=U0&amp;row=320&amp;col=6&amp;number=4.6&amp;sourceID=14","4.6")</f>
        <v>4.6</v>
      </c>
      <c r="G320" s="4" t="str">
        <f>HYPERLINK("http://141.218.60.56/~jnz1568/getInfo.php?workbook=19_02.xlsx&amp;sheet=U0&amp;row=320&amp;col=7&amp;number=4.33e-05&amp;sourceID=14","4.33e-05")</f>
        <v>4.33e-05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HYPERLINK("http://141.218.60.56/~jnz1568/getInfo.php?workbook=19_02.xlsx&amp;sheet=U0&amp;row=321&amp;col=6&amp;number=4.7&amp;sourceID=14","4.7")</f>
        <v>4.7</v>
      </c>
      <c r="G321" s="4" t="str">
        <f>HYPERLINK("http://141.218.60.56/~jnz1568/getInfo.php?workbook=19_02.xlsx&amp;sheet=U0&amp;row=321&amp;col=7&amp;number=4.33e-05&amp;sourceID=14","4.33e-05")</f>
        <v>4.33e-05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HYPERLINK("http://141.218.60.56/~jnz1568/getInfo.php?workbook=19_02.xlsx&amp;sheet=U0&amp;row=322&amp;col=6&amp;number=4.8&amp;sourceID=14","4.8")</f>
        <v>4.8</v>
      </c>
      <c r="G322" s="4" t="str">
        <f>HYPERLINK("http://141.218.60.56/~jnz1568/getInfo.php?workbook=19_02.xlsx&amp;sheet=U0&amp;row=322&amp;col=7&amp;number=4.33e-05&amp;sourceID=14","4.33e-05")</f>
        <v>4.33e-05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HYPERLINK("http://141.218.60.56/~jnz1568/getInfo.php?workbook=19_02.xlsx&amp;sheet=U0&amp;row=323&amp;col=6&amp;number=4.9&amp;sourceID=14","4.9")</f>
        <v>4.9</v>
      </c>
      <c r="G323" s="4" t="str">
        <f>HYPERLINK("http://141.218.60.56/~jnz1568/getInfo.php?workbook=19_02.xlsx&amp;sheet=U0&amp;row=323&amp;col=7&amp;number=4.34e-05&amp;sourceID=14","4.34e-05")</f>
        <v>4.34e-05</v>
      </c>
    </row>
    <row r="324" spans="1:7">
      <c r="A324" s="3">
        <v>19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HYPERLINK("http://141.218.60.56/~jnz1568/getInfo.php?workbook=19_02.xlsx&amp;sheet=U0&amp;row=324&amp;col=6&amp;number=3&amp;sourceID=14","3")</f>
        <v>3</v>
      </c>
      <c r="G324" s="4" t="str">
        <f>HYPERLINK("http://141.218.60.56/~jnz1568/getInfo.php?workbook=19_02.xlsx&amp;sheet=U0&amp;row=324&amp;col=7&amp;number=7.48e-05&amp;sourceID=14","7.48e-05")</f>
        <v>7.48e-05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HYPERLINK("http://141.218.60.56/~jnz1568/getInfo.php?workbook=19_02.xlsx&amp;sheet=U0&amp;row=325&amp;col=6&amp;number=3.1&amp;sourceID=14","3.1")</f>
        <v>3.1</v>
      </c>
      <c r="G325" s="4" t="str">
        <f>HYPERLINK("http://141.218.60.56/~jnz1568/getInfo.php?workbook=19_02.xlsx&amp;sheet=U0&amp;row=325&amp;col=7&amp;number=7.48e-05&amp;sourceID=14","7.48e-05")</f>
        <v>7.48e-05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HYPERLINK("http://141.218.60.56/~jnz1568/getInfo.php?workbook=19_02.xlsx&amp;sheet=U0&amp;row=326&amp;col=6&amp;number=3.2&amp;sourceID=14","3.2")</f>
        <v>3.2</v>
      </c>
      <c r="G326" s="4" t="str">
        <f>HYPERLINK("http://141.218.60.56/~jnz1568/getInfo.php?workbook=19_02.xlsx&amp;sheet=U0&amp;row=326&amp;col=7&amp;number=7.48e-05&amp;sourceID=14","7.48e-05")</f>
        <v>7.48e-05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HYPERLINK("http://141.218.60.56/~jnz1568/getInfo.php?workbook=19_02.xlsx&amp;sheet=U0&amp;row=327&amp;col=6&amp;number=3.3&amp;sourceID=14","3.3")</f>
        <v>3.3</v>
      </c>
      <c r="G327" s="4" t="str">
        <f>HYPERLINK("http://141.218.60.56/~jnz1568/getInfo.php?workbook=19_02.xlsx&amp;sheet=U0&amp;row=327&amp;col=7&amp;number=7.48e-05&amp;sourceID=14","7.48e-05")</f>
        <v>7.48e-05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HYPERLINK("http://141.218.60.56/~jnz1568/getInfo.php?workbook=19_02.xlsx&amp;sheet=U0&amp;row=328&amp;col=6&amp;number=3.4&amp;sourceID=14","3.4")</f>
        <v>3.4</v>
      </c>
      <c r="G328" s="4" t="str">
        <f>HYPERLINK("http://141.218.60.56/~jnz1568/getInfo.php?workbook=19_02.xlsx&amp;sheet=U0&amp;row=328&amp;col=7&amp;number=7.48e-05&amp;sourceID=14","7.48e-05")</f>
        <v>7.48e-05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HYPERLINK("http://141.218.60.56/~jnz1568/getInfo.php?workbook=19_02.xlsx&amp;sheet=U0&amp;row=329&amp;col=6&amp;number=3.5&amp;sourceID=14","3.5")</f>
        <v>3.5</v>
      </c>
      <c r="G329" s="4" t="str">
        <f>HYPERLINK("http://141.218.60.56/~jnz1568/getInfo.php?workbook=19_02.xlsx&amp;sheet=U0&amp;row=329&amp;col=7&amp;number=7.48e-05&amp;sourceID=14","7.48e-05")</f>
        <v>7.48e-05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HYPERLINK("http://141.218.60.56/~jnz1568/getInfo.php?workbook=19_02.xlsx&amp;sheet=U0&amp;row=330&amp;col=6&amp;number=3.6&amp;sourceID=14","3.6")</f>
        <v>3.6</v>
      </c>
      <c r="G330" s="4" t="str">
        <f>HYPERLINK("http://141.218.60.56/~jnz1568/getInfo.php?workbook=19_02.xlsx&amp;sheet=U0&amp;row=330&amp;col=7&amp;number=7.48e-05&amp;sourceID=14","7.48e-05")</f>
        <v>7.48e-05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HYPERLINK("http://141.218.60.56/~jnz1568/getInfo.php?workbook=19_02.xlsx&amp;sheet=U0&amp;row=331&amp;col=6&amp;number=3.7&amp;sourceID=14","3.7")</f>
        <v>3.7</v>
      </c>
      <c r="G331" s="4" t="str">
        <f>HYPERLINK("http://141.218.60.56/~jnz1568/getInfo.php?workbook=19_02.xlsx&amp;sheet=U0&amp;row=331&amp;col=7&amp;number=7.48e-05&amp;sourceID=14","7.48e-05")</f>
        <v>7.48e-05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HYPERLINK("http://141.218.60.56/~jnz1568/getInfo.php?workbook=19_02.xlsx&amp;sheet=U0&amp;row=332&amp;col=6&amp;number=3.8&amp;sourceID=14","3.8")</f>
        <v>3.8</v>
      </c>
      <c r="G332" s="4" t="str">
        <f>HYPERLINK("http://141.218.60.56/~jnz1568/getInfo.php?workbook=19_02.xlsx&amp;sheet=U0&amp;row=332&amp;col=7&amp;number=7.48e-05&amp;sourceID=14","7.48e-05")</f>
        <v>7.48e-05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HYPERLINK("http://141.218.60.56/~jnz1568/getInfo.php?workbook=19_02.xlsx&amp;sheet=U0&amp;row=333&amp;col=6&amp;number=3.9&amp;sourceID=14","3.9")</f>
        <v>3.9</v>
      </c>
      <c r="G333" s="4" t="str">
        <f>HYPERLINK("http://141.218.60.56/~jnz1568/getInfo.php?workbook=19_02.xlsx&amp;sheet=U0&amp;row=333&amp;col=7&amp;number=7.48e-05&amp;sourceID=14","7.48e-05")</f>
        <v>7.48e-05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HYPERLINK("http://141.218.60.56/~jnz1568/getInfo.php?workbook=19_02.xlsx&amp;sheet=U0&amp;row=334&amp;col=6&amp;number=4&amp;sourceID=14","4")</f>
        <v>4</v>
      </c>
      <c r="G334" s="4" t="str">
        <f>HYPERLINK("http://141.218.60.56/~jnz1568/getInfo.php?workbook=19_02.xlsx&amp;sheet=U0&amp;row=334&amp;col=7&amp;number=7.48e-05&amp;sourceID=14","7.48e-05")</f>
        <v>7.48e-05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HYPERLINK("http://141.218.60.56/~jnz1568/getInfo.php?workbook=19_02.xlsx&amp;sheet=U0&amp;row=335&amp;col=6&amp;number=4.1&amp;sourceID=14","4.1")</f>
        <v>4.1</v>
      </c>
      <c r="G335" s="4" t="str">
        <f>HYPERLINK("http://141.218.60.56/~jnz1568/getInfo.php?workbook=19_02.xlsx&amp;sheet=U0&amp;row=335&amp;col=7&amp;number=7.48e-05&amp;sourceID=14","7.48e-05")</f>
        <v>7.48e-05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HYPERLINK("http://141.218.60.56/~jnz1568/getInfo.php?workbook=19_02.xlsx&amp;sheet=U0&amp;row=336&amp;col=6&amp;number=4.2&amp;sourceID=14","4.2")</f>
        <v>4.2</v>
      </c>
      <c r="G336" s="4" t="str">
        <f>HYPERLINK("http://141.218.60.56/~jnz1568/getInfo.php?workbook=19_02.xlsx&amp;sheet=U0&amp;row=336&amp;col=7&amp;number=7.48e-05&amp;sourceID=14","7.48e-05")</f>
        <v>7.48e-05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HYPERLINK("http://141.218.60.56/~jnz1568/getInfo.php?workbook=19_02.xlsx&amp;sheet=U0&amp;row=337&amp;col=6&amp;number=4.3&amp;sourceID=14","4.3")</f>
        <v>4.3</v>
      </c>
      <c r="G337" s="4" t="str">
        <f>HYPERLINK("http://141.218.60.56/~jnz1568/getInfo.php?workbook=19_02.xlsx&amp;sheet=U0&amp;row=337&amp;col=7&amp;number=7.48e-05&amp;sourceID=14","7.48e-05")</f>
        <v>7.48e-05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HYPERLINK("http://141.218.60.56/~jnz1568/getInfo.php?workbook=19_02.xlsx&amp;sheet=U0&amp;row=338&amp;col=6&amp;number=4.4&amp;sourceID=14","4.4")</f>
        <v>4.4</v>
      </c>
      <c r="G338" s="4" t="str">
        <f>HYPERLINK("http://141.218.60.56/~jnz1568/getInfo.php?workbook=19_02.xlsx&amp;sheet=U0&amp;row=338&amp;col=7&amp;number=7.48e-05&amp;sourceID=14","7.48e-05")</f>
        <v>7.48e-05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HYPERLINK("http://141.218.60.56/~jnz1568/getInfo.php?workbook=19_02.xlsx&amp;sheet=U0&amp;row=339&amp;col=6&amp;number=4.5&amp;sourceID=14","4.5")</f>
        <v>4.5</v>
      </c>
      <c r="G339" s="4" t="str">
        <f>HYPERLINK("http://141.218.60.56/~jnz1568/getInfo.php?workbook=19_02.xlsx&amp;sheet=U0&amp;row=339&amp;col=7&amp;number=7.48e-05&amp;sourceID=14","7.48e-05")</f>
        <v>7.48e-05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HYPERLINK("http://141.218.60.56/~jnz1568/getInfo.php?workbook=19_02.xlsx&amp;sheet=U0&amp;row=340&amp;col=6&amp;number=4.6&amp;sourceID=14","4.6")</f>
        <v>4.6</v>
      </c>
      <c r="G340" s="4" t="str">
        <f>HYPERLINK("http://141.218.60.56/~jnz1568/getInfo.php?workbook=19_02.xlsx&amp;sheet=U0&amp;row=340&amp;col=7&amp;number=7.48e-05&amp;sourceID=14","7.48e-05")</f>
        <v>7.48e-05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HYPERLINK("http://141.218.60.56/~jnz1568/getInfo.php?workbook=19_02.xlsx&amp;sheet=U0&amp;row=341&amp;col=6&amp;number=4.7&amp;sourceID=14","4.7")</f>
        <v>4.7</v>
      </c>
      <c r="G341" s="4" t="str">
        <f>HYPERLINK("http://141.218.60.56/~jnz1568/getInfo.php?workbook=19_02.xlsx&amp;sheet=U0&amp;row=341&amp;col=7&amp;number=7.48e-05&amp;sourceID=14","7.48e-05")</f>
        <v>7.48e-05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HYPERLINK("http://141.218.60.56/~jnz1568/getInfo.php?workbook=19_02.xlsx&amp;sheet=U0&amp;row=342&amp;col=6&amp;number=4.8&amp;sourceID=14","4.8")</f>
        <v>4.8</v>
      </c>
      <c r="G342" s="4" t="str">
        <f>HYPERLINK("http://141.218.60.56/~jnz1568/getInfo.php?workbook=19_02.xlsx&amp;sheet=U0&amp;row=342&amp;col=7&amp;number=7.47e-05&amp;sourceID=14","7.47e-05")</f>
        <v>7.47e-05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HYPERLINK("http://141.218.60.56/~jnz1568/getInfo.php?workbook=19_02.xlsx&amp;sheet=U0&amp;row=343&amp;col=6&amp;number=4.9&amp;sourceID=14","4.9")</f>
        <v>4.9</v>
      </c>
      <c r="G343" s="4" t="str">
        <f>HYPERLINK("http://141.218.60.56/~jnz1568/getInfo.php?workbook=19_02.xlsx&amp;sheet=U0&amp;row=343&amp;col=7&amp;number=7.47e-05&amp;sourceID=14","7.47e-05")</f>
        <v>7.47e-05</v>
      </c>
    </row>
    <row r="344" spans="1:7">
      <c r="A344" s="3">
        <v>19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HYPERLINK("http://141.218.60.56/~jnz1568/getInfo.php?workbook=19_02.xlsx&amp;sheet=U0&amp;row=344&amp;col=6&amp;number=3&amp;sourceID=14","3")</f>
        <v>3</v>
      </c>
      <c r="G344" s="4" t="str">
        <f>HYPERLINK("http://141.218.60.56/~jnz1568/getInfo.php?workbook=19_02.xlsx&amp;sheet=U0&amp;row=344&amp;col=7&amp;number=9.49e-05&amp;sourceID=14","9.49e-05")</f>
        <v>9.49e-05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HYPERLINK("http://141.218.60.56/~jnz1568/getInfo.php?workbook=19_02.xlsx&amp;sheet=U0&amp;row=345&amp;col=6&amp;number=3.1&amp;sourceID=14","3.1")</f>
        <v>3.1</v>
      </c>
      <c r="G345" s="4" t="str">
        <f>HYPERLINK("http://141.218.60.56/~jnz1568/getInfo.php?workbook=19_02.xlsx&amp;sheet=U0&amp;row=345&amp;col=7&amp;number=9.49e-05&amp;sourceID=14","9.49e-05")</f>
        <v>9.49e-05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HYPERLINK("http://141.218.60.56/~jnz1568/getInfo.php?workbook=19_02.xlsx&amp;sheet=U0&amp;row=346&amp;col=6&amp;number=3.2&amp;sourceID=14","3.2")</f>
        <v>3.2</v>
      </c>
      <c r="G346" s="4" t="str">
        <f>HYPERLINK("http://141.218.60.56/~jnz1568/getInfo.php?workbook=19_02.xlsx&amp;sheet=U0&amp;row=346&amp;col=7&amp;number=9.49e-05&amp;sourceID=14","9.49e-05")</f>
        <v>9.49e-05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HYPERLINK("http://141.218.60.56/~jnz1568/getInfo.php?workbook=19_02.xlsx&amp;sheet=U0&amp;row=347&amp;col=6&amp;number=3.3&amp;sourceID=14","3.3")</f>
        <v>3.3</v>
      </c>
      <c r="G347" s="4" t="str">
        <f>HYPERLINK("http://141.218.60.56/~jnz1568/getInfo.php?workbook=19_02.xlsx&amp;sheet=U0&amp;row=347&amp;col=7&amp;number=9.49e-05&amp;sourceID=14","9.49e-05")</f>
        <v>9.49e-05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HYPERLINK("http://141.218.60.56/~jnz1568/getInfo.php?workbook=19_02.xlsx&amp;sheet=U0&amp;row=348&amp;col=6&amp;number=3.4&amp;sourceID=14","3.4")</f>
        <v>3.4</v>
      </c>
      <c r="G348" s="4" t="str">
        <f>HYPERLINK("http://141.218.60.56/~jnz1568/getInfo.php?workbook=19_02.xlsx&amp;sheet=U0&amp;row=348&amp;col=7&amp;number=9.49e-05&amp;sourceID=14","9.49e-05")</f>
        <v>9.49e-05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HYPERLINK("http://141.218.60.56/~jnz1568/getInfo.php?workbook=19_02.xlsx&amp;sheet=U0&amp;row=349&amp;col=6&amp;number=3.5&amp;sourceID=14","3.5")</f>
        <v>3.5</v>
      </c>
      <c r="G349" s="4" t="str">
        <f>HYPERLINK("http://141.218.60.56/~jnz1568/getInfo.php?workbook=19_02.xlsx&amp;sheet=U0&amp;row=349&amp;col=7&amp;number=9.49e-05&amp;sourceID=14","9.49e-05")</f>
        <v>9.49e-05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HYPERLINK("http://141.218.60.56/~jnz1568/getInfo.php?workbook=19_02.xlsx&amp;sheet=U0&amp;row=350&amp;col=6&amp;number=3.6&amp;sourceID=14","3.6")</f>
        <v>3.6</v>
      </c>
      <c r="G350" s="4" t="str">
        <f>HYPERLINK("http://141.218.60.56/~jnz1568/getInfo.php?workbook=19_02.xlsx&amp;sheet=U0&amp;row=350&amp;col=7&amp;number=9.49e-05&amp;sourceID=14","9.49e-05")</f>
        <v>9.49e-05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HYPERLINK("http://141.218.60.56/~jnz1568/getInfo.php?workbook=19_02.xlsx&amp;sheet=U0&amp;row=351&amp;col=6&amp;number=3.7&amp;sourceID=14","3.7")</f>
        <v>3.7</v>
      </c>
      <c r="G351" s="4" t="str">
        <f>HYPERLINK("http://141.218.60.56/~jnz1568/getInfo.php?workbook=19_02.xlsx&amp;sheet=U0&amp;row=351&amp;col=7&amp;number=9.49e-05&amp;sourceID=14","9.49e-05")</f>
        <v>9.49e-05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HYPERLINK("http://141.218.60.56/~jnz1568/getInfo.php?workbook=19_02.xlsx&amp;sheet=U0&amp;row=352&amp;col=6&amp;number=3.8&amp;sourceID=14","3.8")</f>
        <v>3.8</v>
      </c>
      <c r="G352" s="4" t="str">
        <f>HYPERLINK("http://141.218.60.56/~jnz1568/getInfo.php?workbook=19_02.xlsx&amp;sheet=U0&amp;row=352&amp;col=7&amp;number=9.49e-05&amp;sourceID=14","9.49e-05")</f>
        <v>9.49e-05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HYPERLINK("http://141.218.60.56/~jnz1568/getInfo.php?workbook=19_02.xlsx&amp;sheet=U0&amp;row=353&amp;col=6&amp;number=3.9&amp;sourceID=14","3.9")</f>
        <v>3.9</v>
      </c>
      <c r="G353" s="4" t="str">
        <f>HYPERLINK("http://141.218.60.56/~jnz1568/getInfo.php?workbook=19_02.xlsx&amp;sheet=U0&amp;row=353&amp;col=7&amp;number=9.49e-05&amp;sourceID=14","9.49e-05")</f>
        <v>9.49e-05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HYPERLINK("http://141.218.60.56/~jnz1568/getInfo.php?workbook=19_02.xlsx&amp;sheet=U0&amp;row=354&amp;col=6&amp;number=4&amp;sourceID=14","4")</f>
        <v>4</v>
      </c>
      <c r="G354" s="4" t="str">
        <f>HYPERLINK("http://141.218.60.56/~jnz1568/getInfo.php?workbook=19_02.xlsx&amp;sheet=U0&amp;row=354&amp;col=7&amp;number=9.49e-05&amp;sourceID=14","9.49e-05")</f>
        <v>9.49e-05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HYPERLINK("http://141.218.60.56/~jnz1568/getInfo.php?workbook=19_02.xlsx&amp;sheet=U0&amp;row=355&amp;col=6&amp;number=4.1&amp;sourceID=14","4.1")</f>
        <v>4.1</v>
      </c>
      <c r="G355" s="4" t="str">
        <f>HYPERLINK("http://141.218.60.56/~jnz1568/getInfo.php?workbook=19_02.xlsx&amp;sheet=U0&amp;row=355&amp;col=7&amp;number=9.49e-05&amp;sourceID=14","9.49e-05")</f>
        <v>9.49e-05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HYPERLINK("http://141.218.60.56/~jnz1568/getInfo.php?workbook=19_02.xlsx&amp;sheet=U0&amp;row=356&amp;col=6&amp;number=4.2&amp;sourceID=14","4.2")</f>
        <v>4.2</v>
      </c>
      <c r="G356" s="4" t="str">
        <f>HYPERLINK("http://141.218.60.56/~jnz1568/getInfo.php?workbook=19_02.xlsx&amp;sheet=U0&amp;row=356&amp;col=7&amp;number=9.49e-05&amp;sourceID=14","9.49e-05")</f>
        <v>9.49e-05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HYPERLINK("http://141.218.60.56/~jnz1568/getInfo.php?workbook=19_02.xlsx&amp;sheet=U0&amp;row=357&amp;col=6&amp;number=4.3&amp;sourceID=14","4.3")</f>
        <v>4.3</v>
      </c>
      <c r="G357" s="4" t="str">
        <f>HYPERLINK("http://141.218.60.56/~jnz1568/getInfo.php?workbook=19_02.xlsx&amp;sheet=U0&amp;row=357&amp;col=7&amp;number=9.49e-05&amp;sourceID=14","9.49e-05")</f>
        <v>9.49e-05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HYPERLINK("http://141.218.60.56/~jnz1568/getInfo.php?workbook=19_02.xlsx&amp;sheet=U0&amp;row=358&amp;col=6&amp;number=4.4&amp;sourceID=14","4.4")</f>
        <v>4.4</v>
      </c>
      <c r="G358" s="4" t="str">
        <f>HYPERLINK("http://141.218.60.56/~jnz1568/getInfo.php?workbook=19_02.xlsx&amp;sheet=U0&amp;row=358&amp;col=7&amp;number=9.49e-05&amp;sourceID=14","9.49e-05")</f>
        <v>9.49e-05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HYPERLINK("http://141.218.60.56/~jnz1568/getInfo.php?workbook=19_02.xlsx&amp;sheet=U0&amp;row=359&amp;col=6&amp;number=4.5&amp;sourceID=14","4.5")</f>
        <v>4.5</v>
      </c>
      <c r="G359" s="4" t="str">
        <f>HYPERLINK("http://141.218.60.56/~jnz1568/getInfo.php?workbook=19_02.xlsx&amp;sheet=U0&amp;row=359&amp;col=7&amp;number=9.49e-05&amp;sourceID=14","9.49e-05")</f>
        <v>9.49e-05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HYPERLINK("http://141.218.60.56/~jnz1568/getInfo.php?workbook=19_02.xlsx&amp;sheet=U0&amp;row=360&amp;col=6&amp;number=4.6&amp;sourceID=14","4.6")</f>
        <v>4.6</v>
      </c>
      <c r="G360" s="4" t="str">
        <f>HYPERLINK("http://141.218.60.56/~jnz1568/getInfo.php?workbook=19_02.xlsx&amp;sheet=U0&amp;row=360&amp;col=7&amp;number=9.49e-05&amp;sourceID=14","9.49e-05")</f>
        <v>9.49e-05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HYPERLINK("http://141.218.60.56/~jnz1568/getInfo.php?workbook=19_02.xlsx&amp;sheet=U0&amp;row=361&amp;col=6&amp;number=4.7&amp;sourceID=14","4.7")</f>
        <v>4.7</v>
      </c>
      <c r="G361" s="4" t="str">
        <f>HYPERLINK("http://141.218.60.56/~jnz1568/getInfo.php?workbook=19_02.xlsx&amp;sheet=U0&amp;row=361&amp;col=7&amp;number=9.49e-05&amp;sourceID=14","9.49e-05")</f>
        <v>9.49e-05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HYPERLINK("http://141.218.60.56/~jnz1568/getInfo.php?workbook=19_02.xlsx&amp;sheet=U0&amp;row=362&amp;col=6&amp;number=4.8&amp;sourceID=14","4.8")</f>
        <v>4.8</v>
      </c>
      <c r="G362" s="4" t="str">
        <f>HYPERLINK("http://141.218.60.56/~jnz1568/getInfo.php?workbook=19_02.xlsx&amp;sheet=U0&amp;row=362&amp;col=7&amp;number=9.5e-05&amp;sourceID=14","9.5e-05")</f>
        <v>9.5e-05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HYPERLINK("http://141.218.60.56/~jnz1568/getInfo.php?workbook=19_02.xlsx&amp;sheet=U0&amp;row=363&amp;col=6&amp;number=4.9&amp;sourceID=14","4.9")</f>
        <v>4.9</v>
      </c>
      <c r="G363" s="4" t="str">
        <f>HYPERLINK("http://141.218.60.56/~jnz1568/getInfo.php?workbook=19_02.xlsx&amp;sheet=U0&amp;row=363&amp;col=7&amp;number=9.5e-05&amp;sourceID=14","9.5e-05")</f>
        <v>9.5e-05</v>
      </c>
    </row>
    <row r="364" spans="1:7">
      <c r="A364" s="3">
        <v>19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HYPERLINK("http://141.218.60.56/~jnz1568/getInfo.php?workbook=19_02.xlsx&amp;sheet=U0&amp;row=364&amp;col=6&amp;number=3&amp;sourceID=14","3")</f>
        <v>3</v>
      </c>
      <c r="G364" s="4" t="str">
        <f>HYPERLINK("http://141.218.60.56/~jnz1568/getInfo.php?workbook=19_02.xlsx&amp;sheet=U0&amp;row=364&amp;col=7&amp;number=4.44e-05&amp;sourceID=14","4.44e-05")</f>
        <v>4.44e-05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HYPERLINK("http://141.218.60.56/~jnz1568/getInfo.php?workbook=19_02.xlsx&amp;sheet=U0&amp;row=365&amp;col=6&amp;number=3.1&amp;sourceID=14","3.1")</f>
        <v>3.1</v>
      </c>
      <c r="G365" s="4" t="str">
        <f>HYPERLINK("http://141.218.60.56/~jnz1568/getInfo.php?workbook=19_02.xlsx&amp;sheet=U0&amp;row=365&amp;col=7&amp;number=4.44e-05&amp;sourceID=14","4.44e-05")</f>
        <v>4.44e-05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HYPERLINK("http://141.218.60.56/~jnz1568/getInfo.php?workbook=19_02.xlsx&amp;sheet=U0&amp;row=366&amp;col=6&amp;number=3.2&amp;sourceID=14","3.2")</f>
        <v>3.2</v>
      </c>
      <c r="G366" s="4" t="str">
        <f>HYPERLINK("http://141.218.60.56/~jnz1568/getInfo.php?workbook=19_02.xlsx&amp;sheet=U0&amp;row=366&amp;col=7&amp;number=4.44e-05&amp;sourceID=14","4.44e-05")</f>
        <v>4.44e-05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HYPERLINK("http://141.218.60.56/~jnz1568/getInfo.php?workbook=19_02.xlsx&amp;sheet=U0&amp;row=367&amp;col=6&amp;number=3.3&amp;sourceID=14","3.3")</f>
        <v>3.3</v>
      </c>
      <c r="G367" s="4" t="str">
        <f>HYPERLINK("http://141.218.60.56/~jnz1568/getInfo.php?workbook=19_02.xlsx&amp;sheet=U0&amp;row=367&amp;col=7&amp;number=4.44e-05&amp;sourceID=14","4.44e-05")</f>
        <v>4.44e-05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HYPERLINK("http://141.218.60.56/~jnz1568/getInfo.php?workbook=19_02.xlsx&amp;sheet=U0&amp;row=368&amp;col=6&amp;number=3.4&amp;sourceID=14","3.4")</f>
        <v>3.4</v>
      </c>
      <c r="G368" s="4" t="str">
        <f>HYPERLINK("http://141.218.60.56/~jnz1568/getInfo.php?workbook=19_02.xlsx&amp;sheet=U0&amp;row=368&amp;col=7&amp;number=4.44e-05&amp;sourceID=14","4.44e-05")</f>
        <v>4.44e-05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HYPERLINK("http://141.218.60.56/~jnz1568/getInfo.php?workbook=19_02.xlsx&amp;sheet=U0&amp;row=369&amp;col=6&amp;number=3.5&amp;sourceID=14","3.5")</f>
        <v>3.5</v>
      </c>
      <c r="G369" s="4" t="str">
        <f>HYPERLINK("http://141.218.60.56/~jnz1568/getInfo.php?workbook=19_02.xlsx&amp;sheet=U0&amp;row=369&amp;col=7&amp;number=4.44e-05&amp;sourceID=14","4.44e-05")</f>
        <v>4.44e-05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HYPERLINK("http://141.218.60.56/~jnz1568/getInfo.php?workbook=19_02.xlsx&amp;sheet=U0&amp;row=370&amp;col=6&amp;number=3.6&amp;sourceID=14","3.6")</f>
        <v>3.6</v>
      </c>
      <c r="G370" s="4" t="str">
        <f>HYPERLINK("http://141.218.60.56/~jnz1568/getInfo.php?workbook=19_02.xlsx&amp;sheet=U0&amp;row=370&amp;col=7&amp;number=4.44e-05&amp;sourceID=14","4.44e-05")</f>
        <v>4.44e-05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HYPERLINK("http://141.218.60.56/~jnz1568/getInfo.php?workbook=19_02.xlsx&amp;sheet=U0&amp;row=371&amp;col=6&amp;number=3.7&amp;sourceID=14","3.7")</f>
        <v>3.7</v>
      </c>
      <c r="G371" s="4" t="str">
        <f>HYPERLINK("http://141.218.60.56/~jnz1568/getInfo.php?workbook=19_02.xlsx&amp;sheet=U0&amp;row=371&amp;col=7&amp;number=4.44e-05&amp;sourceID=14","4.44e-05")</f>
        <v>4.44e-05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HYPERLINK("http://141.218.60.56/~jnz1568/getInfo.php?workbook=19_02.xlsx&amp;sheet=U0&amp;row=372&amp;col=6&amp;number=3.8&amp;sourceID=14","3.8")</f>
        <v>3.8</v>
      </c>
      <c r="G372" s="4" t="str">
        <f>HYPERLINK("http://141.218.60.56/~jnz1568/getInfo.php?workbook=19_02.xlsx&amp;sheet=U0&amp;row=372&amp;col=7&amp;number=4.44e-05&amp;sourceID=14","4.44e-05")</f>
        <v>4.44e-05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HYPERLINK("http://141.218.60.56/~jnz1568/getInfo.php?workbook=19_02.xlsx&amp;sheet=U0&amp;row=373&amp;col=6&amp;number=3.9&amp;sourceID=14","3.9")</f>
        <v>3.9</v>
      </c>
      <c r="G373" s="4" t="str">
        <f>HYPERLINK("http://141.218.60.56/~jnz1568/getInfo.php?workbook=19_02.xlsx&amp;sheet=U0&amp;row=373&amp;col=7&amp;number=4.44e-05&amp;sourceID=14","4.44e-05")</f>
        <v>4.44e-05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HYPERLINK("http://141.218.60.56/~jnz1568/getInfo.php?workbook=19_02.xlsx&amp;sheet=U0&amp;row=374&amp;col=6&amp;number=4&amp;sourceID=14","4")</f>
        <v>4</v>
      </c>
      <c r="G374" s="4" t="str">
        <f>HYPERLINK("http://141.218.60.56/~jnz1568/getInfo.php?workbook=19_02.xlsx&amp;sheet=U0&amp;row=374&amp;col=7&amp;number=4.44e-05&amp;sourceID=14","4.44e-05")</f>
        <v>4.44e-05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HYPERLINK("http://141.218.60.56/~jnz1568/getInfo.php?workbook=19_02.xlsx&amp;sheet=U0&amp;row=375&amp;col=6&amp;number=4.1&amp;sourceID=14","4.1")</f>
        <v>4.1</v>
      </c>
      <c r="G375" s="4" t="str">
        <f>HYPERLINK("http://141.218.60.56/~jnz1568/getInfo.php?workbook=19_02.xlsx&amp;sheet=U0&amp;row=375&amp;col=7&amp;number=4.44e-05&amp;sourceID=14","4.44e-05")</f>
        <v>4.44e-05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HYPERLINK("http://141.218.60.56/~jnz1568/getInfo.php?workbook=19_02.xlsx&amp;sheet=U0&amp;row=376&amp;col=6&amp;number=4.2&amp;sourceID=14","4.2")</f>
        <v>4.2</v>
      </c>
      <c r="G376" s="4" t="str">
        <f>HYPERLINK("http://141.218.60.56/~jnz1568/getInfo.php?workbook=19_02.xlsx&amp;sheet=U0&amp;row=376&amp;col=7&amp;number=4.44e-05&amp;sourceID=14","4.44e-05")</f>
        <v>4.44e-05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HYPERLINK("http://141.218.60.56/~jnz1568/getInfo.php?workbook=19_02.xlsx&amp;sheet=U0&amp;row=377&amp;col=6&amp;number=4.3&amp;sourceID=14","4.3")</f>
        <v>4.3</v>
      </c>
      <c r="G377" s="4" t="str">
        <f>HYPERLINK("http://141.218.60.56/~jnz1568/getInfo.php?workbook=19_02.xlsx&amp;sheet=U0&amp;row=377&amp;col=7&amp;number=4.43e-05&amp;sourceID=14","4.43e-05")</f>
        <v>4.43e-05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HYPERLINK("http://141.218.60.56/~jnz1568/getInfo.php?workbook=19_02.xlsx&amp;sheet=U0&amp;row=378&amp;col=6&amp;number=4.4&amp;sourceID=14","4.4")</f>
        <v>4.4</v>
      </c>
      <c r="G378" s="4" t="str">
        <f>HYPERLINK("http://141.218.60.56/~jnz1568/getInfo.php?workbook=19_02.xlsx&amp;sheet=U0&amp;row=378&amp;col=7&amp;number=4.43e-05&amp;sourceID=14","4.43e-05")</f>
        <v>4.43e-05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HYPERLINK("http://141.218.60.56/~jnz1568/getInfo.php?workbook=19_02.xlsx&amp;sheet=U0&amp;row=379&amp;col=6&amp;number=4.5&amp;sourceID=14","4.5")</f>
        <v>4.5</v>
      </c>
      <c r="G379" s="4" t="str">
        <f>HYPERLINK("http://141.218.60.56/~jnz1568/getInfo.php?workbook=19_02.xlsx&amp;sheet=U0&amp;row=379&amp;col=7&amp;number=4.43e-05&amp;sourceID=14","4.43e-05")</f>
        <v>4.43e-05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HYPERLINK("http://141.218.60.56/~jnz1568/getInfo.php?workbook=19_02.xlsx&amp;sheet=U0&amp;row=380&amp;col=6&amp;number=4.6&amp;sourceID=14","4.6")</f>
        <v>4.6</v>
      </c>
      <c r="G380" s="4" t="str">
        <f>HYPERLINK("http://141.218.60.56/~jnz1568/getInfo.php?workbook=19_02.xlsx&amp;sheet=U0&amp;row=380&amp;col=7&amp;number=4.43e-05&amp;sourceID=14","4.43e-05")</f>
        <v>4.43e-05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HYPERLINK("http://141.218.60.56/~jnz1568/getInfo.php?workbook=19_02.xlsx&amp;sheet=U0&amp;row=381&amp;col=6&amp;number=4.7&amp;sourceID=14","4.7")</f>
        <v>4.7</v>
      </c>
      <c r="G381" s="4" t="str">
        <f>HYPERLINK("http://141.218.60.56/~jnz1568/getInfo.php?workbook=19_02.xlsx&amp;sheet=U0&amp;row=381&amp;col=7&amp;number=4.43e-05&amp;sourceID=14","4.43e-05")</f>
        <v>4.43e-05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HYPERLINK("http://141.218.60.56/~jnz1568/getInfo.php?workbook=19_02.xlsx&amp;sheet=U0&amp;row=382&amp;col=6&amp;number=4.8&amp;sourceID=14","4.8")</f>
        <v>4.8</v>
      </c>
      <c r="G382" s="4" t="str">
        <f>HYPERLINK("http://141.218.60.56/~jnz1568/getInfo.php?workbook=19_02.xlsx&amp;sheet=U0&amp;row=382&amp;col=7&amp;number=4.43e-05&amp;sourceID=14","4.43e-05")</f>
        <v>4.43e-05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HYPERLINK("http://141.218.60.56/~jnz1568/getInfo.php?workbook=19_02.xlsx&amp;sheet=U0&amp;row=383&amp;col=6&amp;number=4.9&amp;sourceID=14","4.9")</f>
        <v>4.9</v>
      </c>
      <c r="G383" s="4" t="str">
        <f>HYPERLINK("http://141.218.60.56/~jnz1568/getInfo.php?workbook=19_02.xlsx&amp;sheet=U0&amp;row=383&amp;col=7&amp;number=4.43e-05&amp;sourceID=14","4.43e-05")</f>
        <v>4.43e-05</v>
      </c>
    </row>
    <row r="384" spans="1:7">
      <c r="A384" s="3">
        <v>19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HYPERLINK("http://141.218.60.56/~jnz1568/getInfo.php?workbook=19_02.xlsx&amp;sheet=U0&amp;row=384&amp;col=6&amp;number=3&amp;sourceID=14","3")</f>
        <v>3</v>
      </c>
      <c r="G384" s="4" t="str">
        <f>HYPERLINK("http://141.218.60.56/~jnz1568/getInfo.php?workbook=19_02.xlsx&amp;sheet=U0&amp;row=384&amp;col=7&amp;number=0.000138&amp;sourceID=14","0.000138")</f>
        <v>0.000138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HYPERLINK("http://141.218.60.56/~jnz1568/getInfo.php?workbook=19_02.xlsx&amp;sheet=U0&amp;row=385&amp;col=6&amp;number=3.1&amp;sourceID=14","3.1")</f>
        <v>3.1</v>
      </c>
      <c r="G385" s="4" t="str">
        <f>HYPERLINK("http://141.218.60.56/~jnz1568/getInfo.php?workbook=19_02.xlsx&amp;sheet=U0&amp;row=385&amp;col=7&amp;number=0.000138&amp;sourceID=14","0.000138")</f>
        <v>0.000138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HYPERLINK("http://141.218.60.56/~jnz1568/getInfo.php?workbook=19_02.xlsx&amp;sheet=U0&amp;row=386&amp;col=6&amp;number=3.2&amp;sourceID=14","3.2")</f>
        <v>3.2</v>
      </c>
      <c r="G386" s="4" t="str">
        <f>HYPERLINK("http://141.218.60.56/~jnz1568/getInfo.php?workbook=19_02.xlsx&amp;sheet=U0&amp;row=386&amp;col=7&amp;number=0.000138&amp;sourceID=14","0.000138")</f>
        <v>0.000138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HYPERLINK("http://141.218.60.56/~jnz1568/getInfo.php?workbook=19_02.xlsx&amp;sheet=U0&amp;row=387&amp;col=6&amp;number=3.3&amp;sourceID=14","3.3")</f>
        <v>3.3</v>
      </c>
      <c r="G387" s="4" t="str">
        <f>HYPERLINK("http://141.218.60.56/~jnz1568/getInfo.php?workbook=19_02.xlsx&amp;sheet=U0&amp;row=387&amp;col=7&amp;number=0.000138&amp;sourceID=14","0.000138")</f>
        <v>0.000138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HYPERLINK("http://141.218.60.56/~jnz1568/getInfo.php?workbook=19_02.xlsx&amp;sheet=U0&amp;row=388&amp;col=6&amp;number=3.4&amp;sourceID=14","3.4")</f>
        <v>3.4</v>
      </c>
      <c r="G388" s="4" t="str">
        <f>HYPERLINK("http://141.218.60.56/~jnz1568/getInfo.php?workbook=19_02.xlsx&amp;sheet=U0&amp;row=388&amp;col=7&amp;number=0.000138&amp;sourceID=14","0.000138")</f>
        <v>0.000138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HYPERLINK("http://141.218.60.56/~jnz1568/getInfo.php?workbook=19_02.xlsx&amp;sheet=U0&amp;row=389&amp;col=6&amp;number=3.5&amp;sourceID=14","3.5")</f>
        <v>3.5</v>
      </c>
      <c r="G389" s="4" t="str">
        <f>HYPERLINK("http://141.218.60.56/~jnz1568/getInfo.php?workbook=19_02.xlsx&amp;sheet=U0&amp;row=389&amp;col=7&amp;number=0.000138&amp;sourceID=14","0.000138")</f>
        <v>0.000138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HYPERLINK("http://141.218.60.56/~jnz1568/getInfo.php?workbook=19_02.xlsx&amp;sheet=U0&amp;row=390&amp;col=6&amp;number=3.6&amp;sourceID=14","3.6")</f>
        <v>3.6</v>
      </c>
      <c r="G390" s="4" t="str">
        <f>HYPERLINK("http://141.218.60.56/~jnz1568/getInfo.php?workbook=19_02.xlsx&amp;sheet=U0&amp;row=390&amp;col=7&amp;number=0.000138&amp;sourceID=14","0.000138")</f>
        <v>0.000138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HYPERLINK("http://141.218.60.56/~jnz1568/getInfo.php?workbook=19_02.xlsx&amp;sheet=U0&amp;row=391&amp;col=6&amp;number=3.7&amp;sourceID=14","3.7")</f>
        <v>3.7</v>
      </c>
      <c r="G391" s="4" t="str">
        <f>HYPERLINK("http://141.218.60.56/~jnz1568/getInfo.php?workbook=19_02.xlsx&amp;sheet=U0&amp;row=391&amp;col=7&amp;number=0.000138&amp;sourceID=14","0.000138")</f>
        <v>0.000138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HYPERLINK("http://141.218.60.56/~jnz1568/getInfo.php?workbook=19_02.xlsx&amp;sheet=U0&amp;row=392&amp;col=6&amp;number=3.8&amp;sourceID=14","3.8")</f>
        <v>3.8</v>
      </c>
      <c r="G392" s="4" t="str">
        <f>HYPERLINK("http://141.218.60.56/~jnz1568/getInfo.php?workbook=19_02.xlsx&amp;sheet=U0&amp;row=392&amp;col=7&amp;number=0.000138&amp;sourceID=14","0.000138")</f>
        <v>0.000138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HYPERLINK("http://141.218.60.56/~jnz1568/getInfo.php?workbook=19_02.xlsx&amp;sheet=U0&amp;row=393&amp;col=6&amp;number=3.9&amp;sourceID=14","3.9")</f>
        <v>3.9</v>
      </c>
      <c r="G393" s="4" t="str">
        <f>HYPERLINK("http://141.218.60.56/~jnz1568/getInfo.php?workbook=19_02.xlsx&amp;sheet=U0&amp;row=393&amp;col=7&amp;number=0.000138&amp;sourceID=14","0.000138")</f>
        <v>0.000138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HYPERLINK("http://141.218.60.56/~jnz1568/getInfo.php?workbook=19_02.xlsx&amp;sheet=U0&amp;row=394&amp;col=6&amp;number=4&amp;sourceID=14","4")</f>
        <v>4</v>
      </c>
      <c r="G394" s="4" t="str">
        <f>HYPERLINK("http://141.218.60.56/~jnz1568/getInfo.php?workbook=19_02.xlsx&amp;sheet=U0&amp;row=394&amp;col=7&amp;number=0.000138&amp;sourceID=14","0.000138")</f>
        <v>0.000138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HYPERLINK("http://141.218.60.56/~jnz1568/getInfo.php?workbook=19_02.xlsx&amp;sheet=U0&amp;row=395&amp;col=6&amp;number=4.1&amp;sourceID=14","4.1")</f>
        <v>4.1</v>
      </c>
      <c r="G395" s="4" t="str">
        <f>HYPERLINK("http://141.218.60.56/~jnz1568/getInfo.php?workbook=19_02.xlsx&amp;sheet=U0&amp;row=395&amp;col=7&amp;number=0.000138&amp;sourceID=14","0.000138")</f>
        <v>0.000138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HYPERLINK("http://141.218.60.56/~jnz1568/getInfo.php?workbook=19_02.xlsx&amp;sheet=U0&amp;row=396&amp;col=6&amp;number=4.2&amp;sourceID=14","4.2")</f>
        <v>4.2</v>
      </c>
      <c r="G396" s="4" t="str">
        <f>HYPERLINK("http://141.218.60.56/~jnz1568/getInfo.php?workbook=19_02.xlsx&amp;sheet=U0&amp;row=396&amp;col=7&amp;number=0.000138&amp;sourceID=14","0.000138")</f>
        <v>0.000138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HYPERLINK("http://141.218.60.56/~jnz1568/getInfo.php?workbook=19_02.xlsx&amp;sheet=U0&amp;row=397&amp;col=6&amp;number=4.3&amp;sourceID=14","4.3")</f>
        <v>4.3</v>
      </c>
      <c r="G397" s="4" t="str">
        <f>HYPERLINK("http://141.218.60.56/~jnz1568/getInfo.php?workbook=19_02.xlsx&amp;sheet=U0&amp;row=397&amp;col=7&amp;number=0.000138&amp;sourceID=14","0.000138")</f>
        <v>0.000138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HYPERLINK("http://141.218.60.56/~jnz1568/getInfo.php?workbook=19_02.xlsx&amp;sheet=U0&amp;row=398&amp;col=6&amp;number=4.4&amp;sourceID=14","4.4")</f>
        <v>4.4</v>
      </c>
      <c r="G398" s="4" t="str">
        <f>HYPERLINK("http://141.218.60.56/~jnz1568/getInfo.php?workbook=19_02.xlsx&amp;sheet=U0&amp;row=398&amp;col=7&amp;number=0.000138&amp;sourceID=14","0.000138")</f>
        <v>0.000138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HYPERLINK("http://141.218.60.56/~jnz1568/getInfo.php?workbook=19_02.xlsx&amp;sheet=U0&amp;row=399&amp;col=6&amp;number=4.5&amp;sourceID=14","4.5")</f>
        <v>4.5</v>
      </c>
      <c r="G399" s="4" t="str">
        <f>HYPERLINK("http://141.218.60.56/~jnz1568/getInfo.php?workbook=19_02.xlsx&amp;sheet=U0&amp;row=399&amp;col=7&amp;number=0.000138&amp;sourceID=14","0.000138")</f>
        <v>0.000138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HYPERLINK("http://141.218.60.56/~jnz1568/getInfo.php?workbook=19_02.xlsx&amp;sheet=U0&amp;row=400&amp;col=6&amp;number=4.6&amp;sourceID=14","4.6")</f>
        <v>4.6</v>
      </c>
      <c r="G400" s="4" t="str">
        <f>HYPERLINK("http://141.218.60.56/~jnz1568/getInfo.php?workbook=19_02.xlsx&amp;sheet=U0&amp;row=400&amp;col=7&amp;number=0.000138&amp;sourceID=14","0.000138")</f>
        <v>0.000138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HYPERLINK("http://141.218.60.56/~jnz1568/getInfo.php?workbook=19_02.xlsx&amp;sheet=U0&amp;row=401&amp;col=6&amp;number=4.7&amp;sourceID=14","4.7")</f>
        <v>4.7</v>
      </c>
      <c r="G401" s="4" t="str">
        <f>HYPERLINK("http://141.218.60.56/~jnz1568/getInfo.php?workbook=19_02.xlsx&amp;sheet=U0&amp;row=401&amp;col=7&amp;number=0.000138&amp;sourceID=14","0.000138")</f>
        <v>0.000138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HYPERLINK("http://141.218.60.56/~jnz1568/getInfo.php?workbook=19_02.xlsx&amp;sheet=U0&amp;row=402&amp;col=6&amp;number=4.8&amp;sourceID=14","4.8")</f>
        <v>4.8</v>
      </c>
      <c r="G402" s="4" t="str">
        <f>HYPERLINK("http://141.218.60.56/~jnz1568/getInfo.php?workbook=19_02.xlsx&amp;sheet=U0&amp;row=402&amp;col=7&amp;number=0.000138&amp;sourceID=14","0.000138")</f>
        <v>0.000138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HYPERLINK("http://141.218.60.56/~jnz1568/getInfo.php?workbook=19_02.xlsx&amp;sheet=U0&amp;row=403&amp;col=6&amp;number=4.9&amp;sourceID=14","4.9")</f>
        <v>4.9</v>
      </c>
      <c r="G403" s="4" t="str">
        <f>HYPERLINK("http://141.218.60.56/~jnz1568/getInfo.php?workbook=19_02.xlsx&amp;sheet=U0&amp;row=403&amp;col=7&amp;number=0.000138&amp;sourceID=14","0.000138")</f>
        <v>0.000138</v>
      </c>
    </row>
    <row r="404" spans="1:7">
      <c r="A404" s="3">
        <v>19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HYPERLINK("http://141.218.60.56/~jnz1568/getInfo.php?workbook=19_02.xlsx&amp;sheet=U0&amp;row=404&amp;col=6&amp;number=3&amp;sourceID=14","3")</f>
        <v>3</v>
      </c>
      <c r="G404" s="4" t="str">
        <f>HYPERLINK("http://141.218.60.56/~jnz1568/getInfo.php?workbook=19_02.xlsx&amp;sheet=U0&amp;row=404&amp;col=7&amp;number=0.000312&amp;sourceID=14","0.000312")</f>
        <v>0.000312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HYPERLINK("http://141.218.60.56/~jnz1568/getInfo.php?workbook=19_02.xlsx&amp;sheet=U0&amp;row=405&amp;col=6&amp;number=3.1&amp;sourceID=14","3.1")</f>
        <v>3.1</v>
      </c>
      <c r="G405" s="4" t="str">
        <f>HYPERLINK("http://141.218.60.56/~jnz1568/getInfo.php?workbook=19_02.xlsx&amp;sheet=U0&amp;row=405&amp;col=7&amp;number=0.000312&amp;sourceID=14","0.000312")</f>
        <v>0.000312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HYPERLINK("http://141.218.60.56/~jnz1568/getInfo.php?workbook=19_02.xlsx&amp;sheet=U0&amp;row=406&amp;col=6&amp;number=3.2&amp;sourceID=14","3.2")</f>
        <v>3.2</v>
      </c>
      <c r="G406" s="4" t="str">
        <f>HYPERLINK("http://141.218.60.56/~jnz1568/getInfo.php?workbook=19_02.xlsx&amp;sheet=U0&amp;row=406&amp;col=7&amp;number=0.000312&amp;sourceID=14","0.000312")</f>
        <v>0.000312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HYPERLINK("http://141.218.60.56/~jnz1568/getInfo.php?workbook=19_02.xlsx&amp;sheet=U0&amp;row=407&amp;col=6&amp;number=3.3&amp;sourceID=14","3.3")</f>
        <v>3.3</v>
      </c>
      <c r="G407" s="4" t="str">
        <f>HYPERLINK("http://141.218.60.56/~jnz1568/getInfo.php?workbook=19_02.xlsx&amp;sheet=U0&amp;row=407&amp;col=7&amp;number=0.000312&amp;sourceID=14","0.000312")</f>
        <v>0.000312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HYPERLINK("http://141.218.60.56/~jnz1568/getInfo.php?workbook=19_02.xlsx&amp;sheet=U0&amp;row=408&amp;col=6&amp;number=3.4&amp;sourceID=14","3.4")</f>
        <v>3.4</v>
      </c>
      <c r="G408" s="4" t="str">
        <f>HYPERLINK("http://141.218.60.56/~jnz1568/getInfo.php?workbook=19_02.xlsx&amp;sheet=U0&amp;row=408&amp;col=7&amp;number=0.000312&amp;sourceID=14","0.000312")</f>
        <v>0.000312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HYPERLINK("http://141.218.60.56/~jnz1568/getInfo.php?workbook=19_02.xlsx&amp;sheet=U0&amp;row=409&amp;col=6&amp;number=3.5&amp;sourceID=14","3.5")</f>
        <v>3.5</v>
      </c>
      <c r="G409" s="4" t="str">
        <f>HYPERLINK("http://141.218.60.56/~jnz1568/getInfo.php?workbook=19_02.xlsx&amp;sheet=U0&amp;row=409&amp;col=7&amp;number=0.000312&amp;sourceID=14","0.000312")</f>
        <v>0.000312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HYPERLINK("http://141.218.60.56/~jnz1568/getInfo.php?workbook=19_02.xlsx&amp;sheet=U0&amp;row=410&amp;col=6&amp;number=3.6&amp;sourceID=14","3.6")</f>
        <v>3.6</v>
      </c>
      <c r="G410" s="4" t="str">
        <f>HYPERLINK("http://141.218.60.56/~jnz1568/getInfo.php?workbook=19_02.xlsx&amp;sheet=U0&amp;row=410&amp;col=7&amp;number=0.000312&amp;sourceID=14","0.000312")</f>
        <v>0.000312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HYPERLINK("http://141.218.60.56/~jnz1568/getInfo.php?workbook=19_02.xlsx&amp;sheet=U0&amp;row=411&amp;col=6&amp;number=3.7&amp;sourceID=14","3.7")</f>
        <v>3.7</v>
      </c>
      <c r="G411" s="4" t="str">
        <f>HYPERLINK("http://141.218.60.56/~jnz1568/getInfo.php?workbook=19_02.xlsx&amp;sheet=U0&amp;row=411&amp;col=7&amp;number=0.000312&amp;sourceID=14","0.000312")</f>
        <v>0.000312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HYPERLINK("http://141.218.60.56/~jnz1568/getInfo.php?workbook=19_02.xlsx&amp;sheet=U0&amp;row=412&amp;col=6&amp;number=3.8&amp;sourceID=14","3.8")</f>
        <v>3.8</v>
      </c>
      <c r="G412" s="4" t="str">
        <f>HYPERLINK("http://141.218.60.56/~jnz1568/getInfo.php?workbook=19_02.xlsx&amp;sheet=U0&amp;row=412&amp;col=7&amp;number=0.000312&amp;sourceID=14","0.000312")</f>
        <v>0.000312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HYPERLINK("http://141.218.60.56/~jnz1568/getInfo.php?workbook=19_02.xlsx&amp;sheet=U0&amp;row=413&amp;col=6&amp;number=3.9&amp;sourceID=14","3.9")</f>
        <v>3.9</v>
      </c>
      <c r="G413" s="4" t="str">
        <f>HYPERLINK("http://141.218.60.56/~jnz1568/getInfo.php?workbook=19_02.xlsx&amp;sheet=U0&amp;row=413&amp;col=7&amp;number=0.000312&amp;sourceID=14","0.000312")</f>
        <v>0.000312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HYPERLINK("http://141.218.60.56/~jnz1568/getInfo.php?workbook=19_02.xlsx&amp;sheet=U0&amp;row=414&amp;col=6&amp;number=4&amp;sourceID=14","4")</f>
        <v>4</v>
      </c>
      <c r="G414" s="4" t="str">
        <f>HYPERLINK("http://141.218.60.56/~jnz1568/getInfo.php?workbook=19_02.xlsx&amp;sheet=U0&amp;row=414&amp;col=7&amp;number=0.000312&amp;sourceID=14","0.000312")</f>
        <v>0.000312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HYPERLINK("http://141.218.60.56/~jnz1568/getInfo.php?workbook=19_02.xlsx&amp;sheet=U0&amp;row=415&amp;col=6&amp;number=4.1&amp;sourceID=14","4.1")</f>
        <v>4.1</v>
      </c>
      <c r="G415" s="4" t="str">
        <f>HYPERLINK("http://141.218.60.56/~jnz1568/getInfo.php?workbook=19_02.xlsx&amp;sheet=U0&amp;row=415&amp;col=7&amp;number=0.000312&amp;sourceID=14","0.000312")</f>
        <v>0.000312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HYPERLINK("http://141.218.60.56/~jnz1568/getInfo.php?workbook=19_02.xlsx&amp;sheet=U0&amp;row=416&amp;col=6&amp;number=4.2&amp;sourceID=14","4.2")</f>
        <v>4.2</v>
      </c>
      <c r="G416" s="4" t="str">
        <f>HYPERLINK("http://141.218.60.56/~jnz1568/getInfo.php?workbook=19_02.xlsx&amp;sheet=U0&amp;row=416&amp;col=7&amp;number=0.000312&amp;sourceID=14","0.000312")</f>
        <v>0.000312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HYPERLINK("http://141.218.60.56/~jnz1568/getInfo.php?workbook=19_02.xlsx&amp;sheet=U0&amp;row=417&amp;col=6&amp;number=4.3&amp;sourceID=14","4.3")</f>
        <v>4.3</v>
      </c>
      <c r="G417" s="4" t="str">
        <f>HYPERLINK("http://141.218.60.56/~jnz1568/getInfo.php?workbook=19_02.xlsx&amp;sheet=U0&amp;row=417&amp;col=7&amp;number=0.000312&amp;sourceID=14","0.000312")</f>
        <v>0.000312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HYPERLINK("http://141.218.60.56/~jnz1568/getInfo.php?workbook=19_02.xlsx&amp;sheet=U0&amp;row=418&amp;col=6&amp;number=4.4&amp;sourceID=14","4.4")</f>
        <v>4.4</v>
      </c>
      <c r="G418" s="4" t="str">
        <f>HYPERLINK("http://141.218.60.56/~jnz1568/getInfo.php?workbook=19_02.xlsx&amp;sheet=U0&amp;row=418&amp;col=7&amp;number=0.000312&amp;sourceID=14","0.000312")</f>
        <v>0.000312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HYPERLINK("http://141.218.60.56/~jnz1568/getInfo.php?workbook=19_02.xlsx&amp;sheet=U0&amp;row=419&amp;col=6&amp;number=4.5&amp;sourceID=14","4.5")</f>
        <v>4.5</v>
      </c>
      <c r="G419" s="4" t="str">
        <f>HYPERLINK("http://141.218.60.56/~jnz1568/getInfo.php?workbook=19_02.xlsx&amp;sheet=U0&amp;row=419&amp;col=7&amp;number=0.000312&amp;sourceID=14","0.000312")</f>
        <v>0.000312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HYPERLINK("http://141.218.60.56/~jnz1568/getInfo.php?workbook=19_02.xlsx&amp;sheet=U0&amp;row=420&amp;col=6&amp;number=4.6&amp;sourceID=14","4.6")</f>
        <v>4.6</v>
      </c>
      <c r="G420" s="4" t="str">
        <f>HYPERLINK("http://141.218.60.56/~jnz1568/getInfo.php?workbook=19_02.xlsx&amp;sheet=U0&amp;row=420&amp;col=7&amp;number=0.000312&amp;sourceID=14","0.000312")</f>
        <v>0.000312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HYPERLINK("http://141.218.60.56/~jnz1568/getInfo.php?workbook=19_02.xlsx&amp;sheet=U0&amp;row=421&amp;col=6&amp;number=4.7&amp;sourceID=14","4.7")</f>
        <v>4.7</v>
      </c>
      <c r="G421" s="4" t="str">
        <f>HYPERLINK("http://141.218.60.56/~jnz1568/getInfo.php?workbook=19_02.xlsx&amp;sheet=U0&amp;row=421&amp;col=7&amp;number=0.000311&amp;sourceID=14","0.000311")</f>
        <v>0.000311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HYPERLINK("http://141.218.60.56/~jnz1568/getInfo.php?workbook=19_02.xlsx&amp;sheet=U0&amp;row=422&amp;col=6&amp;number=4.8&amp;sourceID=14","4.8")</f>
        <v>4.8</v>
      </c>
      <c r="G422" s="4" t="str">
        <f>HYPERLINK("http://141.218.60.56/~jnz1568/getInfo.php?workbook=19_02.xlsx&amp;sheet=U0&amp;row=422&amp;col=7&amp;number=0.000311&amp;sourceID=14","0.000311")</f>
        <v>0.000311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HYPERLINK("http://141.218.60.56/~jnz1568/getInfo.php?workbook=19_02.xlsx&amp;sheet=U0&amp;row=423&amp;col=6&amp;number=4.9&amp;sourceID=14","4.9")</f>
        <v>4.9</v>
      </c>
      <c r="G423" s="4" t="str">
        <f>HYPERLINK("http://141.218.60.56/~jnz1568/getInfo.php?workbook=19_02.xlsx&amp;sheet=U0&amp;row=423&amp;col=7&amp;number=0.000311&amp;sourceID=14","0.000311")</f>
        <v>0.000311</v>
      </c>
    </row>
    <row r="424" spans="1:7">
      <c r="A424" s="3">
        <v>19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HYPERLINK("http://141.218.60.56/~jnz1568/getInfo.php?workbook=19_02.xlsx&amp;sheet=U0&amp;row=424&amp;col=6&amp;number=3&amp;sourceID=14","3")</f>
        <v>3</v>
      </c>
      <c r="G424" s="4" t="str">
        <f>HYPERLINK("http://141.218.60.56/~jnz1568/getInfo.php?workbook=19_02.xlsx&amp;sheet=U0&amp;row=424&amp;col=7&amp;number=0.000253&amp;sourceID=14","0.000253")</f>
        <v>0.000253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HYPERLINK("http://141.218.60.56/~jnz1568/getInfo.php?workbook=19_02.xlsx&amp;sheet=U0&amp;row=425&amp;col=6&amp;number=3.1&amp;sourceID=14","3.1")</f>
        <v>3.1</v>
      </c>
      <c r="G425" s="4" t="str">
        <f>HYPERLINK("http://141.218.60.56/~jnz1568/getInfo.php?workbook=19_02.xlsx&amp;sheet=U0&amp;row=425&amp;col=7&amp;number=0.000253&amp;sourceID=14","0.000253")</f>
        <v>0.000253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HYPERLINK("http://141.218.60.56/~jnz1568/getInfo.php?workbook=19_02.xlsx&amp;sheet=U0&amp;row=426&amp;col=6&amp;number=3.2&amp;sourceID=14","3.2")</f>
        <v>3.2</v>
      </c>
      <c r="G426" s="4" t="str">
        <f>HYPERLINK("http://141.218.60.56/~jnz1568/getInfo.php?workbook=19_02.xlsx&amp;sheet=U0&amp;row=426&amp;col=7&amp;number=0.000253&amp;sourceID=14","0.000253")</f>
        <v>0.000253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HYPERLINK("http://141.218.60.56/~jnz1568/getInfo.php?workbook=19_02.xlsx&amp;sheet=U0&amp;row=427&amp;col=6&amp;number=3.3&amp;sourceID=14","3.3")</f>
        <v>3.3</v>
      </c>
      <c r="G427" s="4" t="str">
        <f>HYPERLINK("http://141.218.60.56/~jnz1568/getInfo.php?workbook=19_02.xlsx&amp;sheet=U0&amp;row=427&amp;col=7&amp;number=0.000253&amp;sourceID=14","0.000253")</f>
        <v>0.000253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HYPERLINK("http://141.218.60.56/~jnz1568/getInfo.php?workbook=19_02.xlsx&amp;sheet=U0&amp;row=428&amp;col=6&amp;number=3.4&amp;sourceID=14","3.4")</f>
        <v>3.4</v>
      </c>
      <c r="G428" s="4" t="str">
        <f>HYPERLINK("http://141.218.60.56/~jnz1568/getInfo.php?workbook=19_02.xlsx&amp;sheet=U0&amp;row=428&amp;col=7&amp;number=0.000253&amp;sourceID=14","0.000253")</f>
        <v>0.000253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HYPERLINK("http://141.218.60.56/~jnz1568/getInfo.php?workbook=19_02.xlsx&amp;sheet=U0&amp;row=429&amp;col=6&amp;number=3.5&amp;sourceID=14","3.5")</f>
        <v>3.5</v>
      </c>
      <c r="G429" s="4" t="str">
        <f>HYPERLINK("http://141.218.60.56/~jnz1568/getInfo.php?workbook=19_02.xlsx&amp;sheet=U0&amp;row=429&amp;col=7&amp;number=0.000253&amp;sourceID=14","0.000253")</f>
        <v>0.000253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HYPERLINK("http://141.218.60.56/~jnz1568/getInfo.php?workbook=19_02.xlsx&amp;sheet=U0&amp;row=430&amp;col=6&amp;number=3.6&amp;sourceID=14","3.6")</f>
        <v>3.6</v>
      </c>
      <c r="G430" s="4" t="str">
        <f>HYPERLINK("http://141.218.60.56/~jnz1568/getInfo.php?workbook=19_02.xlsx&amp;sheet=U0&amp;row=430&amp;col=7&amp;number=0.000253&amp;sourceID=14","0.000253")</f>
        <v>0.000253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HYPERLINK("http://141.218.60.56/~jnz1568/getInfo.php?workbook=19_02.xlsx&amp;sheet=U0&amp;row=431&amp;col=6&amp;number=3.7&amp;sourceID=14","3.7")</f>
        <v>3.7</v>
      </c>
      <c r="G431" s="4" t="str">
        <f>HYPERLINK("http://141.218.60.56/~jnz1568/getInfo.php?workbook=19_02.xlsx&amp;sheet=U0&amp;row=431&amp;col=7&amp;number=0.000253&amp;sourceID=14","0.000253")</f>
        <v>0.000253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HYPERLINK("http://141.218.60.56/~jnz1568/getInfo.php?workbook=19_02.xlsx&amp;sheet=U0&amp;row=432&amp;col=6&amp;number=3.8&amp;sourceID=14","3.8")</f>
        <v>3.8</v>
      </c>
      <c r="G432" s="4" t="str">
        <f>HYPERLINK("http://141.218.60.56/~jnz1568/getInfo.php?workbook=19_02.xlsx&amp;sheet=U0&amp;row=432&amp;col=7&amp;number=0.000253&amp;sourceID=14","0.000253")</f>
        <v>0.000253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HYPERLINK("http://141.218.60.56/~jnz1568/getInfo.php?workbook=19_02.xlsx&amp;sheet=U0&amp;row=433&amp;col=6&amp;number=3.9&amp;sourceID=14","3.9")</f>
        <v>3.9</v>
      </c>
      <c r="G433" s="4" t="str">
        <f>HYPERLINK("http://141.218.60.56/~jnz1568/getInfo.php?workbook=19_02.xlsx&amp;sheet=U0&amp;row=433&amp;col=7&amp;number=0.000253&amp;sourceID=14","0.000253")</f>
        <v>0.000253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HYPERLINK("http://141.218.60.56/~jnz1568/getInfo.php?workbook=19_02.xlsx&amp;sheet=U0&amp;row=434&amp;col=6&amp;number=4&amp;sourceID=14","4")</f>
        <v>4</v>
      </c>
      <c r="G434" s="4" t="str">
        <f>HYPERLINK("http://141.218.60.56/~jnz1568/getInfo.php?workbook=19_02.xlsx&amp;sheet=U0&amp;row=434&amp;col=7&amp;number=0.000253&amp;sourceID=14","0.000253")</f>
        <v>0.000253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HYPERLINK("http://141.218.60.56/~jnz1568/getInfo.php?workbook=19_02.xlsx&amp;sheet=U0&amp;row=435&amp;col=6&amp;number=4.1&amp;sourceID=14","4.1")</f>
        <v>4.1</v>
      </c>
      <c r="G435" s="4" t="str">
        <f>HYPERLINK("http://141.218.60.56/~jnz1568/getInfo.php?workbook=19_02.xlsx&amp;sheet=U0&amp;row=435&amp;col=7&amp;number=0.000253&amp;sourceID=14","0.000253")</f>
        <v>0.000253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HYPERLINK("http://141.218.60.56/~jnz1568/getInfo.php?workbook=19_02.xlsx&amp;sheet=U0&amp;row=436&amp;col=6&amp;number=4.2&amp;sourceID=14","4.2")</f>
        <v>4.2</v>
      </c>
      <c r="G436" s="4" t="str">
        <f>HYPERLINK("http://141.218.60.56/~jnz1568/getInfo.php?workbook=19_02.xlsx&amp;sheet=U0&amp;row=436&amp;col=7&amp;number=0.000253&amp;sourceID=14","0.000253")</f>
        <v>0.000253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HYPERLINK("http://141.218.60.56/~jnz1568/getInfo.php?workbook=19_02.xlsx&amp;sheet=U0&amp;row=437&amp;col=6&amp;number=4.3&amp;sourceID=14","4.3")</f>
        <v>4.3</v>
      </c>
      <c r="G437" s="4" t="str">
        <f>HYPERLINK("http://141.218.60.56/~jnz1568/getInfo.php?workbook=19_02.xlsx&amp;sheet=U0&amp;row=437&amp;col=7&amp;number=0.000254&amp;sourceID=14","0.000254")</f>
        <v>0.000254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HYPERLINK("http://141.218.60.56/~jnz1568/getInfo.php?workbook=19_02.xlsx&amp;sheet=U0&amp;row=438&amp;col=6&amp;number=4.4&amp;sourceID=14","4.4")</f>
        <v>4.4</v>
      </c>
      <c r="G438" s="4" t="str">
        <f>HYPERLINK("http://141.218.60.56/~jnz1568/getInfo.php?workbook=19_02.xlsx&amp;sheet=U0&amp;row=438&amp;col=7&amp;number=0.000254&amp;sourceID=14","0.000254")</f>
        <v>0.000254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HYPERLINK("http://141.218.60.56/~jnz1568/getInfo.php?workbook=19_02.xlsx&amp;sheet=U0&amp;row=439&amp;col=6&amp;number=4.5&amp;sourceID=14","4.5")</f>
        <v>4.5</v>
      </c>
      <c r="G439" s="4" t="str">
        <f>HYPERLINK("http://141.218.60.56/~jnz1568/getInfo.php?workbook=19_02.xlsx&amp;sheet=U0&amp;row=439&amp;col=7&amp;number=0.000254&amp;sourceID=14","0.000254")</f>
        <v>0.000254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HYPERLINK("http://141.218.60.56/~jnz1568/getInfo.php?workbook=19_02.xlsx&amp;sheet=U0&amp;row=440&amp;col=6&amp;number=4.6&amp;sourceID=14","4.6")</f>
        <v>4.6</v>
      </c>
      <c r="G440" s="4" t="str">
        <f>HYPERLINK("http://141.218.60.56/~jnz1568/getInfo.php?workbook=19_02.xlsx&amp;sheet=U0&amp;row=440&amp;col=7&amp;number=0.000254&amp;sourceID=14","0.000254")</f>
        <v>0.000254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HYPERLINK("http://141.218.60.56/~jnz1568/getInfo.php?workbook=19_02.xlsx&amp;sheet=U0&amp;row=441&amp;col=6&amp;number=4.7&amp;sourceID=14","4.7")</f>
        <v>4.7</v>
      </c>
      <c r="G441" s="4" t="str">
        <f>HYPERLINK("http://141.218.60.56/~jnz1568/getInfo.php?workbook=19_02.xlsx&amp;sheet=U0&amp;row=441&amp;col=7&amp;number=0.000254&amp;sourceID=14","0.000254")</f>
        <v>0.000254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HYPERLINK("http://141.218.60.56/~jnz1568/getInfo.php?workbook=19_02.xlsx&amp;sheet=U0&amp;row=442&amp;col=6&amp;number=4.8&amp;sourceID=14","4.8")</f>
        <v>4.8</v>
      </c>
      <c r="G442" s="4" t="str">
        <f>HYPERLINK("http://141.218.60.56/~jnz1568/getInfo.php?workbook=19_02.xlsx&amp;sheet=U0&amp;row=442&amp;col=7&amp;number=0.000254&amp;sourceID=14","0.000254")</f>
        <v>0.000254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HYPERLINK("http://141.218.60.56/~jnz1568/getInfo.php?workbook=19_02.xlsx&amp;sheet=U0&amp;row=443&amp;col=6&amp;number=4.9&amp;sourceID=14","4.9")</f>
        <v>4.9</v>
      </c>
      <c r="G443" s="4" t="str">
        <f>HYPERLINK("http://141.218.60.56/~jnz1568/getInfo.php?workbook=19_02.xlsx&amp;sheet=U0&amp;row=443&amp;col=7&amp;number=0.000254&amp;sourceID=14","0.000254")</f>
        <v>0.000254</v>
      </c>
    </row>
    <row r="444" spans="1:7">
      <c r="A444" s="3">
        <v>19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HYPERLINK("http://141.218.60.56/~jnz1568/getInfo.php?workbook=19_02.xlsx&amp;sheet=U0&amp;row=444&amp;col=6&amp;number=3&amp;sourceID=14","3")</f>
        <v>3</v>
      </c>
      <c r="G444" s="4" t="str">
        <f>HYPERLINK("http://141.218.60.56/~jnz1568/getInfo.php?workbook=19_02.xlsx&amp;sheet=U0&amp;row=444&amp;col=7&amp;number=2.4e-05&amp;sourceID=14","2.4e-05")</f>
        <v>2.4e-05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HYPERLINK("http://141.218.60.56/~jnz1568/getInfo.php?workbook=19_02.xlsx&amp;sheet=U0&amp;row=445&amp;col=6&amp;number=3.1&amp;sourceID=14","3.1")</f>
        <v>3.1</v>
      </c>
      <c r="G445" s="4" t="str">
        <f>HYPERLINK("http://141.218.60.56/~jnz1568/getInfo.php?workbook=19_02.xlsx&amp;sheet=U0&amp;row=445&amp;col=7&amp;number=2.4e-05&amp;sourceID=14","2.4e-05")</f>
        <v>2.4e-05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HYPERLINK("http://141.218.60.56/~jnz1568/getInfo.php?workbook=19_02.xlsx&amp;sheet=U0&amp;row=446&amp;col=6&amp;number=3.2&amp;sourceID=14","3.2")</f>
        <v>3.2</v>
      </c>
      <c r="G446" s="4" t="str">
        <f>HYPERLINK("http://141.218.60.56/~jnz1568/getInfo.php?workbook=19_02.xlsx&amp;sheet=U0&amp;row=446&amp;col=7&amp;number=2.4e-05&amp;sourceID=14","2.4e-05")</f>
        <v>2.4e-05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HYPERLINK("http://141.218.60.56/~jnz1568/getInfo.php?workbook=19_02.xlsx&amp;sheet=U0&amp;row=447&amp;col=6&amp;number=3.3&amp;sourceID=14","3.3")</f>
        <v>3.3</v>
      </c>
      <c r="G447" s="4" t="str">
        <f>HYPERLINK("http://141.218.60.56/~jnz1568/getInfo.php?workbook=19_02.xlsx&amp;sheet=U0&amp;row=447&amp;col=7&amp;number=2.4e-05&amp;sourceID=14","2.4e-05")</f>
        <v>2.4e-05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HYPERLINK("http://141.218.60.56/~jnz1568/getInfo.php?workbook=19_02.xlsx&amp;sheet=U0&amp;row=448&amp;col=6&amp;number=3.4&amp;sourceID=14","3.4")</f>
        <v>3.4</v>
      </c>
      <c r="G448" s="4" t="str">
        <f>HYPERLINK("http://141.218.60.56/~jnz1568/getInfo.php?workbook=19_02.xlsx&amp;sheet=U0&amp;row=448&amp;col=7&amp;number=2.4e-05&amp;sourceID=14","2.4e-05")</f>
        <v>2.4e-05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HYPERLINK("http://141.218.60.56/~jnz1568/getInfo.php?workbook=19_02.xlsx&amp;sheet=U0&amp;row=449&amp;col=6&amp;number=3.5&amp;sourceID=14","3.5")</f>
        <v>3.5</v>
      </c>
      <c r="G449" s="4" t="str">
        <f>HYPERLINK("http://141.218.60.56/~jnz1568/getInfo.php?workbook=19_02.xlsx&amp;sheet=U0&amp;row=449&amp;col=7&amp;number=2.4e-05&amp;sourceID=14","2.4e-05")</f>
        <v>2.4e-05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HYPERLINK("http://141.218.60.56/~jnz1568/getInfo.php?workbook=19_02.xlsx&amp;sheet=U0&amp;row=450&amp;col=6&amp;number=3.6&amp;sourceID=14","3.6")</f>
        <v>3.6</v>
      </c>
      <c r="G450" s="4" t="str">
        <f>HYPERLINK("http://141.218.60.56/~jnz1568/getInfo.php?workbook=19_02.xlsx&amp;sheet=U0&amp;row=450&amp;col=7&amp;number=2.4e-05&amp;sourceID=14","2.4e-05")</f>
        <v>2.4e-05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HYPERLINK("http://141.218.60.56/~jnz1568/getInfo.php?workbook=19_02.xlsx&amp;sheet=U0&amp;row=451&amp;col=6&amp;number=3.7&amp;sourceID=14","3.7")</f>
        <v>3.7</v>
      </c>
      <c r="G451" s="4" t="str">
        <f>HYPERLINK("http://141.218.60.56/~jnz1568/getInfo.php?workbook=19_02.xlsx&amp;sheet=U0&amp;row=451&amp;col=7&amp;number=2.4e-05&amp;sourceID=14","2.4e-05")</f>
        <v>2.4e-05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HYPERLINK("http://141.218.60.56/~jnz1568/getInfo.php?workbook=19_02.xlsx&amp;sheet=U0&amp;row=452&amp;col=6&amp;number=3.8&amp;sourceID=14","3.8")</f>
        <v>3.8</v>
      </c>
      <c r="G452" s="4" t="str">
        <f>HYPERLINK("http://141.218.60.56/~jnz1568/getInfo.php?workbook=19_02.xlsx&amp;sheet=U0&amp;row=452&amp;col=7&amp;number=2.4e-05&amp;sourceID=14","2.4e-05")</f>
        <v>2.4e-05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HYPERLINK("http://141.218.60.56/~jnz1568/getInfo.php?workbook=19_02.xlsx&amp;sheet=U0&amp;row=453&amp;col=6&amp;number=3.9&amp;sourceID=14","3.9")</f>
        <v>3.9</v>
      </c>
      <c r="G453" s="4" t="str">
        <f>HYPERLINK("http://141.218.60.56/~jnz1568/getInfo.php?workbook=19_02.xlsx&amp;sheet=U0&amp;row=453&amp;col=7&amp;number=2.4e-05&amp;sourceID=14","2.4e-05")</f>
        <v>2.4e-05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HYPERLINK("http://141.218.60.56/~jnz1568/getInfo.php?workbook=19_02.xlsx&amp;sheet=U0&amp;row=454&amp;col=6&amp;number=4&amp;sourceID=14","4")</f>
        <v>4</v>
      </c>
      <c r="G454" s="4" t="str">
        <f>HYPERLINK("http://141.218.60.56/~jnz1568/getInfo.php?workbook=19_02.xlsx&amp;sheet=U0&amp;row=454&amp;col=7&amp;number=2.4e-05&amp;sourceID=14","2.4e-05")</f>
        <v>2.4e-05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HYPERLINK("http://141.218.60.56/~jnz1568/getInfo.php?workbook=19_02.xlsx&amp;sheet=U0&amp;row=455&amp;col=6&amp;number=4.1&amp;sourceID=14","4.1")</f>
        <v>4.1</v>
      </c>
      <c r="G455" s="4" t="str">
        <f>HYPERLINK("http://141.218.60.56/~jnz1568/getInfo.php?workbook=19_02.xlsx&amp;sheet=U0&amp;row=455&amp;col=7&amp;number=2.4e-05&amp;sourceID=14","2.4e-05")</f>
        <v>2.4e-05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HYPERLINK("http://141.218.60.56/~jnz1568/getInfo.php?workbook=19_02.xlsx&amp;sheet=U0&amp;row=456&amp;col=6&amp;number=4.2&amp;sourceID=14","4.2")</f>
        <v>4.2</v>
      </c>
      <c r="G456" s="4" t="str">
        <f>HYPERLINK("http://141.218.60.56/~jnz1568/getInfo.php?workbook=19_02.xlsx&amp;sheet=U0&amp;row=456&amp;col=7&amp;number=2.4e-05&amp;sourceID=14","2.4e-05")</f>
        <v>2.4e-05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HYPERLINK("http://141.218.60.56/~jnz1568/getInfo.php?workbook=19_02.xlsx&amp;sheet=U0&amp;row=457&amp;col=6&amp;number=4.3&amp;sourceID=14","4.3")</f>
        <v>4.3</v>
      </c>
      <c r="G457" s="4" t="str">
        <f>HYPERLINK("http://141.218.60.56/~jnz1568/getInfo.php?workbook=19_02.xlsx&amp;sheet=U0&amp;row=457&amp;col=7&amp;number=2.4e-05&amp;sourceID=14","2.4e-05")</f>
        <v>2.4e-05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HYPERLINK("http://141.218.60.56/~jnz1568/getInfo.php?workbook=19_02.xlsx&amp;sheet=U0&amp;row=458&amp;col=6&amp;number=4.4&amp;sourceID=14","4.4")</f>
        <v>4.4</v>
      </c>
      <c r="G458" s="4" t="str">
        <f>HYPERLINK("http://141.218.60.56/~jnz1568/getInfo.php?workbook=19_02.xlsx&amp;sheet=U0&amp;row=458&amp;col=7&amp;number=2.4e-05&amp;sourceID=14","2.4e-05")</f>
        <v>2.4e-05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HYPERLINK("http://141.218.60.56/~jnz1568/getInfo.php?workbook=19_02.xlsx&amp;sheet=U0&amp;row=459&amp;col=6&amp;number=4.5&amp;sourceID=14","4.5")</f>
        <v>4.5</v>
      </c>
      <c r="G459" s="4" t="str">
        <f>HYPERLINK("http://141.218.60.56/~jnz1568/getInfo.php?workbook=19_02.xlsx&amp;sheet=U0&amp;row=459&amp;col=7&amp;number=2.4e-05&amp;sourceID=14","2.4e-05")</f>
        <v>2.4e-05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HYPERLINK("http://141.218.60.56/~jnz1568/getInfo.php?workbook=19_02.xlsx&amp;sheet=U0&amp;row=460&amp;col=6&amp;number=4.6&amp;sourceID=14","4.6")</f>
        <v>4.6</v>
      </c>
      <c r="G460" s="4" t="str">
        <f>HYPERLINK("http://141.218.60.56/~jnz1568/getInfo.php?workbook=19_02.xlsx&amp;sheet=U0&amp;row=460&amp;col=7&amp;number=2.4e-05&amp;sourceID=14","2.4e-05")</f>
        <v>2.4e-05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HYPERLINK("http://141.218.60.56/~jnz1568/getInfo.php?workbook=19_02.xlsx&amp;sheet=U0&amp;row=461&amp;col=6&amp;number=4.7&amp;sourceID=14","4.7")</f>
        <v>4.7</v>
      </c>
      <c r="G461" s="4" t="str">
        <f>HYPERLINK("http://141.218.60.56/~jnz1568/getInfo.php?workbook=19_02.xlsx&amp;sheet=U0&amp;row=461&amp;col=7&amp;number=2.39e-05&amp;sourceID=14","2.39e-05")</f>
        <v>2.39e-05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HYPERLINK("http://141.218.60.56/~jnz1568/getInfo.php?workbook=19_02.xlsx&amp;sheet=U0&amp;row=462&amp;col=6&amp;number=4.8&amp;sourceID=14","4.8")</f>
        <v>4.8</v>
      </c>
      <c r="G462" s="4" t="str">
        <f>HYPERLINK("http://141.218.60.56/~jnz1568/getInfo.php?workbook=19_02.xlsx&amp;sheet=U0&amp;row=462&amp;col=7&amp;number=2.39e-05&amp;sourceID=14","2.39e-05")</f>
        <v>2.39e-05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HYPERLINK("http://141.218.60.56/~jnz1568/getInfo.php?workbook=19_02.xlsx&amp;sheet=U0&amp;row=463&amp;col=6&amp;number=4.9&amp;sourceID=14","4.9")</f>
        <v>4.9</v>
      </c>
      <c r="G463" s="4" t="str">
        <f>HYPERLINK("http://141.218.60.56/~jnz1568/getInfo.php?workbook=19_02.xlsx&amp;sheet=U0&amp;row=463&amp;col=7&amp;number=2.39e-05&amp;sourceID=14","2.39e-05")</f>
        <v>2.39e-05</v>
      </c>
    </row>
    <row r="464" spans="1:7">
      <c r="A464" s="3">
        <v>19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HYPERLINK("http://141.218.60.56/~jnz1568/getInfo.php?workbook=19_02.xlsx&amp;sheet=U0&amp;row=464&amp;col=6&amp;number=3&amp;sourceID=14","3")</f>
        <v>3</v>
      </c>
      <c r="G464" s="4" t="str">
        <f>HYPERLINK("http://141.218.60.56/~jnz1568/getInfo.php?workbook=19_02.xlsx&amp;sheet=U0&amp;row=464&amp;col=7&amp;number=3.5e-05&amp;sourceID=14","3.5e-05")</f>
        <v>3.5e-05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HYPERLINK("http://141.218.60.56/~jnz1568/getInfo.php?workbook=19_02.xlsx&amp;sheet=U0&amp;row=465&amp;col=6&amp;number=3.1&amp;sourceID=14","3.1")</f>
        <v>3.1</v>
      </c>
      <c r="G465" s="4" t="str">
        <f>HYPERLINK("http://141.218.60.56/~jnz1568/getInfo.php?workbook=19_02.xlsx&amp;sheet=U0&amp;row=465&amp;col=7&amp;number=3.5e-05&amp;sourceID=14","3.5e-05")</f>
        <v>3.5e-05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HYPERLINK("http://141.218.60.56/~jnz1568/getInfo.php?workbook=19_02.xlsx&amp;sheet=U0&amp;row=466&amp;col=6&amp;number=3.2&amp;sourceID=14","3.2")</f>
        <v>3.2</v>
      </c>
      <c r="G466" s="4" t="str">
        <f>HYPERLINK("http://141.218.60.56/~jnz1568/getInfo.php?workbook=19_02.xlsx&amp;sheet=U0&amp;row=466&amp;col=7&amp;number=3.5e-05&amp;sourceID=14","3.5e-05")</f>
        <v>3.5e-05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HYPERLINK("http://141.218.60.56/~jnz1568/getInfo.php?workbook=19_02.xlsx&amp;sheet=U0&amp;row=467&amp;col=6&amp;number=3.3&amp;sourceID=14","3.3")</f>
        <v>3.3</v>
      </c>
      <c r="G467" s="4" t="str">
        <f>HYPERLINK("http://141.218.60.56/~jnz1568/getInfo.php?workbook=19_02.xlsx&amp;sheet=U0&amp;row=467&amp;col=7&amp;number=3.5e-05&amp;sourceID=14","3.5e-05")</f>
        <v>3.5e-05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HYPERLINK("http://141.218.60.56/~jnz1568/getInfo.php?workbook=19_02.xlsx&amp;sheet=U0&amp;row=468&amp;col=6&amp;number=3.4&amp;sourceID=14","3.4")</f>
        <v>3.4</v>
      </c>
      <c r="G468" s="4" t="str">
        <f>HYPERLINK("http://141.218.60.56/~jnz1568/getInfo.php?workbook=19_02.xlsx&amp;sheet=U0&amp;row=468&amp;col=7&amp;number=3.5e-05&amp;sourceID=14","3.5e-05")</f>
        <v>3.5e-05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HYPERLINK("http://141.218.60.56/~jnz1568/getInfo.php?workbook=19_02.xlsx&amp;sheet=U0&amp;row=469&amp;col=6&amp;number=3.5&amp;sourceID=14","3.5")</f>
        <v>3.5</v>
      </c>
      <c r="G469" s="4" t="str">
        <f>HYPERLINK("http://141.218.60.56/~jnz1568/getInfo.php?workbook=19_02.xlsx&amp;sheet=U0&amp;row=469&amp;col=7&amp;number=3.5e-05&amp;sourceID=14","3.5e-05")</f>
        <v>3.5e-05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HYPERLINK("http://141.218.60.56/~jnz1568/getInfo.php?workbook=19_02.xlsx&amp;sheet=U0&amp;row=470&amp;col=6&amp;number=3.6&amp;sourceID=14","3.6")</f>
        <v>3.6</v>
      </c>
      <c r="G470" s="4" t="str">
        <f>HYPERLINK("http://141.218.60.56/~jnz1568/getInfo.php?workbook=19_02.xlsx&amp;sheet=U0&amp;row=470&amp;col=7&amp;number=3.5e-05&amp;sourceID=14","3.5e-05")</f>
        <v>3.5e-05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HYPERLINK("http://141.218.60.56/~jnz1568/getInfo.php?workbook=19_02.xlsx&amp;sheet=U0&amp;row=471&amp;col=6&amp;number=3.7&amp;sourceID=14","3.7")</f>
        <v>3.7</v>
      </c>
      <c r="G471" s="4" t="str">
        <f>HYPERLINK("http://141.218.60.56/~jnz1568/getInfo.php?workbook=19_02.xlsx&amp;sheet=U0&amp;row=471&amp;col=7&amp;number=3.5e-05&amp;sourceID=14","3.5e-05")</f>
        <v>3.5e-05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HYPERLINK("http://141.218.60.56/~jnz1568/getInfo.php?workbook=19_02.xlsx&amp;sheet=U0&amp;row=472&amp;col=6&amp;number=3.8&amp;sourceID=14","3.8")</f>
        <v>3.8</v>
      </c>
      <c r="G472" s="4" t="str">
        <f>HYPERLINK("http://141.218.60.56/~jnz1568/getInfo.php?workbook=19_02.xlsx&amp;sheet=U0&amp;row=472&amp;col=7&amp;number=3.5e-05&amp;sourceID=14","3.5e-05")</f>
        <v>3.5e-05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HYPERLINK("http://141.218.60.56/~jnz1568/getInfo.php?workbook=19_02.xlsx&amp;sheet=U0&amp;row=473&amp;col=6&amp;number=3.9&amp;sourceID=14","3.9")</f>
        <v>3.9</v>
      </c>
      <c r="G473" s="4" t="str">
        <f>HYPERLINK("http://141.218.60.56/~jnz1568/getInfo.php?workbook=19_02.xlsx&amp;sheet=U0&amp;row=473&amp;col=7&amp;number=3.5e-05&amp;sourceID=14","3.5e-05")</f>
        <v>3.5e-05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HYPERLINK("http://141.218.60.56/~jnz1568/getInfo.php?workbook=19_02.xlsx&amp;sheet=U0&amp;row=474&amp;col=6&amp;number=4&amp;sourceID=14","4")</f>
        <v>4</v>
      </c>
      <c r="G474" s="4" t="str">
        <f>HYPERLINK("http://141.218.60.56/~jnz1568/getInfo.php?workbook=19_02.xlsx&amp;sheet=U0&amp;row=474&amp;col=7&amp;number=3.5e-05&amp;sourceID=14","3.5e-05")</f>
        <v>3.5e-05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HYPERLINK("http://141.218.60.56/~jnz1568/getInfo.php?workbook=19_02.xlsx&amp;sheet=U0&amp;row=475&amp;col=6&amp;number=4.1&amp;sourceID=14","4.1")</f>
        <v>4.1</v>
      </c>
      <c r="G475" s="4" t="str">
        <f>HYPERLINK("http://141.218.60.56/~jnz1568/getInfo.php?workbook=19_02.xlsx&amp;sheet=U0&amp;row=475&amp;col=7&amp;number=3.5e-05&amp;sourceID=14","3.5e-05")</f>
        <v>3.5e-05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HYPERLINK("http://141.218.60.56/~jnz1568/getInfo.php?workbook=19_02.xlsx&amp;sheet=U0&amp;row=476&amp;col=6&amp;number=4.2&amp;sourceID=14","4.2")</f>
        <v>4.2</v>
      </c>
      <c r="G476" s="4" t="str">
        <f>HYPERLINK("http://141.218.60.56/~jnz1568/getInfo.php?workbook=19_02.xlsx&amp;sheet=U0&amp;row=476&amp;col=7&amp;number=3.5e-05&amp;sourceID=14","3.5e-05")</f>
        <v>3.5e-05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HYPERLINK("http://141.218.60.56/~jnz1568/getInfo.php?workbook=19_02.xlsx&amp;sheet=U0&amp;row=477&amp;col=6&amp;number=4.3&amp;sourceID=14","4.3")</f>
        <v>4.3</v>
      </c>
      <c r="G477" s="4" t="str">
        <f>HYPERLINK("http://141.218.60.56/~jnz1568/getInfo.php?workbook=19_02.xlsx&amp;sheet=U0&amp;row=477&amp;col=7&amp;number=3.5e-05&amp;sourceID=14","3.5e-05")</f>
        <v>3.5e-05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HYPERLINK("http://141.218.60.56/~jnz1568/getInfo.php?workbook=19_02.xlsx&amp;sheet=U0&amp;row=478&amp;col=6&amp;number=4.4&amp;sourceID=14","4.4")</f>
        <v>4.4</v>
      </c>
      <c r="G478" s="4" t="str">
        <f>HYPERLINK("http://141.218.60.56/~jnz1568/getInfo.php?workbook=19_02.xlsx&amp;sheet=U0&amp;row=478&amp;col=7&amp;number=3.5e-05&amp;sourceID=14","3.5e-05")</f>
        <v>3.5e-05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HYPERLINK("http://141.218.60.56/~jnz1568/getInfo.php?workbook=19_02.xlsx&amp;sheet=U0&amp;row=479&amp;col=6&amp;number=4.5&amp;sourceID=14","4.5")</f>
        <v>4.5</v>
      </c>
      <c r="G479" s="4" t="str">
        <f>HYPERLINK("http://141.218.60.56/~jnz1568/getInfo.php?workbook=19_02.xlsx&amp;sheet=U0&amp;row=479&amp;col=7&amp;number=3.5e-05&amp;sourceID=14","3.5e-05")</f>
        <v>3.5e-05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HYPERLINK("http://141.218.60.56/~jnz1568/getInfo.php?workbook=19_02.xlsx&amp;sheet=U0&amp;row=480&amp;col=6&amp;number=4.6&amp;sourceID=14","4.6")</f>
        <v>4.6</v>
      </c>
      <c r="G480" s="4" t="str">
        <f>HYPERLINK("http://141.218.60.56/~jnz1568/getInfo.php?workbook=19_02.xlsx&amp;sheet=U0&amp;row=480&amp;col=7&amp;number=3.5e-05&amp;sourceID=14","3.5e-05")</f>
        <v>3.5e-05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HYPERLINK("http://141.218.60.56/~jnz1568/getInfo.php?workbook=19_02.xlsx&amp;sheet=U0&amp;row=481&amp;col=6&amp;number=4.7&amp;sourceID=14","4.7")</f>
        <v>4.7</v>
      </c>
      <c r="G481" s="4" t="str">
        <f>HYPERLINK("http://141.218.60.56/~jnz1568/getInfo.php?workbook=19_02.xlsx&amp;sheet=U0&amp;row=481&amp;col=7&amp;number=3.5e-05&amp;sourceID=14","3.5e-05")</f>
        <v>3.5e-05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HYPERLINK("http://141.218.60.56/~jnz1568/getInfo.php?workbook=19_02.xlsx&amp;sheet=U0&amp;row=482&amp;col=6&amp;number=4.8&amp;sourceID=14","4.8")</f>
        <v>4.8</v>
      </c>
      <c r="G482" s="4" t="str">
        <f>HYPERLINK("http://141.218.60.56/~jnz1568/getInfo.php?workbook=19_02.xlsx&amp;sheet=U0&amp;row=482&amp;col=7&amp;number=3.49e-05&amp;sourceID=14","3.49e-05")</f>
        <v>3.49e-05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HYPERLINK("http://141.218.60.56/~jnz1568/getInfo.php?workbook=19_02.xlsx&amp;sheet=U0&amp;row=483&amp;col=6&amp;number=4.9&amp;sourceID=14","4.9")</f>
        <v>4.9</v>
      </c>
      <c r="G483" s="4" t="str">
        <f>HYPERLINK("http://141.218.60.56/~jnz1568/getInfo.php?workbook=19_02.xlsx&amp;sheet=U0&amp;row=483&amp;col=7&amp;number=3.49e-05&amp;sourceID=14","3.49e-05")</f>
        <v>3.49e-05</v>
      </c>
    </row>
    <row r="484" spans="1:7">
      <c r="A484" s="3">
        <v>19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HYPERLINK("http://141.218.60.56/~jnz1568/getInfo.php?workbook=19_02.xlsx&amp;sheet=U0&amp;row=484&amp;col=6&amp;number=3&amp;sourceID=14","3")</f>
        <v>3</v>
      </c>
      <c r="G484" s="4" t="str">
        <f>HYPERLINK("http://141.218.60.56/~jnz1568/getInfo.php?workbook=19_02.xlsx&amp;sheet=U0&amp;row=484&amp;col=7&amp;number=5.56e-05&amp;sourceID=14","5.56e-05")</f>
        <v>5.56e-05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HYPERLINK("http://141.218.60.56/~jnz1568/getInfo.php?workbook=19_02.xlsx&amp;sheet=U0&amp;row=485&amp;col=6&amp;number=3.1&amp;sourceID=14","3.1")</f>
        <v>3.1</v>
      </c>
      <c r="G485" s="4" t="str">
        <f>HYPERLINK("http://141.218.60.56/~jnz1568/getInfo.php?workbook=19_02.xlsx&amp;sheet=U0&amp;row=485&amp;col=7&amp;number=5.56e-05&amp;sourceID=14","5.56e-05")</f>
        <v>5.56e-05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HYPERLINK("http://141.218.60.56/~jnz1568/getInfo.php?workbook=19_02.xlsx&amp;sheet=U0&amp;row=486&amp;col=6&amp;number=3.2&amp;sourceID=14","3.2")</f>
        <v>3.2</v>
      </c>
      <c r="G486" s="4" t="str">
        <f>HYPERLINK("http://141.218.60.56/~jnz1568/getInfo.php?workbook=19_02.xlsx&amp;sheet=U0&amp;row=486&amp;col=7&amp;number=5.56e-05&amp;sourceID=14","5.56e-05")</f>
        <v>5.56e-05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HYPERLINK("http://141.218.60.56/~jnz1568/getInfo.php?workbook=19_02.xlsx&amp;sheet=U0&amp;row=487&amp;col=6&amp;number=3.3&amp;sourceID=14","3.3")</f>
        <v>3.3</v>
      </c>
      <c r="G487" s="4" t="str">
        <f>HYPERLINK("http://141.218.60.56/~jnz1568/getInfo.php?workbook=19_02.xlsx&amp;sheet=U0&amp;row=487&amp;col=7&amp;number=5.56e-05&amp;sourceID=14","5.56e-05")</f>
        <v>5.56e-05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HYPERLINK("http://141.218.60.56/~jnz1568/getInfo.php?workbook=19_02.xlsx&amp;sheet=U0&amp;row=488&amp;col=6&amp;number=3.4&amp;sourceID=14","3.4")</f>
        <v>3.4</v>
      </c>
      <c r="G488" s="4" t="str">
        <f>HYPERLINK("http://141.218.60.56/~jnz1568/getInfo.php?workbook=19_02.xlsx&amp;sheet=U0&amp;row=488&amp;col=7&amp;number=5.56e-05&amp;sourceID=14","5.56e-05")</f>
        <v>5.56e-05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HYPERLINK("http://141.218.60.56/~jnz1568/getInfo.php?workbook=19_02.xlsx&amp;sheet=U0&amp;row=489&amp;col=6&amp;number=3.5&amp;sourceID=14","3.5")</f>
        <v>3.5</v>
      </c>
      <c r="G489" s="4" t="str">
        <f>HYPERLINK("http://141.218.60.56/~jnz1568/getInfo.php?workbook=19_02.xlsx&amp;sheet=U0&amp;row=489&amp;col=7&amp;number=5.56e-05&amp;sourceID=14","5.56e-05")</f>
        <v>5.56e-05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HYPERLINK("http://141.218.60.56/~jnz1568/getInfo.php?workbook=19_02.xlsx&amp;sheet=U0&amp;row=490&amp;col=6&amp;number=3.6&amp;sourceID=14","3.6")</f>
        <v>3.6</v>
      </c>
      <c r="G490" s="4" t="str">
        <f>HYPERLINK("http://141.218.60.56/~jnz1568/getInfo.php?workbook=19_02.xlsx&amp;sheet=U0&amp;row=490&amp;col=7&amp;number=5.56e-05&amp;sourceID=14","5.56e-05")</f>
        <v>5.56e-05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HYPERLINK("http://141.218.60.56/~jnz1568/getInfo.php?workbook=19_02.xlsx&amp;sheet=U0&amp;row=491&amp;col=6&amp;number=3.7&amp;sourceID=14","3.7")</f>
        <v>3.7</v>
      </c>
      <c r="G491" s="4" t="str">
        <f>HYPERLINK("http://141.218.60.56/~jnz1568/getInfo.php?workbook=19_02.xlsx&amp;sheet=U0&amp;row=491&amp;col=7&amp;number=5.56e-05&amp;sourceID=14","5.56e-05")</f>
        <v>5.56e-05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HYPERLINK("http://141.218.60.56/~jnz1568/getInfo.php?workbook=19_02.xlsx&amp;sheet=U0&amp;row=492&amp;col=6&amp;number=3.8&amp;sourceID=14","3.8")</f>
        <v>3.8</v>
      </c>
      <c r="G492" s="4" t="str">
        <f>HYPERLINK("http://141.218.60.56/~jnz1568/getInfo.php?workbook=19_02.xlsx&amp;sheet=U0&amp;row=492&amp;col=7&amp;number=5.56e-05&amp;sourceID=14","5.56e-05")</f>
        <v>5.56e-05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HYPERLINK("http://141.218.60.56/~jnz1568/getInfo.php?workbook=19_02.xlsx&amp;sheet=U0&amp;row=493&amp;col=6&amp;number=3.9&amp;sourceID=14","3.9")</f>
        <v>3.9</v>
      </c>
      <c r="G493" s="4" t="str">
        <f>HYPERLINK("http://141.218.60.56/~jnz1568/getInfo.php?workbook=19_02.xlsx&amp;sheet=U0&amp;row=493&amp;col=7&amp;number=5.56e-05&amp;sourceID=14","5.56e-05")</f>
        <v>5.56e-05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HYPERLINK("http://141.218.60.56/~jnz1568/getInfo.php?workbook=19_02.xlsx&amp;sheet=U0&amp;row=494&amp;col=6&amp;number=4&amp;sourceID=14","4")</f>
        <v>4</v>
      </c>
      <c r="G494" s="4" t="str">
        <f>HYPERLINK("http://141.218.60.56/~jnz1568/getInfo.php?workbook=19_02.xlsx&amp;sheet=U0&amp;row=494&amp;col=7&amp;number=5.56e-05&amp;sourceID=14","5.56e-05")</f>
        <v>5.56e-05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HYPERLINK("http://141.218.60.56/~jnz1568/getInfo.php?workbook=19_02.xlsx&amp;sheet=U0&amp;row=495&amp;col=6&amp;number=4.1&amp;sourceID=14","4.1")</f>
        <v>4.1</v>
      </c>
      <c r="G495" s="4" t="str">
        <f>HYPERLINK("http://141.218.60.56/~jnz1568/getInfo.php?workbook=19_02.xlsx&amp;sheet=U0&amp;row=495&amp;col=7&amp;number=5.56e-05&amp;sourceID=14","5.56e-05")</f>
        <v>5.56e-05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HYPERLINK("http://141.218.60.56/~jnz1568/getInfo.php?workbook=19_02.xlsx&amp;sheet=U0&amp;row=496&amp;col=6&amp;number=4.2&amp;sourceID=14","4.2")</f>
        <v>4.2</v>
      </c>
      <c r="G496" s="4" t="str">
        <f>HYPERLINK("http://141.218.60.56/~jnz1568/getInfo.php?workbook=19_02.xlsx&amp;sheet=U0&amp;row=496&amp;col=7&amp;number=5.56e-05&amp;sourceID=14","5.56e-05")</f>
        <v>5.56e-05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HYPERLINK("http://141.218.60.56/~jnz1568/getInfo.php?workbook=19_02.xlsx&amp;sheet=U0&amp;row=497&amp;col=6&amp;number=4.3&amp;sourceID=14","4.3")</f>
        <v>4.3</v>
      </c>
      <c r="G497" s="4" t="str">
        <f>HYPERLINK("http://141.218.60.56/~jnz1568/getInfo.php?workbook=19_02.xlsx&amp;sheet=U0&amp;row=497&amp;col=7&amp;number=5.56e-05&amp;sourceID=14","5.56e-05")</f>
        <v>5.56e-05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HYPERLINK("http://141.218.60.56/~jnz1568/getInfo.php?workbook=19_02.xlsx&amp;sheet=U0&amp;row=498&amp;col=6&amp;number=4.4&amp;sourceID=14","4.4")</f>
        <v>4.4</v>
      </c>
      <c r="G498" s="4" t="str">
        <f>HYPERLINK("http://141.218.60.56/~jnz1568/getInfo.php?workbook=19_02.xlsx&amp;sheet=U0&amp;row=498&amp;col=7&amp;number=5.56e-05&amp;sourceID=14","5.56e-05")</f>
        <v>5.56e-05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HYPERLINK("http://141.218.60.56/~jnz1568/getInfo.php?workbook=19_02.xlsx&amp;sheet=U0&amp;row=499&amp;col=6&amp;number=4.5&amp;sourceID=14","4.5")</f>
        <v>4.5</v>
      </c>
      <c r="G499" s="4" t="str">
        <f>HYPERLINK("http://141.218.60.56/~jnz1568/getInfo.php?workbook=19_02.xlsx&amp;sheet=U0&amp;row=499&amp;col=7&amp;number=5.56e-05&amp;sourceID=14","5.56e-05")</f>
        <v>5.56e-05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HYPERLINK("http://141.218.60.56/~jnz1568/getInfo.php?workbook=19_02.xlsx&amp;sheet=U0&amp;row=500&amp;col=6&amp;number=4.6&amp;sourceID=14","4.6")</f>
        <v>4.6</v>
      </c>
      <c r="G500" s="4" t="str">
        <f>HYPERLINK("http://141.218.60.56/~jnz1568/getInfo.php?workbook=19_02.xlsx&amp;sheet=U0&amp;row=500&amp;col=7&amp;number=5.55e-05&amp;sourceID=14","5.55e-05")</f>
        <v>5.55e-05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HYPERLINK("http://141.218.60.56/~jnz1568/getInfo.php?workbook=19_02.xlsx&amp;sheet=U0&amp;row=501&amp;col=6&amp;number=4.7&amp;sourceID=14","4.7")</f>
        <v>4.7</v>
      </c>
      <c r="G501" s="4" t="str">
        <f>HYPERLINK("http://141.218.60.56/~jnz1568/getInfo.php?workbook=19_02.xlsx&amp;sheet=U0&amp;row=501&amp;col=7&amp;number=5.55e-05&amp;sourceID=14","5.55e-05")</f>
        <v>5.55e-05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HYPERLINK("http://141.218.60.56/~jnz1568/getInfo.php?workbook=19_02.xlsx&amp;sheet=U0&amp;row=502&amp;col=6&amp;number=4.8&amp;sourceID=14","4.8")</f>
        <v>4.8</v>
      </c>
      <c r="G502" s="4" t="str">
        <f>HYPERLINK("http://141.218.60.56/~jnz1568/getInfo.php?workbook=19_02.xlsx&amp;sheet=U0&amp;row=502&amp;col=7&amp;number=5.55e-05&amp;sourceID=14","5.55e-05")</f>
        <v>5.55e-05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HYPERLINK("http://141.218.60.56/~jnz1568/getInfo.php?workbook=19_02.xlsx&amp;sheet=U0&amp;row=503&amp;col=6&amp;number=4.9&amp;sourceID=14","4.9")</f>
        <v>4.9</v>
      </c>
      <c r="G503" s="4" t="str">
        <f>HYPERLINK("http://141.218.60.56/~jnz1568/getInfo.php?workbook=19_02.xlsx&amp;sheet=U0&amp;row=503&amp;col=7&amp;number=5.55e-05&amp;sourceID=14","5.55e-05")</f>
        <v>5.55e-05</v>
      </c>
    </row>
    <row r="504" spans="1:7">
      <c r="A504" s="3">
        <v>19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HYPERLINK("http://141.218.60.56/~jnz1568/getInfo.php?workbook=19_02.xlsx&amp;sheet=U0&amp;row=504&amp;col=6&amp;number=3&amp;sourceID=14","3")</f>
        <v>3</v>
      </c>
      <c r="G504" s="4" t="str">
        <f>HYPERLINK("http://141.218.60.56/~jnz1568/getInfo.php?workbook=19_02.xlsx&amp;sheet=U0&amp;row=504&amp;col=7&amp;number=3.87e-05&amp;sourceID=14","3.87e-05")</f>
        <v>3.87e-05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HYPERLINK("http://141.218.60.56/~jnz1568/getInfo.php?workbook=19_02.xlsx&amp;sheet=U0&amp;row=505&amp;col=6&amp;number=3.1&amp;sourceID=14","3.1")</f>
        <v>3.1</v>
      </c>
      <c r="G505" s="4" t="str">
        <f>HYPERLINK("http://141.218.60.56/~jnz1568/getInfo.php?workbook=19_02.xlsx&amp;sheet=U0&amp;row=505&amp;col=7&amp;number=3.87e-05&amp;sourceID=14","3.87e-05")</f>
        <v>3.87e-05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HYPERLINK("http://141.218.60.56/~jnz1568/getInfo.php?workbook=19_02.xlsx&amp;sheet=U0&amp;row=506&amp;col=6&amp;number=3.2&amp;sourceID=14","3.2")</f>
        <v>3.2</v>
      </c>
      <c r="G506" s="4" t="str">
        <f>HYPERLINK("http://141.218.60.56/~jnz1568/getInfo.php?workbook=19_02.xlsx&amp;sheet=U0&amp;row=506&amp;col=7&amp;number=3.87e-05&amp;sourceID=14","3.87e-05")</f>
        <v>3.87e-05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HYPERLINK("http://141.218.60.56/~jnz1568/getInfo.php?workbook=19_02.xlsx&amp;sheet=U0&amp;row=507&amp;col=6&amp;number=3.3&amp;sourceID=14","3.3")</f>
        <v>3.3</v>
      </c>
      <c r="G507" s="4" t="str">
        <f>HYPERLINK("http://141.218.60.56/~jnz1568/getInfo.php?workbook=19_02.xlsx&amp;sheet=U0&amp;row=507&amp;col=7&amp;number=3.87e-05&amp;sourceID=14","3.87e-05")</f>
        <v>3.87e-05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HYPERLINK("http://141.218.60.56/~jnz1568/getInfo.php?workbook=19_02.xlsx&amp;sheet=U0&amp;row=508&amp;col=6&amp;number=3.4&amp;sourceID=14","3.4")</f>
        <v>3.4</v>
      </c>
      <c r="G508" s="4" t="str">
        <f>HYPERLINK("http://141.218.60.56/~jnz1568/getInfo.php?workbook=19_02.xlsx&amp;sheet=U0&amp;row=508&amp;col=7&amp;number=3.87e-05&amp;sourceID=14","3.87e-05")</f>
        <v>3.87e-05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HYPERLINK("http://141.218.60.56/~jnz1568/getInfo.php?workbook=19_02.xlsx&amp;sheet=U0&amp;row=509&amp;col=6&amp;number=3.5&amp;sourceID=14","3.5")</f>
        <v>3.5</v>
      </c>
      <c r="G509" s="4" t="str">
        <f>HYPERLINK("http://141.218.60.56/~jnz1568/getInfo.php?workbook=19_02.xlsx&amp;sheet=U0&amp;row=509&amp;col=7&amp;number=3.87e-05&amp;sourceID=14","3.87e-05")</f>
        <v>3.87e-05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HYPERLINK("http://141.218.60.56/~jnz1568/getInfo.php?workbook=19_02.xlsx&amp;sheet=U0&amp;row=510&amp;col=6&amp;number=3.6&amp;sourceID=14","3.6")</f>
        <v>3.6</v>
      </c>
      <c r="G510" s="4" t="str">
        <f>HYPERLINK("http://141.218.60.56/~jnz1568/getInfo.php?workbook=19_02.xlsx&amp;sheet=U0&amp;row=510&amp;col=7&amp;number=3.87e-05&amp;sourceID=14","3.87e-05")</f>
        <v>3.87e-05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HYPERLINK("http://141.218.60.56/~jnz1568/getInfo.php?workbook=19_02.xlsx&amp;sheet=U0&amp;row=511&amp;col=6&amp;number=3.7&amp;sourceID=14","3.7")</f>
        <v>3.7</v>
      </c>
      <c r="G511" s="4" t="str">
        <f>HYPERLINK("http://141.218.60.56/~jnz1568/getInfo.php?workbook=19_02.xlsx&amp;sheet=U0&amp;row=511&amp;col=7&amp;number=3.87e-05&amp;sourceID=14","3.87e-05")</f>
        <v>3.87e-05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HYPERLINK("http://141.218.60.56/~jnz1568/getInfo.php?workbook=19_02.xlsx&amp;sheet=U0&amp;row=512&amp;col=6&amp;number=3.8&amp;sourceID=14","3.8")</f>
        <v>3.8</v>
      </c>
      <c r="G512" s="4" t="str">
        <f>HYPERLINK("http://141.218.60.56/~jnz1568/getInfo.php?workbook=19_02.xlsx&amp;sheet=U0&amp;row=512&amp;col=7&amp;number=3.87e-05&amp;sourceID=14","3.87e-05")</f>
        <v>3.87e-05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HYPERLINK("http://141.218.60.56/~jnz1568/getInfo.php?workbook=19_02.xlsx&amp;sheet=U0&amp;row=513&amp;col=6&amp;number=3.9&amp;sourceID=14","3.9")</f>
        <v>3.9</v>
      </c>
      <c r="G513" s="4" t="str">
        <f>HYPERLINK("http://141.218.60.56/~jnz1568/getInfo.php?workbook=19_02.xlsx&amp;sheet=U0&amp;row=513&amp;col=7&amp;number=3.87e-05&amp;sourceID=14","3.87e-05")</f>
        <v>3.87e-05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HYPERLINK("http://141.218.60.56/~jnz1568/getInfo.php?workbook=19_02.xlsx&amp;sheet=U0&amp;row=514&amp;col=6&amp;number=4&amp;sourceID=14","4")</f>
        <v>4</v>
      </c>
      <c r="G514" s="4" t="str">
        <f>HYPERLINK("http://141.218.60.56/~jnz1568/getInfo.php?workbook=19_02.xlsx&amp;sheet=U0&amp;row=514&amp;col=7&amp;number=3.87e-05&amp;sourceID=14","3.87e-05")</f>
        <v>3.87e-05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HYPERLINK("http://141.218.60.56/~jnz1568/getInfo.php?workbook=19_02.xlsx&amp;sheet=U0&amp;row=515&amp;col=6&amp;number=4.1&amp;sourceID=14","4.1")</f>
        <v>4.1</v>
      </c>
      <c r="G515" s="4" t="str">
        <f>HYPERLINK("http://141.218.60.56/~jnz1568/getInfo.php?workbook=19_02.xlsx&amp;sheet=U0&amp;row=515&amp;col=7&amp;number=3.87e-05&amp;sourceID=14","3.87e-05")</f>
        <v>3.87e-05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HYPERLINK("http://141.218.60.56/~jnz1568/getInfo.php?workbook=19_02.xlsx&amp;sheet=U0&amp;row=516&amp;col=6&amp;number=4.2&amp;sourceID=14","4.2")</f>
        <v>4.2</v>
      </c>
      <c r="G516" s="4" t="str">
        <f>HYPERLINK("http://141.218.60.56/~jnz1568/getInfo.php?workbook=19_02.xlsx&amp;sheet=U0&amp;row=516&amp;col=7&amp;number=3.87e-05&amp;sourceID=14","3.87e-05")</f>
        <v>3.87e-05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HYPERLINK("http://141.218.60.56/~jnz1568/getInfo.php?workbook=19_02.xlsx&amp;sheet=U0&amp;row=517&amp;col=6&amp;number=4.3&amp;sourceID=14","4.3")</f>
        <v>4.3</v>
      </c>
      <c r="G517" s="4" t="str">
        <f>HYPERLINK("http://141.218.60.56/~jnz1568/getInfo.php?workbook=19_02.xlsx&amp;sheet=U0&amp;row=517&amp;col=7&amp;number=3.87e-05&amp;sourceID=14","3.87e-05")</f>
        <v>3.87e-05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HYPERLINK("http://141.218.60.56/~jnz1568/getInfo.php?workbook=19_02.xlsx&amp;sheet=U0&amp;row=518&amp;col=6&amp;number=4.4&amp;sourceID=14","4.4")</f>
        <v>4.4</v>
      </c>
      <c r="G518" s="4" t="str">
        <f>HYPERLINK("http://141.218.60.56/~jnz1568/getInfo.php?workbook=19_02.xlsx&amp;sheet=U0&amp;row=518&amp;col=7&amp;number=3.87e-05&amp;sourceID=14","3.87e-05")</f>
        <v>3.87e-05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HYPERLINK("http://141.218.60.56/~jnz1568/getInfo.php?workbook=19_02.xlsx&amp;sheet=U0&amp;row=519&amp;col=6&amp;number=4.5&amp;sourceID=14","4.5")</f>
        <v>4.5</v>
      </c>
      <c r="G519" s="4" t="str">
        <f>HYPERLINK("http://141.218.60.56/~jnz1568/getInfo.php?workbook=19_02.xlsx&amp;sheet=U0&amp;row=519&amp;col=7&amp;number=3.87e-05&amp;sourceID=14","3.87e-05")</f>
        <v>3.87e-05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HYPERLINK("http://141.218.60.56/~jnz1568/getInfo.php?workbook=19_02.xlsx&amp;sheet=U0&amp;row=520&amp;col=6&amp;number=4.6&amp;sourceID=14","4.6")</f>
        <v>4.6</v>
      </c>
      <c r="G520" s="4" t="str">
        <f>HYPERLINK("http://141.218.60.56/~jnz1568/getInfo.php?workbook=19_02.xlsx&amp;sheet=U0&amp;row=520&amp;col=7&amp;number=3.87e-05&amp;sourceID=14","3.87e-05")</f>
        <v>3.87e-05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HYPERLINK("http://141.218.60.56/~jnz1568/getInfo.php?workbook=19_02.xlsx&amp;sheet=U0&amp;row=521&amp;col=6&amp;number=4.7&amp;sourceID=14","4.7")</f>
        <v>4.7</v>
      </c>
      <c r="G521" s="4" t="str">
        <f>HYPERLINK("http://141.218.60.56/~jnz1568/getInfo.php?workbook=19_02.xlsx&amp;sheet=U0&amp;row=521&amp;col=7&amp;number=3.87e-05&amp;sourceID=14","3.87e-05")</f>
        <v>3.87e-05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HYPERLINK("http://141.218.60.56/~jnz1568/getInfo.php?workbook=19_02.xlsx&amp;sheet=U0&amp;row=522&amp;col=6&amp;number=4.8&amp;sourceID=14","4.8")</f>
        <v>4.8</v>
      </c>
      <c r="G522" s="4" t="str">
        <f>HYPERLINK("http://141.218.60.56/~jnz1568/getInfo.php?workbook=19_02.xlsx&amp;sheet=U0&amp;row=522&amp;col=7&amp;number=3.87e-05&amp;sourceID=14","3.87e-05")</f>
        <v>3.87e-05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HYPERLINK("http://141.218.60.56/~jnz1568/getInfo.php?workbook=19_02.xlsx&amp;sheet=U0&amp;row=523&amp;col=6&amp;number=4.9&amp;sourceID=14","4.9")</f>
        <v>4.9</v>
      </c>
      <c r="G523" s="4" t="str">
        <f>HYPERLINK("http://141.218.60.56/~jnz1568/getInfo.php?workbook=19_02.xlsx&amp;sheet=U0&amp;row=523&amp;col=7&amp;number=3.87e-05&amp;sourceID=14","3.87e-05")</f>
        <v>3.87e-05</v>
      </c>
    </row>
    <row r="524" spans="1:7">
      <c r="A524" s="3">
        <v>19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HYPERLINK("http://141.218.60.56/~jnz1568/getInfo.php?workbook=19_02.xlsx&amp;sheet=U0&amp;row=524&amp;col=6&amp;number=3&amp;sourceID=14","3")</f>
        <v>3</v>
      </c>
      <c r="G524" s="4" t="str">
        <f>HYPERLINK("http://141.218.60.56/~jnz1568/getInfo.php?workbook=19_02.xlsx&amp;sheet=U0&amp;row=524&amp;col=7&amp;number=1.87e-06&amp;sourceID=14","1.87e-06")</f>
        <v>1.87e-06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HYPERLINK("http://141.218.60.56/~jnz1568/getInfo.php?workbook=19_02.xlsx&amp;sheet=U0&amp;row=525&amp;col=6&amp;number=3.1&amp;sourceID=14","3.1")</f>
        <v>3.1</v>
      </c>
      <c r="G525" s="4" t="str">
        <f>HYPERLINK("http://141.218.60.56/~jnz1568/getInfo.php?workbook=19_02.xlsx&amp;sheet=U0&amp;row=525&amp;col=7&amp;number=1.87e-06&amp;sourceID=14","1.87e-06")</f>
        <v>1.87e-06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HYPERLINK("http://141.218.60.56/~jnz1568/getInfo.php?workbook=19_02.xlsx&amp;sheet=U0&amp;row=526&amp;col=6&amp;number=3.2&amp;sourceID=14","3.2")</f>
        <v>3.2</v>
      </c>
      <c r="G526" s="4" t="str">
        <f>HYPERLINK("http://141.218.60.56/~jnz1568/getInfo.php?workbook=19_02.xlsx&amp;sheet=U0&amp;row=526&amp;col=7&amp;number=1.87e-06&amp;sourceID=14","1.87e-06")</f>
        <v>1.87e-06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HYPERLINK("http://141.218.60.56/~jnz1568/getInfo.php?workbook=19_02.xlsx&amp;sheet=U0&amp;row=527&amp;col=6&amp;number=3.3&amp;sourceID=14","3.3")</f>
        <v>3.3</v>
      </c>
      <c r="G527" s="4" t="str">
        <f>HYPERLINK("http://141.218.60.56/~jnz1568/getInfo.php?workbook=19_02.xlsx&amp;sheet=U0&amp;row=527&amp;col=7&amp;number=1.87e-06&amp;sourceID=14","1.87e-06")</f>
        <v>1.87e-06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HYPERLINK("http://141.218.60.56/~jnz1568/getInfo.php?workbook=19_02.xlsx&amp;sheet=U0&amp;row=528&amp;col=6&amp;number=3.4&amp;sourceID=14","3.4")</f>
        <v>3.4</v>
      </c>
      <c r="G528" s="4" t="str">
        <f>HYPERLINK("http://141.218.60.56/~jnz1568/getInfo.php?workbook=19_02.xlsx&amp;sheet=U0&amp;row=528&amp;col=7&amp;number=1.87e-06&amp;sourceID=14","1.87e-06")</f>
        <v>1.87e-06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HYPERLINK("http://141.218.60.56/~jnz1568/getInfo.php?workbook=19_02.xlsx&amp;sheet=U0&amp;row=529&amp;col=6&amp;number=3.5&amp;sourceID=14","3.5")</f>
        <v>3.5</v>
      </c>
      <c r="G529" s="4" t="str">
        <f>HYPERLINK("http://141.218.60.56/~jnz1568/getInfo.php?workbook=19_02.xlsx&amp;sheet=U0&amp;row=529&amp;col=7&amp;number=1.87e-06&amp;sourceID=14","1.87e-06")</f>
        <v>1.87e-06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HYPERLINK("http://141.218.60.56/~jnz1568/getInfo.php?workbook=19_02.xlsx&amp;sheet=U0&amp;row=530&amp;col=6&amp;number=3.6&amp;sourceID=14","3.6")</f>
        <v>3.6</v>
      </c>
      <c r="G530" s="4" t="str">
        <f>HYPERLINK("http://141.218.60.56/~jnz1568/getInfo.php?workbook=19_02.xlsx&amp;sheet=U0&amp;row=530&amp;col=7&amp;number=1.87e-06&amp;sourceID=14","1.87e-06")</f>
        <v>1.87e-06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HYPERLINK("http://141.218.60.56/~jnz1568/getInfo.php?workbook=19_02.xlsx&amp;sheet=U0&amp;row=531&amp;col=6&amp;number=3.7&amp;sourceID=14","3.7")</f>
        <v>3.7</v>
      </c>
      <c r="G531" s="4" t="str">
        <f>HYPERLINK("http://141.218.60.56/~jnz1568/getInfo.php?workbook=19_02.xlsx&amp;sheet=U0&amp;row=531&amp;col=7&amp;number=1.87e-06&amp;sourceID=14","1.87e-06")</f>
        <v>1.87e-06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HYPERLINK("http://141.218.60.56/~jnz1568/getInfo.php?workbook=19_02.xlsx&amp;sheet=U0&amp;row=532&amp;col=6&amp;number=3.8&amp;sourceID=14","3.8")</f>
        <v>3.8</v>
      </c>
      <c r="G532" s="4" t="str">
        <f>HYPERLINK("http://141.218.60.56/~jnz1568/getInfo.php?workbook=19_02.xlsx&amp;sheet=U0&amp;row=532&amp;col=7&amp;number=1.87e-06&amp;sourceID=14","1.87e-06")</f>
        <v>1.87e-06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HYPERLINK("http://141.218.60.56/~jnz1568/getInfo.php?workbook=19_02.xlsx&amp;sheet=U0&amp;row=533&amp;col=6&amp;number=3.9&amp;sourceID=14","3.9")</f>
        <v>3.9</v>
      </c>
      <c r="G533" s="4" t="str">
        <f>HYPERLINK("http://141.218.60.56/~jnz1568/getInfo.php?workbook=19_02.xlsx&amp;sheet=U0&amp;row=533&amp;col=7&amp;number=1.87e-06&amp;sourceID=14","1.87e-06")</f>
        <v>1.87e-06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HYPERLINK("http://141.218.60.56/~jnz1568/getInfo.php?workbook=19_02.xlsx&amp;sheet=U0&amp;row=534&amp;col=6&amp;number=4&amp;sourceID=14","4")</f>
        <v>4</v>
      </c>
      <c r="G534" s="4" t="str">
        <f>HYPERLINK("http://141.218.60.56/~jnz1568/getInfo.php?workbook=19_02.xlsx&amp;sheet=U0&amp;row=534&amp;col=7&amp;number=1.87e-06&amp;sourceID=14","1.87e-06")</f>
        <v>1.87e-06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HYPERLINK("http://141.218.60.56/~jnz1568/getInfo.php?workbook=19_02.xlsx&amp;sheet=U0&amp;row=535&amp;col=6&amp;number=4.1&amp;sourceID=14","4.1")</f>
        <v>4.1</v>
      </c>
      <c r="G535" s="4" t="str">
        <f>HYPERLINK("http://141.218.60.56/~jnz1568/getInfo.php?workbook=19_02.xlsx&amp;sheet=U0&amp;row=535&amp;col=7&amp;number=1.87e-06&amp;sourceID=14","1.87e-06")</f>
        <v>1.87e-06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HYPERLINK("http://141.218.60.56/~jnz1568/getInfo.php?workbook=19_02.xlsx&amp;sheet=U0&amp;row=536&amp;col=6&amp;number=4.2&amp;sourceID=14","4.2")</f>
        <v>4.2</v>
      </c>
      <c r="G536" s="4" t="str">
        <f>HYPERLINK("http://141.218.60.56/~jnz1568/getInfo.php?workbook=19_02.xlsx&amp;sheet=U0&amp;row=536&amp;col=7&amp;number=1.87e-06&amp;sourceID=14","1.87e-06")</f>
        <v>1.87e-06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HYPERLINK("http://141.218.60.56/~jnz1568/getInfo.php?workbook=19_02.xlsx&amp;sheet=U0&amp;row=537&amp;col=6&amp;number=4.3&amp;sourceID=14","4.3")</f>
        <v>4.3</v>
      </c>
      <c r="G537" s="4" t="str">
        <f>HYPERLINK("http://141.218.60.56/~jnz1568/getInfo.php?workbook=19_02.xlsx&amp;sheet=U0&amp;row=537&amp;col=7&amp;number=1.87e-06&amp;sourceID=14","1.87e-06")</f>
        <v>1.87e-06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HYPERLINK("http://141.218.60.56/~jnz1568/getInfo.php?workbook=19_02.xlsx&amp;sheet=U0&amp;row=538&amp;col=6&amp;number=4.4&amp;sourceID=14","4.4")</f>
        <v>4.4</v>
      </c>
      <c r="G538" s="4" t="str">
        <f>HYPERLINK("http://141.218.60.56/~jnz1568/getInfo.php?workbook=19_02.xlsx&amp;sheet=U0&amp;row=538&amp;col=7&amp;number=1.87e-06&amp;sourceID=14","1.87e-06")</f>
        <v>1.87e-06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HYPERLINK("http://141.218.60.56/~jnz1568/getInfo.php?workbook=19_02.xlsx&amp;sheet=U0&amp;row=539&amp;col=6&amp;number=4.5&amp;sourceID=14","4.5")</f>
        <v>4.5</v>
      </c>
      <c r="G539" s="4" t="str">
        <f>HYPERLINK("http://141.218.60.56/~jnz1568/getInfo.php?workbook=19_02.xlsx&amp;sheet=U0&amp;row=539&amp;col=7&amp;number=1.87e-06&amp;sourceID=14","1.87e-06")</f>
        <v>1.87e-06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HYPERLINK("http://141.218.60.56/~jnz1568/getInfo.php?workbook=19_02.xlsx&amp;sheet=U0&amp;row=540&amp;col=6&amp;number=4.6&amp;sourceID=14","4.6")</f>
        <v>4.6</v>
      </c>
      <c r="G540" s="4" t="str">
        <f>HYPERLINK("http://141.218.60.56/~jnz1568/getInfo.php?workbook=19_02.xlsx&amp;sheet=U0&amp;row=540&amp;col=7&amp;number=1.87e-06&amp;sourceID=14","1.87e-06")</f>
        <v>1.87e-06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HYPERLINK("http://141.218.60.56/~jnz1568/getInfo.php?workbook=19_02.xlsx&amp;sheet=U0&amp;row=541&amp;col=6&amp;number=4.7&amp;sourceID=14","4.7")</f>
        <v>4.7</v>
      </c>
      <c r="G541" s="4" t="str">
        <f>HYPERLINK("http://141.218.60.56/~jnz1568/getInfo.php?workbook=19_02.xlsx&amp;sheet=U0&amp;row=541&amp;col=7&amp;number=1.87e-06&amp;sourceID=14","1.87e-06")</f>
        <v>1.87e-06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HYPERLINK("http://141.218.60.56/~jnz1568/getInfo.php?workbook=19_02.xlsx&amp;sheet=U0&amp;row=542&amp;col=6&amp;number=4.8&amp;sourceID=14","4.8")</f>
        <v>4.8</v>
      </c>
      <c r="G542" s="4" t="str">
        <f>HYPERLINK("http://141.218.60.56/~jnz1568/getInfo.php?workbook=19_02.xlsx&amp;sheet=U0&amp;row=542&amp;col=7&amp;number=1.87e-06&amp;sourceID=14","1.87e-06")</f>
        <v>1.87e-06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HYPERLINK("http://141.218.60.56/~jnz1568/getInfo.php?workbook=19_02.xlsx&amp;sheet=U0&amp;row=543&amp;col=6&amp;number=4.9&amp;sourceID=14","4.9")</f>
        <v>4.9</v>
      </c>
      <c r="G543" s="4" t="str">
        <f>HYPERLINK("http://141.218.60.56/~jnz1568/getInfo.php?workbook=19_02.xlsx&amp;sheet=U0&amp;row=543&amp;col=7&amp;number=1.87e-06&amp;sourceID=14","1.87e-06")</f>
        <v>1.87e-06</v>
      </c>
    </row>
    <row r="544" spans="1:7">
      <c r="A544" s="3">
        <v>19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HYPERLINK("http://141.218.60.56/~jnz1568/getInfo.php?workbook=19_02.xlsx&amp;sheet=U0&amp;row=544&amp;col=6&amp;number=3&amp;sourceID=14","3")</f>
        <v>3</v>
      </c>
      <c r="G544" s="4" t="str">
        <f>HYPERLINK("http://141.218.60.56/~jnz1568/getInfo.php?workbook=19_02.xlsx&amp;sheet=U0&amp;row=544&amp;col=7&amp;number=2.18e-06&amp;sourceID=14","2.18e-06")</f>
        <v>2.18e-06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HYPERLINK("http://141.218.60.56/~jnz1568/getInfo.php?workbook=19_02.xlsx&amp;sheet=U0&amp;row=545&amp;col=6&amp;number=3.1&amp;sourceID=14","3.1")</f>
        <v>3.1</v>
      </c>
      <c r="G545" s="4" t="str">
        <f>HYPERLINK("http://141.218.60.56/~jnz1568/getInfo.php?workbook=19_02.xlsx&amp;sheet=U0&amp;row=545&amp;col=7&amp;number=2.18e-06&amp;sourceID=14","2.18e-06")</f>
        <v>2.18e-06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HYPERLINK("http://141.218.60.56/~jnz1568/getInfo.php?workbook=19_02.xlsx&amp;sheet=U0&amp;row=546&amp;col=6&amp;number=3.2&amp;sourceID=14","3.2")</f>
        <v>3.2</v>
      </c>
      <c r="G546" s="4" t="str">
        <f>HYPERLINK("http://141.218.60.56/~jnz1568/getInfo.php?workbook=19_02.xlsx&amp;sheet=U0&amp;row=546&amp;col=7&amp;number=2.18e-06&amp;sourceID=14","2.18e-06")</f>
        <v>2.18e-06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HYPERLINK("http://141.218.60.56/~jnz1568/getInfo.php?workbook=19_02.xlsx&amp;sheet=U0&amp;row=547&amp;col=6&amp;number=3.3&amp;sourceID=14","3.3")</f>
        <v>3.3</v>
      </c>
      <c r="G547" s="4" t="str">
        <f>HYPERLINK("http://141.218.60.56/~jnz1568/getInfo.php?workbook=19_02.xlsx&amp;sheet=U0&amp;row=547&amp;col=7&amp;number=2.18e-06&amp;sourceID=14","2.18e-06")</f>
        <v>2.18e-06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HYPERLINK("http://141.218.60.56/~jnz1568/getInfo.php?workbook=19_02.xlsx&amp;sheet=U0&amp;row=548&amp;col=6&amp;number=3.4&amp;sourceID=14","3.4")</f>
        <v>3.4</v>
      </c>
      <c r="G548" s="4" t="str">
        <f>HYPERLINK("http://141.218.60.56/~jnz1568/getInfo.php?workbook=19_02.xlsx&amp;sheet=U0&amp;row=548&amp;col=7&amp;number=2.18e-06&amp;sourceID=14","2.18e-06")</f>
        <v>2.18e-06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HYPERLINK("http://141.218.60.56/~jnz1568/getInfo.php?workbook=19_02.xlsx&amp;sheet=U0&amp;row=549&amp;col=6&amp;number=3.5&amp;sourceID=14","3.5")</f>
        <v>3.5</v>
      </c>
      <c r="G549" s="4" t="str">
        <f>HYPERLINK("http://141.218.60.56/~jnz1568/getInfo.php?workbook=19_02.xlsx&amp;sheet=U0&amp;row=549&amp;col=7&amp;number=2.18e-06&amp;sourceID=14","2.18e-06")</f>
        <v>2.18e-06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HYPERLINK("http://141.218.60.56/~jnz1568/getInfo.php?workbook=19_02.xlsx&amp;sheet=U0&amp;row=550&amp;col=6&amp;number=3.6&amp;sourceID=14","3.6")</f>
        <v>3.6</v>
      </c>
      <c r="G550" s="4" t="str">
        <f>HYPERLINK("http://141.218.60.56/~jnz1568/getInfo.php?workbook=19_02.xlsx&amp;sheet=U0&amp;row=550&amp;col=7&amp;number=2.18e-06&amp;sourceID=14","2.18e-06")</f>
        <v>2.18e-06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HYPERLINK("http://141.218.60.56/~jnz1568/getInfo.php?workbook=19_02.xlsx&amp;sheet=U0&amp;row=551&amp;col=6&amp;number=3.7&amp;sourceID=14","3.7")</f>
        <v>3.7</v>
      </c>
      <c r="G551" s="4" t="str">
        <f>HYPERLINK("http://141.218.60.56/~jnz1568/getInfo.php?workbook=19_02.xlsx&amp;sheet=U0&amp;row=551&amp;col=7&amp;number=2.18e-06&amp;sourceID=14","2.18e-06")</f>
        <v>2.18e-06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HYPERLINK("http://141.218.60.56/~jnz1568/getInfo.php?workbook=19_02.xlsx&amp;sheet=U0&amp;row=552&amp;col=6&amp;number=3.8&amp;sourceID=14","3.8")</f>
        <v>3.8</v>
      </c>
      <c r="G552" s="4" t="str">
        <f>HYPERLINK("http://141.218.60.56/~jnz1568/getInfo.php?workbook=19_02.xlsx&amp;sheet=U0&amp;row=552&amp;col=7&amp;number=2.18e-06&amp;sourceID=14","2.18e-06")</f>
        <v>2.18e-06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HYPERLINK("http://141.218.60.56/~jnz1568/getInfo.php?workbook=19_02.xlsx&amp;sheet=U0&amp;row=553&amp;col=6&amp;number=3.9&amp;sourceID=14","3.9")</f>
        <v>3.9</v>
      </c>
      <c r="G553" s="4" t="str">
        <f>HYPERLINK("http://141.218.60.56/~jnz1568/getInfo.php?workbook=19_02.xlsx&amp;sheet=U0&amp;row=553&amp;col=7&amp;number=2.18e-06&amp;sourceID=14","2.18e-06")</f>
        <v>2.18e-06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HYPERLINK("http://141.218.60.56/~jnz1568/getInfo.php?workbook=19_02.xlsx&amp;sheet=U0&amp;row=554&amp;col=6&amp;number=4&amp;sourceID=14","4")</f>
        <v>4</v>
      </c>
      <c r="G554" s="4" t="str">
        <f>HYPERLINK("http://141.218.60.56/~jnz1568/getInfo.php?workbook=19_02.xlsx&amp;sheet=U0&amp;row=554&amp;col=7&amp;number=2.18e-06&amp;sourceID=14","2.18e-06")</f>
        <v>2.18e-06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HYPERLINK("http://141.218.60.56/~jnz1568/getInfo.php?workbook=19_02.xlsx&amp;sheet=U0&amp;row=555&amp;col=6&amp;number=4.1&amp;sourceID=14","4.1")</f>
        <v>4.1</v>
      </c>
      <c r="G555" s="4" t="str">
        <f>HYPERLINK("http://141.218.60.56/~jnz1568/getInfo.php?workbook=19_02.xlsx&amp;sheet=U0&amp;row=555&amp;col=7&amp;number=2.18e-06&amp;sourceID=14","2.18e-06")</f>
        <v>2.18e-06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HYPERLINK("http://141.218.60.56/~jnz1568/getInfo.php?workbook=19_02.xlsx&amp;sheet=U0&amp;row=556&amp;col=6&amp;number=4.2&amp;sourceID=14","4.2")</f>
        <v>4.2</v>
      </c>
      <c r="G556" s="4" t="str">
        <f>HYPERLINK("http://141.218.60.56/~jnz1568/getInfo.php?workbook=19_02.xlsx&amp;sheet=U0&amp;row=556&amp;col=7&amp;number=2.18e-06&amp;sourceID=14","2.18e-06")</f>
        <v>2.18e-06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HYPERLINK("http://141.218.60.56/~jnz1568/getInfo.php?workbook=19_02.xlsx&amp;sheet=U0&amp;row=557&amp;col=6&amp;number=4.3&amp;sourceID=14","4.3")</f>
        <v>4.3</v>
      </c>
      <c r="G557" s="4" t="str">
        <f>HYPERLINK("http://141.218.60.56/~jnz1568/getInfo.php?workbook=19_02.xlsx&amp;sheet=U0&amp;row=557&amp;col=7&amp;number=2.18e-06&amp;sourceID=14","2.18e-06")</f>
        <v>2.18e-06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HYPERLINK("http://141.218.60.56/~jnz1568/getInfo.php?workbook=19_02.xlsx&amp;sheet=U0&amp;row=558&amp;col=6&amp;number=4.4&amp;sourceID=14","4.4")</f>
        <v>4.4</v>
      </c>
      <c r="G558" s="4" t="str">
        <f>HYPERLINK("http://141.218.60.56/~jnz1568/getInfo.php?workbook=19_02.xlsx&amp;sheet=U0&amp;row=558&amp;col=7&amp;number=2.18e-06&amp;sourceID=14","2.18e-06")</f>
        <v>2.18e-06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HYPERLINK("http://141.218.60.56/~jnz1568/getInfo.php?workbook=19_02.xlsx&amp;sheet=U0&amp;row=559&amp;col=6&amp;number=4.5&amp;sourceID=14","4.5")</f>
        <v>4.5</v>
      </c>
      <c r="G559" s="4" t="str">
        <f>HYPERLINK("http://141.218.60.56/~jnz1568/getInfo.php?workbook=19_02.xlsx&amp;sheet=U0&amp;row=559&amp;col=7&amp;number=2.18e-06&amp;sourceID=14","2.18e-06")</f>
        <v>2.18e-06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HYPERLINK("http://141.218.60.56/~jnz1568/getInfo.php?workbook=19_02.xlsx&amp;sheet=U0&amp;row=560&amp;col=6&amp;number=4.6&amp;sourceID=14","4.6")</f>
        <v>4.6</v>
      </c>
      <c r="G560" s="4" t="str">
        <f>HYPERLINK("http://141.218.60.56/~jnz1568/getInfo.php?workbook=19_02.xlsx&amp;sheet=U0&amp;row=560&amp;col=7&amp;number=2.18e-06&amp;sourceID=14","2.18e-06")</f>
        <v>2.18e-06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HYPERLINK("http://141.218.60.56/~jnz1568/getInfo.php?workbook=19_02.xlsx&amp;sheet=U0&amp;row=561&amp;col=6&amp;number=4.7&amp;sourceID=14","4.7")</f>
        <v>4.7</v>
      </c>
      <c r="G561" s="4" t="str">
        <f>HYPERLINK("http://141.218.60.56/~jnz1568/getInfo.php?workbook=19_02.xlsx&amp;sheet=U0&amp;row=561&amp;col=7&amp;number=2.18e-06&amp;sourceID=14","2.18e-06")</f>
        <v>2.18e-06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HYPERLINK("http://141.218.60.56/~jnz1568/getInfo.php?workbook=19_02.xlsx&amp;sheet=U0&amp;row=562&amp;col=6&amp;number=4.8&amp;sourceID=14","4.8")</f>
        <v>4.8</v>
      </c>
      <c r="G562" s="4" t="str">
        <f>HYPERLINK("http://141.218.60.56/~jnz1568/getInfo.php?workbook=19_02.xlsx&amp;sheet=U0&amp;row=562&amp;col=7&amp;number=2.18e-06&amp;sourceID=14","2.18e-06")</f>
        <v>2.18e-06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HYPERLINK("http://141.218.60.56/~jnz1568/getInfo.php?workbook=19_02.xlsx&amp;sheet=U0&amp;row=563&amp;col=6&amp;number=4.9&amp;sourceID=14","4.9")</f>
        <v>4.9</v>
      </c>
      <c r="G563" s="4" t="str">
        <f>HYPERLINK("http://141.218.60.56/~jnz1568/getInfo.php?workbook=19_02.xlsx&amp;sheet=U0&amp;row=563&amp;col=7&amp;number=2.17e-06&amp;sourceID=14","2.17e-06")</f>
        <v>2.17e-06</v>
      </c>
    </row>
    <row r="564" spans="1:7">
      <c r="A564" s="3">
        <v>19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HYPERLINK("http://141.218.60.56/~jnz1568/getInfo.php?workbook=19_02.xlsx&amp;sheet=U0&amp;row=564&amp;col=6&amp;number=3&amp;sourceID=14","3")</f>
        <v>3</v>
      </c>
      <c r="G564" s="4" t="str">
        <f>HYPERLINK("http://141.218.60.56/~jnz1568/getInfo.php?workbook=19_02.xlsx&amp;sheet=U0&amp;row=564&amp;col=7&amp;number=3.41e-06&amp;sourceID=14","3.41e-06")</f>
        <v>3.41e-06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HYPERLINK("http://141.218.60.56/~jnz1568/getInfo.php?workbook=19_02.xlsx&amp;sheet=U0&amp;row=565&amp;col=6&amp;number=3.1&amp;sourceID=14","3.1")</f>
        <v>3.1</v>
      </c>
      <c r="G565" s="4" t="str">
        <f>HYPERLINK("http://141.218.60.56/~jnz1568/getInfo.php?workbook=19_02.xlsx&amp;sheet=U0&amp;row=565&amp;col=7&amp;number=3.41e-06&amp;sourceID=14","3.41e-06")</f>
        <v>3.41e-06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HYPERLINK("http://141.218.60.56/~jnz1568/getInfo.php?workbook=19_02.xlsx&amp;sheet=U0&amp;row=566&amp;col=6&amp;number=3.2&amp;sourceID=14","3.2")</f>
        <v>3.2</v>
      </c>
      <c r="G566" s="4" t="str">
        <f>HYPERLINK("http://141.218.60.56/~jnz1568/getInfo.php?workbook=19_02.xlsx&amp;sheet=U0&amp;row=566&amp;col=7&amp;number=3.41e-06&amp;sourceID=14","3.41e-06")</f>
        <v>3.41e-06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HYPERLINK("http://141.218.60.56/~jnz1568/getInfo.php?workbook=19_02.xlsx&amp;sheet=U0&amp;row=567&amp;col=6&amp;number=3.3&amp;sourceID=14","3.3")</f>
        <v>3.3</v>
      </c>
      <c r="G567" s="4" t="str">
        <f>HYPERLINK("http://141.218.60.56/~jnz1568/getInfo.php?workbook=19_02.xlsx&amp;sheet=U0&amp;row=567&amp;col=7&amp;number=3.41e-06&amp;sourceID=14","3.41e-06")</f>
        <v>3.41e-06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HYPERLINK("http://141.218.60.56/~jnz1568/getInfo.php?workbook=19_02.xlsx&amp;sheet=U0&amp;row=568&amp;col=6&amp;number=3.4&amp;sourceID=14","3.4")</f>
        <v>3.4</v>
      </c>
      <c r="G568" s="4" t="str">
        <f>HYPERLINK("http://141.218.60.56/~jnz1568/getInfo.php?workbook=19_02.xlsx&amp;sheet=U0&amp;row=568&amp;col=7&amp;number=3.41e-06&amp;sourceID=14","3.41e-06")</f>
        <v>3.41e-06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HYPERLINK("http://141.218.60.56/~jnz1568/getInfo.php?workbook=19_02.xlsx&amp;sheet=U0&amp;row=569&amp;col=6&amp;number=3.5&amp;sourceID=14","3.5")</f>
        <v>3.5</v>
      </c>
      <c r="G569" s="4" t="str">
        <f>HYPERLINK("http://141.218.60.56/~jnz1568/getInfo.php?workbook=19_02.xlsx&amp;sheet=U0&amp;row=569&amp;col=7&amp;number=3.41e-06&amp;sourceID=14","3.41e-06")</f>
        <v>3.41e-06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HYPERLINK("http://141.218.60.56/~jnz1568/getInfo.php?workbook=19_02.xlsx&amp;sheet=U0&amp;row=570&amp;col=6&amp;number=3.6&amp;sourceID=14","3.6")</f>
        <v>3.6</v>
      </c>
      <c r="G570" s="4" t="str">
        <f>HYPERLINK("http://141.218.60.56/~jnz1568/getInfo.php?workbook=19_02.xlsx&amp;sheet=U0&amp;row=570&amp;col=7&amp;number=3.41e-06&amp;sourceID=14","3.41e-06")</f>
        <v>3.41e-06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HYPERLINK("http://141.218.60.56/~jnz1568/getInfo.php?workbook=19_02.xlsx&amp;sheet=U0&amp;row=571&amp;col=6&amp;number=3.7&amp;sourceID=14","3.7")</f>
        <v>3.7</v>
      </c>
      <c r="G571" s="4" t="str">
        <f>HYPERLINK("http://141.218.60.56/~jnz1568/getInfo.php?workbook=19_02.xlsx&amp;sheet=U0&amp;row=571&amp;col=7&amp;number=3.41e-06&amp;sourceID=14","3.41e-06")</f>
        <v>3.41e-06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HYPERLINK("http://141.218.60.56/~jnz1568/getInfo.php?workbook=19_02.xlsx&amp;sheet=U0&amp;row=572&amp;col=6&amp;number=3.8&amp;sourceID=14","3.8")</f>
        <v>3.8</v>
      </c>
      <c r="G572" s="4" t="str">
        <f>HYPERLINK("http://141.218.60.56/~jnz1568/getInfo.php?workbook=19_02.xlsx&amp;sheet=U0&amp;row=572&amp;col=7&amp;number=3.41e-06&amp;sourceID=14","3.41e-06")</f>
        <v>3.41e-06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HYPERLINK("http://141.218.60.56/~jnz1568/getInfo.php?workbook=19_02.xlsx&amp;sheet=U0&amp;row=573&amp;col=6&amp;number=3.9&amp;sourceID=14","3.9")</f>
        <v>3.9</v>
      </c>
      <c r="G573" s="4" t="str">
        <f>HYPERLINK("http://141.218.60.56/~jnz1568/getInfo.php?workbook=19_02.xlsx&amp;sheet=U0&amp;row=573&amp;col=7&amp;number=3.41e-06&amp;sourceID=14","3.41e-06")</f>
        <v>3.41e-06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HYPERLINK("http://141.218.60.56/~jnz1568/getInfo.php?workbook=19_02.xlsx&amp;sheet=U0&amp;row=574&amp;col=6&amp;number=4&amp;sourceID=14","4")</f>
        <v>4</v>
      </c>
      <c r="G574" s="4" t="str">
        <f>HYPERLINK("http://141.218.60.56/~jnz1568/getInfo.php?workbook=19_02.xlsx&amp;sheet=U0&amp;row=574&amp;col=7&amp;number=3.41e-06&amp;sourceID=14","3.41e-06")</f>
        <v>3.41e-06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HYPERLINK("http://141.218.60.56/~jnz1568/getInfo.php?workbook=19_02.xlsx&amp;sheet=U0&amp;row=575&amp;col=6&amp;number=4.1&amp;sourceID=14","4.1")</f>
        <v>4.1</v>
      </c>
      <c r="G575" s="4" t="str">
        <f>HYPERLINK("http://141.218.60.56/~jnz1568/getInfo.php?workbook=19_02.xlsx&amp;sheet=U0&amp;row=575&amp;col=7&amp;number=3.41e-06&amp;sourceID=14","3.41e-06")</f>
        <v>3.41e-06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HYPERLINK("http://141.218.60.56/~jnz1568/getInfo.php?workbook=19_02.xlsx&amp;sheet=U0&amp;row=576&amp;col=6&amp;number=4.2&amp;sourceID=14","4.2")</f>
        <v>4.2</v>
      </c>
      <c r="G576" s="4" t="str">
        <f>HYPERLINK("http://141.218.60.56/~jnz1568/getInfo.php?workbook=19_02.xlsx&amp;sheet=U0&amp;row=576&amp;col=7&amp;number=3.4e-06&amp;sourceID=14","3.4e-06")</f>
        <v>3.4e-06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HYPERLINK("http://141.218.60.56/~jnz1568/getInfo.php?workbook=19_02.xlsx&amp;sheet=U0&amp;row=577&amp;col=6&amp;number=4.3&amp;sourceID=14","4.3")</f>
        <v>4.3</v>
      </c>
      <c r="G577" s="4" t="str">
        <f>HYPERLINK("http://141.218.60.56/~jnz1568/getInfo.php?workbook=19_02.xlsx&amp;sheet=U0&amp;row=577&amp;col=7&amp;number=3.4e-06&amp;sourceID=14","3.4e-06")</f>
        <v>3.4e-06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HYPERLINK("http://141.218.60.56/~jnz1568/getInfo.php?workbook=19_02.xlsx&amp;sheet=U0&amp;row=578&amp;col=6&amp;number=4.4&amp;sourceID=14","4.4")</f>
        <v>4.4</v>
      </c>
      <c r="G578" s="4" t="str">
        <f>HYPERLINK("http://141.218.60.56/~jnz1568/getInfo.php?workbook=19_02.xlsx&amp;sheet=U0&amp;row=578&amp;col=7&amp;number=3.4e-06&amp;sourceID=14","3.4e-06")</f>
        <v>3.4e-06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HYPERLINK("http://141.218.60.56/~jnz1568/getInfo.php?workbook=19_02.xlsx&amp;sheet=U0&amp;row=579&amp;col=6&amp;number=4.5&amp;sourceID=14","4.5")</f>
        <v>4.5</v>
      </c>
      <c r="G579" s="4" t="str">
        <f>HYPERLINK("http://141.218.60.56/~jnz1568/getInfo.php?workbook=19_02.xlsx&amp;sheet=U0&amp;row=579&amp;col=7&amp;number=3.4e-06&amp;sourceID=14","3.4e-06")</f>
        <v>3.4e-06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HYPERLINK("http://141.218.60.56/~jnz1568/getInfo.php?workbook=19_02.xlsx&amp;sheet=U0&amp;row=580&amp;col=6&amp;number=4.6&amp;sourceID=14","4.6")</f>
        <v>4.6</v>
      </c>
      <c r="G580" s="4" t="str">
        <f>HYPERLINK("http://141.218.60.56/~jnz1568/getInfo.php?workbook=19_02.xlsx&amp;sheet=U0&amp;row=580&amp;col=7&amp;number=3.4e-06&amp;sourceID=14","3.4e-06")</f>
        <v>3.4e-06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HYPERLINK("http://141.218.60.56/~jnz1568/getInfo.php?workbook=19_02.xlsx&amp;sheet=U0&amp;row=581&amp;col=6&amp;number=4.7&amp;sourceID=14","4.7")</f>
        <v>4.7</v>
      </c>
      <c r="G581" s="4" t="str">
        <f>HYPERLINK("http://141.218.60.56/~jnz1568/getInfo.php?workbook=19_02.xlsx&amp;sheet=U0&amp;row=581&amp;col=7&amp;number=3.4e-06&amp;sourceID=14","3.4e-06")</f>
        <v>3.4e-06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HYPERLINK("http://141.218.60.56/~jnz1568/getInfo.php?workbook=19_02.xlsx&amp;sheet=U0&amp;row=582&amp;col=6&amp;number=4.8&amp;sourceID=14","4.8")</f>
        <v>4.8</v>
      </c>
      <c r="G582" s="4" t="str">
        <f>HYPERLINK("http://141.218.60.56/~jnz1568/getInfo.php?workbook=19_02.xlsx&amp;sheet=U0&amp;row=582&amp;col=7&amp;number=3.4e-06&amp;sourceID=14","3.4e-06")</f>
        <v>3.4e-06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HYPERLINK("http://141.218.60.56/~jnz1568/getInfo.php?workbook=19_02.xlsx&amp;sheet=U0&amp;row=583&amp;col=6&amp;number=4.9&amp;sourceID=14","4.9")</f>
        <v>4.9</v>
      </c>
      <c r="G583" s="4" t="str">
        <f>HYPERLINK("http://141.218.60.56/~jnz1568/getInfo.php?workbook=19_02.xlsx&amp;sheet=U0&amp;row=583&amp;col=7&amp;number=3.39e-06&amp;sourceID=14","3.39e-06")</f>
        <v>3.39e-06</v>
      </c>
    </row>
    <row r="584" spans="1:7">
      <c r="A584" s="3">
        <v>19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HYPERLINK("http://141.218.60.56/~jnz1568/getInfo.php?workbook=19_02.xlsx&amp;sheet=U0&amp;row=584&amp;col=6&amp;number=3&amp;sourceID=14","3")</f>
        <v>3</v>
      </c>
      <c r="G584" s="4" t="str">
        <f>HYPERLINK("http://141.218.60.56/~jnz1568/getInfo.php?workbook=19_02.xlsx&amp;sheet=U0&amp;row=584&amp;col=7&amp;number=1.98e-06&amp;sourceID=14","1.98e-06")</f>
        <v>1.98e-06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HYPERLINK("http://141.218.60.56/~jnz1568/getInfo.php?workbook=19_02.xlsx&amp;sheet=U0&amp;row=585&amp;col=6&amp;number=3.1&amp;sourceID=14","3.1")</f>
        <v>3.1</v>
      </c>
      <c r="G585" s="4" t="str">
        <f>HYPERLINK("http://141.218.60.56/~jnz1568/getInfo.php?workbook=19_02.xlsx&amp;sheet=U0&amp;row=585&amp;col=7&amp;number=1.98e-06&amp;sourceID=14","1.98e-06")</f>
        <v>1.98e-06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HYPERLINK("http://141.218.60.56/~jnz1568/getInfo.php?workbook=19_02.xlsx&amp;sheet=U0&amp;row=586&amp;col=6&amp;number=3.2&amp;sourceID=14","3.2")</f>
        <v>3.2</v>
      </c>
      <c r="G586" s="4" t="str">
        <f>HYPERLINK("http://141.218.60.56/~jnz1568/getInfo.php?workbook=19_02.xlsx&amp;sheet=U0&amp;row=586&amp;col=7&amp;number=1.98e-06&amp;sourceID=14","1.98e-06")</f>
        <v>1.98e-06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HYPERLINK("http://141.218.60.56/~jnz1568/getInfo.php?workbook=19_02.xlsx&amp;sheet=U0&amp;row=587&amp;col=6&amp;number=3.3&amp;sourceID=14","3.3")</f>
        <v>3.3</v>
      </c>
      <c r="G587" s="4" t="str">
        <f>HYPERLINK("http://141.218.60.56/~jnz1568/getInfo.php?workbook=19_02.xlsx&amp;sheet=U0&amp;row=587&amp;col=7&amp;number=1.98e-06&amp;sourceID=14","1.98e-06")</f>
        <v>1.98e-06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HYPERLINK("http://141.218.60.56/~jnz1568/getInfo.php?workbook=19_02.xlsx&amp;sheet=U0&amp;row=588&amp;col=6&amp;number=3.4&amp;sourceID=14","3.4")</f>
        <v>3.4</v>
      </c>
      <c r="G588" s="4" t="str">
        <f>HYPERLINK("http://141.218.60.56/~jnz1568/getInfo.php?workbook=19_02.xlsx&amp;sheet=U0&amp;row=588&amp;col=7&amp;number=1.98e-06&amp;sourceID=14","1.98e-06")</f>
        <v>1.98e-06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HYPERLINK("http://141.218.60.56/~jnz1568/getInfo.php?workbook=19_02.xlsx&amp;sheet=U0&amp;row=589&amp;col=6&amp;number=3.5&amp;sourceID=14","3.5")</f>
        <v>3.5</v>
      </c>
      <c r="G589" s="4" t="str">
        <f>HYPERLINK("http://141.218.60.56/~jnz1568/getInfo.php?workbook=19_02.xlsx&amp;sheet=U0&amp;row=589&amp;col=7&amp;number=1.98e-06&amp;sourceID=14","1.98e-06")</f>
        <v>1.98e-06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HYPERLINK("http://141.218.60.56/~jnz1568/getInfo.php?workbook=19_02.xlsx&amp;sheet=U0&amp;row=590&amp;col=6&amp;number=3.6&amp;sourceID=14","3.6")</f>
        <v>3.6</v>
      </c>
      <c r="G590" s="4" t="str">
        <f>HYPERLINK("http://141.218.60.56/~jnz1568/getInfo.php?workbook=19_02.xlsx&amp;sheet=U0&amp;row=590&amp;col=7&amp;number=1.98e-06&amp;sourceID=14","1.98e-06")</f>
        <v>1.98e-06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HYPERLINK("http://141.218.60.56/~jnz1568/getInfo.php?workbook=19_02.xlsx&amp;sheet=U0&amp;row=591&amp;col=6&amp;number=3.7&amp;sourceID=14","3.7")</f>
        <v>3.7</v>
      </c>
      <c r="G591" s="4" t="str">
        <f>HYPERLINK("http://141.218.60.56/~jnz1568/getInfo.php?workbook=19_02.xlsx&amp;sheet=U0&amp;row=591&amp;col=7&amp;number=1.98e-06&amp;sourceID=14","1.98e-06")</f>
        <v>1.98e-06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HYPERLINK("http://141.218.60.56/~jnz1568/getInfo.php?workbook=19_02.xlsx&amp;sheet=U0&amp;row=592&amp;col=6&amp;number=3.8&amp;sourceID=14","3.8")</f>
        <v>3.8</v>
      </c>
      <c r="G592" s="4" t="str">
        <f>HYPERLINK("http://141.218.60.56/~jnz1568/getInfo.php?workbook=19_02.xlsx&amp;sheet=U0&amp;row=592&amp;col=7&amp;number=1.98e-06&amp;sourceID=14","1.98e-06")</f>
        <v>1.98e-06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HYPERLINK("http://141.218.60.56/~jnz1568/getInfo.php?workbook=19_02.xlsx&amp;sheet=U0&amp;row=593&amp;col=6&amp;number=3.9&amp;sourceID=14","3.9")</f>
        <v>3.9</v>
      </c>
      <c r="G593" s="4" t="str">
        <f>HYPERLINK("http://141.218.60.56/~jnz1568/getInfo.php?workbook=19_02.xlsx&amp;sheet=U0&amp;row=593&amp;col=7&amp;number=1.98e-06&amp;sourceID=14","1.98e-06")</f>
        <v>1.98e-06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HYPERLINK("http://141.218.60.56/~jnz1568/getInfo.php?workbook=19_02.xlsx&amp;sheet=U0&amp;row=594&amp;col=6&amp;number=4&amp;sourceID=14","4")</f>
        <v>4</v>
      </c>
      <c r="G594" s="4" t="str">
        <f>HYPERLINK("http://141.218.60.56/~jnz1568/getInfo.php?workbook=19_02.xlsx&amp;sheet=U0&amp;row=594&amp;col=7&amp;number=1.98e-06&amp;sourceID=14","1.98e-06")</f>
        <v>1.98e-06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HYPERLINK("http://141.218.60.56/~jnz1568/getInfo.php?workbook=19_02.xlsx&amp;sheet=U0&amp;row=595&amp;col=6&amp;number=4.1&amp;sourceID=14","4.1")</f>
        <v>4.1</v>
      </c>
      <c r="G595" s="4" t="str">
        <f>HYPERLINK("http://141.218.60.56/~jnz1568/getInfo.php?workbook=19_02.xlsx&amp;sheet=U0&amp;row=595&amp;col=7&amp;number=1.98e-06&amp;sourceID=14","1.98e-06")</f>
        <v>1.98e-06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HYPERLINK("http://141.218.60.56/~jnz1568/getInfo.php?workbook=19_02.xlsx&amp;sheet=U0&amp;row=596&amp;col=6&amp;number=4.2&amp;sourceID=14","4.2")</f>
        <v>4.2</v>
      </c>
      <c r="G596" s="4" t="str">
        <f>HYPERLINK("http://141.218.60.56/~jnz1568/getInfo.php?workbook=19_02.xlsx&amp;sheet=U0&amp;row=596&amp;col=7&amp;number=1.98e-06&amp;sourceID=14","1.98e-06")</f>
        <v>1.98e-06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HYPERLINK("http://141.218.60.56/~jnz1568/getInfo.php?workbook=19_02.xlsx&amp;sheet=U0&amp;row=597&amp;col=6&amp;number=4.3&amp;sourceID=14","4.3")</f>
        <v>4.3</v>
      </c>
      <c r="G597" s="4" t="str">
        <f>HYPERLINK("http://141.218.60.56/~jnz1568/getInfo.php?workbook=19_02.xlsx&amp;sheet=U0&amp;row=597&amp;col=7&amp;number=1.98e-06&amp;sourceID=14","1.98e-06")</f>
        <v>1.98e-06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HYPERLINK("http://141.218.60.56/~jnz1568/getInfo.php?workbook=19_02.xlsx&amp;sheet=U0&amp;row=598&amp;col=6&amp;number=4.4&amp;sourceID=14","4.4")</f>
        <v>4.4</v>
      </c>
      <c r="G598" s="4" t="str">
        <f>HYPERLINK("http://141.218.60.56/~jnz1568/getInfo.php?workbook=19_02.xlsx&amp;sheet=U0&amp;row=598&amp;col=7&amp;number=1.98e-06&amp;sourceID=14","1.98e-06")</f>
        <v>1.98e-06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HYPERLINK("http://141.218.60.56/~jnz1568/getInfo.php?workbook=19_02.xlsx&amp;sheet=U0&amp;row=599&amp;col=6&amp;number=4.5&amp;sourceID=14","4.5")</f>
        <v>4.5</v>
      </c>
      <c r="G599" s="4" t="str">
        <f>HYPERLINK("http://141.218.60.56/~jnz1568/getInfo.php?workbook=19_02.xlsx&amp;sheet=U0&amp;row=599&amp;col=7&amp;number=1.98e-06&amp;sourceID=14","1.98e-06")</f>
        <v>1.98e-06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HYPERLINK("http://141.218.60.56/~jnz1568/getInfo.php?workbook=19_02.xlsx&amp;sheet=U0&amp;row=600&amp;col=6&amp;number=4.6&amp;sourceID=14","4.6")</f>
        <v>4.6</v>
      </c>
      <c r="G600" s="4" t="str">
        <f>HYPERLINK("http://141.218.60.56/~jnz1568/getInfo.php?workbook=19_02.xlsx&amp;sheet=U0&amp;row=600&amp;col=7&amp;number=1.98e-06&amp;sourceID=14","1.98e-06")</f>
        <v>1.98e-06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HYPERLINK("http://141.218.60.56/~jnz1568/getInfo.php?workbook=19_02.xlsx&amp;sheet=U0&amp;row=601&amp;col=6&amp;number=4.7&amp;sourceID=14","4.7")</f>
        <v>4.7</v>
      </c>
      <c r="G601" s="4" t="str">
        <f>HYPERLINK("http://141.218.60.56/~jnz1568/getInfo.php?workbook=19_02.xlsx&amp;sheet=U0&amp;row=601&amp;col=7&amp;number=1.98e-06&amp;sourceID=14","1.98e-06")</f>
        <v>1.98e-06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HYPERLINK("http://141.218.60.56/~jnz1568/getInfo.php?workbook=19_02.xlsx&amp;sheet=U0&amp;row=602&amp;col=6&amp;number=4.8&amp;sourceID=14","4.8")</f>
        <v>4.8</v>
      </c>
      <c r="G602" s="4" t="str">
        <f>HYPERLINK("http://141.218.60.56/~jnz1568/getInfo.php?workbook=19_02.xlsx&amp;sheet=U0&amp;row=602&amp;col=7&amp;number=1.98e-06&amp;sourceID=14","1.98e-06")</f>
        <v>1.98e-06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HYPERLINK("http://141.218.60.56/~jnz1568/getInfo.php?workbook=19_02.xlsx&amp;sheet=U0&amp;row=603&amp;col=6&amp;number=4.9&amp;sourceID=14","4.9")</f>
        <v>4.9</v>
      </c>
      <c r="G603" s="4" t="str">
        <f>HYPERLINK("http://141.218.60.56/~jnz1568/getInfo.php?workbook=19_02.xlsx&amp;sheet=U0&amp;row=603&amp;col=7&amp;number=1.98e-06&amp;sourceID=14","1.98e-06")</f>
        <v>1.98e-06</v>
      </c>
    </row>
    <row r="604" spans="1:7">
      <c r="A604" s="3">
        <v>19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HYPERLINK("http://141.218.60.56/~jnz1568/getInfo.php?workbook=19_02.xlsx&amp;sheet=U0&amp;row=604&amp;col=6&amp;number=3&amp;sourceID=14","3")</f>
        <v>3</v>
      </c>
      <c r="G604" s="4" t="str">
        <f>HYPERLINK("http://141.218.60.56/~jnz1568/getInfo.php?workbook=19_02.xlsx&amp;sheet=U0&amp;row=604&amp;col=7&amp;number=3.74e-05&amp;sourceID=14","3.74e-05")</f>
        <v>3.74e-05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HYPERLINK("http://141.218.60.56/~jnz1568/getInfo.php?workbook=19_02.xlsx&amp;sheet=U0&amp;row=605&amp;col=6&amp;number=3.1&amp;sourceID=14","3.1")</f>
        <v>3.1</v>
      </c>
      <c r="G605" s="4" t="str">
        <f>HYPERLINK("http://141.218.60.56/~jnz1568/getInfo.php?workbook=19_02.xlsx&amp;sheet=U0&amp;row=605&amp;col=7&amp;number=3.74e-05&amp;sourceID=14","3.74e-05")</f>
        <v>3.74e-05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HYPERLINK("http://141.218.60.56/~jnz1568/getInfo.php?workbook=19_02.xlsx&amp;sheet=U0&amp;row=606&amp;col=6&amp;number=3.2&amp;sourceID=14","3.2")</f>
        <v>3.2</v>
      </c>
      <c r="G606" s="4" t="str">
        <f>HYPERLINK("http://141.218.60.56/~jnz1568/getInfo.php?workbook=19_02.xlsx&amp;sheet=U0&amp;row=606&amp;col=7&amp;number=3.74e-05&amp;sourceID=14","3.74e-05")</f>
        <v>3.74e-05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HYPERLINK("http://141.218.60.56/~jnz1568/getInfo.php?workbook=19_02.xlsx&amp;sheet=U0&amp;row=607&amp;col=6&amp;number=3.3&amp;sourceID=14","3.3")</f>
        <v>3.3</v>
      </c>
      <c r="G607" s="4" t="str">
        <f>HYPERLINK("http://141.218.60.56/~jnz1568/getInfo.php?workbook=19_02.xlsx&amp;sheet=U0&amp;row=607&amp;col=7&amp;number=3.74e-05&amp;sourceID=14","3.74e-05")</f>
        <v>3.74e-05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HYPERLINK("http://141.218.60.56/~jnz1568/getInfo.php?workbook=19_02.xlsx&amp;sheet=U0&amp;row=608&amp;col=6&amp;number=3.4&amp;sourceID=14","3.4")</f>
        <v>3.4</v>
      </c>
      <c r="G608" s="4" t="str">
        <f>HYPERLINK("http://141.218.60.56/~jnz1568/getInfo.php?workbook=19_02.xlsx&amp;sheet=U0&amp;row=608&amp;col=7&amp;number=3.74e-05&amp;sourceID=14","3.74e-05")</f>
        <v>3.74e-05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HYPERLINK("http://141.218.60.56/~jnz1568/getInfo.php?workbook=19_02.xlsx&amp;sheet=U0&amp;row=609&amp;col=6&amp;number=3.5&amp;sourceID=14","3.5")</f>
        <v>3.5</v>
      </c>
      <c r="G609" s="4" t="str">
        <f>HYPERLINK("http://141.218.60.56/~jnz1568/getInfo.php?workbook=19_02.xlsx&amp;sheet=U0&amp;row=609&amp;col=7&amp;number=3.74e-05&amp;sourceID=14","3.74e-05")</f>
        <v>3.74e-05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HYPERLINK("http://141.218.60.56/~jnz1568/getInfo.php?workbook=19_02.xlsx&amp;sheet=U0&amp;row=610&amp;col=6&amp;number=3.6&amp;sourceID=14","3.6")</f>
        <v>3.6</v>
      </c>
      <c r="G610" s="4" t="str">
        <f>HYPERLINK("http://141.218.60.56/~jnz1568/getInfo.php?workbook=19_02.xlsx&amp;sheet=U0&amp;row=610&amp;col=7&amp;number=3.74e-05&amp;sourceID=14","3.74e-05")</f>
        <v>3.74e-05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HYPERLINK("http://141.218.60.56/~jnz1568/getInfo.php?workbook=19_02.xlsx&amp;sheet=U0&amp;row=611&amp;col=6&amp;number=3.7&amp;sourceID=14","3.7")</f>
        <v>3.7</v>
      </c>
      <c r="G611" s="4" t="str">
        <f>HYPERLINK("http://141.218.60.56/~jnz1568/getInfo.php?workbook=19_02.xlsx&amp;sheet=U0&amp;row=611&amp;col=7&amp;number=3.74e-05&amp;sourceID=14","3.74e-05")</f>
        <v>3.74e-05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HYPERLINK("http://141.218.60.56/~jnz1568/getInfo.php?workbook=19_02.xlsx&amp;sheet=U0&amp;row=612&amp;col=6&amp;number=3.8&amp;sourceID=14","3.8")</f>
        <v>3.8</v>
      </c>
      <c r="G612" s="4" t="str">
        <f>HYPERLINK("http://141.218.60.56/~jnz1568/getInfo.php?workbook=19_02.xlsx&amp;sheet=U0&amp;row=612&amp;col=7&amp;number=3.74e-05&amp;sourceID=14","3.74e-05")</f>
        <v>3.74e-05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HYPERLINK("http://141.218.60.56/~jnz1568/getInfo.php?workbook=19_02.xlsx&amp;sheet=U0&amp;row=613&amp;col=6&amp;number=3.9&amp;sourceID=14","3.9")</f>
        <v>3.9</v>
      </c>
      <c r="G613" s="4" t="str">
        <f>HYPERLINK("http://141.218.60.56/~jnz1568/getInfo.php?workbook=19_02.xlsx&amp;sheet=U0&amp;row=613&amp;col=7&amp;number=3.74e-05&amp;sourceID=14","3.74e-05")</f>
        <v>3.74e-05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HYPERLINK("http://141.218.60.56/~jnz1568/getInfo.php?workbook=19_02.xlsx&amp;sheet=U0&amp;row=614&amp;col=6&amp;number=4&amp;sourceID=14","4")</f>
        <v>4</v>
      </c>
      <c r="G614" s="4" t="str">
        <f>HYPERLINK("http://141.218.60.56/~jnz1568/getInfo.php?workbook=19_02.xlsx&amp;sheet=U0&amp;row=614&amp;col=7&amp;number=3.74e-05&amp;sourceID=14","3.74e-05")</f>
        <v>3.74e-05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HYPERLINK("http://141.218.60.56/~jnz1568/getInfo.php?workbook=19_02.xlsx&amp;sheet=U0&amp;row=615&amp;col=6&amp;number=4.1&amp;sourceID=14","4.1")</f>
        <v>4.1</v>
      </c>
      <c r="G615" s="4" t="str">
        <f>HYPERLINK("http://141.218.60.56/~jnz1568/getInfo.php?workbook=19_02.xlsx&amp;sheet=U0&amp;row=615&amp;col=7&amp;number=3.74e-05&amp;sourceID=14","3.74e-05")</f>
        <v>3.74e-05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HYPERLINK("http://141.218.60.56/~jnz1568/getInfo.php?workbook=19_02.xlsx&amp;sheet=U0&amp;row=616&amp;col=6&amp;number=4.2&amp;sourceID=14","4.2")</f>
        <v>4.2</v>
      </c>
      <c r="G616" s="4" t="str">
        <f>HYPERLINK("http://141.218.60.56/~jnz1568/getInfo.php?workbook=19_02.xlsx&amp;sheet=U0&amp;row=616&amp;col=7&amp;number=3.74e-05&amp;sourceID=14","3.74e-05")</f>
        <v>3.74e-05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HYPERLINK("http://141.218.60.56/~jnz1568/getInfo.php?workbook=19_02.xlsx&amp;sheet=U0&amp;row=617&amp;col=6&amp;number=4.3&amp;sourceID=14","4.3")</f>
        <v>4.3</v>
      </c>
      <c r="G617" s="4" t="str">
        <f>HYPERLINK("http://141.218.60.56/~jnz1568/getInfo.php?workbook=19_02.xlsx&amp;sheet=U0&amp;row=617&amp;col=7&amp;number=3.74e-05&amp;sourceID=14","3.74e-05")</f>
        <v>3.74e-05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HYPERLINK("http://141.218.60.56/~jnz1568/getInfo.php?workbook=19_02.xlsx&amp;sheet=U0&amp;row=618&amp;col=6&amp;number=4.4&amp;sourceID=14","4.4")</f>
        <v>4.4</v>
      </c>
      <c r="G618" s="4" t="str">
        <f>HYPERLINK("http://141.218.60.56/~jnz1568/getInfo.php?workbook=19_02.xlsx&amp;sheet=U0&amp;row=618&amp;col=7&amp;number=3.74e-05&amp;sourceID=14","3.74e-05")</f>
        <v>3.74e-05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HYPERLINK("http://141.218.60.56/~jnz1568/getInfo.php?workbook=19_02.xlsx&amp;sheet=U0&amp;row=619&amp;col=6&amp;number=4.5&amp;sourceID=14","4.5")</f>
        <v>4.5</v>
      </c>
      <c r="G619" s="4" t="str">
        <f>HYPERLINK("http://141.218.60.56/~jnz1568/getInfo.php?workbook=19_02.xlsx&amp;sheet=U0&amp;row=619&amp;col=7&amp;number=3.74e-05&amp;sourceID=14","3.74e-05")</f>
        <v>3.74e-05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HYPERLINK("http://141.218.60.56/~jnz1568/getInfo.php?workbook=19_02.xlsx&amp;sheet=U0&amp;row=620&amp;col=6&amp;number=4.6&amp;sourceID=14","4.6")</f>
        <v>4.6</v>
      </c>
      <c r="G620" s="4" t="str">
        <f>HYPERLINK("http://141.218.60.56/~jnz1568/getInfo.php?workbook=19_02.xlsx&amp;sheet=U0&amp;row=620&amp;col=7&amp;number=3.74e-05&amp;sourceID=14","3.74e-05")</f>
        <v>3.74e-05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HYPERLINK("http://141.218.60.56/~jnz1568/getInfo.php?workbook=19_02.xlsx&amp;sheet=U0&amp;row=621&amp;col=6&amp;number=4.7&amp;sourceID=14","4.7")</f>
        <v>4.7</v>
      </c>
      <c r="G621" s="4" t="str">
        <f>HYPERLINK("http://141.218.60.56/~jnz1568/getInfo.php?workbook=19_02.xlsx&amp;sheet=U0&amp;row=621&amp;col=7&amp;number=3.74e-05&amp;sourceID=14","3.74e-05")</f>
        <v>3.74e-05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HYPERLINK("http://141.218.60.56/~jnz1568/getInfo.php?workbook=19_02.xlsx&amp;sheet=U0&amp;row=622&amp;col=6&amp;number=4.8&amp;sourceID=14","4.8")</f>
        <v>4.8</v>
      </c>
      <c r="G622" s="4" t="str">
        <f>HYPERLINK("http://141.218.60.56/~jnz1568/getInfo.php?workbook=19_02.xlsx&amp;sheet=U0&amp;row=622&amp;col=7&amp;number=3.74e-05&amp;sourceID=14","3.74e-05")</f>
        <v>3.74e-05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HYPERLINK("http://141.218.60.56/~jnz1568/getInfo.php?workbook=19_02.xlsx&amp;sheet=U0&amp;row=623&amp;col=6&amp;number=4.9&amp;sourceID=14","4.9")</f>
        <v>4.9</v>
      </c>
      <c r="G623" s="4" t="str">
        <f>HYPERLINK("http://141.218.60.56/~jnz1568/getInfo.php?workbook=19_02.xlsx&amp;sheet=U0&amp;row=623&amp;col=7&amp;number=3.74e-05&amp;sourceID=14","3.74e-05")</f>
        <v>3.74e-05</v>
      </c>
    </row>
    <row r="624" spans="1:7">
      <c r="A624" s="3">
        <v>19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HYPERLINK("http://141.218.60.56/~jnz1568/getInfo.php?workbook=19_02.xlsx&amp;sheet=U0&amp;row=624&amp;col=6&amp;number=3&amp;sourceID=14","3")</f>
        <v>3</v>
      </c>
      <c r="G624" s="4" t="str">
        <f>HYPERLINK("http://141.218.60.56/~jnz1568/getInfo.php?workbook=19_02.xlsx&amp;sheet=U0&amp;row=624&amp;col=7&amp;number=4.51e-05&amp;sourceID=14","4.51e-05")</f>
        <v>4.51e-05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HYPERLINK("http://141.218.60.56/~jnz1568/getInfo.php?workbook=19_02.xlsx&amp;sheet=U0&amp;row=625&amp;col=6&amp;number=3.1&amp;sourceID=14","3.1")</f>
        <v>3.1</v>
      </c>
      <c r="G625" s="4" t="str">
        <f>HYPERLINK("http://141.218.60.56/~jnz1568/getInfo.php?workbook=19_02.xlsx&amp;sheet=U0&amp;row=625&amp;col=7&amp;number=4.51e-05&amp;sourceID=14","4.51e-05")</f>
        <v>4.51e-05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HYPERLINK("http://141.218.60.56/~jnz1568/getInfo.php?workbook=19_02.xlsx&amp;sheet=U0&amp;row=626&amp;col=6&amp;number=3.2&amp;sourceID=14","3.2")</f>
        <v>3.2</v>
      </c>
      <c r="G626" s="4" t="str">
        <f>HYPERLINK("http://141.218.60.56/~jnz1568/getInfo.php?workbook=19_02.xlsx&amp;sheet=U0&amp;row=626&amp;col=7&amp;number=4.51e-05&amp;sourceID=14","4.51e-05")</f>
        <v>4.51e-05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HYPERLINK("http://141.218.60.56/~jnz1568/getInfo.php?workbook=19_02.xlsx&amp;sheet=U0&amp;row=627&amp;col=6&amp;number=3.3&amp;sourceID=14","3.3")</f>
        <v>3.3</v>
      </c>
      <c r="G627" s="4" t="str">
        <f>HYPERLINK("http://141.218.60.56/~jnz1568/getInfo.php?workbook=19_02.xlsx&amp;sheet=U0&amp;row=627&amp;col=7&amp;number=4.51e-05&amp;sourceID=14","4.51e-05")</f>
        <v>4.51e-05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HYPERLINK("http://141.218.60.56/~jnz1568/getInfo.php?workbook=19_02.xlsx&amp;sheet=U0&amp;row=628&amp;col=6&amp;number=3.4&amp;sourceID=14","3.4")</f>
        <v>3.4</v>
      </c>
      <c r="G628" s="4" t="str">
        <f>HYPERLINK("http://141.218.60.56/~jnz1568/getInfo.php?workbook=19_02.xlsx&amp;sheet=U0&amp;row=628&amp;col=7&amp;number=4.51e-05&amp;sourceID=14","4.51e-05")</f>
        <v>4.51e-05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HYPERLINK("http://141.218.60.56/~jnz1568/getInfo.php?workbook=19_02.xlsx&amp;sheet=U0&amp;row=629&amp;col=6&amp;number=3.5&amp;sourceID=14","3.5")</f>
        <v>3.5</v>
      </c>
      <c r="G629" s="4" t="str">
        <f>HYPERLINK("http://141.218.60.56/~jnz1568/getInfo.php?workbook=19_02.xlsx&amp;sheet=U0&amp;row=629&amp;col=7&amp;number=4.51e-05&amp;sourceID=14","4.51e-05")</f>
        <v>4.51e-05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HYPERLINK("http://141.218.60.56/~jnz1568/getInfo.php?workbook=19_02.xlsx&amp;sheet=U0&amp;row=630&amp;col=6&amp;number=3.6&amp;sourceID=14","3.6")</f>
        <v>3.6</v>
      </c>
      <c r="G630" s="4" t="str">
        <f>HYPERLINK("http://141.218.60.56/~jnz1568/getInfo.php?workbook=19_02.xlsx&amp;sheet=U0&amp;row=630&amp;col=7&amp;number=4.51e-05&amp;sourceID=14","4.51e-05")</f>
        <v>4.51e-05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HYPERLINK("http://141.218.60.56/~jnz1568/getInfo.php?workbook=19_02.xlsx&amp;sheet=U0&amp;row=631&amp;col=6&amp;number=3.7&amp;sourceID=14","3.7")</f>
        <v>3.7</v>
      </c>
      <c r="G631" s="4" t="str">
        <f>HYPERLINK("http://141.218.60.56/~jnz1568/getInfo.php?workbook=19_02.xlsx&amp;sheet=U0&amp;row=631&amp;col=7&amp;number=4.51e-05&amp;sourceID=14","4.51e-05")</f>
        <v>4.51e-05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HYPERLINK("http://141.218.60.56/~jnz1568/getInfo.php?workbook=19_02.xlsx&amp;sheet=U0&amp;row=632&amp;col=6&amp;number=3.8&amp;sourceID=14","3.8")</f>
        <v>3.8</v>
      </c>
      <c r="G632" s="4" t="str">
        <f>HYPERLINK("http://141.218.60.56/~jnz1568/getInfo.php?workbook=19_02.xlsx&amp;sheet=U0&amp;row=632&amp;col=7&amp;number=4.51e-05&amp;sourceID=14","4.51e-05")</f>
        <v>4.51e-05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HYPERLINK("http://141.218.60.56/~jnz1568/getInfo.php?workbook=19_02.xlsx&amp;sheet=U0&amp;row=633&amp;col=6&amp;number=3.9&amp;sourceID=14","3.9")</f>
        <v>3.9</v>
      </c>
      <c r="G633" s="4" t="str">
        <f>HYPERLINK("http://141.218.60.56/~jnz1568/getInfo.php?workbook=19_02.xlsx&amp;sheet=U0&amp;row=633&amp;col=7&amp;number=4.51e-05&amp;sourceID=14","4.51e-05")</f>
        <v>4.51e-05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HYPERLINK("http://141.218.60.56/~jnz1568/getInfo.php?workbook=19_02.xlsx&amp;sheet=U0&amp;row=634&amp;col=6&amp;number=4&amp;sourceID=14","4")</f>
        <v>4</v>
      </c>
      <c r="G634" s="4" t="str">
        <f>HYPERLINK("http://141.218.60.56/~jnz1568/getInfo.php?workbook=19_02.xlsx&amp;sheet=U0&amp;row=634&amp;col=7&amp;number=4.51e-05&amp;sourceID=14","4.51e-05")</f>
        <v>4.51e-05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HYPERLINK("http://141.218.60.56/~jnz1568/getInfo.php?workbook=19_02.xlsx&amp;sheet=U0&amp;row=635&amp;col=6&amp;number=4.1&amp;sourceID=14","4.1")</f>
        <v>4.1</v>
      </c>
      <c r="G635" s="4" t="str">
        <f>HYPERLINK("http://141.218.60.56/~jnz1568/getInfo.php?workbook=19_02.xlsx&amp;sheet=U0&amp;row=635&amp;col=7&amp;number=4.51e-05&amp;sourceID=14","4.51e-05")</f>
        <v>4.51e-05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HYPERLINK("http://141.218.60.56/~jnz1568/getInfo.php?workbook=19_02.xlsx&amp;sheet=U0&amp;row=636&amp;col=6&amp;number=4.2&amp;sourceID=14","4.2")</f>
        <v>4.2</v>
      </c>
      <c r="G636" s="4" t="str">
        <f>HYPERLINK("http://141.218.60.56/~jnz1568/getInfo.php?workbook=19_02.xlsx&amp;sheet=U0&amp;row=636&amp;col=7&amp;number=4.51e-05&amp;sourceID=14","4.51e-05")</f>
        <v>4.51e-05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HYPERLINK("http://141.218.60.56/~jnz1568/getInfo.php?workbook=19_02.xlsx&amp;sheet=U0&amp;row=637&amp;col=6&amp;number=4.3&amp;sourceID=14","4.3")</f>
        <v>4.3</v>
      </c>
      <c r="G637" s="4" t="str">
        <f>HYPERLINK("http://141.218.60.56/~jnz1568/getInfo.php?workbook=19_02.xlsx&amp;sheet=U0&amp;row=637&amp;col=7&amp;number=4.51e-05&amp;sourceID=14","4.51e-05")</f>
        <v>4.51e-05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HYPERLINK("http://141.218.60.56/~jnz1568/getInfo.php?workbook=19_02.xlsx&amp;sheet=U0&amp;row=638&amp;col=6&amp;number=4.4&amp;sourceID=14","4.4")</f>
        <v>4.4</v>
      </c>
      <c r="G638" s="4" t="str">
        <f>HYPERLINK("http://141.218.60.56/~jnz1568/getInfo.php?workbook=19_02.xlsx&amp;sheet=U0&amp;row=638&amp;col=7&amp;number=4.51e-05&amp;sourceID=14","4.51e-05")</f>
        <v>4.51e-05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HYPERLINK("http://141.218.60.56/~jnz1568/getInfo.php?workbook=19_02.xlsx&amp;sheet=U0&amp;row=639&amp;col=6&amp;number=4.5&amp;sourceID=14","4.5")</f>
        <v>4.5</v>
      </c>
      <c r="G639" s="4" t="str">
        <f>HYPERLINK("http://141.218.60.56/~jnz1568/getInfo.php?workbook=19_02.xlsx&amp;sheet=U0&amp;row=639&amp;col=7&amp;number=4.51e-05&amp;sourceID=14","4.51e-05")</f>
        <v>4.51e-05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HYPERLINK("http://141.218.60.56/~jnz1568/getInfo.php?workbook=19_02.xlsx&amp;sheet=U0&amp;row=640&amp;col=6&amp;number=4.6&amp;sourceID=14","4.6")</f>
        <v>4.6</v>
      </c>
      <c r="G640" s="4" t="str">
        <f>HYPERLINK("http://141.218.60.56/~jnz1568/getInfo.php?workbook=19_02.xlsx&amp;sheet=U0&amp;row=640&amp;col=7&amp;number=4.51e-05&amp;sourceID=14","4.51e-05")</f>
        <v>4.51e-05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HYPERLINK("http://141.218.60.56/~jnz1568/getInfo.php?workbook=19_02.xlsx&amp;sheet=U0&amp;row=641&amp;col=6&amp;number=4.7&amp;sourceID=14","4.7")</f>
        <v>4.7</v>
      </c>
      <c r="G641" s="4" t="str">
        <f>HYPERLINK("http://141.218.60.56/~jnz1568/getInfo.php?workbook=19_02.xlsx&amp;sheet=U0&amp;row=641&amp;col=7&amp;number=4.51e-05&amp;sourceID=14","4.51e-05")</f>
        <v>4.51e-05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HYPERLINK("http://141.218.60.56/~jnz1568/getInfo.php?workbook=19_02.xlsx&amp;sheet=U0&amp;row=642&amp;col=6&amp;number=4.8&amp;sourceID=14","4.8")</f>
        <v>4.8</v>
      </c>
      <c r="G642" s="4" t="str">
        <f>HYPERLINK("http://141.218.60.56/~jnz1568/getInfo.php?workbook=19_02.xlsx&amp;sheet=U0&amp;row=642&amp;col=7&amp;number=4.51e-05&amp;sourceID=14","4.51e-05")</f>
        <v>4.51e-05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HYPERLINK("http://141.218.60.56/~jnz1568/getInfo.php?workbook=19_02.xlsx&amp;sheet=U0&amp;row=643&amp;col=6&amp;number=4.9&amp;sourceID=14","4.9")</f>
        <v>4.9</v>
      </c>
      <c r="G643" s="4" t="str">
        <f>HYPERLINK("http://141.218.60.56/~jnz1568/getInfo.php?workbook=19_02.xlsx&amp;sheet=U0&amp;row=643&amp;col=7&amp;number=4.51e-05&amp;sourceID=14","4.51e-05")</f>
        <v>4.51e-05</v>
      </c>
    </row>
    <row r="644" spans="1:7">
      <c r="A644" s="3">
        <v>19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HYPERLINK("http://141.218.60.56/~jnz1568/getInfo.php?workbook=19_02.xlsx&amp;sheet=U0&amp;row=644&amp;col=6&amp;number=3&amp;sourceID=14","3")</f>
        <v>3</v>
      </c>
      <c r="G644" s="4" t="str">
        <f>HYPERLINK("http://141.218.60.56/~jnz1568/getInfo.php?workbook=19_02.xlsx&amp;sheet=U0&amp;row=644&amp;col=7&amp;number=2.24e-05&amp;sourceID=14","2.24e-05")</f>
        <v>2.24e-05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HYPERLINK("http://141.218.60.56/~jnz1568/getInfo.php?workbook=19_02.xlsx&amp;sheet=U0&amp;row=645&amp;col=6&amp;number=3.1&amp;sourceID=14","3.1")</f>
        <v>3.1</v>
      </c>
      <c r="G645" s="4" t="str">
        <f>HYPERLINK("http://141.218.60.56/~jnz1568/getInfo.php?workbook=19_02.xlsx&amp;sheet=U0&amp;row=645&amp;col=7&amp;number=2.24e-05&amp;sourceID=14","2.24e-05")</f>
        <v>2.24e-05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HYPERLINK("http://141.218.60.56/~jnz1568/getInfo.php?workbook=19_02.xlsx&amp;sheet=U0&amp;row=646&amp;col=6&amp;number=3.2&amp;sourceID=14","3.2")</f>
        <v>3.2</v>
      </c>
      <c r="G646" s="4" t="str">
        <f>HYPERLINK("http://141.218.60.56/~jnz1568/getInfo.php?workbook=19_02.xlsx&amp;sheet=U0&amp;row=646&amp;col=7&amp;number=2.24e-05&amp;sourceID=14","2.24e-05")</f>
        <v>2.24e-05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HYPERLINK("http://141.218.60.56/~jnz1568/getInfo.php?workbook=19_02.xlsx&amp;sheet=U0&amp;row=647&amp;col=6&amp;number=3.3&amp;sourceID=14","3.3")</f>
        <v>3.3</v>
      </c>
      <c r="G647" s="4" t="str">
        <f>HYPERLINK("http://141.218.60.56/~jnz1568/getInfo.php?workbook=19_02.xlsx&amp;sheet=U0&amp;row=647&amp;col=7&amp;number=2.24e-05&amp;sourceID=14","2.24e-05")</f>
        <v>2.24e-05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HYPERLINK("http://141.218.60.56/~jnz1568/getInfo.php?workbook=19_02.xlsx&amp;sheet=U0&amp;row=648&amp;col=6&amp;number=3.4&amp;sourceID=14","3.4")</f>
        <v>3.4</v>
      </c>
      <c r="G648" s="4" t="str">
        <f>HYPERLINK("http://141.218.60.56/~jnz1568/getInfo.php?workbook=19_02.xlsx&amp;sheet=U0&amp;row=648&amp;col=7&amp;number=2.24e-05&amp;sourceID=14","2.24e-05")</f>
        <v>2.24e-05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HYPERLINK("http://141.218.60.56/~jnz1568/getInfo.php?workbook=19_02.xlsx&amp;sheet=U0&amp;row=649&amp;col=6&amp;number=3.5&amp;sourceID=14","3.5")</f>
        <v>3.5</v>
      </c>
      <c r="G649" s="4" t="str">
        <f>HYPERLINK("http://141.218.60.56/~jnz1568/getInfo.php?workbook=19_02.xlsx&amp;sheet=U0&amp;row=649&amp;col=7&amp;number=2.24e-05&amp;sourceID=14","2.24e-05")</f>
        <v>2.24e-05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HYPERLINK("http://141.218.60.56/~jnz1568/getInfo.php?workbook=19_02.xlsx&amp;sheet=U0&amp;row=650&amp;col=6&amp;number=3.6&amp;sourceID=14","3.6")</f>
        <v>3.6</v>
      </c>
      <c r="G650" s="4" t="str">
        <f>HYPERLINK("http://141.218.60.56/~jnz1568/getInfo.php?workbook=19_02.xlsx&amp;sheet=U0&amp;row=650&amp;col=7&amp;number=2.24e-05&amp;sourceID=14","2.24e-05")</f>
        <v>2.24e-05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HYPERLINK("http://141.218.60.56/~jnz1568/getInfo.php?workbook=19_02.xlsx&amp;sheet=U0&amp;row=651&amp;col=6&amp;number=3.7&amp;sourceID=14","3.7")</f>
        <v>3.7</v>
      </c>
      <c r="G651" s="4" t="str">
        <f>HYPERLINK("http://141.218.60.56/~jnz1568/getInfo.php?workbook=19_02.xlsx&amp;sheet=U0&amp;row=651&amp;col=7&amp;number=2.24e-05&amp;sourceID=14","2.24e-05")</f>
        <v>2.24e-05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HYPERLINK("http://141.218.60.56/~jnz1568/getInfo.php?workbook=19_02.xlsx&amp;sheet=U0&amp;row=652&amp;col=6&amp;number=3.8&amp;sourceID=14","3.8")</f>
        <v>3.8</v>
      </c>
      <c r="G652" s="4" t="str">
        <f>HYPERLINK("http://141.218.60.56/~jnz1568/getInfo.php?workbook=19_02.xlsx&amp;sheet=U0&amp;row=652&amp;col=7&amp;number=2.24e-05&amp;sourceID=14","2.24e-05")</f>
        <v>2.24e-05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HYPERLINK("http://141.218.60.56/~jnz1568/getInfo.php?workbook=19_02.xlsx&amp;sheet=U0&amp;row=653&amp;col=6&amp;number=3.9&amp;sourceID=14","3.9")</f>
        <v>3.9</v>
      </c>
      <c r="G653" s="4" t="str">
        <f>HYPERLINK("http://141.218.60.56/~jnz1568/getInfo.php?workbook=19_02.xlsx&amp;sheet=U0&amp;row=653&amp;col=7&amp;number=2.24e-05&amp;sourceID=14","2.24e-05")</f>
        <v>2.24e-05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HYPERLINK("http://141.218.60.56/~jnz1568/getInfo.php?workbook=19_02.xlsx&amp;sheet=U0&amp;row=654&amp;col=6&amp;number=4&amp;sourceID=14","4")</f>
        <v>4</v>
      </c>
      <c r="G654" s="4" t="str">
        <f>HYPERLINK("http://141.218.60.56/~jnz1568/getInfo.php?workbook=19_02.xlsx&amp;sheet=U0&amp;row=654&amp;col=7&amp;number=2.24e-05&amp;sourceID=14","2.24e-05")</f>
        <v>2.24e-05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HYPERLINK("http://141.218.60.56/~jnz1568/getInfo.php?workbook=19_02.xlsx&amp;sheet=U0&amp;row=655&amp;col=6&amp;number=4.1&amp;sourceID=14","4.1")</f>
        <v>4.1</v>
      </c>
      <c r="G655" s="4" t="str">
        <f>HYPERLINK("http://141.218.60.56/~jnz1568/getInfo.php?workbook=19_02.xlsx&amp;sheet=U0&amp;row=655&amp;col=7&amp;number=2.24e-05&amp;sourceID=14","2.24e-05")</f>
        <v>2.24e-05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HYPERLINK("http://141.218.60.56/~jnz1568/getInfo.php?workbook=19_02.xlsx&amp;sheet=U0&amp;row=656&amp;col=6&amp;number=4.2&amp;sourceID=14","4.2")</f>
        <v>4.2</v>
      </c>
      <c r="G656" s="4" t="str">
        <f>HYPERLINK("http://141.218.60.56/~jnz1568/getInfo.php?workbook=19_02.xlsx&amp;sheet=U0&amp;row=656&amp;col=7&amp;number=2.24e-05&amp;sourceID=14","2.24e-05")</f>
        <v>2.24e-05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HYPERLINK("http://141.218.60.56/~jnz1568/getInfo.php?workbook=19_02.xlsx&amp;sheet=U0&amp;row=657&amp;col=6&amp;number=4.3&amp;sourceID=14","4.3")</f>
        <v>4.3</v>
      </c>
      <c r="G657" s="4" t="str">
        <f>HYPERLINK("http://141.218.60.56/~jnz1568/getInfo.php?workbook=19_02.xlsx&amp;sheet=U0&amp;row=657&amp;col=7&amp;number=2.24e-05&amp;sourceID=14","2.24e-05")</f>
        <v>2.24e-05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HYPERLINK("http://141.218.60.56/~jnz1568/getInfo.php?workbook=19_02.xlsx&amp;sheet=U0&amp;row=658&amp;col=6&amp;number=4.4&amp;sourceID=14","4.4")</f>
        <v>4.4</v>
      </c>
      <c r="G658" s="4" t="str">
        <f>HYPERLINK("http://141.218.60.56/~jnz1568/getInfo.php?workbook=19_02.xlsx&amp;sheet=U0&amp;row=658&amp;col=7&amp;number=2.24e-05&amp;sourceID=14","2.24e-05")</f>
        <v>2.24e-05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HYPERLINK("http://141.218.60.56/~jnz1568/getInfo.php?workbook=19_02.xlsx&amp;sheet=U0&amp;row=659&amp;col=6&amp;number=4.5&amp;sourceID=14","4.5")</f>
        <v>4.5</v>
      </c>
      <c r="G659" s="4" t="str">
        <f>HYPERLINK("http://141.218.60.56/~jnz1568/getInfo.php?workbook=19_02.xlsx&amp;sheet=U0&amp;row=659&amp;col=7&amp;number=2.24e-05&amp;sourceID=14","2.24e-05")</f>
        <v>2.24e-05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HYPERLINK("http://141.218.60.56/~jnz1568/getInfo.php?workbook=19_02.xlsx&amp;sheet=U0&amp;row=660&amp;col=6&amp;number=4.6&amp;sourceID=14","4.6")</f>
        <v>4.6</v>
      </c>
      <c r="G660" s="4" t="str">
        <f>HYPERLINK("http://141.218.60.56/~jnz1568/getInfo.php?workbook=19_02.xlsx&amp;sheet=U0&amp;row=660&amp;col=7&amp;number=2.24e-05&amp;sourceID=14","2.24e-05")</f>
        <v>2.24e-05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HYPERLINK("http://141.218.60.56/~jnz1568/getInfo.php?workbook=19_02.xlsx&amp;sheet=U0&amp;row=661&amp;col=6&amp;number=4.7&amp;sourceID=14","4.7")</f>
        <v>4.7</v>
      </c>
      <c r="G661" s="4" t="str">
        <f>HYPERLINK("http://141.218.60.56/~jnz1568/getInfo.php?workbook=19_02.xlsx&amp;sheet=U0&amp;row=661&amp;col=7&amp;number=2.24e-05&amp;sourceID=14","2.24e-05")</f>
        <v>2.24e-05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HYPERLINK("http://141.218.60.56/~jnz1568/getInfo.php?workbook=19_02.xlsx&amp;sheet=U0&amp;row=662&amp;col=6&amp;number=4.8&amp;sourceID=14","4.8")</f>
        <v>4.8</v>
      </c>
      <c r="G662" s="4" t="str">
        <f>HYPERLINK("http://141.218.60.56/~jnz1568/getInfo.php?workbook=19_02.xlsx&amp;sheet=U0&amp;row=662&amp;col=7&amp;number=2.24e-05&amp;sourceID=14","2.24e-05")</f>
        <v>2.24e-05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HYPERLINK("http://141.218.60.56/~jnz1568/getInfo.php?workbook=19_02.xlsx&amp;sheet=U0&amp;row=663&amp;col=6&amp;number=4.9&amp;sourceID=14","4.9")</f>
        <v>4.9</v>
      </c>
      <c r="G663" s="4" t="str">
        <f>HYPERLINK("http://141.218.60.56/~jnz1568/getInfo.php?workbook=19_02.xlsx&amp;sheet=U0&amp;row=663&amp;col=7&amp;number=2.24e-05&amp;sourceID=14","2.24e-05")</f>
        <v>2.24e-05</v>
      </c>
    </row>
    <row r="664" spans="1:7">
      <c r="A664" s="3">
        <v>19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HYPERLINK("http://141.218.60.56/~jnz1568/getInfo.php?workbook=19_02.xlsx&amp;sheet=U0&amp;row=664&amp;col=6&amp;number=3&amp;sourceID=14","3")</f>
        <v>3</v>
      </c>
      <c r="G664" s="4" t="str">
        <f>HYPERLINK("http://141.218.60.56/~jnz1568/getInfo.php?workbook=19_02.xlsx&amp;sheet=U0&amp;row=664&amp;col=7&amp;number=6.96e-05&amp;sourceID=14","6.96e-05")</f>
        <v>6.96e-05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HYPERLINK("http://141.218.60.56/~jnz1568/getInfo.php?workbook=19_02.xlsx&amp;sheet=U0&amp;row=665&amp;col=6&amp;number=3.1&amp;sourceID=14","3.1")</f>
        <v>3.1</v>
      </c>
      <c r="G665" s="4" t="str">
        <f>HYPERLINK("http://141.218.60.56/~jnz1568/getInfo.php?workbook=19_02.xlsx&amp;sheet=U0&amp;row=665&amp;col=7&amp;number=6.96e-05&amp;sourceID=14","6.96e-05")</f>
        <v>6.96e-05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HYPERLINK("http://141.218.60.56/~jnz1568/getInfo.php?workbook=19_02.xlsx&amp;sheet=U0&amp;row=666&amp;col=6&amp;number=3.2&amp;sourceID=14","3.2")</f>
        <v>3.2</v>
      </c>
      <c r="G666" s="4" t="str">
        <f>HYPERLINK("http://141.218.60.56/~jnz1568/getInfo.php?workbook=19_02.xlsx&amp;sheet=U0&amp;row=666&amp;col=7&amp;number=6.96e-05&amp;sourceID=14","6.96e-05")</f>
        <v>6.96e-05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HYPERLINK("http://141.218.60.56/~jnz1568/getInfo.php?workbook=19_02.xlsx&amp;sheet=U0&amp;row=667&amp;col=6&amp;number=3.3&amp;sourceID=14","3.3")</f>
        <v>3.3</v>
      </c>
      <c r="G667" s="4" t="str">
        <f>HYPERLINK("http://141.218.60.56/~jnz1568/getInfo.php?workbook=19_02.xlsx&amp;sheet=U0&amp;row=667&amp;col=7&amp;number=6.96e-05&amp;sourceID=14","6.96e-05")</f>
        <v>6.96e-05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HYPERLINK("http://141.218.60.56/~jnz1568/getInfo.php?workbook=19_02.xlsx&amp;sheet=U0&amp;row=668&amp;col=6&amp;number=3.4&amp;sourceID=14","3.4")</f>
        <v>3.4</v>
      </c>
      <c r="G668" s="4" t="str">
        <f>HYPERLINK("http://141.218.60.56/~jnz1568/getInfo.php?workbook=19_02.xlsx&amp;sheet=U0&amp;row=668&amp;col=7&amp;number=6.96e-05&amp;sourceID=14","6.96e-05")</f>
        <v>6.96e-05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HYPERLINK("http://141.218.60.56/~jnz1568/getInfo.php?workbook=19_02.xlsx&amp;sheet=U0&amp;row=669&amp;col=6&amp;number=3.5&amp;sourceID=14","3.5")</f>
        <v>3.5</v>
      </c>
      <c r="G669" s="4" t="str">
        <f>HYPERLINK("http://141.218.60.56/~jnz1568/getInfo.php?workbook=19_02.xlsx&amp;sheet=U0&amp;row=669&amp;col=7&amp;number=6.96e-05&amp;sourceID=14","6.96e-05")</f>
        <v>6.96e-05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HYPERLINK("http://141.218.60.56/~jnz1568/getInfo.php?workbook=19_02.xlsx&amp;sheet=U0&amp;row=670&amp;col=6&amp;number=3.6&amp;sourceID=14","3.6")</f>
        <v>3.6</v>
      </c>
      <c r="G670" s="4" t="str">
        <f>HYPERLINK("http://141.218.60.56/~jnz1568/getInfo.php?workbook=19_02.xlsx&amp;sheet=U0&amp;row=670&amp;col=7&amp;number=6.96e-05&amp;sourceID=14","6.96e-05")</f>
        <v>6.96e-05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HYPERLINK("http://141.218.60.56/~jnz1568/getInfo.php?workbook=19_02.xlsx&amp;sheet=U0&amp;row=671&amp;col=6&amp;number=3.7&amp;sourceID=14","3.7")</f>
        <v>3.7</v>
      </c>
      <c r="G671" s="4" t="str">
        <f>HYPERLINK("http://141.218.60.56/~jnz1568/getInfo.php?workbook=19_02.xlsx&amp;sheet=U0&amp;row=671&amp;col=7&amp;number=6.96e-05&amp;sourceID=14","6.96e-05")</f>
        <v>6.96e-05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HYPERLINK("http://141.218.60.56/~jnz1568/getInfo.php?workbook=19_02.xlsx&amp;sheet=U0&amp;row=672&amp;col=6&amp;number=3.8&amp;sourceID=14","3.8")</f>
        <v>3.8</v>
      </c>
      <c r="G672" s="4" t="str">
        <f>HYPERLINK("http://141.218.60.56/~jnz1568/getInfo.php?workbook=19_02.xlsx&amp;sheet=U0&amp;row=672&amp;col=7&amp;number=6.96e-05&amp;sourceID=14","6.96e-05")</f>
        <v>6.96e-05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HYPERLINK("http://141.218.60.56/~jnz1568/getInfo.php?workbook=19_02.xlsx&amp;sheet=U0&amp;row=673&amp;col=6&amp;number=3.9&amp;sourceID=14","3.9")</f>
        <v>3.9</v>
      </c>
      <c r="G673" s="4" t="str">
        <f>HYPERLINK("http://141.218.60.56/~jnz1568/getInfo.php?workbook=19_02.xlsx&amp;sheet=U0&amp;row=673&amp;col=7&amp;number=6.96e-05&amp;sourceID=14","6.96e-05")</f>
        <v>6.96e-05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HYPERLINK("http://141.218.60.56/~jnz1568/getInfo.php?workbook=19_02.xlsx&amp;sheet=U0&amp;row=674&amp;col=6&amp;number=4&amp;sourceID=14","4")</f>
        <v>4</v>
      </c>
      <c r="G674" s="4" t="str">
        <f>HYPERLINK("http://141.218.60.56/~jnz1568/getInfo.php?workbook=19_02.xlsx&amp;sheet=U0&amp;row=674&amp;col=7&amp;number=6.96e-05&amp;sourceID=14","6.96e-05")</f>
        <v>6.96e-05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HYPERLINK("http://141.218.60.56/~jnz1568/getInfo.php?workbook=19_02.xlsx&amp;sheet=U0&amp;row=675&amp;col=6&amp;number=4.1&amp;sourceID=14","4.1")</f>
        <v>4.1</v>
      </c>
      <c r="G675" s="4" t="str">
        <f>HYPERLINK("http://141.218.60.56/~jnz1568/getInfo.php?workbook=19_02.xlsx&amp;sheet=U0&amp;row=675&amp;col=7&amp;number=6.96e-05&amp;sourceID=14","6.96e-05")</f>
        <v>6.96e-05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HYPERLINK("http://141.218.60.56/~jnz1568/getInfo.php?workbook=19_02.xlsx&amp;sheet=U0&amp;row=676&amp;col=6&amp;number=4.2&amp;sourceID=14","4.2")</f>
        <v>4.2</v>
      </c>
      <c r="G676" s="4" t="str">
        <f>HYPERLINK("http://141.218.60.56/~jnz1568/getInfo.php?workbook=19_02.xlsx&amp;sheet=U0&amp;row=676&amp;col=7&amp;number=6.96e-05&amp;sourceID=14","6.96e-05")</f>
        <v>6.96e-05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HYPERLINK("http://141.218.60.56/~jnz1568/getInfo.php?workbook=19_02.xlsx&amp;sheet=U0&amp;row=677&amp;col=6&amp;number=4.3&amp;sourceID=14","4.3")</f>
        <v>4.3</v>
      </c>
      <c r="G677" s="4" t="str">
        <f>HYPERLINK("http://141.218.60.56/~jnz1568/getInfo.php?workbook=19_02.xlsx&amp;sheet=U0&amp;row=677&amp;col=7&amp;number=6.96e-05&amp;sourceID=14","6.96e-05")</f>
        <v>6.96e-05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HYPERLINK("http://141.218.60.56/~jnz1568/getInfo.php?workbook=19_02.xlsx&amp;sheet=U0&amp;row=678&amp;col=6&amp;number=4.4&amp;sourceID=14","4.4")</f>
        <v>4.4</v>
      </c>
      <c r="G678" s="4" t="str">
        <f>HYPERLINK("http://141.218.60.56/~jnz1568/getInfo.php?workbook=19_02.xlsx&amp;sheet=U0&amp;row=678&amp;col=7&amp;number=6.96e-05&amp;sourceID=14","6.96e-05")</f>
        <v>6.96e-05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HYPERLINK("http://141.218.60.56/~jnz1568/getInfo.php?workbook=19_02.xlsx&amp;sheet=U0&amp;row=679&amp;col=6&amp;number=4.5&amp;sourceID=14","4.5")</f>
        <v>4.5</v>
      </c>
      <c r="G679" s="4" t="str">
        <f>HYPERLINK("http://141.218.60.56/~jnz1568/getInfo.php?workbook=19_02.xlsx&amp;sheet=U0&amp;row=679&amp;col=7&amp;number=6.96e-05&amp;sourceID=14","6.96e-05")</f>
        <v>6.96e-05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HYPERLINK("http://141.218.60.56/~jnz1568/getInfo.php?workbook=19_02.xlsx&amp;sheet=U0&amp;row=680&amp;col=6&amp;number=4.6&amp;sourceID=14","4.6")</f>
        <v>4.6</v>
      </c>
      <c r="G680" s="4" t="str">
        <f>HYPERLINK("http://141.218.60.56/~jnz1568/getInfo.php?workbook=19_02.xlsx&amp;sheet=U0&amp;row=680&amp;col=7&amp;number=6.95e-05&amp;sourceID=14","6.95e-05")</f>
        <v>6.95e-05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HYPERLINK("http://141.218.60.56/~jnz1568/getInfo.php?workbook=19_02.xlsx&amp;sheet=U0&amp;row=681&amp;col=6&amp;number=4.7&amp;sourceID=14","4.7")</f>
        <v>4.7</v>
      </c>
      <c r="G681" s="4" t="str">
        <f>HYPERLINK("http://141.218.60.56/~jnz1568/getInfo.php?workbook=19_02.xlsx&amp;sheet=U0&amp;row=681&amp;col=7&amp;number=6.95e-05&amp;sourceID=14","6.95e-05")</f>
        <v>6.95e-05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HYPERLINK("http://141.218.60.56/~jnz1568/getInfo.php?workbook=19_02.xlsx&amp;sheet=U0&amp;row=682&amp;col=6&amp;number=4.8&amp;sourceID=14","4.8")</f>
        <v>4.8</v>
      </c>
      <c r="G682" s="4" t="str">
        <f>HYPERLINK("http://141.218.60.56/~jnz1568/getInfo.php?workbook=19_02.xlsx&amp;sheet=U0&amp;row=682&amp;col=7&amp;number=6.95e-05&amp;sourceID=14","6.95e-05")</f>
        <v>6.95e-05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HYPERLINK("http://141.218.60.56/~jnz1568/getInfo.php?workbook=19_02.xlsx&amp;sheet=U0&amp;row=683&amp;col=6&amp;number=4.9&amp;sourceID=14","4.9")</f>
        <v>4.9</v>
      </c>
      <c r="G683" s="4" t="str">
        <f>HYPERLINK("http://141.218.60.56/~jnz1568/getInfo.php?workbook=19_02.xlsx&amp;sheet=U0&amp;row=683&amp;col=7&amp;number=6.95e-05&amp;sourceID=14","6.95e-05")</f>
        <v>6.95e-05</v>
      </c>
    </row>
    <row r="684" spans="1:7">
      <c r="A684" s="3">
        <v>19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HYPERLINK("http://141.218.60.56/~jnz1568/getInfo.php?workbook=19_02.xlsx&amp;sheet=U0&amp;row=684&amp;col=6&amp;number=3&amp;sourceID=14","3")</f>
        <v>3</v>
      </c>
      <c r="G684" s="4" t="str">
        <f>HYPERLINK("http://141.218.60.56/~jnz1568/getInfo.php?workbook=19_02.xlsx&amp;sheet=U0&amp;row=684&amp;col=7&amp;number=0.000158&amp;sourceID=14","0.000158")</f>
        <v>0.000158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HYPERLINK("http://141.218.60.56/~jnz1568/getInfo.php?workbook=19_02.xlsx&amp;sheet=U0&amp;row=685&amp;col=6&amp;number=3.1&amp;sourceID=14","3.1")</f>
        <v>3.1</v>
      </c>
      <c r="G685" s="4" t="str">
        <f>HYPERLINK("http://141.218.60.56/~jnz1568/getInfo.php?workbook=19_02.xlsx&amp;sheet=U0&amp;row=685&amp;col=7&amp;number=0.000158&amp;sourceID=14","0.000158")</f>
        <v>0.000158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HYPERLINK("http://141.218.60.56/~jnz1568/getInfo.php?workbook=19_02.xlsx&amp;sheet=U0&amp;row=686&amp;col=6&amp;number=3.2&amp;sourceID=14","3.2")</f>
        <v>3.2</v>
      </c>
      <c r="G686" s="4" t="str">
        <f>HYPERLINK("http://141.218.60.56/~jnz1568/getInfo.php?workbook=19_02.xlsx&amp;sheet=U0&amp;row=686&amp;col=7&amp;number=0.000158&amp;sourceID=14","0.000158")</f>
        <v>0.000158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HYPERLINK("http://141.218.60.56/~jnz1568/getInfo.php?workbook=19_02.xlsx&amp;sheet=U0&amp;row=687&amp;col=6&amp;number=3.3&amp;sourceID=14","3.3")</f>
        <v>3.3</v>
      </c>
      <c r="G687" s="4" t="str">
        <f>HYPERLINK("http://141.218.60.56/~jnz1568/getInfo.php?workbook=19_02.xlsx&amp;sheet=U0&amp;row=687&amp;col=7&amp;number=0.000158&amp;sourceID=14","0.000158")</f>
        <v>0.000158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HYPERLINK("http://141.218.60.56/~jnz1568/getInfo.php?workbook=19_02.xlsx&amp;sheet=U0&amp;row=688&amp;col=6&amp;number=3.4&amp;sourceID=14","3.4")</f>
        <v>3.4</v>
      </c>
      <c r="G688" s="4" t="str">
        <f>HYPERLINK("http://141.218.60.56/~jnz1568/getInfo.php?workbook=19_02.xlsx&amp;sheet=U0&amp;row=688&amp;col=7&amp;number=0.000158&amp;sourceID=14","0.000158")</f>
        <v>0.000158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HYPERLINK("http://141.218.60.56/~jnz1568/getInfo.php?workbook=19_02.xlsx&amp;sheet=U0&amp;row=689&amp;col=6&amp;number=3.5&amp;sourceID=14","3.5")</f>
        <v>3.5</v>
      </c>
      <c r="G689" s="4" t="str">
        <f>HYPERLINK("http://141.218.60.56/~jnz1568/getInfo.php?workbook=19_02.xlsx&amp;sheet=U0&amp;row=689&amp;col=7&amp;number=0.000158&amp;sourceID=14","0.000158")</f>
        <v>0.000158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HYPERLINK("http://141.218.60.56/~jnz1568/getInfo.php?workbook=19_02.xlsx&amp;sheet=U0&amp;row=690&amp;col=6&amp;number=3.6&amp;sourceID=14","3.6")</f>
        <v>3.6</v>
      </c>
      <c r="G690" s="4" t="str">
        <f>HYPERLINK("http://141.218.60.56/~jnz1568/getInfo.php?workbook=19_02.xlsx&amp;sheet=U0&amp;row=690&amp;col=7&amp;number=0.000158&amp;sourceID=14","0.000158")</f>
        <v>0.000158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HYPERLINK("http://141.218.60.56/~jnz1568/getInfo.php?workbook=19_02.xlsx&amp;sheet=U0&amp;row=691&amp;col=6&amp;number=3.7&amp;sourceID=14","3.7")</f>
        <v>3.7</v>
      </c>
      <c r="G691" s="4" t="str">
        <f>HYPERLINK("http://141.218.60.56/~jnz1568/getInfo.php?workbook=19_02.xlsx&amp;sheet=U0&amp;row=691&amp;col=7&amp;number=0.000158&amp;sourceID=14","0.000158")</f>
        <v>0.000158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HYPERLINK("http://141.218.60.56/~jnz1568/getInfo.php?workbook=19_02.xlsx&amp;sheet=U0&amp;row=692&amp;col=6&amp;number=3.8&amp;sourceID=14","3.8")</f>
        <v>3.8</v>
      </c>
      <c r="G692" s="4" t="str">
        <f>HYPERLINK("http://141.218.60.56/~jnz1568/getInfo.php?workbook=19_02.xlsx&amp;sheet=U0&amp;row=692&amp;col=7&amp;number=0.000158&amp;sourceID=14","0.000158")</f>
        <v>0.000158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HYPERLINK("http://141.218.60.56/~jnz1568/getInfo.php?workbook=19_02.xlsx&amp;sheet=U0&amp;row=693&amp;col=6&amp;number=3.9&amp;sourceID=14","3.9")</f>
        <v>3.9</v>
      </c>
      <c r="G693" s="4" t="str">
        <f>HYPERLINK("http://141.218.60.56/~jnz1568/getInfo.php?workbook=19_02.xlsx&amp;sheet=U0&amp;row=693&amp;col=7&amp;number=0.000158&amp;sourceID=14","0.000158")</f>
        <v>0.000158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HYPERLINK("http://141.218.60.56/~jnz1568/getInfo.php?workbook=19_02.xlsx&amp;sheet=U0&amp;row=694&amp;col=6&amp;number=4&amp;sourceID=14","4")</f>
        <v>4</v>
      </c>
      <c r="G694" s="4" t="str">
        <f>HYPERLINK("http://141.218.60.56/~jnz1568/getInfo.php?workbook=19_02.xlsx&amp;sheet=U0&amp;row=694&amp;col=7&amp;number=0.000158&amp;sourceID=14","0.000158")</f>
        <v>0.000158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HYPERLINK("http://141.218.60.56/~jnz1568/getInfo.php?workbook=19_02.xlsx&amp;sheet=U0&amp;row=695&amp;col=6&amp;number=4.1&amp;sourceID=14","4.1")</f>
        <v>4.1</v>
      </c>
      <c r="G695" s="4" t="str">
        <f>HYPERLINK("http://141.218.60.56/~jnz1568/getInfo.php?workbook=19_02.xlsx&amp;sheet=U0&amp;row=695&amp;col=7&amp;number=0.000158&amp;sourceID=14","0.000158")</f>
        <v>0.000158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HYPERLINK("http://141.218.60.56/~jnz1568/getInfo.php?workbook=19_02.xlsx&amp;sheet=U0&amp;row=696&amp;col=6&amp;number=4.2&amp;sourceID=14","4.2")</f>
        <v>4.2</v>
      </c>
      <c r="G696" s="4" t="str">
        <f>HYPERLINK("http://141.218.60.56/~jnz1568/getInfo.php?workbook=19_02.xlsx&amp;sheet=U0&amp;row=696&amp;col=7&amp;number=0.000158&amp;sourceID=14","0.000158")</f>
        <v>0.000158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HYPERLINK("http://141.218.60.56/~jnz1568/getInfo.php?workbook=19_02.xlsx&amp;sheet=U0&amp;row=697&amp;col=6&amp;number=4.3&amp;sourceID=14","4.3")</f>
        <v>4.3</v>
      </c>
      <c r="G697" s="4" t="str">
        <f>HYPERLINK("http://141.218.60.56/~jnz1568/getInfo.php?workbook=19_02.xlsx&amp;sheet=U0&amp;row=697&amp;col=7&amp;number=0.000158&amp;sourceID=14","0.000158")</f>
        <v>0.000158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HYPERLINK("http://141.218.60.56/~jnz1568/getInfo.php?workbook=19_02.xlsx&amp;sheet=U0&amp;row=698&amp;col=6&amp;number=4.4&amp;sourceID=14","4.4")</f>
        <v>4.4</v>
      </c>
      <c r="G698" s="4" t="str">
        <f>HYPERLINK("http://141.218.60.56/~jnz1568/getInfo.php?workbook=19_02.xlsx&amp;sheet=U0&amp;row=698&amp;col=7&amp;number=0.000158&amp;sourceID=14","0.000158")</f>
        <v>0.000158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HYPERLINK("http://141.218.60.56/~jnz1568/getInfo.php?workbook=19_02.xlsx&amp;sheet=U0&amp;row=699&amp;col=6&amp;number=4.5&amp;sourceID=14","4.5")</f>
        <v>4.5</v>
      </c>
      <c r="G699" s="4" t="str">
        <f>HYPERLINK("http://141.218.60.56/~jnz1568/getInfo.php?workbook=19_02.xlsx&amp;sheet=U0&amp;row=699&amp;col=7&amp;number=0.000158&amp;sourceID=14","0.000158")</f>
        <v>0.000158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HYPERLINK("http://141.218.60.56/~jnz1568/getInfo.php?workbook=19_02.xlsx&amp;sheet=U0&amp;row=700&amp;col=6&amp;number=4.6&amp;sourceID=14","4.6")</f>
        <v>4.6</v>
      </c>
      <c r="G700" s="4" t="str">
        <f>HYPERLINK("http://141.218.60.56/~jnz1568/getInfo.php?workbook=19_02.xlsx&amp;sheet=U0&amp;row=700&amp;col=7&amp;number=0.000158&amp;sourceID=14","0.000158")</f>
        <v>0.000158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HYPERLINK("http://141.218.60.56/~jnz1568/getInfo.php?workbook=19_02.xlsx&amp;sheet=U0&amp;row=701&amp;col=6&amp;number=4.7&amp;sourceID=14","4.7")</f>
        <v>4.7</v>
      </c>
      <c r="G701" s="4" t="str">
        <f>HYPERLINK("http://141.218.60.56/~jnz1568/getInfo.php?workbook=19_02.xlsx&amp;sheet=U0&amp;row=701&amp;col=7&amp;number=0.000157&amp;sourceID=14","0.000157")</f>
        <v>0.000157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HYPERLINK("http://141.218.60.56/~jnz1568/getInfo.php?workbook=19_02.xlsx&amp;sheet=U0&amp;row=702&amp;col=6&amp;number=4.8&amp;sourceID=14","4.8")</f>
        <v>4.8</v>
      </c>
      <c r="G702" s="4" t="str">
        <f>HYPERLINK("http://141.218.60.56/~jnz1568/getInfo.php?workbook=19_02.xlsx&amp;sheet=U0&amp;row=702&amp;col=7&amp;number=0.000157&amp;sourceID=14","0.000157")</f>
        <v>0.000157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HYPERLINK("http://141.218.60.56/~jnz1568/getInfo.php?workbook=19_02.xlsx&amp;sheet=U0&amp;row=703&amp;col=6&amp;number=4.9&amp;sourceID=14","4.9")</f>
        <v>4.9</v>
      </c>
      <c r="G703" s="4" t="str">
        <f>HYPERLINK("http://141.218.60.56/~jnz1568/getInfo.php?workbook=19_02.xlsx&amp;sheet=U0&amp;row=703&amp;col=7&amp;number=0.000157&amp;sourceID=14","0.000157")</f>
        <v>0.000157</v>
      </c>
    </row>
    <row r="704" spans="1:7">
      <c r="A704" s="3">
        <v>19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HYPERLINK("http://141.218.60.56/~jnz1568/getInfo.php?workbook=19_02.xlsx&amp;sheet=U0&amp;row=704&amp;col=6&amp;number=3&amp;sourceID=14","3")</f>
        <v>3</v>
      </c>
      <c r="G704" s="4" t="str">
        <f>HYPERLINK("http://141.218.60.56/~jnz1568/getInfo.php?workbook=19_02.xlsx&amp;sheet=U0&amp;row=704&amp;col=7&amp;number=0.000119&amp;sourceID=14","0.000119")</f>
        <v>0.000119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HYPERLINK("http://141.218.60.56/~jnz1568/getInfo.php?workbook=19_02.xlsx&amp;sheet=U0&amp;row=705&amp;col=6&amp;number=3.1&amp;sourceID=14","3.1")</f>
        <v>3.1</v>
      </c>
      <c r="G705" s="4" t="str">
        <f>HYPERLINK("http://141.218.60.56/~jnz1568/getInfo.php?workbook=19_02.xlsx&amp;sheet=U0&amp;row=705&amp;col=7&amp;number=0.000119&amp;sourceID=14","0.000119")</f>
        <v>0.000119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HYPERLINK("http://141.218.60.56/~jnz1568/getInfo.php?workbook=19_02.xlsx&amp;sheet=U0&amp;row=706&amp;col=6&amp;number=3.2&amp;sourceID=14","3.2")</f>
        <v>3.2</v>
      </c>
      <c r="G706" s="4" t="str">
        <f>HYPERLINK("http://141.218.60.56/~jnz1568/getInfo.php?workbook=19_02.xlsx&amp;sheet=U0&amp;row=706&amp;col=7&amp;number=0.000119&amp;sourceID=14","0.000119")</f>
        <v>0.000119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HYPERLINK("http://141.218.60.56/~jnz1568/getInfo.php?workbook=19_02.xlsx&amp;sheet=U0&amp;row=707&amp;col=6&amp;number=3.3&amp;sourceID=14","3.3")</f>
        <v>3.3</v>
      </c>
      <c r="G707" s="4" t="str">
        <f>HYPERLINK("http://141.218.60.56/~jnz1568/getInfo.php?workbook=19_02.xlsx&amp;sheet=U0&amp;row=707&amp;col=7&amp;number=0.000119&amp;sourceID=14","0.000119")</f>
        <v>0.000119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HYPERLINK("http://141.218.60.56/~jnz1568/getInfo.php?workbook=19_02.xlsx&amp;sheet=U0&amp;row=708&amp;col=6&amp;number=3.4&amp;sourceID=14","3.4")</f>
        <v>3.4</v>
      </c>
      <c r="G708" s="4" t="str">
        <f>HYPERLINK("http://141.218.60.56/~jnz1568/getInfo.php?workbook=19_02.xlsx&amp;sheet=U0&amp;row=708&amp;col=7&amp;number=0.000119&amp;sourceID=14","0.000119")</f>
        <v>0.000119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HYPERLINK("http://141.218.60.56/~jnz1568/getInfo.php?workbook=19_02.xlsx&amp;sheet=U0&amp;row=709&amp;col=6&amp;number=3.5&amp;sourceID=14","3.5")</f>
        <v>3.5</v>
      </c>
      <c r="G709" s="4" t="str">
        <f>HYPERLINK("http://141.218.60.56/~jnz1568/getInfo.php?workbook=19_02.xlsx&amp;sheet=U0&amp;row=709&amp;col=7&amp;number=0.000119&amp;sourceID=14","0.000119")</f>
        <v>0.000119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HYPERLINK("http://141.218.60.56/~jnz1568/getInfo.php?workbook=19_02.xlsx&amp;sheet=U0&amp;row=710&amp;col=6&amp;number=3.6&amp;sourceID=14","3.6")</f>
        <v>3.6</v>
      </c>
      <c r="G710" s="4" t="str">
        <f>HYPERLINK("http://141.218.60.56/~jnz1568/getInfo.php?workbook=19_02.xlsx&amp;sheet=U0&amp;row=710&amp;col=7&amp;number=0.000119&amp;sourceID=14","0.000119")</f>
        <v>0.000119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HYPERLINK("http://141.218.60.56/~jnz1568/getInfo.php?workbook=19_02.xlsx&amp;sheet=U0&amp;row=711&amp;col=6&amp;number=3.7&amp;sourceID=14","3.7")</f>
        <v>3.7</v>
      </c>
      <c r="G711" s="4" t="str">
        <f>HYPERLINK("http://141.218.60.56/~jnz1568/getInfo.php?workbook=19_02.xlsx&amp;sheet=U0&amp;row=711&amp;col=7&amp;number=0.000119&amp;sourceID=14","0.000119")</f>
        <v>0.000119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HYPERLINK("http://141.218.60.56/~jnz1568/getInfo.php?workbook=19_02.xlsx&amp;sheet=U0&amp;row=712&amp;col=6&amp;number=3.8&amp;sourceID=14","3.8")</f>
        <v>3.8</v>
      </c>
      <c r="G712" s="4" t="str">
        <f>HYPERLINK("http://141.218.60.56/~jnz1568/getInfo.php?workbook=19_02.xlsx&amp;sheet=U0&amp;row=712&amp;col=7&amp;number=0.000119&amp;sourceID=14","0.000119")</f>
        <v>0.000119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HYPERLINK("http://141.218.60.56/~jnz1568/getInfo.php?workbook=19_02.xlsx&amp;sheet=U0&amp;row=713&amp;col=6&amp;number=3.9&amp;sourceID=14","3.9")</f>
        <v>3.9</v>
      </c>
      <c r="G713" s="4" t="str">
        <f>HYPERLINK("http://141.218.60.56/~jnz1568/getInfo.php?workbook=19_02.xlsx&amp;sheet=U0&amp;row=713&amp;col=7&amp;number=0.000119&amp;sourceID=14","0.000119")</f>
        <v>0.000119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HYPERLINK("http://141.218.60.56/~jnz1568/getInfo.php?workbook=19_02.xlsx&amp;sheet=U0&amp;row=714&amp;col=6&amp;number=4&amp;sourceID=14","4")</f>
        <v>4</v>
      </c>
      <c r="G714" s="4" t="str">
        <f>HYPERLINK("http://141.218.60.56/~jnz1568/getInfo.php?workbook=19_02.xlsx&amp;sheet=U0&amp;row=714&amp;col=7&amp;number=0.000119&amp;sourceID=14","0.000119")</f>
        <v>0.000119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HYPERLINK("http://141.218.60.56/~jnz1568/getInfo.php?workbook=19_02.xlsx&amp;sheet=U0&amp;row=715&amp;col=6&amp;number=4.1&amp;sourceID=14","4.1")</f>
        <v>4.1</v>
      </c>
      <c r="G715" s="4" t="str">
        <f>HYPERLINK("http://141.218.60.56/~jnz1568/getInfo.php?workbook=19_02.xlsx&amp;sheet=U0&amp;row=715&amp;col=7&amp;number=0.000119&amp;sourceID=14","0.000119")</f>
        <v>0.000119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HYPERLINK("http://141.218.60.56/~jnz1568/getInfo.php?workbook=19_02.xlsx&amp;sheet=U0&amp;row=716&amp;col=6&amp;number=4.2&amp;sourceID=14","4.2")</f>
        <v>4.2</v>
      </c>
      <c r="G716" s="4" t="str">
        <f>HYPERLINK("http://141.218.60.56/~jnz1568/getInfo.php?workbook=19_02.xlsx&amp;sheet=U0&amp;row=716&amp;col=7&amp;number=0.000119&amp;sourceID=14","0.000119")</f>
        <v>0.000119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HYPERLINK("http://141.218.60.56/~jnz1568/getInfo.php?workbook=19_02.xlsx&amp;sheet=U0&amp;row=717&amp;col=6&amp;number=4.3&amp;sourceID=14","4.3")</f>
        <v>4.3</v>
      </c>
      <c r="G717" s="4" t="str">
        <f>HYPERLINK("http://141.218.60.56/~jnz1568/getInfo.php?workbook=19_02.xlsx&amp;sheet=U0&amp;row=717&amp;col=7&amp;number=0.000119&amp;sourceID=14","0.000119")</f>
        <v>0.000119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HYPERLINK("http://141.218.60.56/~jnz1568/getInfo.php?workbook=19_02.xlsx&amp;sheet=U0&amp;row=718&amp;col=6&amp;number=4.4&amp;sourceID=14","4.4")</f>
        <v>4.4</v>
      </c>
      <c r="G718" s="4" t="str">
        <f>HYPERLINK("http://141.218.60.56/~jnz1568/getInfo.php?workbook=19_02.xlsx&amp;sheet=U0&amp;row=718&amp;col=7&amp;number=0.000119&amp;sourceID=14","0.000119")</f>
        <v>0.000119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HYPERLINK("http://141.218.60.56/~jnz1568/getInfo.php?workbook=19_02.xlsx&amp;sheet=U0&amp;row=719&amp;col=6&amp;number=4.5&amp;sourceID=14","4.5")</f>
        <v>4.5</v>
      </c>
      <c r="G719" s="4" t="str">
        <f>HYPERLINK("http://141.218.60.56/~jnz1568/getInfo.php?workbook=19_02.xlsx&amp;sheet=U0&amp;row=719&amp;col=7&amp;number=0.000119&amp;sourceID=14","0.000119")</f>
        <v>0.000119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HYPERLINK("http://141.218.60.56/~jnz1568/getInfo.php?workbook=19_02.xlsx&amp;sheet=U0&amp;row=720&amp;col=6&amp;number=4.6&amp;sourceID=14","4.6")</f>
        <v>4.6</v>
      </c>
      <c r="G720" s="4" t="str">
        <f>HYPERLINK("http://141.218.60.56/~jnz1568/getInfo.php?workbook=19_02.xlsx&amp;sheet=U0&amp;row=720&amp;col=7&amp;number=0.000119&amp;sourceID=14","0.000119")</f>
        <v>0.000119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HYPERLINK("http://141.218.60.56/~jnz1568/getInfo.php?workbook=19_02.xlsx&amp;sheet=U0&amp;row=721&amp;col=6&amp;number=4.7&amp;sourceID=14","4.7")</f>
        <v>4.7</v>
      </c>
      <c r="G721" s="4" t="str">
        <f>HYPERLINK("http://141.218.60.56/~jnz1568/getInfo.php?workbook=19_02.xlsx&amp;sheet=U0&amp;row=721&amp;col=7&amp;number=0.000119&amp;sourceID=14","0.000119")</f>
        <v>0.000119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HYPERLINK("http://141.218.60.56/~jnz1568/getInfo.php?workbook=19_02.xlsx&amp;sheet=U0&amp;row=722&amp;col=6&amp;number=4.8&amp;sourceID=14","4.8")</f>
        <v>4.8</v>
      </c>
      <c r="G722" s="4" t="str">
        <f>HYPERLINK("http://141.218.60.56/~jnz1568/getInfo.php?workbook=19_02.xlsx&amp;sheet=U0&amp;row=722&amp;col=7&amp;number=0.000119&amp;sourceID=14","0.000119")</f>
        <v>0.000119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HYPERLINK("http://141.218.60.56/~jnz1568/getInfo.php?workbook=19_02.xlsx&amp;sheet=U0&amp;row=723&amp;col=6&amp;number=4.9&amp;sourceID=14","4.9")</f>
        <v>4.9</v>
      </c>
      <c r="G723" s="4" t="str">
        <f>HYPERLINK("http://141.218.60.56/~jnz1568/getInfo.php?workbook=19_02.xlsx&amp;sheet=U0&amp;row=723&amp;col=7&amp;number=0.00012&amp;sourceID=14","0.00012")</f>
        <v>0.00012</v>
      </c>
    </row>
    <row r="724" spans="1:7">
      <c r="A724" s="3">
        <v>19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HYPERLINK("http://141.218.60.56/~jnz1568/getInfo.php?workbook=19_02.xlsx&amp;sheet=U0&amp;row=724&amp;col=6&amp;number=3&amp;sourceID=14","3")</f>
        <v>3</v>
      </c>
      <c r="G724" s="4" t="str">
        <f>HYPERLINK("http://141.218.60.56/~jnz1568/getInfo.php?workbook=19_02.xlsx&amp;sheet=U0&amp;row=724&amp;col=7&amp;number=1.33e-05&amp;sourceID=14","1.33e-05")</f>
        <v>1.33e-05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HYPERLINK("http://141.218.60.56/~jnz1568/getInfo.php?workbook=19_02.xlsx&amp;sheet=U0&amp;row=725&amp;col=6&amp;number=3.1&amp;sourceID=14","3.1")</f>
        <v>3.1</v>
      </c>
      <c r="G725" s="4" t="str">
        <f>HYPERLINK("http://141.218.60.56/~jnz1568/getInfo.php?workbook=19_02.xlsx&amp;sheet=U0&amp;row=725&amp;col=7&amp;number=1.33e-05&amp;sourceID=14","1.33e-05")</f>
        <v>1.33e-05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HYPERLINK("http://141.218.60.56/~jnz1568/getInfo.php?workbook=19_02.xlsx&amp;sheet=U0&amp;row=726&amp;col=6&amp;number=3.2&amp;sourceID=14","3.2")</f>
        <v>3.2</v>
      </c>
      <c r="G726" s="4" t="str">
        <f>HYPERLINK("http://141.218.60.56/~jnz1568/getInfo.php?workbook=19_02.xlsx&amp;sheet=U0&amp;row=726&amp;col=7&amp;number=1.33e-05&amp;sourceID=14","1.33e-05")</f>
        <v>1.33e-05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HYPERLINK("http://141.218.60.56/~jnz1568/getInfo.php?workbook=19_02.xlsx&amp;sheet=U0&amp;row=727&amp;col=6&amp;number=3.3&amp;sourceID=14","3.3")</f>
        <v>3.3</v>
      </c>
      <c r="G727" s="4" t="str">
        <f>HYPERLINK("http://141.218.60.56/~jnz1568/getInfo.php?workbook=19_02.xlsx&amp;sheet=U0&amp;row=727&amp;col=7&amp;number=1.33e-05&amp;sourceID=14","1.33e-05")</f>
        <v>1.33e-05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HYPERLINK("http://141.218.60.56/~jnz1568/getInfo.php?workbook=19_02.xlsx&amp;sheet=U0&amp;row=728&amp;col=6&amp;number=3.4&amp;sourceID=14","3.4")</f>
        <v>3.4</v>
      </c>
      <c r="G728" s="4" t="str">
        <f>HYPERLINK("http://141.218.60.56/~jnz1568/getInfo.php?workbook=19_02.xlsx&amp;sheet=U0&amp;row=728&amp;col=7&amp;number=1.33e-05&amp;sourceID=14","1.33e-05")</f>
        <v>1.33e-05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HYPERLINK("http://141.218.60.56/~jnz1568/getInfo.php?workbook=19_02.xlsx&amp;sheet=U0&amp;row=729&amp;col=6&amp;number=3.5&amp;sourceID=14","3.5")</f>
        <v>3.5</v>
      </c>
      <c r="G729" s="4" t="str">
        <f>HYPERLINK("http://141.218.60.56/~jnz1568/getInfo.php?workbook=19_02.xlsx&amp;sheet=U0&amp;row=729&amp;col=7&amp;number=1.33e-05&amp;sourceID=14","1.33e-05")</f>
        <v>1.33e-05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HYPERLINK("http://141.218.60.56/~jnz1568/getInfo.php?workbook=19_02.xlsx&amp;sheet=U0&amp;row=730&amp;col=6&amp;number=3.6&amp;sourceID=14","3.6")</f>
        <v>3.6</v>
      </c>
      <c r="G730" s="4" t="str">
        <f>HYPERLINK("http://141.218.60.56/~jnz1568/getInfo.php?workbook=19_02.xlsx&amp;sheet=U0&amp;row=730&amp;col=7&amp;number=1.33e-05&amp;sourceID=14","1.33e-05")</f>
        <v>1.33e-05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HYPERLINK("http://141.218.60.56/~jnz1568/getInfo.php?workbook=19_02.xlsx&amp;sheet=U0&amp;row=731&amp;col=6&amp;number=3.7&amp;sourceID=14","3.7")</f>
        <v>3.7</v>
      </c>
      <c r="G731" s="4" t="str">
        <f>HYPERLINK("http://141.218.60.56/~jnz1568/getInfo.php?workbook=19_02.xlsx&amp;sheet=U0&amp;row=731&amp;col=7&amp;number=1.33e-05&amp;sourceID=14","1.33e-05")</f>
        <v>1.33e-05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HYPERLINK("http://141.218.60.56/~jnz1568/getInfo.php?workbook=19_02.xlsx&amp;sheet=U0&amp;row=732&amp;col=6&amp;number=3.8&amp;sourceID=14","3.8")</f>
        <v>3.8</v>
      </c>
      <c r="G732" s="4" t="str">
        <f>HYPERLINK("http://141.218.60.56/~jnz1568/getInfo.php?workbook=19_02.xlsx&amp;sheet=U0&amp;row=732&amp;col=7&amp;number=1.33e-05&amp;sourceID=14","1.33e-05")</f>
        <v>1.33e-05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HYPERLINK("http://141.218.60.56/~jnz1568/getInfo.php?workbook=19_02.xlsx&amp;sheet=U0&amp;row=733&amp;col=6&amp;number=3.9&amp;sourceID=14","3.9")</f>
        <v>3.9</v>
      </c>
      <c r="G733" s="4" t="str">
        <f>HYPERLINK("http://141.218.60.56/~jnz1568/getInfo.php?workbook=19_02.xlsx&amp;sheet=U0&amp;row=733&amp;col=7&amp;number=1.33e-05&amp;sourceID=14","1.33e-05")</f>
        <v>1.33e-05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HYPERLINK("http://141.218.60.56/~jnz1568/getInfo.php?workbook=19_02.xlsx&amp;sheet=U0&amp;row=734&amp;col=6&amp;number=4&amp;sourceID=14","4")</f>
        <v>4</v>
      </c>
      <c r="G734" s="4" t="str">
        <f>HYPERLINK("http://141.218.60.56/~jnz1568/getInfo.php?workbook=19_02.xlsx&amp;sheet=U0&amp;row=734&amp;col=7&amp;number=1.33e-05&amp;sourceID=14","1.33e-05")</f>
        <v>1.33e-05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HYPERLINK("http://141.218.60.56/~jnz1568/getInfo.php?workbook=19_02.xlsx&amp;sheet=U0&amp;row=735&amp;col=6&amp;number=4.1&amp;sourceID=14","4.1")</f>
        <v>4.1</v>
      </c>
      <c r="G735" s="4" t="str">
        <f>HYPERLINK("http://141.218.60.56/~jnz1568/getInfo.php?workbook=19_02.xlsx&amp;sheet=U0&amp;row=735&amp;col=7&amp;number=1.33e-05&amp;sourceID=14","1.33e-05")</f>
        <v>1.33e-05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HYPERLINK("http://141.218.60.56/~jnz1568/getInfo.php?workbook=19_02.xlsx&amp;sheet=U0&amp;row=736&amp;col=6&amp;number=4.2&amp;sourceID=14","4.2")</f>
        <v>4.2</v>
      </c>
      <c r="G736" s="4" t="str">
        <f>HYPERLINK("http://141.218.60.56/~jnz1568/getInfo.php?workbook=19_02.xlsx&amp;sheet=U0&amp;row=736&amp;col=7&amp;number=1.33e-05&amp;sourceID=14","1.33e-05")</f>
        <v>1.33e-05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HYPERLINK("http://141.218.60.56/~jnz1568/getInfo.php?workbook=19_02.xlsx&amp;sheet=U0&amp;row=737&amp;col=6&amp;number=4.3&amp;sourceID=14","4.3")</f>
        <v>4.3</v>
      </c>
      <c r="G737" s="4" t="str">
        <f>HYPERLINK("http://141.218.60.56/~jnz1568/getInfo.php?workbook=19_02.xlsx&amp;sheet=U0&amp;row=737&amp;col=7&amp;number=1.33e-05&amp;sourceID=14","1.33e-05")</f>
        <v>1.33e-05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HYPERLINK("http://141.218.60.56/~jnz1568/getInfo.php?workbook=19_02.xlsx&amp;sheet=U0&amp;row=738&amp;col=6&amp;number=4.4&amp;sourceID=14","4.4")</f>
        <v>4.4</v>
      </c>
      <c r="G738" s="4" t="str">
        <f>HYPERLINK("http://141.218.60.56/~jnz1568/getInfo.php?workbook=19_02.xlsx&amp;sheet=U0&amp;row=738&amp;col=7&amp;number=1.33e-05&amp;sourceID=14","1.33e-05")</f>
        <v>1.33e-05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HYPERLINK("http://141.218.60.56/~jnz1568/getInfo.php?workbook=19_02.xlsx&amp;sheet=U0&amp;row=739&amp;col=6&amp;number=4.5&amp;sourceID=14","4.5")</f>
        <v>4.5</v>
      </c>
      <c r="G739" s="4" t="str">
        <f>HYPERLINK("http://141.218.60.56/~jnz1568/getInfo.php?workbook=19_02.xlsx&amp;sheet=U0&amp;row=739&amp;col=7&amp;number=1.33e-05&amp;sourceID=14","1.33e-05")</f>
        <v>1.33e-05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HYPERLINK("http://141.218.60.56/~jnz1568/getInfo.php?workbook=19_02.xlsx&amp;sheet=U0&amp;row=740&amp;col=6&amp;number=4.6&amp;sourceID=14","4.6")</f>
        <v>4.6</v>
      </c>
      <c r="G740" s="4" t="str">
        <f>HYPERLINK("http://141.218.60.56/~jnz1568/getInfo.php?workbook=19_02.xlsx&amp;sheet=U0&amp;row=740&amp;col=7&amp;number=1.33e-05&amp;sourceID=14","1.33e-05")</f>
        <v>1.33e-05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HYPERLINK("http://141.218.60.56/~jnz1568/getInfo.php?workbook=19_02.xlsx&amp;sheet=U0&amp;row=741&amp;col=6&amp;number=4.7&amp;sourceID=14","4.7")</f>
        <v>4.7</v>
      </c>
      <c r="G741" s="4" t="str">
        <f>HYPERLINK("http://141.218.60.56/~jnz1568/getInfo.php?workbook=19_02.xlsx&amp;sheet=U0&amp;row=741&amp;col=7&amp;number=1.33e-05&amp;sourceID=14","1.33e-05")</f>
        <v>1.33e-05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HYPERLINK("http://141.218.60.56/~jnz1568/getInfo.php?workbook=19_02.xlsx&amp;sheet=U0&amp;row=742&amp;col=6&amp;number=4.8&amp;sourceID=14","4.8")</f>
        <v>4.8</v>
      </c>
      <c r="G742" s="4" t="str">
        <f>HYPERLINK("http://141.218.60.56/~jnz1568/getInfo.php?workbook=19_02.xlsx&amp;sheet=U0&amp;row=742&amp;col=7&amp;number=1.33e-05&amp;sourceID=14","1.33e-05")</f>
        <v>1.33e-05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HYPERLINK("http://141.218.60.56/~jnz1568/getInfo.php?workbook=19_02.xlsx&amp;sheet=U0&amp;row=743&amp;col=6&amp;number=4.9&amp;sourceID=14","4.9")</f>
        <v>4.9</v>
      </c>
      <c r="G743" s="4" t="str">
        <f>HYPERLINK("http://141.218.60.56/~jnz1568/getInfo.php?workbook=19_02.xlsx&amp;sheet=U0&amp;row=743&amp;col=7&amp;number=1.33e-05&amp;sourceID=14","1.33e-05")</f>
        <v>1.33e-05</v>
      </c>
    </row>
    <row r="744" spans="1:7">
      <c r="A744" s="3">
        <v>19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HYPERLINK("http://141.218.60.56/~jnz1568/getInfo.php?workbook=19_02.xlsx&amp;sheet=U0&amp;row=744&amp;col=6&amp;number=3&amp;sourceID=14","3")</f>
        <v>3</v>
      </c>
      <c r="G744" s="4" t="str">
        <f>HYPERLINK("http://141.218.60.56/~jnz1568/getInfo.php?workbook=19_02.xlsx&amp;sheet=U0&amp;row=744&amp;col=7&amp;number=1.96e-05&amp;sourceID=14","1.96e-05")</f>
        <v>1.96e-05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HYPERLINK("http://141.218.60.56/~jnz1568/getInfo.php?workbook=19_02.xlsx&amp;sheet=U0&amp;row=745&amp;col=6&amp;number=3.1&amp;sourceID=14","3.1")</f>
        <v>3.1</v>
      </c>
      <c r="G745" s="4" t="str">
        <f>HYPERLINK("http://141.218.60.56/~jnz1568/getInfo.php?workbook=19_02.xlsx&amp;sheet=U0&amp;row=745&amp;col=7&amp;number=1.96e-05&amp;sourceID=14","1.96e-05")</f>
        <v>1.96e-05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HYPERLINK("http://141.218.60.56/~jnz1568/getInfo.php?workbook=19_02.xlsx&amp;sheet=U0&amp;row=746&amp;col=6&amp;number=3.2&amp;sourceID=14","3.2")</f>
        <v>3.2</v>
      </c>
      <c r="G746" s="4" t="str">
        <f>HYPERLINK("http://141.218.60.56/~jnz1568/getInfo.php?workbook=19_02.xlsx&amp;sheet=U0&amp;row=746&amp;col=7&amp;number=1.96e-05&amp;sourceID=14","1.96e-05")</f>
        <v>1.96e-05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HYPERLINK("http://141.218.60.56/~jnz1568/getInfo.php?workbook=19_02.xlsx&amp;sheet=U0&amp;row=747&amp;col=6&amp;number=3.3&amp;sourceID=14","3.3")</f>
        <v>3.3</v>
      </c>
      <c r="G747" s="4" t="str">
        <f>HYPERLINK("http://141.218.60.56/~jnz1568/getInfo.php?workbook=19_02.xlsx&amp;sheet=U0&amp;row=747&amp;col=7&amp;number=1.96e-05&amp;sourceID=14","1.96e-05")</f>
        <v>1.96e-05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HYPERLINK("http://141.218.60.56/~jnz1568/getInfo.php?workbook=19_02.xlsx&amp;sheet=U0&amp;row=748&amp;col=6&amp;number=3.4&amp;sourceID=14","3.4")</f>
        <v>3.4</v>
      </c>
      <c r="G748" s="4" t="str">
        <f>HYPERLINK("http://141.218.60.56/~jnz1568/getInfo.php?workbook=19_02.xlsx&amp;sheet=U0&amp;row=748&amp;col=7&amp;number=1.96e-05&amp;sourceID=14","1.96e-05")</f>
        <v>1.96e-05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HYPERLINK("http://141.218.60.56/~jnz1568/getInfo.php?workbook=19_02.xlsx&amp;sheet=U0&amp;row=749&amp;col=6&amp;number=3.5&amp;sourceID=14","3.5")</f>
        <v>3.5</v>
      </c>
      <c r="G749" s="4" t="str">
        <f>HYPERLINK("http://141.218.60.56/~jnz1568/getInfo.php?workbook=19_02.xlsx&amp;sheet=U0&amp;row=749&amp;col=7&amp;number=1.96e-05&amp;sourceID=14","1.96e-05")</f>
        <v>1.96e-05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HYPERLINK("http://141.218.60.56/~jnz1568/getInfo.php?workbook=19_02.xlsx&amp;sheet=U0&amp;row=750&amp;col=6&amp;number=3.6&amp;sourceID=14","3.6")</f>
        <v>3.6</v>
      </c>
      <c r="G750" s="4" t="str">
        <f>HYPERLINK("http://141.218.60.56/~jnz1568/getInfo.php?workbook=19_02.xlsx&amp;sheet=U0&amp;row=750&amp;col=7&amp;number=1.96e-05&amp;sourceID=14","1.96e-05")</f>
        <v>1.96e-05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HYPERLINK("http://141.218.60.56/~jnz1568/getInfo.php?workbook=19_02.xlsx&amp;sheet=U0&amp;row=751&amp;col=6&amp;number=3.7&amp;sourceID=14","3.7")</f>
        <v>3.7</v>
      </c>
      <c r="G751" s="4" t="str">
        <f>HYPERLINK("http://141.218.60.56/~jnz1568/getInfo.php?workbook=19_02.xlsx&amp;sheet=U0&amp;row=751&amp;col=7&amp;number=1.96e-05&amp;sourceID=14","1.96e-05")</f>
        <v>1.96e-05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HYPERLINK("http://141.218.60.56/~jnz1568/getInfo.php?workbook=19_02.xlsx&amp;sheet=U0&amp;row=752&amp;col=6&amp;number=3.8&amp;sourceID=14","3.8")</f>
        <v>3.8</v>
      </c>
      <c r="G752" s="4" t="str">
        <f>HYPERLINK("http://141.218.60.56/~jnz1568/getInfo.php?workbook=19_02.xlsx&amp;sheet=U0&amp;row=752&amp;col=7&amp;number=1.96e-05&amp;sourceID=14","1.96e-05")</f>
        <v>1.96e-05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HYPERLINK("http://141.218.60.56/~jnz1568/getInfo.php?workbook=19_02.xlsx&amp;sheet=U0&amp;row=753&amp;col=6&amp;number=3.9&amp;sourceID=14","3.9")</f>
        <v>3.9</v>
      </c>
      <c r="G753" s="4" t="str">
        <f>HYPERLINK("http://141.218.60.56/~jnz1568/getInfo.php?workbook=19_02.xlsx&amp;sheet=U0&amp;row=753&amp;col=7&amp;number=1.96e-05&amp;sourceID=14","1.96e-05")</f>
        <v>1.96e-05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HYPERLINK("http://141.218.60.56/~jnz1568/getInfo.php?workbook=19_02.xlsx&amp;sheet=U0&amp;row=754&amp;col=6&amp;number=4&amp;sourceID=14","4")</f>
        <v>4</v>
      </c>
      <c r="G754" s="4" t="str">
        <f>HYPERLINK("http://141.218.60.56/~jnz1568/getInfo.php?workbook=19_02.xlsx&amp;sheet=U0&amp;row=754&amp;col=7&amp;number=1.96e-05&amp;sourceID=14","1.96e-05")</f>
        <v>1.96e-05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HYPERLINK("http://141.218.60.56/~jnz1568/getInfo.php?workbook=19_02.xlsx&amp;sheet=U0&amp;row=755&amp;col=6&amp;number=4.1&amp;sourceID=14","4.1")</f>
        <v>4.1</v>
      </c>
      <c r="G755" s="4" t="str">
        <f>HYPERLINK("http://141.218.60.56/~jnz1568/getInfo.php?workbook=19_02.xlsx&amp;sheet=U0&amp;row=755&amp;col=7&amp;number=1.96e-05&amp;sourceID=14","1.96e-05")</f>
        <v>1.96e-05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HYPERLINK("http://141.218.60.56/~jnz1568/getInfo.php?workbook=19_02.xlsx&amp;sheet=U0&amp;row=756&amp;col=6&amp;number=4.2&amp;sourceID=14","4.2")</f>
        <v>4.2</v>
      </c>
      <c r="G756" s="4" t="str">
        <f>HYPERLINK("http://141.218.60.56/~jnz1568/getInfo.php?workbook=19_02.xlsx&amp;sheet=U0&amp;row=756&amp;col=7&amp;number=1.96e-05&amp;sourceID=14","1.96e-05")</f>
        <v>1.96e-05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HYPERLINK("http://141.218.60.56/~jnz1568/getInfo.php?workbook=19_02.xlsx&amp;sheet=U0&amp;row=757&amp;col=6&amp;number=4.3&amp;sourceID=14","4.3")</f>
        <v>4.3</v>
      </c>
      <c r="G757" s="4" t="str">
        <f>HYPERLINK("http://141.218.60.56/~jnz1568/getInfo.php?workbook=19_02.xlsx&amp;sheet=U0&amp;row=757&amp;col=7&amp;number=1.96e-05&amp;sourceID=14","1.96e-05")</f>
        <v>1.96e-05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HYPERLINK("http://141.218.60.56/~jnz1568/getInfo.php?workbook=19_02.xlsx&amp;sheet=U0&amp;row=758&amp;col=6&amp;number=4.4&amp;sourceID=14","4.4")</f>
        <v>4.4</v>
      </c>
      <c r="G758" s="4" t="str">
        <f>HYPERLINK("http://141.218.60.56/~jnz1568/getInfo.php?workbook=19_02.xlsx&amp;sheet=U0&amp;row=758&amp;col=7&amp;number=1.96e-05&amp;sourceID=14","1.96e-05")</f>
        <v>1.96e-05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HYPERLINK("http://141.218.60.56/~jnz1568/getInfo.php?workbook=19_02.xlsx&amp;sheet=U0&amp;row=759&amp;col=6&amp;number=4.5&amp;sourceID=14","4.5")</f>
        <v>4.5</v>
      </c>
      <c r="G759" s="4" t="str">
        <f>HYPERLINK("http://141.218.60.56/~jnz1568/getInfo.php?workbook=19_02.xlsx&amp;sheet=U0&amp;row=759&amp;col=7&amp;number=1.95e-05&amp;sourceID=14","1.95e-05")</f>
        <v>1.95e-05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HYPERLINK("http://141.218.60.56/~jnz1568/getInfo.php?workbook=19_02.xlsx&amp;sheet=U0&amp;row=760&amp;col=6&amp;number=4.6&amp;sourceID=14","4.6")</f>
        <v>4.6</v>
      </c>
      <c r="G760" s="4" t="str">
        <f>HYPERLINK("http://141.218.60.56/~jnz1568/getInfo.php?workbook=19_02.xlsx&amp;sheet=U0&amp;row=760&amp;col=7&amp;number=1.95e-05&amp;sourceID=14","1.95e-05")</f>
        <v>1.95e-05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HYPERLINK("http://141.218.60.56/~jnz1568/getInfo.php?workbook=19_02.xlsx&amp;sheet=U0&amp;row=761&amp;col=6&amp;number=4.7&amp;sourceID=14","4.7")</f>
        <v>4.7</v>
      </c>
      <c r="G761" s="4" t="str">
        <f>HYPERLINK("http://141.218.60.56/~jnz1568/getInfo.php?workbook=19_02.xlsx&amp;sheet=U0&amp;row=761&amp;col=7&amp;number=1.95e-05&amp;sourceID=14","1.95e-05")</f>
        <v>1.95e-05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HYPERLINK("http://141.218.60.56/~jnz1568/getInfo.php?workbook=19_02.xlsx&amp;sheet=U0&amp;row=762&amp;col=6&amp;number=4.8&amp;sourceID=14","4.8")</f>
        <v>4.8</v>
      </c>
      <c r="G762" s="4" t="str">
        <f>HYPERLINK("http://141.218.60.56/~jnz1568/getInfo.php?workbook=19_02.xlsx&amp;sheet=U0&amp;row=762&amp;col=7&amp;number=1.95e-05&amp;sourceID=14","1.95e-05")</f>
        <v>1.95e-05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HYPERLINK("http://141.218.60.56/~jnz1568/getInfo.php?workbook=19_02.xlsx&amp;sheet=U0&amp;row=763&amp;col=6&amp;number=4.9&amp;sourceID=14","4.9")</f>
        <v>4.9</v>
      </c>
      <c r="G763" s="4" t="str">
        <f>HYPERLINK("http://141.218.60.56/~jnz1568/getInfo.php?workbook=19_02.xlsx&amp;sheet=U0&amp;row=763&amp;col=7&amp;number=1.95e-05&amp;sourceID=14","1.95e-05")</f>
        <v>1.95e-05</v>
      </c>
    </row>
    <row r="764" spans="1:7">
      <c r="A764" s="3">
        <v>19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HYPERLINK("http://141.218.60.56/~jnz1568/getInfo.php?workbook=19_02.xlsx&amp;sheet=U0&amp;row=764&amp;col=6&amp;number=3&amp;sourceID=14","3")</f>
        <v>3</v>
      </c>
      <c r="G764" s="4" t="str">
        <f>HYPERLINK("http://141.218.60.56/~jnz1568/getInfo.php?workbook=19_02.xlsx&amp;sheet=U0&amp;row=764&amp;col=7&amp;number=3.11e-05&amp;sourceID=14","3.11e-05")</f>
        <v>3.11e-05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HYPERLINK("http://141.218.60.56/~jnz1568/getInfo.php?workbook=19_02.xlsx&amp;sheet=U0&amp;row=765&amp;col=6&amp;number=3.1&amp;sourceID=14","3.1")</f>
        <v>3.1</v>
      </c>
      <c r="G765" s="4" t="str">
        <f>HYPERLINK("http://141.218.60.56/~jnz1568/getInfo.php?workbook=19_02.xlsx&amp;sheet=U0&amp;row=765&amp;col=7&amp;number=3.11e-05&amp;sourceID=14","3.11e-05")</f>
        <v>3.11e-05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HYPERLINK("http://141.218.60.56/~jnz1568/getInfo.php?workbook=19_02.xlsx&amp;sheet=U0&amp;row=766&amp;col=6&amp;number=3.2&amp;sourceID=14","3.2")</f>
        <v>3.2</v>
      </c>
      <c r="G766" s="4" t="str">
        <f>HYPERLINK("http://141.218.60.56/~jnz1568/getInfo.php?workbook=19_02.xlsx&amp;sheet=U0&amp;row=766&amp;col=7&amp;number=3.11e-05&amp;sourceID=14","3.11e-05")</f>
        <v>3.11e-05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HYPERLINK("http://141.218.60.56/~jnz1568/getInfo.php?workbook=19_02.xlsx&amp;sheet=U0&amp;row=767&amp;col=6&amp;number=3.3&amp;sourceID=14","3.3")</f>
        <v>3.3</v>
      </c>
      <c r="G767" s="4" t="str">
        <f>HYPERLINK("http://141.218.60.56/~jnz1568/getInfo.php?workbook=19_02.xlsx&amp;sheet=U0&amp;row=767&amp;col=7&amp;number=3.11e-05&amp;sourceID=14","3.11e-05")</f>
        <v>3.11e-05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HYPERLINK("http://141.218.60.56/~jnz1568/getInfo.php?workbook=19_02.xlsx&amp;sheet=U0&amp;row=768&amp;col=6&amp;number=3.4&amp;sourceID=14","3.4")</f>
        <v>3.4</v>
      </c>
      <c r="G768" s="4" t="str">
        <f>HYPERLINK("http://141.218.60.56/~jnz1568/getInfo.php?workbook=19_02.xlsx&amp;sheet=U0&amp;row=768&amp;col=7&amp;number=3.11e-05&amp;sourceID=14","3.11e-05")</f>
        <v>3.11e-05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HYPERLINK("http://141.218.60.56/~jnz1568/getInfo.php?workbook=19_02.xlsx&amp;sheet=U0&amp;row=769&amp;col=6&amp;number=3.5&amp;sourceID=14","3.5")</f>
        <v>3.5</v>
      </c>
      <c r="G769" s="4" t="str">
        <f>HYPERLINK("http://141.218.60.56/~jnz1568/getInfo.php?workbook=19_02.xlsx&amp;sheet=U0&amp;row=769&amp;col=7&amp;number=3.11e-05&amp;sourceID=14","3.11e-05")</f>
        <v>3.11e-05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HYPERLINK("http://141.218.60.56/~jnz1568/getInfo.php?workbook=19_02.xlsx&amp;sheet=U0&amp;row=770&amp;col=6&amp;number=3.6&amp;sourceID=14","3.6")</f>
        <v>3.6</v>
      </c>
      <c r="G770" s="4" t="str">
        <f>HYPERLINK("http://141.218.60.56/~jnz1568/getInfo.php?workbook=19_02.xlsx&amp;sheet=U0&amp;row=770&amp;col=7&amp;number=3.11e-05&amp;sourceID=14","3.11e-05")</f>
        <v>3.11e-05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HYPERLINK("http://141.218.60.56/~jnz1568/getInfo.php?workbook=19_02.xlsx&amp;sheet=U0&amp;row=771&amp;col=6&amp;number=3.7&amp;sourceID=14","3.7")</f>
        <v>3.7</v>
      </c>
      <c r="G771" s="4" t="str">
        <f>HYPERLINK("http://141.218.60.56/~jnz1568/getInfo.php?workbook=19_02.xlsx&amp;sheet=U0&amp;row=771&amp;col=7&amp;number=3.11e-05&amp;sourceID=14","3.11e-05")</f>
        <v>3.11e-05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HYPERLINK("http://141.218.60.56/~jnz1568/getInfo.php?workbook=19_02.xlsx&amp;sheet=U0&amp;row=772&amp;col=6&amp;number=3.8&amp;sourceID=14","3.8")</f>
        <v>3.8</v>
      </c>
      <c r="G772" s="4" t="str">
        <f>HYPERLINK("http://141.218.60.56/~jnz1568/getInfo.php?workbook=19_02.xlsx&amp;sheet=U0&amp;row=772&amp;col=7&amp;number=3.11e-05&amp;sourceID=14","3.11e-05")</f>
        <v>3.11e-05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HYPERLINK("http://141.218.60.56/~jnz1568/getInfo.php?workbook=19_02.xlsx&amp;sheet=U0&amp;row=773&amp;col=6&amp;number=3.9&amp;sourceID=14","3.9")</f>
        <v>3.9</v>
      </c>
      <c r="G773" s="4" t="str">
        <f>HYPERLINK("http://141.218.60.56/~jnz1568/getInfo.php?workbook=19_02.xlsx&amp;sheet=U0&amp;row=773&amp;col=7&amp;number=3.11e-05&amp;sourceID=14","3.11e-05")</f>
        <v>3.11e-05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HYPERLINK("http://141.218.60.56/~jnz1568/getInfo.php?workbook=19_02.xlsx&amp;sheet=U0&amp;row=774&amp;col=6&amp;number=4&amp;sourceID=14","4")</f>
        <v>4</v>
      </c>
      <c r="G774" s="4" t="str">
        <f>HYPERLINK("http://141.218.60.56/~jnz1568/getInfo.php?workbook=19_02.xlsx&amp;sheet=U0&amp;row=774&amp;col=7&amp;number=3.11e-05&amp;sourceID=14","3.11e-05")</f>
        <v>3.11e-05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HYPERLINK("http://141.218.60.56/~jnz1568/getInfo.php?workbook=19_02.xlsx&amp;sheet=U0&amp;row=775&amp;col=6&amp;number=4.1&amp;sourceID=14","4.1")</f>
        <v>4.1</v>
      </c>
      <c r="G775" s="4" t="str">
        <f>HYPERLINK("http://141.218.60.56/~jnz1568/getInfo.php?workbook=19_02.xlsx&amp;sheet=U0&amp;row=775&amp;col=7&amp;number=3.11e-05&amp;sourceID=14","3.11e-05")</f>
        <v>3.11e-05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HYPERLINK("http://141.218.60.56/~jnz1568/getInfo.php?workbook=19_02.xlsx&amp;sheet=U0&amp;row=776&amp;col=6&amp;number=4.2&amp;sourceID=14","4.2")</f>
        <v>4.2</v>
      </c>
      <c r="G776" s="4" t="str">
        <f>HYPERLINK("http://141.218.60.56/~jnz1568/getInfo.php?workbook=19_02.xlsx&amp;sheet=U0&amp;row=776&amp;col=7&amp;number=3.11e-05&amp;sourceID=14","3.11e-05")</f>
        <v>3.11e-05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HYPERLINK("http://141.218.60.56/~jnz1568/getInfo.php?workbook=19_02.xlsx&amp;sheet=U0&amp;row=777&amp;col=6&amp;number=4.3&amp;sourceID=14","4.3")</f>
        <v>4.3</v>
      </c>
      <c r="G777" s="4" t="str">
        <f>HYPERLINK("http://141.218.60.56/~jnz1568/getInfo.php?workbook=19_02.xlsx&amp;sheet=U0&amp;row=777&amp;col=7&amp;number=3.11e-05&amp;sourceID=14","3.11e-05")</f>
        <v>3.11e-05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HYPERLINK("http://141.218.60.56/~jnz1568/getInfo.php?workbook=19_02.xlsx&amp;sheet=U0&amp;row=778&amp;col=6&amp;number=4.4&amp;sourceID=14","4.4")</f>
        <v>4.4</v>
      </c>
      <c r="G778" s="4" t="str">
        <f>HYPERLINK("http://141.218.60.56/~jnz1568/getInfo.php?workbook=19_02.xlsx&amp;sheet=U0&amp;row=778&amp;col=7&amp;number=3.11e-05&amp;sourceID=14","3.11e-05")</f>
        <v>3.11e-05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HYPERLINK("http://141.218.60.56/~jnz1568/getInfo.php?workbook=19_02.xlsx&amp;sheet=U0&amp;row=779&amp;col=6&amp;number=4.5&amp;sourceID=14","4.5")</f>
        <v>4.5</v>
      </c>
      <c r="G779" s="4" t="str">
        <f>HYPERLINK("http://141.218.60.56/~jnz1568/getInfo.php?workbook=19_02.xlsx&amp;sheet=U0&amp;row=779&amp;col=7&amp;number=3.11e-05&amp;sourceID=14","3.11e-05")</f>
        <v>3.11e-05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HYPERLINK("http://141.218.60.56/~jnz1568/getInfo.php?workbook=19_02.xlsx&amp;sheet=U0&amp;row=780&amp;col=6&amp;number=4.6&amp;sourceID=14","4.6")</f>
        <v>4.6</v>
      </c>
      <c r="G780" s="4" t="str">
        <f>HYPERLINK("http://141.218.60.56/~jnz1568/getInfo.php?workbook=19_02.xlsx&amp;sheet=U0&amp;row=780&amp;col=7&amp;number=3.11e-05&amp;sourceID=14","3.11e-05")</f>
        <v>3.11e-05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HYPERLINK("http://141.218.60.56/~jnz1568/getInfo.php?workbook=19_02.xlsx&amp;sheet=U0&amp;row=781&amp;col=6&amp;number=4.7&amp;sourceID=14","4.7")</f>
        <v>4.7</v>
      </c>
      <c r="G781" s="4" t="str">
        <f>HYPERLINK("http://141.218.60.56/~jnz1568/getInfo.php?workbook=19_02.xlsx&amp;sheet=U0&amp;row=781&amp;col=7&amp;number=3.1e-05&amp;sourceID=14","3.1e-05")</f>
        <v>3.1e-05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HYPERLINK("http://141.218.60.56/~jnz1568/getInfo.php?workbook=19_02.xlsx&amp;sheet=U0&amp;row=782&amp;col=6&amp;number=4.8&amp;sourceID=14","4.8")</f>
        <v>4.8</v>
      </c>
      <c r="G782" s="4" t="str">
        <f>HYPERLINK("http://141.218.60.56/~jnz1568/getInfo.php?workbook=19_02.xlsx&amp;sheet=U0&amp;row=782&amp;col=7&amp;number=3.1e-05&amp;sourceID=14","3.1e-05")</f>
        <v>3.1e-05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HYPERLINK("http://141.218.60.56/~jnz1568/getInfo.php?workbook=19_02.xlsx&amp;sheet=U0&amp;row=783&amp;col=6&amp;number=4.9&amp;sourceID=14","4.9")</f>
        <v>4.9</v>
      </c>
      <c r="G783" s="4" t="str">
        <f>HYPERLINK("http://141.218.60.56/~jnz1568/getInfo.php?workbook=19_02.xlsx&amp;sheet=U0&amp;row=783&amp;col=7&amp;number=3.1e-05&amp;sourceID=14","3.1e-05")</f>
        <v>3.1e-05</v>
      </c>
    </row>
    <row r="784" spans="1:7">
      <c r="A784" s="3">
        <v>19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HYPERLINK("http://141.218.60.56/~jnz1568/getInfo.php?workbook=19_02.xlsx&amp;sheet=U0&amp;row=784&amp;col=6&amp;number=3&amp;sourceID=14","3")</f>
        <v>3</v>
      </c>
      <c r="G784" s="4" t="str">
        <f>HYPERLINK("http://141.218.60.56/~jnz1568/getInfo.php?workbook=19_02.xlsx&amp;sheet=U0&amp;row=784&amp;col=7&amp;number=1.2e-05&amp;sourceID=14","1.2e-05")</f>
        <v>1.2e-05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HYPERLINK("http://141.218.60.56/~jnz1568/getInfo.php?workbook=19_02.xlsx&amp;sheet=U0&amp;row=785&amp;col=6&amp;number=3.1&amp;sourceID=14","3.1")</f>
        <v>3.1</v>
      </c>
      <c r="G785" s="4" t="str">
        <f>HYPERLINK("http://141.218.60.56/~jnz1568/getInfo.php?workbook=19_02.xlsx&amp;sheet=U0&amp;row=785&amp;col=7&amp;number=1.2e-05&amp;sourceID=14","1.2e-05")</f>
        <v>1.2e-05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HYPERLINK("http://141.218.60.56/~jnz1568/getInfo.php?workbook=19_02.xlsx&amp;sheet=U0&amp;row=786&amp;col=6&amp;number=3.2&amp;sourceID=14","3.2")</f>
        <v>3.2</v>
      </c>
      <c r="G786" s="4" t="str">
        <f>HYPERLINK("http://141.218.60.56/~jnz1568/getInfo.php?workbook=19_02.xlsx&amp;sheet=U0&amp;row=786&amp;col=7&amp;number=1.2e-05&amp;sourceID=14","1.2e-05")</f>
        <v>1.2e-05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HYPERLINK("http://141.218.60.56/~jnz1568/getInfo.php?workbook=19_02.xlsx&amp;sheet=U0&amp;row=787&amp;col=6&amp;number=3.3&amp;sourceID=14","3.3")</f>
        <v>3.3</v>
      </c>
      <c r="G787" s="4" t="str">
        <f>HYPERLINK("http://141.218.60.56/~jnz1568/getInfo.php?workbook=19_02.xlsx&amp;sheet=U0&amp;row=787&amp;col=7&amp;number=1.2e-05&amp;sourceID=14","1.2e-05")</f>
        <v>1.2e-05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HYPERLINK("http://141.218.60.56/~jnz1568/getInfo.php?workbook=19_02.xlsx&amp;sheet=U0&amp;row=788&amp;col=6&amp;number=3.4&amp;sourceID=14","3.4")</f>
        <v>3.4</v>
      </c>
      <c r="G788" s="4" t="str">
        <f>HYPERLINK("http://141.218.60.56/~jnz1568/getInfo.php?workbook=19_02.xlsx&amp;sheet=U0&amp;row=788&amp;col=7&amp;number=1.2e-05&amp;sourceID=14","1.2e-05")</f>
        <v>1.2e-05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HYPERLINK("http://141.218.60.56/~jnz1568/getInfo.php?workbook=19_02.xlsx&amp;sheet=U0&amp;row=789&amp;col=6&amp;number=3.5&amp;sourceID=14","3.5")</f>
        <v>3.5</v>
      </c>
      <c r="G789" s="4" t="str">
        <f>HYPERLINK("http://141.218.60.56/~jnz1568/getInfo.php?workbook=19_02.xlsx&amp;sheet=U0&amp;row=789&amp;col=7&amp;number=1.2e-05&amp;sourceID=14","1.2e-05")</f>
        <v>1.2e-05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HYPERLINK("http://141.218.60.56/~jnz1568/getInfo.php?workbook=19_02.xlsx&amp;sheet=U0&amp;row=790&amp;col=6&amp;number=3.6&amp;sourceID=14","3.6")</f>
        <v>3.6</v>
      </c>
      <c r="G790" s="4" t="str">
        <f>HYPERLINK("http://141.218.60.56/~jnz1568/getInfo.php?workbook=19_02.xlsx&amp;sheet=U0&amp;row=790&amp;col=7&amp;number=1.2e-05&amp;sourceID=14","1.2e-05")</f>
        <v>1.2e-05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HYPERLINK("http://141.218.60.56/~jnz1568/getInfo.php?workbook=19_02.xlsx&amp;sheet=U0&amp;row=791&amp;col=6&amp;number=3.7&amp;sourceID=14","3.7")</f>
        <v>3.7</v>
      </c>
      <c r="G791" s="4" t="str">
        <f>HYPERLINK("http://141.218.60.56/~jnz1568/getInfo.php?workbook=19_02.xlsx&amp;sheet=U0&amp;row=791&amp;col=7&amp;number=1.2e-05&amp;sourceID=14","1.2e-05")</f>
        <v>1.2e-05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HYPERLINK("http://141.218.60.56/~jnz1568/getInfo.php?workbook=19_02.xlsx&amp;sheet=U0&amp;row=792&amp;col=6&amp;number=3.8&amp;sourceID=14","3.8")</f>
        <v>3.8</v>
      </c>
      <c r="G792" s="4" t="str">
        <f>HYPERLINK("http://141.218.60.56/~jnz1568/getInfo.php?workbook=19_02.xlsx&amp;sheet=U0&amp;row=792&amp;col=7&amp;number=1.2e-05&amp;sourceID=14","1.2e-05")</f>
        <v>1.2e-05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HYPERLINK("http://141.218.60.56/~jnz1568/getInfo.php?workbook=19_02.xlsx&amp;sheet=U0&amp;row=793&amp;col=6&amp;number=3.9&amp;sourceID=14","3.9")</f>
        <v>3.9</v>
      </c>
      <c r="G793" s="4" t="str">
        <f>HYPERLINK("http://141.218.60.56/~jnz1568/getInfo.php?workbook=19_02.xlsx&amp;sheet=U0&amp;row=793&amp;col=7&amp;number=1.2e-05&amp;sourceID=14","1.2e-05")</f>
        <v>1.2e-05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HYPERLINK("http://141.218.60.56/~jnz1568/getInfo.php?workbook=19_02.xlsx&amp;sheet=U0&amp;row=794&amp;col=6&amp;number=4&amp;sourceID=14","4")</f>
        <v>4</v>
      </c>
      <c r="G794" s="4" t="str">
        <f>HYPERLINK("http://141.218.60.56/~jnz1568/getInfo.php?workbook=19_02.xlsx&amp;sheet=U0&amp;row=794&amp;col=7&amp;number=1.2e-05&amp;sourceID=14","1.2e-05")</f>
        <v>1.2e-05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HYPERLINK("http://141.218.60.56/~jnz1568/getInfo.php?workbook=19_02.xlsx&amp;sheet=U0&amp;row=795&amp;col=6&amp;number=4.1&amp;sourceID=14","4.1")</f>
        <v>4.1</v>
      </c>
      <c r="G795" s="4" t="str">
        <f>HYPERLINK("http://141.218.60.56/~jnz1568/getInfo.php?workbook=19_02.xlsx&amp;sheet=U0&amp;row=795&amp;col=7&amp;number=1.2e-05&amp;sourceID=14","1.2e-05")</f>
        <v>1.2e-05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HYPERLINK("http://141.218.60.56/~jnz1568/getInfo.php?workbook=19_02.xlsx&amp;sheet=U0&amp;row=796&amp;col=6&amp;number=4.2&amp;sourceID=14","4.2")</f>
        <v>4.2</v>
      </c>
      <c r="G796" s="4" t="str">
        <f>HYPERLINK("http://141.218.60.56/~jnz1568/getInfo.php?workbook=19_02.xlsx&amp;sheet=U0&amp;row=796&amp;col=7&amp;number=1.2e-05&amp;sourceID=14","1.2e-05")</f>
        <v>1.2e-05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HYPERLINK("http://141.218.60.56/~jnz1568/getInfo.php?workbook=19_02.xlsx&amp;sheet=U0&amp;row=797&amp;col=6&amp;number=4.3&amp;sourceID=14","4.3")</f>
        <v>4.3</v>
      </c>
      <c r="G797" s="4" t="str">
        <f>HYPERLINK("http://141.218.60.56/~jnz1568/getInfo.php?workbook=19_02.xlsx&amp;sheet=U0&amp;row=797&amp;col=7&amp;number=1.2e-05&amp;sourceID=14","1.2e-05")</f>
        <v>1.2e-05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HYPERLINK("http://141.218.60.56/~jnz1568/getInfo.php?workbook=19_02.xlsx&amp;sheet=U0&amp;row=798&amp;col=6&amp;number=4.4&amp;sourceID=14","4.4")</f>
        <v>4.4</v>
      </c>
      <c r="G798" s="4" t="str">
        <f>HYPERLINK("http://141.218.60.56/~jnz1568/getInfo.php?workbook=19_02.xlsx&amp;sheet=U0&amp;row=798&amp;col=7&amp;number=1.2e-05&amp;sourceID=14","1.2e-05")</f>
        <v>1.2e-05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HYPERLINK("http://141.218.60.56/~jnz1568/getInfo.php?workbook=19_02.xlsx&amp;sheet=U0&amp;row=799&amp;col=6&amp;number=4.5&amp;sourceID=14","4.5")</f>
        <v>4.5</v>
      </c>
      <c r="G799" s="4" t="str">
        <f>HYPERLINK("http://141.218.60.56/~jnz1568/getInfo.php?workbook=19_02.xlsx&amp;sheet=U0&amp;row=799&amp;col=7&amp;number=1.2e-05&amp;sourceID=14","1.2e-05")</f>
        <v>1.2e-05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HYPERLINK("http://141.218.60.56/~jnz1568/getInfo.php?workbook=19_02.xlsx&amp;sheet=U0&amp;row=800&amp;col=6&amp;number=4.6&amp;sourceID=14","4.6")</f>
        <v>4.6</v>
      </c>
      <c r="G800" s="4" t="str">
        <f>HYPERLINK("http://141.218.60.56/~jnz1568/getInfo.php?workbook=19_02.xlsx&amp;sheet=U0&amp;row=800&amp;col=7&amp;number=1.2e-05&amp;sourceID=14","1.2e-05")</f>
        <v>1.2e-05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HYPERLINK("http://141.218.60.56/~jnz1568/getInfo.php?workbook=19_02.xlsx&amp;sheet=U0&amp;row=801&amp;col=6&amp;number=4.7&amp;sourceID=14","4.7")</f>
        <v>4.7</v>
      </c>
      <c r="G801" s="4" t="str">
        <f>HYPERLINK("http://141.218.60.56/~jnz1568/getInfo.php?workbook=19_02.xlsx&amp;sheet=U0&amp;row=801&amp;col=7&amp;number=1.2e-05&amp;sourceID=14","1.2e-05")</f>
        <v>1.2e-05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HYPERLINK("http://141.218.60.56/~jnz1568/getInfo.php?workbook=19_02.xlsx&amp;sheet=U0&amp;row=802&amp;col=6&amp;number=4.8&amp;sourceID=14","4.8")</f>
        <v>4.8</v>
      </c>
      <c r="G802" s="4" t="str">
        <f>HYPERLINK("http://141.218.60.56/~jnz1568/getInfo.php?workbook=19_02.xlsx&amp;sheet=U0&amp;row=802&amp;col=7&amp;number=1.2e-05&amp;sourceID=14","1.2e-05")</f>
        <v>1.2e-05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HYPERLINK("http://141.218.60.56/~jnz1568/getInfo.php?workbook=19_02.xlsx&amp;sheet=U0&amp;row=803&amp;col=6&amp;number=4.9&amp;sourceID=14","4.9")</f>
        <v>4.9</v>
      </c>
      <c r="G803" s="4" t="str">
        <f>HYPERLINK("http://141.218.60.56/~jnz1568/getInfo.php?workbook=19_02.xlsx&amp;sheet=U0&amp;row=803&amp;col=7&amp;number=1.2e-05&amp;sourceID=14","1.2e-05")</f>
        <v>1.2e-05</v>
      </c>
    </row>
    <row r="804" spans="1:7">
      <c r="A804" s="3">
        <v>19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HYPERLINK("http://141.218.60.56/~jnz1568/getInfo.php?workbook=19_02.xlsx&amp;sheet=U0&amp;row=804&amp;col=6&amp;number=3&amp;sourceID=14","3")</f>
        <v>3</v>
      </c>
      <c r="G804" s="4" t="str">
        <f>HYPERLINK("http://141.218.60.56/~jnz1568/getInfo.php?workbook=19_02.xlsx&amp;sheet=U0&amp;row=804&amp;col=7&amp;number=1.49e-06&amp;sourceID=14","1.49e-06")</f>
        <v>1.49e-06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HYPERLINK("http://141.218.60.56/~jnz1568/getInfo.php?workbook=19_02.xlsx&amp;sheet=U0&amp;row=805&amp;col=6&amp;number=3.1&amp;sourceID=14","3.1")</f>
        <v>3.1</v>
      </c>
      <c r="G805" s="4" t="str">
        <f>HYPERLINK("http://141.218.60.56/~jnz1568/getInfo.php?workbook=19_02.xlsx&amp;sheet=U0&amp;row=805&amp;col=7&amp;number=1.49e-06&amp;sourceID=14","1.49e-06")</f>
        <v>1.49e-06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HYPERLINK("http://141.218.60.56/~jnz1568/getInfo.php?workbook=19_02.xlsx&amp;sheet=U0&amp;row=806&amp;col=6&amp;number=3.2&amp;sourceID=14","3.2")</f>
        <v>3.2</v>
      </c>
      <c r="G806" s="4" t="str">
        <f>HYPERLINK("http://141.218.60.56/~jnz1568/getInfo.php?workbook=19_02.xlsx&amp;sheet=U0&amp;row=806&amp;col=7&amp;number=1.49e-06&amp;sourceID=14","1.49e-06")</f>
        <v>1.49e-06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HYPERLINK("http://141.218.60.56/~jnz1568/getInfo.php?workbook=19_02.xlsx&amp;sheet=U0&amp;row=807&amp;col=6&amp;number=3.3&amp;sourceID=14","3.3")</f>
        <v>3.3</v>
      </c>
      <c r="G807" s="4" t="str">
        <f>HYPERLINK("http://141.218.60.56/~jnz1568/getInfo.php?workbook=19_02.xlsx&amp;sheet=U0&amp;row=807&amp;col=7&amp;number=1.49e-06&amp;sourceID=14","1.49e-06")</f>
        <v>1.49e-06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HYPERLINK("http://141.218.60.56/~jnz1568/getInfo.php?workbook=19_02.xlsx&amp;sheet=U0&amp;row=808&amp;col=6&amp;number=3.4&amp;sourceID=14","3.4")</f>
        <v>3.4</v>
      </c>
      <c r="G808" s="4" t="str">
        <f>HYPERLINK("http://141.218.60.56/~jnz1568/getInfo.php?workbook=19_02.xlsx&amp;sheet=U0&amp;row=808&amp;col=7&amp;number=1.49e-06&amp;sourceID=14","1.49e-06")</f>
        <v>1.49e-06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HYPERLINK("http://141.218.60.56/~jnz1568/getInfo.php?workbook=19_02.xlsx&amp;sheet=U0&amp;row=809&amp;col=6&amp;number=3.5&amp;sourceID=14","3.5")</f>
        <v>3.5</v>
      </c>
      <c r="G809" s="4" t="str">
        <f>HYPERLINK("http://141.218.60.56/~jnz1568/getInfo.php?workbook=19_02.xlsx&amp;sheet=U0&amp;row=809&amp;col=7&amp;number=1.49e-06&amp;sourceID=14","1.49e-06")</f>
        <v>1.49e-06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HYPERLINK("http://141.218.60.56/~jnz1568/getInfo.php?workbook=19_02.xlsx&amp;sheet=U0&amp;row=810&amp;col=6&amp;number=3.6&amp;sourceID=14","3.6")</f>
        <v>3.6</v>
      </c>
      <c r="G810" s="4" t="str">
        <f>HYPERLINK("http://141.218.60.56/~jnz1568/getInfo.php?workbook=19_02.xlsx&amp;sheet=U0&amp;row=810&amp;col=7&amp;number=1.49e-06&amp;sourceID=14","1.49e-06")</f>
        <v>1.49e-06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HYPERLINK("http://141.218.60.56/~jnz1568/getInfo.php?workbook=19_02.xlsx&amp;sheet=U0&amp;row=811&amp;col=6&amp;number=3.7&amp;sourceID=14","3.7")</f>
        <v>3.7</v>
      </c>
      <c r="G811" s="4" t="str">
        <f>HYPERLINK("http://141.218.60.56/~jnz1568/getInfo.php?workbook=19_02.xlsx&amp;sheet=U0&amp;row=811&amp;col=7&amp;number=1.49e-06&amp;sourceID=14","1.49e-06")</f>
        <v>1.49e-06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HYPERLINK("http://141.218.60.56/~jnz1568/getInfo.php?workbook=19_02.xlsx&amp;sheet=U0&amp;row=812&amp;col=6&amp;number=3.8&amp;sourceID=14","3.8")</f>
        <v>3.8</v>
      </c>
      <c r="G812" s="4" t="str">
        <f>HYPERLINK("http://141.218.60.56/~jnz1568/getInfo.php?workbook=19_02.xlsx&amp;sheet=U0&amp;row=812&amp;col=7&amp;number=1.49e-06&amp;sourceID=14","1.49e-06")</f>
        <v>1.49e-06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HYPERLINK("http://141.218.60.56/~jnz1568/getInfo.php?workbook=19_02.xlsx&amp;sheet=U0&amp;row=813&amp;col=6&amp;number=3.9&amp;sourceID=14","3.9")</f>
        <v>3.9</v>
      </c>
      <c r="G813" s="4" t="str">
        <f>HYPERLINK("http://141.218.60.56/~jnz1568/getInfo.php?workbook=19_02.xlsx&amp;sheet=U0&amp;row=813&amp;col=7&amp;number=1.49e-06&amp;sourceID=14","1.49e-06")</f>
        <v>1.49e-06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HYPERLINK("http://141.218.60.56/~jnz1568/getInfo.php?workbook=19_02.xlsx&amp;sheet=U0&amp;row=814&amp;col=6&amp;number=4&amp;sourceID=14","4")</f>
        <v>4</v>
      </c>
      <c r="G814" s="4" t="str">
        <f>HYPERLINK("http://141.218.60.56/~jnz1568/getInfo.php?workbook=19_02.xlsx&amp;sheet=U0&amp;row=814&amp;col=7&amp;number=1.49e-06&amp;sourceID=14","1.49e-06")</f>
        <v>1.49e-06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HYPERLINK("http://141.218.60.56/~jnz1568/getInfo.php?workbook=19_02.xlsx&amp;sheet=U0&amp;row=815&amp;col=6&amp;number=4.1&amp;sourceID=14","4.1")</f>
        <v>4.1</v>
      </c>
      <c r="G815" s="4" t="str">
        <f>HYPERLINK("http://141.218.60.56/~jnz1568/getInfo.php?workbook=19_02.xlsx&amp;sheet=U0&amp;row=815&amp;col=7&amp;number=1.49e-06&amp;sourceID=14","1.49e-06")</f>
        <v>1.49e-06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HYPERLINK("http://141.218.60.56/~jnz1568/getInfo.php?workbook=19_02.xlsx&amp;sheet=U0&amp;row=816&amp;col=6&amp;number=4.2&amp;sourceID=14","4.2")</f>
        <v>4.2</v>
      </c>
      <c r="G816" s="4" t="str">
        <f>HYPERLINK("http://141.218.60.56/~jnz1568/getInfo.php?workbook=19_02.xlsx&amp;sheet=U0&amp;row=816&amp;col=7&amp;number=1.49e-06&amp;sourceID=14","1.49e-06")</f>
        <v>1.49e-06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HYPERLINK("http://141.218.60.56/~jnz1568/getInfo.php?workbook=19_02.xlsx&amp;sheet=U0&amp;row=817&amp;col=6&amp;number=4.3&amp;sourceID=14","4.3")</f>
        <v>4.3</v>
      </c>
      <c r="G817" s="4" t="str">
        <f>HYPERLINK("http://141.218.60.56/~jnz1568/getInfo.php?workbook=19_02.xlsx&amp;sheet=U0&amp;row=817&amp;col=7&amp;number=1.49e-06&amp;sourceID=14","1.49e-06")</f>
        <v>1.49e-06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HYPERLINK("http://141.218.60.56/~jnz1568/getInfo.php?workbook=19_02.xlsx&amp;sheet=U0&amp;row=818&amp;col=6&amp;number=4.4&amp;sourceID=14","4.4")</f>
        <v>4.4</v>
      </c>
      <c r="G818" s="4" t="str">
        <f>HYPERLINK("http://141.218.60.56/~jnz1568/getInfo.php?workbook=19_02.xlsx&amp;sheet=U0&amp;row=818&amp;col=7&amp;number=1.49e-06&amp;sourceID=14","1.49e-06")</f>
        <v>1.49e-06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HYPERLINK("http://141.218.60.56/~jnz1568/getInfo.php?workbook=19_02.xlsx&amp;sheet=U0&amp;row=819&amp;col=6&amp;number=4.5&amp;sourceID=14","4.5")</f>
        <v>4.5</v>
      </c>
      <c r="G819" s="4" t="str">
        <f>HYPERLINK("http://141.218.60.56/~jnz1568/getInfo.php?workbook=19_02.xlsx&amp;sheet=U0&amp;row=819&amp;col=7&amp;number=1.49e-06&amp;sourceID=14","1.49e-06")</f>
        <v>1.49e-06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HYPERLINK("http://141.218.60.56/~jnz1568/getInfo.php?workbook=19_02.xlsx&amp;sheet=U0&amp;row=820&amp;col=6&amp;number=4.6&amp;sourceID=14","4.6")</f>
        <v>4.6</v>
      </c>
      <c r="G820" s="4" t="str">
        <f>HYPERLINK("http://141.218.60.56/~jnz1568/getInfo.php?workbook=19_02.xlsx&amp;sheet=U0&amp;row=820&amp;col=7&amp;number=1.49e-06&amp;sourceID=14","1.49e-06")</f>
        <v>1.49e-06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HYPERLINK("http://141.218.60.56/~jnz1568/getInfo.php?workbook=19_02.xlsx&amp;sheet=U0&amp;row=821&amp;col=6&amp;number=4.7&amp;sourceID=14","4.7")</f>
        <v>4.7</v>
      </c>
      <c r="G821" s="4" t="str">
        <f>HYPERLINK("http://141.218.60.56/~jnz1568/getInfo.php?workbook=19_02.xlsx&amp;sheet=U0&amp;row=821&amp;col=7&amp;number=1.49e-06&amp;sourceID=14","1.49e-06")</f>
        <v>1.49e-06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HYPERLINK("http://141.218.60.56/~jnz1568/getInfo.php?workbook=19_02.xlsx&amp;sheet=U0&amp;row=822&amp;col=6&amp;number=4.8&amp;sourceID=14","4.8")</f>
        <v>4.8</v>
      </c>
      <c r="G822" s="4" t="str">
        <f>HYPERLINK("http://141.218.60.56/~jnz1568/getInfo.php?workbook=19_02.xlsx&amp;sheet=U0&amp;row=822&amp;col=7&amp;number=1.49e-06&amp;sourceID=14","1.49e-06")</f>
        <v>1.49e-06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HYPERLINK("http://141.218.60.56/~jnz1568/getInfo.php?workbook=19_02.xlsx&amp;sheet=U0&amp;row=823&amp;col=6&amp;number=4.9&amp;sourceID=14","4.9")</f>
        <v>4.9</v>
      </c>
      <c r="G823" s="4" t="str">
        <f>HYPERLINK("http://141.218.60.56/~jnz1568/getInfo.php?workbook=19_02.xlsx&amp;sheet=U0&amp;row=823&amp;col=7&amp;number=1.49e-06&amp;sourceID=14","1.49e-06")</f>
        <v>1.49e-06</v>
      </c>
    </row>
    <row r="824" spans="1:7">
      <c r="A824" s="3">
        <v>19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HYPERLINK("http://141.218.60.56/~jnz1568/getInfo.php?workbook=19_02.xlsx&amp;sheet=U0&amp;row=824&amp;col=6&amp;number=3&amp;sourceID=14","3")</f>
        <v>3</v>
      </c>
      <c r="G824" s="4" t="str">
        <f>HYPERLINK("http://141.218.60.56/~jnz1568/getInfo.php?workbook=19_02.xlsx&amp;sheet=U0&amp;row=824&amp;col=7&amp;number=1.71e-06&amp;sourceID=14","1.71e-06")</f>
        <v>1.71e-06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HYPERLINK("http://141.218.60.56/~jnz1568/getInfo.php?workbook=19_02.xlsx&amp;sheet=U0&amp;row=825&amp;col=6&amp;number=3.1&amp;sourceID=14","3.1")</f>
        <v>3.1</v>
      </c>
      <c r="G825" s="4" t="str">
        <f>HYPERLINK("http://141.218.60.56/~jnz1568/getInfo.php?workbook=19_02.xlsx&amp;sheet=U0&amp;row=825&amp;col=7&amp;number=1.71e-06&amp;sourceID=14","1.71e-06")</f>
        <v>1.71e-06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HYPERLINK("http://141.218.60.56/~jnz1568/getInfo.php?workbook=19_02.xlsx&amp;sheet=U0&amp;row=826&amp;col=6&amp;number=3.2&amp;sourceID=14","3.2")</f>
        <v>3.2</v>
      </c>
      <c r="G826" s="4" t="str">
        <f>HYPERLINK("http://141.218.60.56/~jnz1568/getInfo.php?workbook=19_02.xlsx&amp;sheet=U0&amp;row=826&amp;col=7&amp;number=1.71e-06&amp;sourceID=14","1.71e-06")</f>
        <v>1.71e-06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HYPERLINK("http://141.218.60.56/~jnz1568/getInfo.php?workbook=19_02.xlsx&amp;sheet=U0&amp;row=827&amp;col=6&amp;number=3.3&amp;sourceID=14","3.3")</f>
        <v>3.3</v>
      </c>
      <c r="G827" s="4" t="str">
        <f>HYPERLINK("http://141.218.60.56/~jnz1568/getInfo.php?workbook=19_02.xlsx&amp;sheet=U0&amp;row=827&amp;col=7&amp;number=1.71e-06&amp;sourceID=14","1.71e-06")</f>
        <v>1.71e-06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HYPERLINK("http://141.218.60.56/~jnz1568/getInfo.php?workbook=19_02.xlsx&amp;sheet=U0&amp;row=828&amp;col=6&amp;number=3.4&amp;sourceID=14","3.4")</f>
        <v>3.4</v>
      </c>
      <c r="G828" s="4" t="str">
        <f>HYPERLINK("http://141.218.60.56/~jnz1568/getInfo.php?workbook=19_02.xlsx&amp;sheet=U0&amp;row=828&amp;col=7&amp;number=1.71e-06&amp;sourceID=14","1.71e-06")</f>
        <v>1.71e-06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HYPERLINK("http://141.218.60.56/~jnz1568/getInfo.php?workbook=19_02.xlsx&amp;sheet=U0&amp;row=829&amp;col=6&amp;number=3.5&amp;sourceID=14","3.5")</f>
        <v>3.5</v>
      </c>
      <c r="G829" s="4" t="str">
        <f>HYPERLINK("http://141.218.60.56/~jnz1568/getInfo.php?workbook=19_02.xlsx&amp;sheet=U0&amp;row=829&amp;col=7&amp;number=1.71e-06&amp;sourceID=14","1.71e-06")</f>
        <v>1.71e-06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HYPERLINK("http://141.218.60.56/~jnz1568/getInfo.php?workbook=19_02.xlsx&amp;sheet=U0&amp;row=830&amp;col=6&amp;number=3.6&amp;sourceID=14","3.6")</f>
        <v>3.6</v>
      </c>
      <c r="G830" s="4" t="str">
        <f>HYPERLINK("http://141.218.60.56/~jnz1568/getInfo.php?workbook=19_02.xlsx&amp;sheet=U0&amp;row=830&amp;col=7&amp;number=1.71e-06&amp;sourceID=14","1.71e-06")</f>
        <v>1.71e-06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HYPERLINK("http://141.218.60.56/~jnz1568/getInfo.php?workbook=19_02.xlsx&amp;sheet=U0&amp;row=831&amp;col=6&amp;number=3.7&amp;sourceID=14","3.7")</f>
        <v>3.7</v>
      </c>
      <c r="G831" s="4" t="str">
        <f>HYPERLINK("http://141.218.60.56/~jnz1568/getInfo.php?workbook=19_02.xlsx&amp;sheet=U0&amp;row=831&amp;col=7&amp;number=1.71e-06&amp;sourceID=14","1.71e-06")</f>
        <v>1.71e-06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HYPERLINK("http://141.218.60.56/~jnz1568/getInfo.php?workbook=19_02.xlsx&amp;sheet=U0&amp;row=832&amp;col=6&amp;number=3.8&amp;sourceID=14","3.8")</f>
        <v>3.8</v>
      </c>
      <c r="G832" s="4" t="str">
        <f>HYPERLINK("http://141.218.60.56/~jnz1568/getInfo.php?workbook=19_02.xlsx&amp;sheet=U0&amp;row=832&amp;col=7&amp;number=1.71e-06&amp;sourceID=14","1.71e-06")</f>
        <v>1.71e-06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HYPERLINK("http://141.218.60.56/~jnz1568/getInfo.php?workbook=19_02.xlsx&amp;sheet=U0&amp;row=833&amp;col=6&amp;number=3.9&amp;sourceID=14","3.9")</f>
        <v>3.9</v>
      </c>
      <c r="G833" s="4" t="str">
        <f>HYPERLINK("http://141.218.60.56/~jnz1568/getInfo.php?workbook=19_02.xlsx&amp;sheet=U0&amp;row=833&amp;col=7&amp;number=1.71e-06&amp;sourceID=14","1.71e-06")</f>
        <v>1.71e-06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HYPERLINK("http://141.218.60.56/~jnz1568/getInfo.php?workbook=19_02.xlsx&amp;sheet=U0&amp;row=834&amp;col=6&amp;number=4&amp;sourceID=14","4")</f>
        <v>4</v>
      </c>
      <c r="G834" s="4" t="str">
        <f>HYPERLINK("http://141.218.60.56/~jnz1568/getInfo.php?workbook=19_02.xlsx&amp;sheet=U0&amp;row=834&amp;col=7&amp;number=1.71e-06&amp;sourceID=14","1.71e-06")</f>
        <v>1.71e-06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HYPERLINK("http://141.218.60.56/~jnz1568/getInfo.php?workbook=19_02.xlsx&amp;sheet=U0&amp;row=835&amp;col=6&amp;number=4.1&amp;sourceID=14","4.1")</f>
        <v>4.1</v>
      </c>
      <c r="G835" s="4" t="str">
        <f>HYPERLINK("http://141.218.60.56/~jnz1568/getInfo.php?workbook=19_02.xlsx&amp;sheet=U0&amp;row=835&amp;col=7&amp;number=1.71e-06&amp;sourceID=14","1.71e-06")</f>
        <v>1.71e-06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HYPERLINK("http://141.218.60.56/~jnz1568/getInfo.php?workbook=19_02.xlsx&amp;sheet=U0&amp;row=836&amp;col=6&amp;number=4.2&amp;sourceID=14","4.2")</f>
        <v>4.2</v>
      </c>
      <c r="G836" s="4" t="str">
        <f>HYPERLINK("http://141.218.60.56/~jnz1568/getInfo.php?workbook=19_02.xlsx&amp;sheet=U0&amp;row=836&amp;col=7&amp;number=1.71e-06&amp;sourceID=14","1.71e-06")</f>
        <v>1.71e-06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HYPERLINK("http://141.218.60.56/~jnz1568/getInfo.php?workbook=19_02.xlsx&amp;sheet=U0&amp;row=837&amp;col=6&amp;number=4.3&amp;sourceID=14","4.3")</f>
        <v>4.3</v>
      </c>
      <c r="G837" s="4" t="str">
        <f>HYPERLINK("http://141.218.60.56/~jnz1568/getInfo.php?workbook=19_02.xlsx&amp;sheet=U0&amp;row=837&amp;col=7&amp;number=1.71e-06&amp;sourceID=14","1.71e-06")</f>
        <v>1.71e-06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HYPERLINK("http://141.218.60.56/~jnz1568/getInfo.php?workbook=19_02.xlsx&amp;sheet=U0&amp;row=838&amp;col=6&amp;number=4.4&amp;sourceID=14","4.4")</f>
        <v>4.4</v>
      </c>
      <c r="G838" s="4" t="str">
        <f>HYPERLINK("http://141.218.60.56/~jnz1568/getInfo.php?workbook=19_02.xlsx&amp;sheet=U0&amp;row=838&amp;col=7&amp;number=1.71e-06&amp;sourceID=14","1.71e-06")</f>
        <v>1.71e-06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HYPERLINK("http://141.218.60.56/~jnz1568/getInfo.php?workbook=19_02.xlsx&amp;sheet=U0&amp;row=839&amp;col=6&amp;number=4.5&amp;sourceID=14","4.5")</f>
        <v>4.5</v>
      </c>
      <c r="G839" s="4" t="str">
        <f>HYPERLINK("http://141.218.60.56/~jnz1568/getInfo.php?workbook=19_02.xlsx&amp;sheet=U0&amp;row=839&amp;col=7&amp;number=1.71e-06&amp;sourceID=14","1.71e-06")</f>
        <v>1.71e-06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HYPERLINK("http://141.218.60.56/~jnz1568/getInfo.php?workbook=19_02.xlsx&amp;sheet=U0&amp;row=840&amp;col=6&amp;number=4.6&amp;sourceID=14","4.6")</f>
        <v>4.6</v>
      </c>
      <c r="G840" s="4" t="str">
        <f>HYPERLINK("http://141.218.60.56/~jnz1568/getInfo.php?workbook=19_02.xlsx&amp;sheet=U0&amp;row=840&amp;col=7&amp;number=1.71e-06&amp;sourceID=14","1.71e-06")</f>
        <v>1.71e-06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HYPERLINK("http://141.218.60.56/~jnz1568/getInfo.php?workbook=19_02.xlsx&amp;sheet=U0&amp;row=841&amp;col=6&amp;number=4.7&amp;sourceID=14","4.7")</f>
        <v>4.7</v>
      </c>
      <c r="G841" s="4" t="str">
        <f>HYPERLINK("http://141.218.60.56/~jnz1568/getInfo.php?workbook=19_02.xlsx&amp;sheet=U0&amp;row=841&amp;col=7&amp;number=1.71e-06&amp;sourceID=14","1.71e-06")</f>
        <v>1.71e-06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HYPERLINK("http://141.218.60.56/~jnz1568/getInfo.php?workbook=19_02.xlsx&amp;sheet=U0&amp;row=842&amp;col=6&amp;number=4.8&amp;sourceID=14","4.8")</f>
        <v>4.8</v>
      </c>
      <c r="G842" s="4" t="str">
        <f>HYPERLINK("http://141.218.60.56/~jnz1568/getInfo.php?workbook=19_02.xlsx&amp;sheet=U0&amp;row=842&amp;col=7&amp;number=1.7e-06&amp;sourceID=14","1.7e-06")</f>
        <v>1.7e-06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HYPERLINK("http://141.218.60.56/~jnz1568/getInfo.php?workbook=19_02.xlsx&amp;sheet=U0&amp;row=843&amp;col=6&amp;number=4.9&amp;sourceID=14","4.9")</f>
        <v>4.9</v>
      </c>
      <c r="G843" s="4" t="str">
        <f>HYPERLINK("http://141.218.60.56/~jnz1568/getInfo.php?workbook=19_02.xlsx&amp;sheet=U0&amp;row=843&amp;col=7&amp;number=1.7e-06&amp;sourceID=14","1.7e-06")</f>
        <v>1.7e-06</v>
      </c>
    </row>
    <row r="844" spans="1:7">
      <c r="A844" s="3">
        <v>19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HYPERLINK("http://141.218.60.56/~jnz1568/getInfo.php?workbook=19_02.xlsx&amp;sheet=U0&amp;row=844&amp;col=6&amp;number=3&amp;sourceID=14","3")</f>
        <v>3</v>
      </c>
      <c r="G844" s="4" t="str">
        <f>HYPERLINK("http://141.218.60.56/~jnz1568/getInfo.php?workbook=19_02.xlsx&amp;sheet=U0&amp;row=844&amp;col=7&amp;number=2.66e-06&amp;sourceID=14","2.66e-06")</f>
        <v>2.66e-06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HYPERLINK("http://141.218.60.56/~jnz1568/getInfo.php?workbook=19_02.xlsx&amp;sheet=U0&amp;row=845&amp;col=6&amp;number=3.1&amp;sourceID=14","3.1")</f>
        <v>3.1</v>
      </c>
      <c r="G845" s="4" t="str">
        <f>HYPERLINK("http://141.218.60.56/~jnz1568/getInfo.php?workbook=19_02.xlsx&amp;sheet=U0&amp;row=845&amp;col=7&amp;number=2.66e-06&amp;sourceID=14","2.66e-06")</f>
        <v>2.66e-06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HYPERLINK("http://141.218.60.56/~jnz1568/getInfo.php?workbook=19_02.xlsx&amp;sheet=U0&amp;row=846&amp;col=6&amp;number=3.2&amp;sourceID=14","3.2")</f>
        <v>3.2</v>
      </c>
      <c r="G846" s="4" t="str">
        <f>HYPERLINK("http://141.218.60.56/~jnz1568/getInfo.php?workbook=19_02.xlsx&amp;sheet=U0&amp;row=846&amp;col=7&amp;number=2.66e-06&amp;sourceID=14","2.66e-06")</f>
        <v>2.66e-06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HYPERLINK("http://141.218.60.56/~jnz1568/getInfo.php?workbook=19_02.xlsx&amp;sheet=U0&amp;row=847&amp;col=6&amp;number=3.3&amp;sourceID=14","3.3")</f>
        <v>3.3</v>
      </c>
      <c r="G847" s="4" t="str">
        <f>HYPERLINK("http://141.218.60.56/~jnz1568/getInfo.php?workbook=19_02.xlsx&amp;sheet=U0&amp;row=847&amp;col=7&amp;number=2.66e-06&amp;sourceID=14","2.66e-06")</f>
        <v>2.66e-06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HYPERLINK("http://141.218.60.56/~jnz1568/getInfo.php?workbook=19_02.xlsx&amp;sheet=U0&amp;row=848&amp;col=6&amp;number=3.4&amp;sourceID=14","3.4")</f>
        <v>3.4</v>
      </c>
      <c r="G848" s="4" t="str">
        <f>HYPERLINK("http://141.218.60.56/~jnz1568/getInfo.php?workbook=19_02.xlsx&amp;sheet=U0&amp;row=848&amp;col=7&amp;number=2.66e-06&amp;sourceID=14","2.66e-06")</f>
        <v>2.66e-06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HYPERLINK("http://141.218.60.56/~jnz1568/getInfo.php?workbook=19_02.xlsx&amp;sheet=U0&amp;row=849&amp;col=6&amp;number=3.5&amp;sourceID=14","3.5")</f>
        <v>3.5</v>
      </c>
      <c r="G849" s="4" t="str">
        <f>HYPERLINK("http://141.218.60.56/~jnz1568/getInfo.php?workbook=19_02.xlsx&amp;sheet=U0&amp;row=849&amp;col=7&amp;number=2.66e-06&amp;sourceID=14","2.66e-06")</f>
        <v>2.66e-06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HYPERLINK("http://141.218.60.56/~jnz1568/getInfo.php?workbook=19_02.xlsx&amp;sheet=U0&amp;row=850&amp;col=6&amp;number=3.6&amp;sourceID=14","3.6")</f>
        <v>3.6</v>
      </c>
      <c r="G850" s="4" t="str">
        <f>HYPERLINK("http://141.218.60.56/~jnz1568/getInfo.php?workbook=19_02.xlsx&amp;sheet=U0&amp;row=850&amp;col=7&amp;number=2.66e-06&amp;sourceID=14","2.66e-06")</f>
        <v>2.66e-06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HYPERLINK("http://141.218.60.56/~jnz1568/getInfo.php?workbook=19_02.xlsx&amp;sheet=U0&amp;row=851&amp;col=6&amp;number=3.7&amp;sourceID=14","3.7")</f>
        <v>3.7</v>
      </c>
      <c r="G851" s="4" t="str">
        <f>HYPERLINK("http://141.218.60.56/~jnz1568/getInfo.php?workbook=19_02.xlsx&amp;sheet=U0&amp;row=851&amp;col=7&amp;number=2.66e-06&amp;sourceID=14","2.66e-06")</f>
        <v>2.66e-06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HYPERLINK("http://141.218.60.56/~jnz1568/getInfo.php?workbook=19_02.xlsx&amp;sheet=U0&amp;row=852&amp;col=6&amp;number=3.8&amp;sourceID=14","3.8")</f>
        <v>3.8</v>
      </c>
      <c r="G852" s="4" t="str">
        <f>HYPERLINK("http://141.218.60.56/~jnz1568/getInfo.php?workbook=19_02.xlsx&amp;sheet=U0&amp;row=852&amp;col=7&amp;number=2.66e-06&amp;sourceID=14","2.66e-06")</f>
        <v>2.66e-06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HYPERLINK("http://141.218.60.56/~jnz1568/getInfo.php?workbook=19_02.xlsx&amp;sheet=U0&amp;row=853&amp;col=6&amp;number=3.9&amp;sourceID=14","3.9")</f>
        <v>3.9</v>
      </c>
      <c r="G853" s="4" t="str">
        <f>HYPERLINK("http://141.218.60.56/~jnz1568/getInfo.php?workbook=19_02.xlsx&amp;sheet=U0&amp;row=853&amp;col=7&amp;number=2.66e-06&amp;sourceID=14","2.66e-06")</f>
        <v>2.66e-06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HYPERLINK("http://141.218.60.56/~jnz1568/getInfo.php?workbook=19_02.xlsx&amp;sheet=U0&amp;row=854&amp;col=6&amp;number=4&amp;sourceID=14","4")</f>
        <v>4</v>
      </c>
      <c r="G854" s="4" t="str">
        <f>HYPERLINK("http://141.218.60.56/~jnz1568/getInfo.php?workbook=19_02.xlsx&amp;sheet=U0&amp;row=854&amp;col=7&amp;number=2.66e-06&amp;sourceID=14","2.66e-06")</f>
        <v>2.66e-06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HYPERLINK("http://141.218.60.56/~jnz1568/getInfo.php?workbook=19_02.xlsx&amp;sheet=U0&amp;row=855&amp;col=6&amp;number=4.1&amp;sourceID=14","4.1")</f>
        <v>4.1</v>
      </c>
      <c r="G855" s="4" t="str">
        <f>HYPERLINK("http://141.218.60.56/~jnz1568/getInfo.php?workbook=19_02.xlsx&amp;sheet=U0&amp;row=855&amp;col=7&amp;number=2.66e-06&amp;sourceID=14","2.66e-06")</f>
        <v>2.66e-06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HYPERLINK("http://141.218.60.56/~jnz1568/getInfo.php?workbook=19_02.xlsx&amp;sheet=U0&amp;row=856&amp;col=6&amp;number=4.2&amp;sourceID=14","4.2")</f>
        <v>4.2</v>
      </c>
      <c r="G856" s="4" t="str">
        <f>HYPERLINK("http://141.218.60.56/~jnz1568/getInfo.php?workbook=19_02.xlsx&amp;sheet=U0&amp;row=856&amp;col=7&amp;number=2.66e-06&amp;sourceID=14","2.66e-06")</f>
        <v>2.66e-06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HYPERLINK("http://141.218.60.56/~jnz1568/getInfo.php?workbook=19_02.xlsx&amp;sheet=U0&amp;row=857&amp;col=6&amp;number=4.3&amp;sourceID=14","4.3")</f>
        <v>4.3</v>
      </c>
      <c r="G857" s="4" t="str">
        <f>HYPERLINK("http://141.218.60.56/~jnz1568/getInfo.php?workbook=19_02.xlsx&amp;sheet=U0&amp;row=857&amp;col=7&amp;number=2.66e-06&amp;sourceID=14","2.66e-06")</f>
        <v>2.66e-06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HYPERLINK("http://141.218.60.56/~jnz1568/getInfo.php?workbook=19_02.xlsx&amp;sheet=U0&amp;row=858&amp;col=6&amp;number=4.4&amp;sourceID=14","4.4")</f>
        <v>4.4</v>
      </c>
      <c r="G858" s="4" t="str">
        <f>HYPERLINK("http://141.218.60.56/~jnz1568/getInfo.php?workbook=19_02.xlsx&amp;sheet=U0&amp;row=858&amp;col=7&amp;number=2.66e-06&amp;sourceID=14","2.66e-06")</f>
        <v>2.66e-06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HYPERLINK("http://141.218.60.56/~jnz1568/getInfo.php?workbook=19_02.xlsx&amp;sheet=U0&amp;row=859&amp;col=6&amp;number=4.5&amp;sourceID=14","4.5")</f>
        <v>4.5</v>
      </c>
      <c r="G859" s="4" t="str">
        <f>HYPERLINK("http://141.218.60.56/~jnz1568/getInfo.php?workbook=19_02.xlsx&amp;sheet=U0&amp;row=859&amp;col=7&amp;number=2.66e-06&amp;sourceID=14","2.66e-06")</f>
        <v>2.66e-06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HYPERLINK("http://141.218.60.56/~jnz1568/getInfo.php?workbook=19_02.xlsx&amp;sheet=U0&amp;row=860&amp;col=6&amp;number=4.6&amp;sourceID=14","4.6")</f>
        <v>4.6</v>
      </c>
      <c r="G860" s="4" t="str">
        <f>HYPERLINK("http://141.218.60.56/~jnz1568/getInfo.php?workbook=19_02.xlsx&amp;sheet=U0&amp;row=860&amp;col=7&amp;number=2.66e-06&amp;sourceID=14","2.66e-06")</f>
        <v>2.66e-06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HYPERLINK("http://141.218.60.56/~jnz1568/getInfo.php?workbook=19_02.xlsx&amp;sheet=U0&amp;row=861&amp;col=6&amp;number=4.7&amp;sourceID=14","4.7")</f>
        <v>4.7</v>
      </c>
      <c r="G861" s="4" t="str">
        <f>HYPERLINK("http://141.218.60.56/~jnz1568/getInfo.php?workbook=19_02.xlsx&amp;sheet=U0&amp;row=861&amp;col=7&amp;number=2.66e-06&amp;sourceID=14","2.66e-06")</f>
        <v>2.66e-06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HYPERLINK("http://141.218.60.56/~jnz1568/getInfo.php?workbook=19_02.xlsx&amp;sheet=U0&amp;row=862&amp;col=6&amp;number=4.8&amp;sourceID=14","4.8")</f>
        <v>4.8</v>
      </c>
      <c r="G862" s="4" t="str">
        <f>HYPERLINK("http://141.218.60.56/~jnz1568/getInfo.php?workbook=19_02.xlsx&amp;sheet=U0&amp;row=862&amp;col=7&amp;number=2.66e-06&amp;sourceID=14","2.66e-06")</f>
        <v>2.66e-06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HYPERLINK("http://141.218.60.56/~jnz1568/getInfo.php?workbook=19_02.xlsx&amp;sheet=U0&amp;row=863&amp;col=6&amp;number=4.9&amp;sourceID=14","4.9")</f>
        <v>4.9</v>
      </c>
      <c r="G863" s="4" t="str">
        <f>HYPERLINK("http://141.218.60.56/~jnz1568/getInfo.php?workbook=19_02.xlsx&amp;sheet=U0&amp;row=863&amp;col=7&amp;number=2.65e-06&amp;sourceID=14","2.65e-06")</f>
        <v>2.65e-06</v>
      </c>
    </row>
    <row r="864" spans="1:7">
      <c r="A864" s="3">
        <v>19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HYPERLINK("http://141.218.60.56/~jnz1568/getInfo.php?workbook=19_02.xlsx&amp;sheet=U0&amp;row=864&amp;col=6&amp;number=3&amp;sourceID=14","3")</f>
        <v>3</v>
      </c>
      <c r="G864" s="4" t="str">
        <f>HYPERLINK("http://141.218.60.56/~jnz1568/getInfo.php?workbook=19_02.xlsx&amp;sheet=U0&amp;row=864&amp;col=7&amp;number=1.53e-06&amp;sourceID=14","1.53e-06")</f>
        <v>1.53e-06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HYPERLINK("http://141.218.60.56/~jnz1568/getInfo.php?workbook=19_02.xlsx&amp;sheet=U0&amp;row=865&amp;col=6&amp;number=3.1&amp;sourceID=14","3.1")</f>
        <v>3.1</v>
      </c>
      <c r="G865" s="4" t="str">
        <f>HYPERLINK("http://141.218.60.56/~jnz1568/getInfo.php?workbook=19_02.xlsx&amp;sheet=U0&amp;row=865&amp;col=7&amp;number=1.53e-06&amp;sourceID=14","1.53e-06")</f>
        <v>1.53e-06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HYPERLINK("http://141.218.60.56/~jnz1568/getInfo.php?workbook=19_02.xlsx&amp;sheet=U0&amp;row=866&amp;col=6&amp;number=3.2&amp;sourceID=14","3.2")</f>
        <v>3.2</v>
      </c>
      <c r="G866" s="4" t="str">
        <f>HYPERLINK("http://141.218.60.56/~jnz1568/getInfo.php?workbook=19_02.xlsx&amp;sheet=U0&amp;row=866&amp;col=7&amp;number=1.53e-06&amp;sourceID=14","1.53e-06")</f>
        <v>1.53e-06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HYPERLINK("http://141.218.60.56/~jnz1568/getInfo.php?workbook=19_02.xlsx&amp;sheet=U0&amp;row=867&amp;col=6&amp;number=3.3&amp;sourceID=14","3.3")</f>
        <v>3.3</v>
      </c>
      <c r="G867" s="4" t="str">
        <f>HYPERLINK("http://141.218.60.56/~jnz1568/getInfo.php?workbook=19_02.xlsx&amp;sheet=U0&amp;row=867&amp;col=7&amp;number=1.53e-06&amp;sourceID=14","1.53e-06")</f>
        <v>1.53e-06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HYPERLINK("http://141.218.60.56/~jnz1568/getInfo.php?workbook=19_02.xlsx&amp;sheet=U0&amp;row=868&amp;col=6&amp;number=3.4&amp;sourceID=14","3.4")</f>
        <v>3.4</v>
      </c>
      <c r="G868" s="4" t="str">
        <f>HYPERLINK("http://141.218.60.56/~jnz1568/getInfo.php?workbook=19_02.xlsx&amp;sheet=U0&amp;row=868&amp;col=7&amp;number=1.53e-06&amp;sourceID=14","1.53e-06")</f>
        <v>1.53e-06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HYPERLINK("http://141.218.60.56/~jnz1568/getInfo.php?workbook=19_02.xlsx&amp;sheet=U0&amp;row=869&amp;col=6&amp;number=3.5&amp;sourceID=14","3.5")</f>
        <v>3.5</v>
      </c>
      <c r="G869" s="4" t="str">
        <f>HYPERLINK("http://141.218.60.56/~jnz1568/getInfo.php?workbook=19_02.xlsx&amp;sheet=U0&amp;row=869&amp;col=7&amp;number=1.53e-06&amp;sourceID=14","1.53e-06")</f>
        <v>1.53e-06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HYPERLINK("http://141.218.60.56/~jnz1568/getInfo.php?workbook=19_02.xlsx&amp;sheet=U0&amp;row=870&amp;col=6&amp;number=3.6&amp;sourceID=14","3.6")</f>
        <v>3.6</v>
      </c>
      <c r="G870" s="4" t="str">
        <f>HYPERLINK("http://141.218.60.56/~jnz1568/getInfo.php?workbook=19_02.xlsx&amp;sheet=U0&amp;row=870&amp;col=7&amp;number=1.53e-06&amp;sourceID=14","1.53e-06")</f>
        <v>1.53e-06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HYPERLINK("http://141.218.60.56/~jnz1568/getInfo.php?workbook=19_02.xlsx&amp;sheet=U0&amp;row=871&amp;col=6&amp;number=3.7&amp;sourceID=14","3.7")</f>
        <v>3.7</v>
      </c>
      <c r="G871" s="4" t="str">
        <f>HYPERLINK("http://141.218.60.56/~jnz1568/getInfo.php?workbook=19_02.xlsx&amp;sheet=U0&amp;row=871&amp;col=7&amp;number=1.53e-06&amp;sourceID=14","1.53e-06")</f>
        <v>1.53e-06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HYPERLINK("http://141.218.60.56/~jnz1568/getInfo.php?workbook=19_02.xlsx&amp;sheet=U0&amp;row=872&amp;col=6&amp;number=3.8&amp;sourceID=14","3.8")</f>
        <v>3.8</v>
      </c>
      <c r="G872" s="4" t="str">
        <f>HYPERLINK("http://141.218.60.56/~jnz1568/getInfo.php?workbook=19_02.xlsx&amp;sheet=U0&amp;row=872&amp;col=7&amp;number=1.53e-06&amp;sourceID=14","1.53e-06")</f>
        <v>1.53e-06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HYPERLINK("http://141.218.60.56/~jnz1568/getInfo.php?workbook=19_02.xlsx&amp;sheet=U0&amp;row=873&amp;col=6&amp;number=3.9&amp;sourceID=14","3.9")</f>
        <v>3.9</v>
      </c>
      <c r="G873" s="4" t="str">
        <f>HYPERLINK("http://141.218.60.56/~jnz1568/getInfo.php?workbook=19_02.xlsx&amp;sheet=U0&amp;row=873&amp;col=7&amp;number=1.53e-06&amp;sourceID=14","1.53e-06")</f>
        <v>1.53e-06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HYPERLINK("http://141.218.60.56/~jnz1568/getInfo.php?workbook=19_02.xlsx&amp;sheet=U0&amp;row=874&amp;col=6&amp;number=4&amp;sourceID=14","4")</f>
        <v>4</v>
      </c>
      <c r="G874" s="4" t="str">
        <f>HYPERLINK("http://141.218.60.56/~jnz1568/getInfo.php?workbook=19_02.xlsx&amp;sheet=U0&amp;row=874&amp;col=7&amp;number=1.53e-06&amp;sourceID=14","1.53e-06")</f>
        <v>1.53e-06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HYPERLINK("http://141.218.60.56/~jnz1568/getInfo.php?workbook=19_02.xlsx&amp;sheet=U0&amp;row=875&amp;col=6&amp;number=4.1&amp;sourceID=14","4.1")</f>
        <v>4.1</v>
      </c>
      <c r="G875" s="4" t="str">
        <f>HYPERLINK("http://141.218.60.56/~jnz1568/getInfo.php?workbook=19_02.xlsx&amp;sheet=U0&amp;row=875&amp;col=7&amp;number=1.53e-06&amp;sourceID=14","1.53e-06")</f>
        <v>1.53e-06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HYPERLINK("http://141.218.60.56/~jnz1568/getInfo.php?workbook=19_02.xlsx&amp;sheet=U0&amp;row=876&amp;col=6&amp;number=4.2&amp;sourceID=14","4.2")</f>
        <v>4.2</v>
      </c>
      <c r="G876" s="4" t="str">
        <f>HYPERLINK("http://141.218.60.56/~jnz1568/getInfo.php?workbook=19_02.xlsx&amp;sheet=U0&amp;row=876&amp;col=7&amp;number=1.53e-06&amp;sourceID=14","1.53e-06")</f>
        <v>1.53e-06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HYPERLINK("http://141.218.60.56/~jnz1568/getInfo.php?workbook=19_02.xlsx&amp;sheet=U0&amp;row=877&amp;col=6&amp;number=4.3&amp;sourceID=14","4.3")</f>
        <v>4.3</v>
      </c>
      <c r="G877" s="4" t="str">
        <f>HYPERLINK("http://141.218.60.56/~jnz1568/getInfo.php?workbook=19_02.xlsx&amp;sheet=U0&amp;row=877&amp;col=7&amp;number=1.53e-06&amp;sourceID=14","1.53e-06")</f>
        <v>1.53e-06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HYPERLINK("http://141.218.60.56/~jnz1568/getInfo.php?workbook=19_02.xlsx&amp;sheet=U0&amp;row=878&amp;col=6&amp;number=4.4&amp;sourceID=14","4.4")</f>
        <v>4.4</v>
      </c>
      <c r="G878" s="4" t="str">
        <f>HYPERLINK("http://141.218.60.56/~jnz1568/getInfo.php?workbook=19_02.xlsx&amp;sheet=U0&amp;row=878&amp;col=7&amp;number=1.53e-06&amp;sourceID=14","1.53e-06")</f>
        <v>1.53e-06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HYPERLINK("http://141.218.60.56/~jnz1568/getInfo.php?workbook=19_02.xlsx&amp;sheet=U0&amp;row=879&amp;col=6&amp;number=4.5&amp;sourceID=14","4.5")</f>
        <v>4.5</v>
      </c>
      <c r="G879" s="4" t="str">
        <f>HYPERLINK("http://141.218.60.56/~jnz1568/getInfo.php?workbook=19_02.xlsx&amp;sheet=U0&amp;row=879&amp;col=7&amp;number=1.53e-06&amp;sourceID=14","1.53e-06")</f>
        <v>1.53e-06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HYPERLINK("http://141.218.60.56/~jnz1568/getInfo.php?workbook=19_02.xlsx&amp;sheet=U0&amp;row=880&amp;col=6&amp;number=4.6&amp;sourceID=14","4.6")</f>
        <v>4.6</v>
      </c>
      <c r="G880" s="4" t="str">
        <f>HYPERLINK("http://141.218.60.56/~jnz1568/getInfo.php?workbook=19_02.xlsx&amp;sheet=U0&amp;row=880&amp;col=7&amp;number=1.53e-06&amp;sourceID=14","1.53e-06")</f>
        <v>1.53e-06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HYPERLINK("http://141.218.60.56/~jnz1568/getInfo.php?workbook=19_02.xlsx&amp;sheet=U0&amp;row=881&amp;col=6&amp;number=4.7&amp;sourceID=14","4.7")</f>
        <v>4.7</v>
      </c>
      <c r="G881" s="4" t="str">
        <f>HYPERLINK("http://141.218.60.56/~jnz1568/getInfo.php?workbook=19_02.xlsx&amp;sheet=U0&amp;row=881&amp;col=7&amp;number=1.53e-06&amp;sourceID=14","1.53e-06")</f>
        <v>1.53e-06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HYPERLINK("http://141.218.60.56/~jnz1568/getInfo.php?workbook=19_02.xlsx&amp;sheet=U0&amp;row=882&amp;col=6&amp;number=4.8&amp;sourceID=14","4.8")</f>
        <v>4.8</v>
      </c>
      <c r="G882" s="4" t="str">
        <f>HYPERLINK("http://141.218.60.56/~jnz1568/getInfo.php?workbook=19_02.xlsx&amp;sheet=U0&amp;row=882&amp;col=7&amp;number=1.53e-06&amp;sourceID=14","1.53e-06")</f>
        <v>1.53e-06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HYPERLINK("http://141.218.60.56/~jnz1568/getInfo.php?workbook=19_02.xlsx&amp;sheet=U0&amp;row=883&amp;col=6&amp;number=4.9&amp;sourceID=14","4.9")</f>
        <v>4.9</v>
      </c>
      <c r="G883" s="4" t="str">
        <f>HYPERLINK("http://141.218.60.56/~jnz1568/getInfo.php?workbook=19_02.xlsx&amp;sheet=U0&amp;row=883&amp;col=7&amp;number=1.53e-06&amp;sourceID=14","1.53e-06")</f>
        <v>1.53e-06</v>
      </c>
    </row>
    <row r="884" spans="1:7">
      <c r="A884" s="3">
        <v>19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HYPERLINK("http://141.218.60.56/~jnz1568/getInfo.php?workbook=19_02.xlsx&amp;sheet=U0&amp;row=884&amp;col=6&amp;number=3&amp;sourceID=14","3")</f>
        <v>3</v>
      </c>
      <c r="G884" s="4" t="str">
        <f>HYPERLINK("http://141.218.60.56/~jnz1568/getInfo.php?workbook=19_02.xlsx&amp;sheet=U0&amp;row=884&amp;col=7&amp;number=4.16e-08&amp;sourceID=14","4.16e-08")</f>
        <v>4.16e-08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HYPERLINK("http://141.218.60.56/~jnz1568/getInfo.php?workbook=19_02.xlsx&amp;sheet=U0&amp;row=885&amp;col=6&amp;number=3.1&amp;sourceID=14","3.1")</f>
        <v>3.1</v>
      </c>
      <c r="G885" s="4" t="str">
        <f>HYPERLINK("http://141.218.60.56/~jnz1568/getInfo.php?workbook=19_02.xlsx&amp;sheet=U0&amp;row=885&amp;col=7&amp;number=4.16e-08&amp;sourceID=14","4.16e-08")</f>
        <v>4.16e-08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HYPERLINK("http://141.218.60.56/~jnz1568/getInfo.php?workbook=19_02.xlsx&amp;sheet=U0&amp;row=886&amp;col=6&amp;number=3.2&amp;sourceID=14","3.2")</f>
        <v>3.2</v>
      </c>
      <c r="G886" s="4" t="str">
        <f>HYPERLINK("http://141.218.60.56/~jnz1568/getInfo.php?workbook=19_02.xlsx&amp;sheet=U0&amp;row=886&amp;col=7&amp;number=4.16e-08&amp;sourceID=14","4.16e-08")</f>
        <v>4.16e-08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HYPERLINK("http://141.218.60.56/~jnz1568/getInfo.php?workbook=19_02.xlsx&amp;sheet=U0&amp;row=887&amp;col=6&amp;number=3.3&amp;sourceID=14","3.3")</f>
        <v>3.3</v>
      </c>
      <c r="G887" s="4" t="str">
        <f>HYPERLINK("http://141.218.60.56/~jnz1568/getInfo.php?workbook=19_02.xlsx&amp;sheet=U0&amp;row=887&amp;col=7&amp;number=4.16e-08&amp;sourceID=14","4.16e-08")</f>
        <v>4.16e-08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HYPERLINK("http://141.218.60.56/~jnz1568/getInfo.php?workbook=19_02.xlsx&amp;sheet=U0&amp;row=888&amp;col=6&amp;number=3.4&amp;sourceID=14","3.4")</f>
        <v>3.4</v>
      </c>
      <c r="G888" s="4" t="str">
        <f>HYPERLINK("http://141.218.60.56/~jnz1568/getInfo.php?workbook=19_02.xlsx&amp;sheet=U0&amp;row=888&amp;col=7&amp;number=4.16e-08&amp;sourceID=14","4.16e-08")</f>
        <v>4.16e-08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HYPERLINK("http://141.218.60.56/~jnz1568/getInfo.php?workbook=19_02.xlsx&amp;sheet=U0&amp;row=889&amp;col=6&amp;number=3.5&amp;sourceID=14","3.5")</f>
        <v>3.5</v>
      </c>
      <c r="G889" s="4" t="str">
        <f>HYPERLINK("http://141.218.60.56/~jnz1568/getInfo.php?workbook=19_02.xlsx&amp;sheet=U0&amp;row=889&amp;col=7&amp;number=4.16e-08&amp;sourceID=14","4.16e-08")</f>
        <v>4.16e-08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HYPERLINK("http://141.218.60.56/~jnz1568/getInfo.php?workbook=19_02.xlsx&amp;sheet=U0&amp;row=890&amp;col=6&amp;number=3.6&amp;sourceID=14","3.6")</f>
        <v>3.6</v>
      </c>
      <c r="G890" s="4" t="str">
        <f>HYPERLINK("http://141.218.60.56/~jnz1568/getInfo.php?workbook=19_02.xlsx&amp;sheet=U0&amp;row=890&amp;col=7&amp;number=4.16e-08&amp;sourceID=14","4.16e-08")</f>
        <v>4.16e-08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HYPERLINK("http://141.218.60.56/~jnz1568/getInfo.php?workbook=19_02.xlsx&amp;sheet=U0&amp;row=891&amp;col=6&amp;number=3.7&amp;sourceID=14","3.7")</f>
        <v>3.7</v>
      </c>
      <c r="G891" s="4" t="str">
        <f>HYPERLINK("http://141.218.60.56/~jnz1568/getInfo.php?workbook=19_02.xlsx&amp;sheet=U0&amp;row=891&amp;col=7&amp;number=4.16e-08&amp;sourceID=14","4.16e-08")</f>
        <v>4.16e-08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HYPERLINK("http://141.218.60.56/~jnz1568/getInfo.php?workbook=19_02.xlsx&amp;sheet=U0&amp;row=892&amp;col=6&amp;number=3.8&amp;sourceID=14","3.8")</f>
        <v>3.8</v>
      </c>
      <c r="G892" s="4" t="str">
        <f>HYPERLINK("http://141.218.60.56/~jnz1568/getInfo.php?workbook=19_02.xlsx&amp;sheet=U0&amp;row=892&amp;col=7&amp;number=4.16e-08&amp;sourceID=14","4.16e-08")</f>
        <v>4.16e-08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HYPERLINK("http://141.218.60.56/~jnz1568/getInfo.php?workbook=19_02.xlsx&amp;sheet=U0&amp;row=893&amp;col=6&amp;number=3.9&amp;sourceID=14","3.9")</f>
        <v>3.9</v>
      </c>
      <c r="G893" s="4" t="str">
        <f>HYPERLINK("http://141.218.60.56/~jnz1568/getInfo.php?workbook=19_02.xlsx&amp;sheet=U0&amp;row=893&amp;col=7&amp;number=4.16e-08&amp;sourceID=14","4.16e-08")</f>
        <v>4.16e-08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HYPERLINK("http://141.218.60.56/~jnz1568/getInfo.php?workbook=19_02.xlsx&amp;sheet=U0&amp;row=894&amp;col=6&amp;number=4&amp;sourceID=14","4")</f>
        <v>4</v>
      </c>
      <c r="G894" s="4" t="str">
        <f>HYPERLINK("http://141.218.60.56/~jnz1568/getInfo.php?workbook=19_02.xlsx&amp;sheet=U0&amp;row=894&amp;col=7&amp;number=4.16e-08&amp;sourceID=14","4.16e-08")</f>
        <v>4.16e-08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HYPERLINK("http://141.218.60.56/~jnz1568/getInfo.php?workbook=19_02.xlsx&amp;sheet=U0&amp;row=895&amp;col=6&amp;number=4.1&amp;sourceID=14","4.1")</f>
        <v>4.1</v>
      </c>
      <c r="G895" s="4" t="str">
        <f>HYPERLINK("http://141.218.60.56/~jnz1568/getInfo.php?workbook=19_02.xlsx&amp;sheet=U0&amp;row=895&amp;col=7&amp;number=4.16e-08&amp;sourceID=14","4.16e-08")</f>
        <v>4.16e-08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HYPERLINK("http://141.218.60.56/~jnz1568/getInfo.php?workbook=19_02.xlsx&amp;sheet=U0&amp;row=896&amp;col=6&amp;number=4.2&amp;sourceID=14","4.2")</f>
        <v>4.2</v>
      </c>
      <c r="G896" s="4" t="str">
        <f>HYPERLINK("http://141.218.60.56/~jnz1568/getInfo.php?workbook=19_02.xlsx&amp;sheet=U0&amp;row=896&amp;col=7&amp;number=4.15e-08&amp;sourceID=14","4.15e-08")</f>
        <v>4.15e-08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HYPERLINK("http://141.218.60.56/~jnz1568/getInfo.php?workbook=19_02.xlsx&amp;sheet=U0&amp;row=897&amp;col=6&amp;number=4.3&amp;sourceID=14","4.3")</f>
        <v>4.3</v>
      </c>
      <c r="G897" s="4" t="str">
        <f>HYPERLINK("http://141.218.60.56/~jnz1568/getInfo.php?workbook=19_02.xlsx&amp;sheet=U0&amp;row=897&amp;col=7&amp;number=4.15e-08&amp;sourceID=14","4.15e-08")</f>
        <v>4.15e-08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HYPERLINK("http://141.218.60.56/~jnz1568/getInfo.php?workbook=19_02.xlsx&amp;sheet=U0&amp;row=898&amp;col=6&amp;number=4.4&amp;sourceID=14","4.4")</f>
        <v>4.4</v>
      </c>
      <c r="G898" s="4" t="str">
        <f>HYPERLINK("http://141.218.60.56/~jnz1568/getInfo.php?workbook=19_02.xlsx&amp;sheet=U0&amp;row=898&amp;col=7&amp;number=4.15e-08&amp;sourceID=14","4.15e-08")</f>
        <v>4.15e-08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HYPERLINK("http://141.218.60.56/~jnz1568/getInfo.php?workbook=19_02.xlsx&amp;sheet=U0&amp;row=899&amp;col=6&amp;number=4.5&amp;sourceID=14","4.5")</f>
        <v>4.5</v>
      </c>
      <c r="G899" s="4" t="str">
        <f>HYPERLINK("http://141.218.60.56/~jnz1568/getInfo.php?workbook=19_02.xlsx&amp;sheet=U0&amp;row=899&amp;col=7&amp;number=4.15e-08&amp;sourceID=14","4.15e-08")</f>
        <v>4.15e-08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HYPERLINK("http://141.218.60.56/~jnz1568/getInfo.php?workbook=19_02.xlsx&amp;sheet=U0&amp;row=900&amp;col=6&amp;number=4.6&amp;sourceID=14","4.6")</f>
        <v>4.6</v>
      </c>
      <c r="G900" s="4" t="str">
        <f>HYPERLINK("http://141.218.60.56/~jnz1568/getInfo.php?workbook=19_02.xlsx&amp;sheet=U0&amp;row=900&amp;col=7&amp;number=4.15e-08&amp;sourceID=14","4.15e-08")</f>
        <v>4.15e-08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HYPERLINK("http://141.218.60.56/~jnz1568/getInfo.php?workbook=19_02.xlsx&amp;sheet=U0&amp;row=901&amp;col=6&amp;number=4.7&amp;sourceID=14","4.7")</f>
        <v>4.7</v>
      </c>
      <c r="G901" s="4" t="str">
        <f>HYPERLINK("http://141.218.60.56/~jnz1568/getInfo.php?workbook=19_02.xlsx&amp;sheet=U0&amp;row=901&amp;col=7&amp;number=4.15e-08&amp;sourceID=14","4.15e-08")</f>
        <v>4.15e-08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HYPERLINK("http://141.218.60.56/~jnz1568/getInfo.php?workbook=19_02.xlsx&amp;sheet=U0&amp;row=902&amp;col=6&amp;number=4.8&amp;sourceID=14","4.8")</f>
        <v>4.8</v>
      </c>
      <c r="G902" s="4" t="str">
        <f>HYPERLINK("http://141.218.60.56/~jnz1568/getInfo.php?workbook=19_02.xlsx&amp;sheet=U0&amp;row=902&amp;col=7&amp;number=4.14e-08&amp;sourceID=14","4.14e-08")</f>
        <v>4.14e-08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HYPERLINK("http://141.218.60.56/~jnz1568/getInfo.php?workbook=19_02.xlsx&amp;sheet=U0&amp;row=903&amp;col=6&amp;number=4.9&amp;sourceID=14","4.9")</f>
        <v>4.9</v>
      </c>
      <c r="G903" s="4" t="str">
        <f>HYPERLINK("http://141.218.60.56/~jnz1568/getInfo.php?workbook=19_02.xlsx&amp;sheet=U0&amp;row=903&amp;col=7&amp;number=4.14e-08&amp;sourceID=14","4.14e-08")</f>
        <v>4.14e-08</v>
      </c>
    </row>
    <row r="904" spans="1:7">
      <c r="A904" s="3">
        <v>19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HYPERLINK("http://141.218.60.56/~jnz1568/getInfo.php?workbook=19_02.xlsx&amp;sheet=U0&amp;row=904&amp;col=6&amp;number=3&amp;sourceID=14","3")</f>
        <v>3</v>
      </c>
      <c r="G904" s="4" t="str">
        <f>HYPERLINK("http://141.218.60.56/~jnz1568/getInfo.php?workbook=19_02.xlsx&amp;sheet=U0&amp;row=904&amp;col=7&amp;number=3.76e-08&amp;sourceID=14","3.76e-08")</f>
        <v>3.76e-08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HYPERLINK("http://141.218.60.56/~jnz1568/getInfo.php?workbook=19_02.xlsx&amp;sheet=U0&amp;row=905&amp;col=6&amp;number=3.1&amp;sourceID=14","3.1")</f>
        <v>3.1</v>
      </c>
      <c r="G905" s="4" t="str">
        <f>HYPERLINK("http://141.218.60.56/~jnz1568/getInfo.php?workbook=19_02.xlsx&amp;sheet=U0&amp;row=905&amp;col=7&amp;number=3.76e-08&amp;sourceID=14","3.76e-08")</f>
        <v>3.76e-08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HYPERLINK("http://141.218.60.56/~jnz1568/getInfo.php?workbook=19_02.xlsx&amp;sheet=U0&amp;row=906&amp;col=6&amp;number=3.2&amp;sourceID=14","3.2")</f>
        <v>3.2</v>
      </c>
      <c r="G906" s="4" t="str">
        <f>HYPERLINK("http://141.218.60.56/~jnz1568/getInfo.php?workbook=19_02.xlsx&amp;sheet=U0&amp;row=906&amp;col=7&amp;number=3.76e-08&amp;sourceID=14","3.76e-08")</f>
        <v>3.76e-08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HYPERLINK("http://141.218.60.56/~jnz1568/getInfo.php?workbook=19_02.xlsx&amp;sheet=U0&amp;row=907&amp;col=6&amp;number=3.3&amp;sourceID=14","3.3")</f>
        <v>3.3</v>
      </c>
      <c r="G907" s="4" t="str">
        <f>HYPERLINK("http://141.218.60.56/~jnz1568/getInfo.php?workbook=19_02.xlsx&amp;sheet=U0&amp;row=907&amp;col=7&amp;number=3.76e-08&amp;sourceID=14","3.76e-08")</f>
        <v>3.76e-08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HYPERLINK("http://141.218.60.56/~jnz1568/getInfo.php?workbook=19_02.xlsx&amp;sheet=U0&amp;row=908&amp;col=6&amp;number=3.4&amp;sourceID=14","3.4")</f>
        <v>3.4</v>
      </c>
      <c r="G908" s="4" t="str">
        <f>HYPERLINK("http://141.218.60.56/~jnz1568/getInfo.php?workbook=19_02.xlsx&amp;sheet=U0&amp;row=908&amp;col=7&amp;number=3.76e-08&amp;sourceID=14","3.76e-08")</f>
        <v>3.76e-08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HYPERLINK("http://141.218.60.56/~jnz1568/getInfo.php?workbook=19_02.xlsx&amp;sheet=U0&amp;row=909&amp;col=6&amp;number=3.5&amp;sourceID=14","3.5")</f>
        <v>3.5</v>
      </c>
      <c r="G909" s="4" t="str">
        <f>HYPERLINK("http://141.218.60.56/~jnz1568/getInfo.php?workbook=19_02.xlsx&amp;sheet=U0&amp;row=909&amp;col=7&amp;number=3.76e-08&amp;sourceID=14","3.76e-08")</f>
        <v>3.76e-08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HYPERLINK("http://141.218.60.56/~jnz1568/getInfo.php?workbook=19_02.xlsx&amp;sheet=U0&amp;row=910&amp;col=6&amp;number=3.6&amp;sourceID=14","3.6")</f>
        <v>3.6</v>
      </c>
      <c r="G910" s="4" t="str">
        <f>HYPERLINK("http://141.218.60.56/~jnz1568/getInfo.php?workbook=19_02.xlsx&amp;sheet=U0&amp;row=910&amp;col=7&amp;number=3.76e-08&amp;sourceID=14","3.76e-08")</f>
        <v>3.76e-08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HYPERLINK("http://141.218.60.56/~jnz1568/getInfo.php?workbook=19_02.xlsx&amp;sheet=U0&amp;row=911&amp;col=6&amp;number=3.7&amp;sourceID=14","3.7")</f>
        <v>3.7</v>
      </c>
      <c r="G911" s="4" t="str">
        <f>HYPERLINK("http://141.218.60.56/~jnz1568/getInfo.php?workbook=19_02.xlsx&amp;sheet=U0&amp;row=911&amp;col=7&amp;number=3.76e-08&amp;sourceID=14","3.76e-08")</f>
        <v>3.76e-08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HYPERLINK("http://141.218.60.56/~jnz1568/getInfo.php?workbook=19_02.xlsx&amp;sheet=U0&amp;row=912&amp;col=6&amp;number=3.8&amp;sourceID=14","3.8")</f>
        <v>3.8</v>
      </c>
      <c r="G912" s="4" t="str">
        <f>HYPERLINK("http://141.218.60.56/~jnz1568/getInfo.php?workbook=19_02.xlsx&amp;sheet=U0&amp;row=912&amp;col=7&amp;number=3.76e-08&amp;sourceID=14","3.76e-08")</f>
        <v>3.76e-08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HYPERLINK("http://141.218.60.56/~jnz1568/getInfo.php?workbook=19_02.xlsx&amp;sheet=U0&amp;row=913&amp;col=6&amp;number=3.9&amp;sourceID=14","3.9")</f>
        <v>3.9</v>
      </c>
      <c r="G913" s="4" t="str">
        <f>HYPERLINK("http://141.218.60.56/~jnz1568/getInfo.php?workbook=19_02.xlsx&amp;sheet=U0&amp;row=913&amp;col=7&amp;number=3.76e-08&amp;sourceID=14","3.76e-08")</f>
        <v>3.76e-08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HYPERLINK("http://141.218.60.56/~jnz1568/getInfo.php?workbook=19_02.xlsx&amp;sheet=U0&amp;row=914&amp;col=6&amp;number=4&amp;sourceID=14","4")</f>
        <v>4</v>
      </c>
      <c r="G914" s="4" t="str">
        <f>HYPERLINK("http://141.218.60.56/~jnz1568/getInfo.php?workbook=19_02.xlsx&amp;sheet=U0&amp;row=914&amp;col=7&amp;number=3.76e-08&amp;sourceID=14","3.76e-08")</f>
        <v>3.76e-08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HYPERLINK("http://141.218.60.56/~jnz1568/getInfo.php?workbook=19_02.xlsx&amp;sheet=U0&amp;row=915&amp;col=6&amp;number=4.1&amp;sourceID=14","4.1")</f>
        <v>4.1</v>
      </c>
      <c r="G915" s="4" t="str">
        <f>HYPERLINK("http://141.218.60.56/~jnz1568/getInfo.php?workbook=19_02.xlsx&amp;sheet=U0&amp;row=915&amp;col=7&amp;number=3.76e-08&amp;sourceID=14","3.76e-08")</f>
        <v>3.76e-08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HYPERLINK("http://141.218.60.56/~jnz1568/getInfo.php?workbook=19_02.xlsx&amp;sheet=U0&amp;row=916&amp;col=6&amp;number=4.2&amp;sourceID=14","4.2")</f>
        <v>4.2</v>
      </c>
      <c r="G916" s="4" t="str">
        <f>HYPERLINK("http://141.218.60.56/~jnz1568/getInfo.php?workbook=19_02.xlsx&amp;sheet=U0&amp;row=916&amp;col=7&amp;number=3.76e-08&amp;sourceID=14","3.76e-08")</f>
        <v>3.76e-08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HYPERLINK("http://141.218.60.56/~jnz1568/getInfo.php?workbook=19_02.xlsx&amp;sheet=U0&amp;row=917&amp;col=6&amp;number=4.3&amp;sourceID=14","4.3")</f>
        <v>4.3</v>
      </c>
      <c r="G917" s="4" t="str">
        <f>HYPERLINK("http://141.218.60.56/~jnz1568/getInfo.php?workbook=19_02.xlsx&amp;sheet=U0&amp;row=917&amp;col=7&amp;number=3.76e-08&amp;sourceID=14","3.76e-08")</f>
        <v>3.76e-08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HYPERLINK("http://141.218.60.56/~jnz1568/getInfo.php?workbook=19_02.xlsx&amp;sheet=U0&amp;row=918&amp;col=6&amp;number=4.4&amp;sourceID=14","4.4")</f>
        <v>4.4</v>
      </c>
      <c r="G918" s="4" t="str">
        <f>HYPERLINK("http://141.218.60.56/~jnz1568/getInfo.php?workbook=19_02.xlsx&amp;sheet=U0&amp;row=918&amp;col=7&amp;number=3.75e-08&amp;sourceID=14","3.75e-08")</f>
        <v>3.75e-08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HYPERLINK("http://141.218.60.56/~jnz1568/getInfo.php?workbook=19_02.xlsx&amp;sheet=U0&amp;row=919&amp;col=6&amp;number=4.5&amp;sourceID=14","4.5")</f>
        <v>4.5</v>
      </c>
      <c r="G919" s="4" t="str">
        <f>HYPERLINK("http://141.218.60.56/~jnz1568/getInfo.php?workbook=19_02.xlsx&amp;sheet=U0&amp;row=919&amp;col=7&amp;number=3.75e-08&amp;sourceID=14","3.75e-08")</f>
        <v>3.75e-08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HYPERLINK("http://141.218.60.56/~jnz1568/getInfo.php?workbook=19_02.xlsx&amp;sheet=U0&amp;row=920&amp;col=6&amp;number=4.6&amp;sourceID=14","4.6")</f>
        <v>4.6</v>
      </c>
      <c r="G920" s="4" t="str">
        <f>HYPERLINK("http://141.218.60.56/~jnz1568/getInfo.php?workbook=19_02.xlsx&amp;sheet=U0&amp;row=920&amp;col=7&amp;number=3.75e-08&amp;sourceID=14","3.75e-08")</f>
        <v>3.75e-08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HYPERLINK("http://141.218.60.56/~jnz1568/getInfo.php?workbook=19_02.xlsx&amp;sheet=U0&amp;row=921&amp;col=6&amp;number=4.7&amp;sourceID=14","4.7")</f>
        <v>4.7</v>
      </c>
      <c r="G921" s="4" t="str">
        <f>HYPERLINK("http://141.218.60.56/~jnz1568/getInfo.php?workbook=19_02.xlsx&amp;sheet=U0&amp;row=921&amp;col=7&amp;number=3.75e-08&amp;sourceID=14","3.75e-08")</f>
        <v>3.75e-08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HYPERLINK("http://141.218.60.56/~jnz1568/getInfo.php?workbook=19_02.xlsx&amp;sheet=U0&amp;row=922&amp;col=6&amp;number=4.8&amp;sourceID=14","4.8")</f>
        <v>4.8</v>
      </c>
      <c r="G922" s="4" t="str">
        <f>HYPERLINK("http://141.218.60.56/~jnz1568/getInfo.php?workbook=19_02.xlsx&amp;sheet=U0&amp;row=922&amp;col=7&amp;number=3.75e-08&amp;sourceID=14","3.75e-08")</f>
        <v>3.75e-08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HYPERLINK("http://141.218.60.56/~jnz1568/getInfo.php?workbook=19_02.xlsx&amp;sheet=U0&amp;row=923&amp;col=6&amp;number=4.9&amp;sourceID=14","4.9")</f>
        <v>4.9</v>
      </c>
      <c r="G923" s="4" t="str">
        <f>HYPERLINK("http://141.218.60.56/~jnz1568/getInfo.php?workbook=19_02.xlsx&amp;sheet=U0&amp;row=923&amp;col=7&amp;number=3.75e-08&amp;sourceID=14","3.75e-08")</f>
        <v>3.75e-08</v>
      </c>
    </row>
    <row r="924" spans="1:7">
      <c r="A924" s="3">
        <v>19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HYPERLINK("http://141.218.60.56/~jnz1568/getInfo.php?workbook=19_02.xlsx&amp;sheet=U0&amp;row=924&amp;col=6&amp;number=3&amp;sourceID=14","3")</f>
        <v>3</v>
      </c>
      <c r="G924" s="4" t="str">
        <f>HYPERLINK("http://141.218.60.56/~jnz1568/getInfo.php?workbook=19_02.xlsx&amp;sheet=U0&amp;row=924&amp;col=7&amp;number=6.47e-08&amp;sourceID=14","6.47e-08")</f>
        <v>6.47e-08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HYPERLINK("http://141.218.60.56/~jnz1568/getInfo.php?workbook=19_02.xlsx&amp;sheet=U0&amp;row=925&amp;col=6&amp;number=3.1&amp;sourceID=14","3.1")</f>
        <v>3.1</v>
      </c>
      <c r="G925" s="4" t="str">
        <f>HYPERLINK("http://141.218.60.56/~jnz1568/getInfo.php?workbook=19_02.xlsx&amp;sheet=U0&amp;row=925&amp;col=7&amp;number=6.47e-08&amp;sourceID=14","6.47e-08")</f>
        <v>6.47e-08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HYPERLINK("http://141.218.60.56/~jnz1568/getInfo.php?workbook=19_02.xlsx&amp;sheet=U0&amp;row=926&amp;col=6&amp;number=3.2&amp;sourceID=14","3.2")</f>
        <v>3.2</v>
      </c>
      <c r="G926" s="4" t="str">
        <f>HYPERLINK("http://141.218.60.56/~jnz1568/getInfo.php?workbook=19_02.xlsx&amp;sheet=U0&amp;row=926&amp;col=7&amp;number=6.47e-08&amp;sourceID=14","6.47e-08")</f>
        <v>6.47e-08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HYPERLINK("http://141.218.60.56/~jnz1568/getInfo.php?workbook=19_02.xlsx&amp;sheet=U0&amp;row=927&amp;col=6&amp;number=3.3&amp;sourceID=14","3.3")</f>
        <v>3.3</v>
      </c>
      <c r="G927" s="4" t="str">
        <f>HYPERLINK("http://141.218.60.56/~jnz1568/getInfo.php?workbook=19_02.xlsx&amp;sheet=U0&amp;row=927&amp;col=7&amp;number=6.47e-08&amp;sourceID=14","6.47e-08")</f>
        <v>6.47e-08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HYPERLINK("http://141.218.60.56/~jnz1568/getInfo.php?workbook=19_02.xlsx&amp;sheet=U0&amp;row=928&amp;col=6&amp;number=3.4&amp;sourceID=14","3.4")</f>
        <v>3.4</v>
      </c>
      <c r="G928" s="4" t="str">
        <f>HYPERLINK("http://141.218.60.56/~jnz1568/getInfo.php?workbook=19_02.xlsx&amp;sheet=U0&amp;row=928&amp;col=7&amp;number=6.47e-08&amp;sourceID=14","6.47e-08")</f>
        <v>6.47e-08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HYPERLINK("http://141.218.60.56/~jnz1568/getInfo.php?workbook=19_02.xlsx&amp;sheet=U0&amp;row=929&amp;col=6&amp;number=3.5&amp;sourceID=14","3.5")</f>
        <v>3.5</v>
      </c>
      <c r="G929" s="4" t="str">
        <f>HYPERLINK("http://141.218.60.56/~jnz1568/getInfo.php?workbook=19_02.xlsx&amp;sheet=U0&amp;row=929&amp;col=7&amp;number=6.47e-08&amp;sourceID=14","6.47e-08")</f>
        <v>6.47e-08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HYPERLINK("http://141.218.60.56/~jnz1568/getInfo.php?workbook=19_02.xlsx&amp;sheet=U0&amp;row=930&amp;col=6&amp;number=3.6&amp;sourceID=14","3.6")</f>
        <v>3.6</v>
      </c>
      <c r="G930" s="4" t="str">
        <f>HYPERLINK("http://141.218.60.56/~jnz1568/getInfo.php?workbook=19_02.xlsx&amp;sheet=U0&amp;row=930&amp;col=7&amp;number=6.47e-08&amp;sourceID=14","6.47e-08")</f>
        <v>6.47e-08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HYPERLINK("http://141.218.60.56/~jnz1568/getInfo.php?workbook=19_02.xlsx&amp;sheet=U0&amp;row=931&amp;col=6&amp;number=3.7&amp;sourceID=14","3.7")</f>
        <v>3.7</v>
      </c>
      <c r="G931" s="4" t="str">
        <f>HYPERLINK("http://141.218.60.56/~jnz1568/getInfo.php?workbook=19_02.xlsx&amp;sheet=U0&amp;row=931&amp;col=7&amp;number=6.47e-08&amp;sourceID=14","6.47e-08")</f>
        <v>6.47e-08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HYPERLINK("http://141.218.60.56/~jnz1568/getInfo.php?workbook=19_02.xlsx&amp;sheet=U0&amp;row=932&amp;col=6&amp;number=3.8&amp;sourceID=14","3.8")</f>
        <v>3.8</v>
      </c>
      <c r="G932" s="4" t="str">
        <f>HYPERLINK("http://141.218.60.56/~jnz1568/getInfo.php?workbook=19_02.xlsx&amp;sheet=U0&amp;row=932&amp;col=7&amp;number=6.47e-08&amp;sourceID=14","6.47e-08")</f>
        <v>6.47e-08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HYPERLINK("http://141.218.60.56/~jnz1568/getInfo.php?workbook=19_02.xlsx&amp;sheet=U0&amp;row=933&amp;col=6&amp;number=3.9&amp;sourceID=14","3.9")</f>
        <v>3.9</v>
      </c>
      <c r="G933" s="4" t="str">
        <f>HYPERLINK("http://141.218.60.56/~jnz1568/getInfo.php?workbook=19_02.xlsx&amp;sheet=U0&amp;row=933&amp;col=7&amp;number=6.47e-08&amp;sourceID=14","6.47e-08")</f>
        <v>6.47e-08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HYPERLINK("http://141.218.60.56/~jnz1568/getInfo.php?workbook=19_02.xlsx&amp;sheet=U0&amp;row=934&amp;col=6&amp;number=4&amp;sourceID=14","4")</f>
        <v>4</v>
      </c>
      <c r="G934" s="4" t="str">
        <f>HYPERLINK("http://141.218.60.56/~jnz1568/getInfo.php?workbook=19_02.xlsx&amp;sheet=U0&amp;row=934&amp;col=7&amp;number=6.47e-08&amp;sourceID=14","6.47e-08")</f>
        <v>6.47e-08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HYPERLINK("http://141.218.60.56/~jnz1568/getInfo.php?workbook=19_02.xlsx&amp;sheet=U0&amp;row=935&amp;col=6&amp;number=4.1&amp;sourceID=14","4.1")</f>
        <v>4.1</v>
      </c>
      <c r="G935" s="4" t="str">
        <f>HYPERLINK("http://141.218.60.56/~jnz1568/getInfo.php?workbook=19_02.xlsx&amp;sheet=U0&amp;row=935&amp;col=7&amp;number=6.47e-08&amp;sourceID=14","6.47e-08")</f>
        <v>6.47e-08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HYPERLINK("http://141.218.60.56/~jnz1568/getInfo.php?workbook=19_02.xlsx&amp;sheet=U0&amp;row=936&amp;col=6&amp;number=4.2&amp;sourceID=14","4.2")</f>
        <v>4.2</v>
      </c>
      <c r="G936" s="4" t="str">
        <f>HYPERLINK("http://141.218.60.56/~jnz1568/getInfo.php?workbook=19_02.xlsx&amp;sheet=U0&amp;row=936&amp;col=7&amp;number=6.47e-08&amp;sourceID=14","6.47e-08")</f>
        <v>6.47e-08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HYPERLINK("http://141.218.60.56/~jnz1568/getInfo.php?workbook=19_02.xlsx&amp;sheet=U0&amp;row=937&amp;col=6&amp;number=4.3&amp;sourceID=14","4.3")</f>
        <v>4.3</v>
      </c>
      <c r="G937" s="4" t="str">
        <f>HYPERLINK("http://141.218.60.56/~jnz1568/getInfo.php?workbook=19_02.xlsx&amp;sheet=U0&amp;row=937&amp;col=7&amp;number=6.47e-08&amp;sourceID=14","6.47e-08")</f>
        <v>6.47e-08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HYPERLINK("http://141.218.60.56/~jnz1568/getInfo.php?workbook=19_02.xlsx&amp;sheet=U0&amp;row=938&amp;col=6&amp;number=4.4&amp;sourceID=14","4.4")</f>
        <v>4.4</v>
      </c>
      <c r="G938" s="4" t="str">
        <f>HYPERLINK("http://141.218.60.56/~jnz1568/getInfo.php?workbook=19_02.xlsx&amp;sheet=U0&amp;row=938&amp;col=7&amp;number=6.46e-08&amp;sourceID=14","6.46e-08")</f>
        <v>6.46e-08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HYPERLINK("http://141.218.60.56/~jnz1568/getInfo.php?workbook=19_02.xlsx&amp;sheet=U0&amp;row=939&amp;col=6&amp;number=4.5&amp;sourceID=14","4.5")</f>
        <v>4.5</v>
      </c>
      <c r="G939" s="4" t="str">
        <f>HYPERLINK("http://141.218.60.56/~jnz1568/getInfo.php?workbook=19_02.xlsx&amp;sheet=U0&amp;row=939&amp;col=7&amp;number=6.46e-08&amp;sourceID=14","6.46e-08")</f>
        <v>6.46e-08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HYPERLINK("http://141.218.60.56/~jnz1568/getInfo.php?workbook=19_02.xlsx&amp;sheet=U0&amp;row=940&amp;col=6&amp;number=4.6&amp;sourceID=14","4.6")</f>
        <v>4.6</v>
      </c>
      <c r="G940" s="4" t="str">
        <f>HYPERLINK("http://141.218.60.56/~jnz1568/getInfo.php?workbook=19_02.xlsx&amp;sheet=U0&amp;row=940&amp;col=7&amp;number=6.46e-08&amp;sourceID=14","6.46e-08")</f>
        <v>6.46e-08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HYPERLINK("http://141.218.60.56/~jnz1568/getInfo.php?workbook=19_02.xlsx&amp;sheet=U0&amp;row=941&amp;col=6&amp;number=4.7&amp;sourceID=14","4.7")</f>
        <v>4.7</v>
      </c>
      <c r="G941" s="4" t="str">
        <f>HYPERLINK("http://141.218.60.56/~jnz1568/getInfo.php?workbook=19_02.xlsx&amp;sheet=U0&amp;row=941&amp;col=7&amp;number=6.45e-08&amp;sourceID=14","6.45e-08")</f>
        <v>6.45e-08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HYPERLINK("http://141.218.60.56/~jnz1568/getInfo.php?workbook=19_02.xlsx&amp;sheet=U0&amp;row=942&amp;col=6&amp;number=4.8&amp;sourceID=14","4.8")</f>
        <v>4.8</v>
      </c>
      <c r="G942" s="4" t="str">
        <f>HYPERLINK("http://141.218.60.56/~jnz1568/getInfo.php?workbook=19_02.xlsx&amp;sheet=U0&amp;row=942&amp;col=7&amp;number=6.45e-08&amp;sourceID=14","6.45e-08")</f>
        <v>6.45e-08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HYPERLINK("http://141.218.60.56/~jnz1568/getInfo.php?workbook=19_02.xlsx&amp;sheet=U0&amp;row=943&amp;col=6&amp;number=4.9&amp;sourceID=14","4.9")</f>
        <v>4.9</v>
      </c>
      <c r="G943" s="4" t="str">
        <f>HYPERLINK("http://141.218.60.56/~jnz1568/getInfo.php?workbook=19_02.xlsx&amp;sheet=U0&amp;row=943&amp;col=7&amp;number=6.44e-08&amp;sourceID=14","6.44e-08")</f>
        <v>6.44e-08</v>
      </c>
    </row>
    <row r="944" spans="1:7">
      <c r="A944" s="3">
        <v>19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HYPERLINK("http://141.218.60.56/~jnz1568/getInfo.php?workbook=19_02.xlsx&amp;sheet=U0&amp;row=944&amp;col=6&amp;number=3&amp;sourceID=14","3")</f>
        <v>3</v>
      </c>
      <c r="G944" s="4" t="str">
        <f>HYPERLINK("http://141.218.60.56/~jnz1568/getInfo.php?workbook=19_02.xlsx&amp;sheet=U0&amp;row=944&amp;col=7&amp;number=4.25e-08&amp;sourceID=14","4.25e-08")</f>
        <v>4.25e-08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HYPERLINK("http://141.218.60.56/~jnz1568/getInfo.php?workbook=19_02.xlsx&amp;sheet=U0&amp;row=945&amp;col=6&amp;number=3.1&amp;sourceID=14","3.1")</f>
        <v>3.1</v>
      </c>
      <c r="G945" s="4" t="str">
        <f>HYPERLINK("http://141.218.60.56/~jnz1568/getInfo.php?workbook=19_02.xlsx&amp;sheet=U0&amp;row=945&amp;col=7&amp;number=4.25e-08&amp;sourceID=14","4.25e-08")</f>
        <v>4.25e-08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HYPERLINK("http://141.218.60.56/~jnz1568/getInfo.php?workbook=19_02.xlsx&amp;sheet=U0&amp;row=946&amp;col=6&amp;number=3.2&amp;sourceID=14","3.2")</f>
        <v>3.2</v>
      </c>
      <c r="G946" s="4" t="str">
        <f>HYPERLINK("http://141.218.60.56/~jnz1568/getInfo.php?workbook=19_02.xlsx&amp;sheet=U0&amp;row=946&amp;col=7&amp;number=4.25e-08&amp;sourceID=14","4.25e-08")</f>
        <v>4.25e-08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HYPERLINK("http://141.218.60.56/~jnz1568/getInfo.php?workbook=19_02.xlsx&amp;sheet=U0&amp;row=947&amp;col=6&amp;number=3.3&amp;sourceID=14","3.3")</f>
        <v>3.3</v>
      </c>
      <c r="G947" s="4" t="str">
        <f>HYPERLINK("http://141.218.60.56/~jnz1568/getInfo.php?workbook=19_02.xlsx&amp;sheet=U0&amp;row=947&amp;col=7&amp;number=4.25e-08&amp;sourceID=14","4.25e-08")</f>
        <v>4.25e-08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HYPERLINK("http://141.218.60.56/~jnz1568/getInfo.php?workbook=19_02.xlsx&amp;sheet=U0&amp;row=948&amp;col=6&amp;number=3.4&amp;sourceID=14","3.4")</f>
        <v>3.4</v>
      </c>
      <c r="G948" s="4" t="str">
        <f>HYPERLINK("http://141.218.60.56/~jnz1568/getInfo.php?workbook=19_02.xlsx&amp;sheet=U0&amp;row=948&amp;col=7&amp;number=4.25e-08&amp;sourceID=14","4.25e-08")</f>
        <v>4.25e-08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HYPERLINK("http://141.218.60.56/~jnz1568/getInfo.php?workbook=19_02.xlsx&amp;sheet=U0&amp;row=949&amp;col=6&amp;number=3.5&amp;sourceID=14","3.5")</f>
        <v>3.5</v>
      </c>
      <c r="G949" s="4" t="str">
        <f>HYPERLINK("http://141.218.60.56/~jnz1568/getInfo.php?workbook=19_02.xlsx&amp;sheet=U0&amp;row=949&amp;col=7&amp;number=4.25e-08&amp;sourceID=14","4.25e-08")</f>
        <v>4.25e-08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HYPERLINK("http://141.218.60.56/~jnz1568/getInfo.php?workbook=19_02.xlsx&amp;sheet=U0&amp;row=950&amp;col=6&amp;number=3.6&amp;sourceID=14","3.6")</f>
        <v>3.6</v>
      </c>
      <c r="G950" s="4" t="str">
        <f>HYPERLINK("http://141.218.60.56/~jnz1568/getInfo.php?workbook=19_02.xlsx&amp;sheet=U0&amp;row=950&amp;col=7&amp;number=4.25e-08&amp;sourceID=14","4.25e-08")</f>
        <v>4.25e-08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HYPERLINK("http://141.218.60.56/~jnz1568/getInfo.php?workbook=19_02.xlsx&amp;sheet=U0&amp;row=951&amp;col=6&amp;number=3.7&amp;sourceID=14","3.7")</f>
        <v>3.7</v>
      </c>
      <c r="G951" s="4" t="str">
        <f>HYPERLINK("http://141.218.60.56/~jnz1568/getInfo.php?workbook=19_02.xlsx&amp;sheet=U0&amp;row=951&amp;col=7&amp;number=4.25e-08&amp;sourceID=14","4.25e-08")</f>
        <v>4.25e-08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HYPERLINK("http://141.218.60.56/~jnz1568/getInfo.php?workbook=19_02.xlsx&amp;sheet=U0&amp;row=952&amp;col=6&amp;number=3.8&amp;sourceID=14","3.8")</f>
        <v>3.8</v>
      </c>
      <c r="G952" s="4" t="str">
        <f>HYPERLINK("http://141.218.60.56/~jnz1568/getInfo.php?workbook=19_02.xlsx&amp;sheet=U0&amp;row=952&amp;col=7&amp;number=4.25e-08&amp;sourceID=14","4.25e-08")</f>
        <v>4.25e-08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HYPERLINK("http://141.218.60.56/~jnz1568/getInfo.php?workbook=19_02.xlsx&amp;sheet=U0&amp;row=953&amp;col=6&amp;number=3.9&amp;sourceID=14","3.9")</f>
        <v>3.9</v>
      </c>
      <c r="G953" s="4" t="str">
        <f>HYPERLINK("http://141.218.60.56/~jnz1568/getInfo.php?workbook=19_02.xlsx&amp;sheet=U0&amp;row=953&amp;col=7&amp;number=4.25e-08&amp;sourceID=14","4.25e-08")</f>
        <v>4.25e-08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HYPERLINK("http://141.218.60.56/~jnz1568/getInfo.php?workbook=19_02.xlsx&amp;sheet=U0&amp;row=954&amp;col=6&amp;number=4&amp;sourceID=14","4")</f>
        <v>4</v>
      </c>
      <c r="G954" s="4" t="str">
        <f>HYPERLINK("http://141.218.60.56/~jnz1568/getInfo.php?workbook=19_02.xlsx&amp;sheet=U0&amp;row=954&amp;col=7&amp;number=4.25e-08&amp;sourceID=14","4.25e-08")</f>
        <v>4.25e-08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HYPERLINK("http://141.218.60.56/~jnz1568/getInfo.php?workbook=19_02.xlsx&amp;sheet=U0&amp;row=955&amp;col=6&amp;number=4.1&amp;sourceID=14","4.1")</f>
        <v>4.1</v>
      </c>
      <c r="G955" s="4" t="str">
        <f>HYPERLINK("http://141.218.60.56/~jnz1568/getInfo.php?workbook=19_02.xlsx&amp;sheet=U0&amp;row=955&amp;col=7&amp;number=4.25e-08&amp;sourceID=14","4.25e-08")</f>
        <v>4.25e-08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HYPERLINK("http://141.218.60.56/~jnz1568/getInfo.php?workbook=19_02.xlsx&amp;sheet=U0&amp;row=956&amp;col=6&amp;number=4.2&amp;sourceID=14","4.2")</f>
        <v>4.2</v>
      </c>
      <c r="G956" s="4" t="str">
        <f>HYPERLINK("http://141.218.60.56/~jnz1568/getInfo.php?workbook=19_02.xlsx&amp;sheet=U0&amp;row=956&amp;col=7&amp;number=4.25e-08&amp;sourceID=14","4.25e-08")</f>
        <v>4.25e-08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HYPERLINK("http://141.218.60.56/~jnz1568/getInfo.php?workbook=19_02.xlsx&amp;sheet=U0&amp;row=957&amp;col=6&amp;number=4.3&amp;sourceID=14","4.3")</f>
        <v>4.3</v>
      </c>
      <c r="G957" s="4" t="str">
        <f>HYPERLINK("http://141.218.60.56/~jnz1568/getInfo.php?workbook=19_02.xlsx&amp;sheet=U0&amp;row=957&amp;col=7&amp;number=4.25e-08&amp;sourceID=14","4.25e-08")</f>
        <v>4.25e-08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HYPERLINK("http://141.218.60.56/~jnz1568/getInfo.php?workbook=19_02.xlsx&amp;sheet=U0&amp;row=958&amp;col=6&amp;number=4.4&amp;sourceID=14","4.4")</f>
        <v>4.4</v>
      </c>
      <c r="G958" s="4" t="str">
        <f>HYPERLINK("http://141.218.60.56/~jnz1568/getInfo.php?workbook=19_02.xlsx&amp;sheet=U0&amp;row=958&amp;col=7&amp;number=4.25e-08&amp;sourceID=14","4.25e-08")</f>
        <v>4.25e-08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HYPERLINK("http://141.218.60.56/~jnz1568/getInfo.php?workbook=19_02.xlsx&amp;sheet=U0&amp;row=959&amp;col=6&amp;number=4.5&amp;sourceID=14","4.5")</f>
        <v>4.5</v>
      </c>
      <c r="G959" s="4" t="str">
        <f>HYPERLINK("http://141.218.60.56/~jnz1568/getInfo.php?workbook=19_02.xlsx&amp;sheet=U0&amp;row=959&amp;col=7&amp;number=4.25e-08&amp;sourceID=14","4.25e-08")</f>
        <v>4.25e-08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HYPERLINK("http://141.218.60.56/~jnz1568/getInfo.php?workbook=19_02.xlsx&amp;sheet=U0&amp;row=960&amp;col=6&amp;number=4.6&amp;sourceID=14","4.6")</f>
        <v>4.6</v>
      </c>
      <c r="G960" s="4" t="str">
        <f>HYPERLINK("http://141.218.60.56/~jnz1568/getInfo.php?workbook=19_02.xlsx&amp;sheet=U0&amp;row=960&amp;col=7&amp;number=4.25e-08&amp;sourceID=14","4.25e-08")</f>
        <v>4.25e-08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HYPERLINK("http://141.218.60.56/~jnz1568/getInfo.php?workbook=19_02.xlsx&amp;sheet=U0&amp;row=961&amp;col=6&amp;number=4.7&amp;sourceID=14","4.7")</f>
        <v>4.7</v>
      </c>
      <c r="G961" s="4" t="str">
        <f>HYPERLINK("http://141.218.60.56/~jnz1568/getInfo.php?workbook=19_02.xlsx&amp;sheet=U0&amp;row=961&amp;col=7&amp;number=4.25e-08&amp;sourceID=14","4.25e-08")</f>
        <v>4.25e-08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HYPERLINK("http://141.218.60.56/~jnz1568/getInfo.php?workbook=19_02.xlsx&amp;sheet=U0&amp;row=962&amp;col=6&amp;number=4.8&amp;sourceID=14","4.8")</f>
        <v>4.8</v>
      </c>
      <c r="G962" s="4" t="str">
        <f>HYPERLINK("http://141.218.60.56/~jnz1568/getInfo.php?workbook=19_02.xlsx&amp;sheet=U0&amp;row=962&amp;col=7&amp;number=4.24e-08&amp;sourceID=14","4.24e-08")</f>
        <v>4.24e-08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HYPERLINK("http://141.218.60.56/~jnz1568/getInfo.php?workbook=19_02.xlsx&amp;sheet=U0&amp;row=963&amp;col=6&amp;number=4.9&amp;sourceID=14","4.9")</f>
        <v>4.9</v>
      </c>
      <c r="G963" s="4" t="str">
        <f>HYPERLINK("http://141.218.60.56/~jnz1568/getInfo.php?workbook=19_02.xlsx&amp;sheet=U0&amp;row=963&amp;col=7&amp;number=4.24e-08&amp;sourceID=14","4.24e-08")</f>
        <v>4.24e-08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2015-05-07T00:02:44Z</dcterms:created>
  <dcterms:modified xsi:type="dcterms:W3CDTF">2015-05-07T00:02:44Z</dcterms:modified>
</cp:coreProperties>
</file>