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<sst xmlns="http://schemas.openxmlformats.org/spreadsheetml/2006/main" count="52" uniqueCount="28">
  <si>
    <t>Fine Structure Energy Levels for Ti XV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</si>
  <si>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</si>
  <si>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</si>
  <si>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</si>
  <si>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</si>
  <si>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</si>
  <si>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</si>
  <si>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</si>
  <si>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</si>
  <si>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</si>
  <si>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</si>
  <si>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</si>
  <si>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2s2.2p4</t>
  </si>
  <si>
    <t>3P</t>
  </si>
  <si>
    <t>1D</t>
  </si>
  <si>
    <t>1S</t>
  </si>
  <si>
    <t>2s.2p5</t>
  </si>
  <si>
    <t>1P</t>
  </si>
  <si>
    <t>2p6</t>
  </si>
  <si>
    <t>A-values for fine-structure transitions in Ti XV</t>
  </si>
  <si>
    <t>k</t>
  </si>
  <si>
    <t>WL Vac (A)</t>
  </si>
  <si>
    <t>A (s-1)</t>
  </si>
  <si>
    <t>A2E1(s-1)</t>
  </si>
  <si>
    <t>Effective Collision Strengths for Ti XV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</si>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</sst>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22</v>
      </c>
      <c r="B4" s="3">
        <v>8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2</v>
      </c>
      <c r="J4" s="4" t="str">
        <f>HYPERLINK("http://141.218.60.56/~jnz1568/getInfo.php?workbook=22_08.xlsx&amp;sheet=E0&amp;row=4&amp;col=10&amp;number=0&amp;sourceID=14","0")</f>
        <v>0</v>
      </c>
    </row>
    <row r="5" spans="1:10">
      <c r="A5" s="3">
        <v>22</v>
      </c>
      <c r="B5" s="3">
        <v>8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HYPERLINK("http://141.218.60.56/~jnz1568/getInfo.php?workbook=22_08.xlsx&amp;sheet=E0&amp;row=5&amp;col=10&amp;number=39277&amp;sourceID=14","39277")</f>
        <v>39277</v>
      </c>
    </row>
    <row r="6" spans="1:10">
      <c r="A6" s="3">
        <v>22</v>
      </c>
      <c r="B6" s="3">
        <v>8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0</v>
      </c>
      <c r="J6" s="4" t="str">
        <f>HYPERLINK("http://141.218.60.56/~jnz1568/getInfo.php?workbook=22_08.xlsx&amp;sheet=E0&amp;row=6&amp;col=10&amp;number=42309&amp;sourceID=14","42309")</f>
        <v>42309</v>
      </c>
    </row>
    <row r="7" spans="1:10">
      <c r="A7" s="3">
        <v>22</v>
      </c>
      <c r="B7" s="3">
        <v>8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HYPERLINK("http://141.218.60.56/~jnz1568/getInfo.php?workbook=22_08.xlsx&amp;sheet=E0&amp;row=7&amp;col=10&amp;number=108717&amp;sourceID=14","108717")</f>
        <v>108717</v>
      </c>
    </row>
    <row r="8" spans="1:10">
      <c r="A8" s="3">
        <v>22</v>
      </c>
      <c r="B8" s="3">
        <v>8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HYPERLINK("http://141.218.60.56/~jnz1568/getInfo.php?workbook=22_08.xlsx&amp;sheet=E0&amp;row=8&amp;col=10&amp;number=215509&amp;sourceID=14","215509")</f>
        <v>215509</v>
      </c>
    </row>
    <row r="9" spans="1:10">
      <c r="A9" s="3">
        <v>22</v>
      </c>
      <c r="B9" s="3">
        <v>8</v>
      </c>
      <c r="C9" s="3">
        <v>6</v>
      </c>
      <c r="D9" s="3" t="s">
        <v>16</v>
      </c>
      <c r="E9" s="3" t="s">
        <v>13</v>
      </c>
      <c r="F9" s="3">
        <v>3</v>
      </c>
      <c r="G9" s="3">
        <v>1</v>
      </c>
      <c r="H9" s="3">
        <v>1</v>
      </c>
      <c r="I9" s="3">
        <v>2</v>
      </c>
      <c r="J9" s="4" t="str">
        <f>HYPERLINK("http://141.218.60.56/~jnz1568/getInfo.php?workbook=22_08.xlsx&amp;sheet=E0&amp;row=9&amp;col=10&amp;number=712268&amp;sourceID=14","712268")</f>
        <v>712268</v>
      </c>
    </row>
    <row r="10" spans="1:10">
      <c r="A10" s="3">
        <v>22</v>
      </c>
      <c r="B10" s="3">
        <v>8</v>
      </c>
      <c r="C10" s="3">
        <v>7</v>
      </c>
      <c r="D10" s="3" t="s">
        <v>16</v>
      </c>
      <c r="E10" s="3" t="s">
        <v>13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HYPERLINK("http://141.218.60.56/~jnz1568/getInfo.php?workbook=22_08.xlsx&amp;sheet=E0&amp;row=10&amp;col=10&amp;number=742838&amp;sourceID=14","742838")</f>
        <v>742838</v>
      </c>
    </row>
    <row r="11" spans="1:10">
      <c r="A11" s="3">
        <v>22</v>
      </c>
      <c r="B11" s="3">
        <v>8</v>
      </c>
      <c r="C11" s="3">
        <v>8</v>
      </c>
      <c r="D11" s="3" t="s">
        <v>16</v>
      </c>
      <c r="E11" s="3" t="s">
        <v>13</v>
      </c>
      <c r="F11" s="3">
        <v>3</v>
      </c>
      <c r="G11" s="3">
        <v>1</v>
      </c>
      <c r="H11" s="3">
        <v>1</v>
      </c>
      <c r="I11" s="3">
        <v>0</v>
      </c>
      <c r="J11" s="4" t="str">
        <f>HYPERLINK("http://141.218.60.56/~jnz1568/getInfo.php?workbook=22_08.xlsx&amp;sheet=E0&amp;row=11&amp;col=10&amp;number=762020&amp;sourceID=14","762020")</f>
        <v>762020</v>
      </c>
    </row>
    <row r="12" spans="1:10">
      <c r="A12" s="3">
        <v>22</v>
      </c>
      <c r="B12" s="3">
        <v>8</v>
      </c>
      <c r="C12" s="3">
        <v>9</v>
      </c>
      <c r="D12" s="3" t="s">
        <v>16</v>
      </c>
      <c r="E12" s="3" t="s">
        <v>17</v>
      </c>
      <c r="F12" s="3">
        <v>1</v>
      </c>
      <c r="G12" s="3">
        <v>1</v>
      </c>
      <c r="H12" s="3">
        <v>1</v>
      </c>
      <c r="I12" s="3">
        <v>1</v>
      </c>
      <c r="J12" s="4" t="str">
        <f>HYPERLINK("http://141.218.60.56/~jnz1568/getInfo.php?workbook=22_08.xlsx&amp;sheet=E0&amp;row=12&amp;col=10&amp;number=978007&amp;sourceID=14","978007")</f>
        <v>978007</v>
      </c>
    </row>
    <row r="13" spans="1:10">
      <c r="A13" s="3">
        <v>22</v>
      </c>
      <c r="B13" s="3">
        <v>8</v>
      </c>
      <c r="C13" s="3">
        <v>10</v>
      </c>
      <c r="D13" s="3" t="s">
        <v>18</v>
      </c>
      <c r="E13" s="3" t="s">
        <v>15</v>
      </c>
      <c r="F13" s="3">
        <v>1</v>
      </c>
      <c r="G13" s="3">
        <v>0</v>
      </c>
      <c r="H13" s="3">
        <v>0</v>
      </c>
      <c r="I13" s="3">
        <v>0</v>
      </c>
      <c r="J13" s="4" t="str">
        <f>HYPERLINK("http://141.218.60.56/~jnz1568/getInfo.php?workbook=22_08.xlsx&amp;sheet=E0&amp;row=13&amp;col=10&amp;number=1656253&amp;sourceID=14","1656253")</f>
        <v>1656253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2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2.7109375" customWidth="1"/>
    <col min="5" max="5" width="11.7109375" customWidth="1"/>
    <col min="6" max="6" width="13.7109375" customWidth="1"/>
    <col min="7" max="7" width="10.7109375" customWidth="1"/>
  </cols>
  <sheetData>
    <row r="1" spans="1:7">
      <c r="A1" s="1" t="s">
        <v>19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20</v>
      </c>
      <c r="D3" s="2" t="s">
        <v>4</v>
      </c>
      <c r="E3" s="2" t="s">
        <v>21</v>
      </c>
      <c r="F3" s="2" t="s">
        <v>22</v>
      </c>
      <c r="G3" s="2" t="s">
        <v>23</v>
      </c>
    </row>
    <row r="4" spans="1:7">
      <c r="A4" s="3">
        <v>22</v>
      </c>
      <c r="B4" s="3">
        <v>8</v>
      </c>
      <c r="C4" s="3">
        <v>2</v>
      </c>
      <c r="D4" s="3">
        <v>1</v>
      </c>
      <c r="E4" s="3">
        <v>2546.024</v>
      </c>
      <c r="F4" s="4" t="str">
        <f>HYPERLINK("http://141.218.60.56/~jnz1568/getInfo.php?workbook=22_08.xlsx&amp;sheet=A0&amp;row=4&amp;col=6&amp;number=1300&amp;sourceID=14","1300")</f>
        <v>1300</v>
      </c>
      <c r="G4" s="4" t="str">
        <f>HYPERLINK("http://141.218.60.56/~jnz1568/getInfo.php?workbook=22_08.xlsx&amp;sheet=A0&amp;row=4&amp;col=7&amp;number=0&amp;sourceID=14","0")</f>
        <v>0</v>
      </c>
    </row>
    <row r="5" spans="1:7">
      <c r="A5" s="3">
        <v>22</v>
      </c>
      <c r="B5" s="3">
        <v>8</v>
      </c>
      <c r="C5" s="3">
        <v>3</v>
      </c>
      <c r="D5" s="3">
        <v>1</v>
      </c>
      <c r="E5" s="3">
        <v>2363.568</v>
      </c>
      <c r="F5" s="4" t="str">
        <f>HYPERLINK("http://141.218.60.56/~jnz1568/getInfo.php?workbook=22_08.xlsx&amp;sheet=A0&amp;row=5&amp;col=6&amp;number=0.05557&amp;sourceID=14","0.05557")</f>
        <v>0.05557</v>
      </c>
      <c r="G5" s="4" t="str">
        <f>HYPERLINK("http://141.218.60.56/~jnz1568/getInfo.php?workbook=22_08.xlsx&amp;sheet=A0&amp;row=5&amp;col=7&amp;number=0&amp;sourceID=14","0")</f>
        <v>0</v>
      </c>
    </row>
    <row r="6" spans="1:7">
      <c r="A6" s="3">
        <v>22</v>
      </c>
      <c r="B6" s="3">
        <v>8</v>
      </c>
      <c r="C6" s="3">
        <v>4</v>
      </c>
      <c r="D6" s="3">
        <v>1</v>
      </c>
      <c r="E6" s="3">
        <v>919.821</v>
      </c>
      <c r="F6" s="4" t="str">
        <f>HYPERLINK("http://141.218.60.56/~jnz1568/getInfo.php?workbook=22_08.xlsx&amp;sheet=A0&amp;row=6&amp;col=6&amp;number=2271&amp;sourceID=14","2271")</f>
        <v>2271</v>
      </c>
      <c r="G6" s="4" t="str">
        <f>HYPERLINK("http://141.218.60.56/~jnz1568/getInfo.php?workbook=22_08.xlsx&amp;sheet=A0&amp;row=6&amp;col=7&amp;number=0&amp;sourceID=14","0")</f>
        <v>0</v>
      </c>
    </row>
    <row r="7" spans="1:7">
      <c r="A7" s="3">
        <v>22</v>
      </c>
      <c r="B7" s="3">
        <v>8</v>
      </c>
      <c r="C7" s="3">
        <v>5</v>
      </c>
      <c r="D7" s="3">
        <v>1</v>
      </c>
      <c r="E7" s="3">
        <v>464.019</v>
      </c>
      <c r="F7" s="4" t="str">
        <f>HYPERLINK("http://141.218.60.56/~jnz1568/getInfo.php?workbook=22_08.xlsx&amp;sheet=A0&amp;row=7&amp;col=6&amp;number=2.831&amp;sourceID=14","2.831")</f>
        <v>2.831</v>
      </c>
      <c r="G7" s="4" t="str">
        <f>HYPERLINK("http://141.218.60.56/~jnz1568/getInfo.php?workbook=22_08.xlsx&amp;sheet=A0&amp;row=7&amp;col=7&amp;number=0&amp;sourceID=14","0")</f>
        <v>0</v>
      </c>
    </row>
    <row r="8" spans="1:7">
      <c r="A8" s="3">
        <v>22</v>
      </c>
      <c r="B8" s="3">
        <v>8</v>
      </c>
      <c r="C8" s="3">
        <v>6</v>
      </c>
      <c r="D8" s="3">
        <v>1</v>
      </c>
      <c r="E8" s="3">
        <v>140.397</v>
      </c>
      <c r="F8" s="4" t="str">
        <f>HYPERLINK("http://141.218.60.56/~jnz1568/getInfo.php?workbook=22_08.xlsx&amp;sheet=A0&amp;row=8&amp;col=6&amp;number=24680000000&amp;sourceID=14","24680000000")</f>
        <v>24680000000</v>
      </c>
      <c r="G8" s="4" t="str">
        <f>HYPERLINK("http://141.218.60.56/~jnz1568/getInfo.php?workbook=22_08.xlsx&amp;sheet=A0&amp;row=8&amp;col=7&amp;number=0&amp;sourceID=14","0")</f>
        <v>0</v>
      </c>
    </row>
    <row r="9" spans="1:7">
      <c r="A9" s="3">
        <v>22</v>
      </c>
      <c r="B9" s="3">
        <v>8</v>
      </c>
      <c r="C9" s="3">
        <v>7</v>
      </c>
      <c r="D9" s="3">
        <v>1</v>
      </c>
      <c r="E9" s="3">
        <v>134.619</v>
      </c>
      <c r="F9" s="4" t="str">
        <f>HYPERLINK("http://141.218.60.56/~jnz1568/getInfo.php?workbook=22_08.xlsx&amp;sheet=A0&amp;row=9&amp;col=6&amp;number=16830000000&amp;sourceID=14","16830000000")</f>
        <v>16830000000</v>
      </c>
      <c r="G9" s="4" t="str">
        <f>HYPERLINK("http://141.218.60.56/~jnz1568/getInfo.php?workbook=22_08.xlsx&amp;sheet=A0&amp;row=9&amp;col=7&amp;number=0&amp;sourceID=14","0")</f>
        <v>0</v>
      </c>
    </row>
    <row r="10" spans="1:7">
      <c r="A10" s="3">
        <v>22</v>
      </c>
      <c r="B10" s="3">
        <v>8</v>
      </c>
      <c r="C10" s="3">
        <v>8</v>
      </c>
      <c r="D10" s="3">
        <v>1</v>
      </c>
      <c r="E10" s="3">
        <v>131.23</v>
      </c>
      <c r="F10" s="4" t="str">
        <f>HYPERLINK("http://141.218.60.56/~jnz1568/getInfo.php?workbook=22_08.xlsx&amp;sheet=A0&amp;row=10&amp;col=6&amp;number=52.24&amp;sourceID=14","52.24")</f>
        <v>52.24</v>
      </c>
      <c r="G10" s="4" t="str">
        <f>HYPERLINK("http://141.218.60.56/~jnz1568/getInfo.php?workbook=22_08.xlsx&amp;sheet=A0&amp;row=10&amp;col=7&amp;number=0&amp;sourceID=14","0")</f>
        <v>0</v>
      </c>
    </row>
    <row r="11" spans="1:7">
      <c r="A11" s="3">
        <v>22</v>
      </c>
      <c r="B11" s="3">
        <v>8</v>
      </c>
      <c r="C11" s="3">
        <v>9</v>
      </c>
      <c r="D11" s="3">
        <v>1</v>
      </c>
      <c r="E11" s="3">
        <v>102.249</v>
      </c>
      <c r="F11" s="4" t="str">
        <f>HYPERLINK("http://141.218.60.56/~jnz1568/getInfo.php?workbook=22_08.xlsx&amp;sheet=A0&amp;row=11&amp;col=6&amp;number=4229000000&amp;sourceID=14","4229000000")</f>
        <v>4229000000</v>
      </c>
      <c r="G11" s="4" t="str">
        <f>HYPERLINK("http://141.218.60.56/~jnz1568/getInfo.php?workbook=22_08.xlsx&amp;sheet=A0&amp;row=11&amp;col=7&amp;number=0&amp;sourceID=14","0")</f>
        <v>0</v>
      </c>
    </row>
    <row r="12" spans="1:7">
      <c r="A12" s="3">
        <v>22</v>
      </c>
      <c r="B12" s="3">
        <v>8</v>
      </c>
      <c r="C12" s="3">
        <v>10</v>
      </c>
      <c r="D12" s="3">
        <v>1</v>
      </c>
      <c r="E12" s="3">
        <v>60.377</v>
      </c>
      <c r="F12" s="4" t="str">
        <f>HYPERLINK("http://141.218.60.56/~jnz1568/getInfo.php?workbook=22_08.xlsx&amp;sheet=A0&amp;row=12&amp;col=6&amp;number=29530&amp;sourceID=14","29530")</f>
        <v>29530</v>
      </c>
      <c r="G12" s="4" t="str">
        <f>HYPERLINK("http://141.218.60.56/~jnz1568/getInfo.php?workbook=22_08.xlsx&amp;sheet=A0&amp;row=12&amp;col=7&amp;number=0&amp;sourceID=14","0")</f>
        <v>0</v>
      </c>
    </row>
    <row r="13" spans="1:7">
      <c r="A13" s="3">
        <v>22</v>
      </c>
      <c r="B13" s="3">
        <v>8</v>
      </c>
      <c r="C13" s="3">
        <v>3</v>
      </c>
      <c r="D13" s="3">
        <v>2</v>
      </c>
      <c r="E13" s="3">
        <v>32981.591</v>
      </c>
      <c r="F13" s="4" t="str">
        <f>HYPERLINK("http://141.218.60.56/~jnz1568/getInfo.php?workbook=22_08.xlsx&amp;sheet=A0&amp;row=13&amp;col=6&amp;number=1.386&amp;sourceID=14","1.386")</f>
        <v>1.386</v>
      </c>
      <c r="G13" s="4" t="str">
        <f>HYPERLINK("http://141.218.60.56/~jnz1568/getInfo.php?workbook=22_08.xlsx&amp;sheet=A0&amp;row=13&amp;col=7&amp;number=0&amp;sourceID=14","0")</f>
        <v>0</v>
      </c>
    </row>
    <row r="14" spans="1:7">
      <c r="A14" s="3">
        <v>22</v>
      </c>
      <c r="B14" s="3">
        <v>8</v>
      </c>
      <c r="C14" s="3">
        <v>4</v>
      </c>
      <c r="D14" s="3">
        <v>2</v>
      </c>
      <c r="E14" s="3">
        <v>1440.095</v>
      </c>
      <c r="F14" s="4" t="str">
        <f>HYPERLINK("http://141.218.60.56/~jnz1568/getInfo.php?workbook=22_08.xlsx&amp;sheet=A0&amp;row=14&amp;col=6&amp;number=206.7&amp;sourceID=14","206.7")</f>
        <v>206.7</v>
      </c>
      <c r="G14" s="4" t="str">
        <f>HYPERLINK("http://141.218.60.56/~jnz1568/getInfo.php?workbook=22_08.xlsx&amp;sheet=A0&amp;row=14&amp;col=7&amp;number=0&amp;sourceID=14","0")</f>
        <v>0</v>
      </c>
    </row>
    <row r="15" spans="1:7">
      <c r="A15" s="3">
        <v>22</v>
      </c>
      <c r="B15" s="3">
        <v>8</v>
      </c>
      <c r="C15" s="3">
        <v>5</v>
      </c>
      <c r="D15" s="3">
        <v>2</v>
      </c>
      <c r="E15" s="3">
        <v>567.435</v>
      </c>
      <c r="F15" s="4" t="str">
        <f>HYPERLINK("http://141.218.60.56/~jnz1568/getInfo.php?workbook=22_08.xlsx&amp;sheet=A0&amp;row=15&amp;col=6&amp;number=23060&amp;sourceID=14","23060")</f>
        <v>23060</v>
      </c>
      <c r="G15" s="4" t="str">
        <f>HYPERLINK("http://141.218.60.56/~jnz1568/getInfo.php?workbook=22_08.xlsx&amp;sheet=A0&amp;row=15&amp;col=7&amp;number=0&amp;sourceID=14","0")</f>
        <v>0</v>
      </c>
    </row>
    <row r="16" spans="1:7">
      <c r="A16" s="3">
        <v>22</v>
      </c>
      <c r="B16" s="3">
        <v>8</v>
      </c>
      <c r="C16" s="3">
        <v>6</v>
      </c>
      <c r="D16" s="3">
        <v>2</v>
      </c>
      <c r="E16" s="3">
        <v>148.591</v>
      </c>
      <c r="F16" s="4" t="str">
        <f>HYPERLINK("http://141.218.60.56/~jnz1568/getInfo.php?workbook=22_08.xlsx&amp;sheet=A0&amp;row=16&amp;col=6&amp;number=7234000000&amp;sourceID=14","7234000000")</f>
        <v>7234000000</v>
      </c>
      <c r="G16" s="4" t="str">
        <f>HYPERLINK("http://141.218.60.56/~jnz1568/getInfo.php?workbook=22_08.xlsx&amp;sheet=A0&amp;row=16&amp;col=7&amp;number=0&amp;sourceID=14","0")</f>
        <v>0</v>
      </c>
    </row>
    <row r="17" spans="1:7">
      <c r="A17" s="3">
        <v>22</v>
      </c>
      <c r="B17" s="3">
        <v>8</v>
      </c>
      <c r="C17" s="3">
        <v>7</v>
      </c>
      <c r="D17" s="3">
        <v>2</v>
      </c>
      <c r="E17" s="3">
        <v>142.134</v>
      </c>
      <c r="F17" s="4" t="str">
        <f>HYPERLINK("http://141.218.60.56/~jnz1568/getInfo.php?workbook=22_08.xlsx&amp;sheet=A0&amp;row=17&amp;col=6&amp;number=8217000000&amp;sourceID=14","8217000000")</f>
        <v>8217000000</v>
      </c>
      <c r="G17" s="4" t="str">
        <f>HYPERLINK("http://141.218.60.56/~jnz1568/getInfo.php?workbook=22_08.xlsx&amp;sheet=A0&amp;row=17&amp;col=7&amp;number=0&amp;sourceID=14","0")</f>
        <v>0</v>
      </c>
    </row>
    <row r="18" spans="1:7">
      <c r="A18" s="3">
        <v>22</v>
      </c>
      <c r="B18" s="3">
        <v>8</v>
      </c>
      <c r="C18" s="3">
        <v>8</v>
      </c>
      <c r="D18" s="3">
        <v>2</v>
      </c>
      <c r="E18" s="3">
        <v>138.362</v>
      </c>
      <c r="F18" s="4" t="str">
        <f>HYPERLINK("http://141.218.60.56/~jnz1568/getInfo.php?workbook=22_08.xlsx&amp;sheet=A0&amp;row=18&amp;col=6&amp;number=36070000000&amp;sourceID=14","36070000000")</f>
        <v>36070000000</v>
      </c>
      <c r="G18" s="4" t="str">
        <f>HYPERLINK("http://141.218.60.56/~jnz1568/getInfo.php?workbook=22_08.xlsx&amp;sheet=A0&amp;row=18&amp;col=7&amp;number=0&amp;sourceID=14","0")</f>
        <v>0</v>
      </c>
    </row>
    <row r="19" spans="1:7">
      <c r="A19" s="3">
        <v>22</v>
      </c>
      <c r="B19" s="3">
        <v>8</v>
      </c>
      <c r="C19" s="3">
        <v>9</v>
      </c>
      <c r="D19" s="3">
        <v>2</v>
      </c>
      <c r="E19" s="3">
        <v>106.527</v>
      </c>
      <c r="F19" s="4" t="str">
        <f>HYPERLINK("http://141.218.60.56/~jnz1568/getInfo.php?workbook=22_08.xlsx&amp;sheet=A0&amp;row=19&amp;col=6&amp;number=190800000&amp;sourceID=14","190800000")</f>
        <v>190800000</v>
      </c>
      <c r="G19" s="4" t="str">
        <f>HYPERLINK("http://141.218.60.56/~jnz1568/getInfo.php?workbook=22_08.xlsx&amp;sheet=A0&amp;row=19&amp;col=7&amp;number=0&amp;sourceID=14","0")</f>
        <v>0</v>
      </c>
    </row>
    <row r="20" spans="1:7">
      <c r="A20" s="3">
        <v>22</v>
      </c>
      <c r="B20" s="3">
        <v>8</v>
      </c>
      <c r="C20" s="3">
        <v>10</v>
      </c>
      <c r="D20" s="3">
        <v>2</v>
      </c>
      <c r="E20" s="3">
        <v>61.844</v>
      </c>
      <c r="F20" s="4" t="str">
        <f>HYPERLINK("http://141.218.60.56/~jnz1568/getInfo.php?workbook=22_08.xlsx&amp;sheet=A0&amp;row=20&amp;col=6&amp;number=4460&amp;sourceID=14","4460")</f>
        <v>4460</v>
      </c>
      <c r="G20" s="4" t="str">
        <f>HYPERLINK("http://141.218.60.56/~jnz1568/getInfo.php?workbook=22_08.xlsx&amp;sheet=A0&amp;row=20&amp;col=7&amp;number=0&amp;sourceID=14","0")</f>
        <v>0</v>
      </c>
    </row>
    <row r="21" spans="1:7">
      <c r="A21" s="3">
        <v>22</v>
      </c>
      <c r="B21" s="3">
        <v>8</v>
      </c>
      <c r="C21" s="3">
        <v>4</v>
      </c>
      <c r="D21" s="3">
        <v>3</v>
      </c>
      <c r="E21" s="3">
        <v>1505.845</v>
      </c>
      <c r="F21" s="4" t="str">
        <f>HYPERLINK("http://141.218.60.56/~jnz1568/getInfo.php?workbook=22_08.xlsx&amp;sheet=A0&amp;row=21&amp;col=6&amp;number=0.01011&amp;sourceID=14","0.01011")</f>
        <v>0.01011</v>
      </c>
      <c r="G21" s="4" t="str">
        <f>HYPERLINK("http://141.218.60.56/~jnz1568/getInfo.php?workbook=22_08.xlsx&amp;sheet=A0&amp;row=21&amp;col=7&amp;number=0&amp;sourceID=14","0")</f>
        <v>0</v>
      </c>
    </row>
    <row r="22" spans="1:7">
      <c r="A22" s="3">
        <v>22</v>
      </c>
      <c r="B22" s="3">
        <v>8</v>
      </c>
      <c r="C22" s="3">
        <v>6</v>
      </c>
      <c r="D22" s="3">
        <v>3</v>
      </c>
      <c r="E22" s="3">
        <v>149.263</v>
      </c>
      <c r="F22" s="4" t="str">
        <f>HYPERLINK("http://141.218.60.56/~jnz1568/getInfo.php?workbook=22_08.xlsx&amp;sheet=A0&amp;row=22&amp;col=6&amp;number=24.01&amp;sourceID=14","24.01")</f>
        <v>24.01</v>
      </c>
      <c r="G22" s="4" t="str">
        <f>HYPERLINK("http://141.218.60.56/~jnz1568/getInfo.php?workbook=22_08.xlsx&amp;sheet=A0&amp;row=22&amp;col=7&amp;number=0&amp;sourceID=14","0")</f>
        <v>0</v>
      </c>
    </row>
    <row r="23" spans="1:7">
      <c r="A23" s="3">
        <v>22</v>
      </c>
      <c r="B23" s="3">
        <v>8</v>
      </c>
      <c r="C23" s="3">
        <v>7</v>
      </c>
      <c r="D23" s="3">
        <v>3</v>
      </c>
      <c r="E23" s="3">
        <v>142.75</v>
      </c>
      <c r="F23" s="4" t="str">
        <f>HYPERLINK("http://141.218.60.56/~jnz1568/getInfo.php?workbook=22_08.xlsx&amp;sheet=A0&amp;row=23&amp;col=6&amp;number=10400000000&amp;sourceID=14","10400000000")</f>
        <v>10400000000</v>
      </c>
      <c r="G23" s="4" t="str">
        <f>HYPERLINK("http://141.218.60.56/~jnz1568/getInfo.php?workbook=22_08.xlsx&amp;sheet=A0&amp;row=23&amp;col=7&amp;number=0&amp;sourceID=14","0")</f>
        <v>0</v>
      </c>
    </row>
    <row r="24" spans="1:7">
      <c r="A24" s="3">
        <v>22</v>
      </c>
      <c r="B24" s="3">
        <v>8</v>
      </c>
      <c r="C24" s="3">
        <v>9</v>
      </c>
      <c r="D24" s="3">
        <v>3</v>
      </c>
      <c r="E24" s="3">
        <v>106.872</v>
      </c>
      <c r="F24" s="4" t="str">
        <f>HYPERLINK("http://141.218.60.56/~jnz1568/getInfo.php?workbook=22_08.xlsx&amp;sheet=A0&amp;row=24&amp;col=6&amp;number=384400000&amp;sourceID=14","384400000")</f>
        <v>384400000</v>
      </c>
      <c r="G24" s="4" t="str">
        <f>HYPERLINK("http://141.218.60.56/~jnz1568/getInfo.php?workbook=22_08.xlsx&amp;sheet=A0&amp;row=24&amp;col=7&amp;number=0&amp;sourceID=14","0")</f>
        <v>0</v>
      </c>
    </row>
    <row r="25" spans="1:7">
      <c r="A25" s="3">
        <v>22</v>
      </c>
      <c r="B25" s="3">
        <v>8</v>
      </c>
      <c r="C25" s="3">
        <v>5</v>
      </c>
      <c r="D25" s="3">
        <v>4</v>
      </c>
      <c r="E25" s="3">
        <v>936.402</v>
      </c>
      <c r="F25" s="4" t="str">
        <f>HYPERLINK("http://141.218.60.56/~jnz1568/getInfo.php?workbook=22_08.xlsx&amp;sheet=A0&amp;row=25&amp;col=6&amp;number=17.9&amp;sourceID=14","17.9")</f>
        <v>17.9</v>
      </c>
      <c r="G25" s="4" t="str">
        <f>HYPERLINK("http://141.218.60.56/~jnz1568/getInfo.php?workbook=22_08.xlsx&amp;sheet=A0&amp;row=25&amp;col=7&amp;number=0&amp;sourceID=14","0")</f>
        <v>0</v>
      </c>
    </row>
    <row r="26" spans="1:7">
      <c r="A26" s="3">
        <v>22</v>
      </c>
      <c r="B26" s="3">
        <v>8</v>
      </c>
      <c r="C26" s="3">
        <v>6</v>
      </c>
      <c r="D26" s="3">
        <v>4</v>
      </c>
      <c r="E26" s="3">
        <v>165.686</v>
      </c>
      <c r="F26" s="4" t="str">
        <f>HYPERLINK("http://141.218.60.56/~jnz1568/getInfo.php?workbook=22_08.xlsx&amp;sheet=A0&amp;row=26&amp;col=6&amp;number=708800000&amp;sourceID=14","708800000")</f>
        <v>708800000</v>
      </c>
      <c r="G26" s="4" t="str">
        <f>HYPERLINK("http://141.218.60.56/~jnz1568/getInfo.php?workbook=22_08.xlsx&amp;sheet=A0&amp;row=26&amp;col=7&amp;number=0&amp;sourceID=14","0")</f>
        <v>0</v>
      </c>
    </row>
    <row r="27" spans="1:7">
      <c r="A27" s="3">
        <v>22</v>
      </c>
      <c r="B27" s="3">
        <v>8</v>
      </c>
      <c r="C27" s="3">
        <v>7</v>
      </c>
      <c r="D27" s="3">
        <v>4</v>
      </c>
      <c r="E27" s="3">
        <v>157.699</v>
      </c>
      <c r="F27" s="4" t="str">
        <f>HYPERLINK("http://141.218.60.56/~jnz1568/getInfo.php?workbook=22_08.xlsx&amp;sheet=A0&amp;row=27&amp;col=6&amp;number=5488000&amp;sourceID=14","5488000")</f>
        <v>5488000</v>
      </c>
      <c r="G27" s="4" t="str">
        <f>HYPERLINK("http://141.218.60.56/~jnz1568/getInfo.php?workbook=22_08.xlsx&amp;sheet=A0&amp;row=27&amp;col=7&amp;number=0&amp;sourceID=14","0")</f>
        <v>0</v>
      </c>
    </row>
    <row r="28" spans="1:7">
      <c r="A28" s="3">
        <v>22</v>
      </c>
      <c r="B28" s="3">
        <v>8</v>
      </c>
      <c r="C28" s="3">
        <v>8</v>
      </c>
      <c r="D28" s="3">
        <v>4</v>
      </c>
      <c r="E28" s="3">
        <v>153.069</v>
      </c>
      <c r="F28" s="4" t="str">
        <f>HYPERLINK("http://141.218.60.56/~jnz1568/getInfo.php?workbook=22_08.xlsx&amp;sheet=A0&amp;row=28&amp;col=6&amp;number=123.7&amp;sourceID=14","123.7")</f>
        <v>123.7</v>
      </c>
      <c r="G28" s="4" t="str">
        <f>HYPERLINK("http://141.218.60.56/~jnz1568/getInfo.php?workbook=22_08.xlsx&amp;sheet=A0&amp;row=28&amp;col=7&amp;number=0&amp;sourceID=14","0")</f>
        <v>0</v>
      </c>
    </row>
    <row r="29" spans="1:7">
      <c r="A29" s="3">
        <v>22</v>
      </c>
      <c r="B29" s="3">
        <v>8</v>
      </c>
      <c r="C29" s="3">
        <v>9</v>
      </c>
      <c r="D29" s="3">
        <v>4</v>
      </c>
      <c r="E29" s="3">
        <v>115.037</v>
      </c>
      <c r="F29" s="4" t="str">
        <f>HYPERLINK("http://141.218.60.56/~jnz1568/getInfo.php?workbook=22_08.xlsx&amp;sheet=A0&amp;row=29&amp;col=6&amp;number=102900000000&amp;sourceID=14","102900000000")</f>
        <v>102900000000</v>
      </c>
      <c r="G29" s="4" t="str">
        <f>HYPERLINK("http://141.218.60.56/~jnz1568/getInfo.php?workbook=22_08.xlsx&amp;sheet=A0&amp;row=29&amp;col=7&amp;number=0&amp;sourceID=14","0")</f>
        <v>0</v>
      </c>
    </row>
    <row r="30" spans="1:7">
      <c r="A30" s="3">
        <v>22</v>
      </c>
      <c r="B30" s="3">
        <v>8</v>
      </c>
      <c r="C30" s="3">
        <v>10</v>
      </c>
      <c r="D30" s="3">
        <v>4</v>
      </c>
      <c r="E30" s="3">
        <v>64.619</v>
      </c>
      <c r="F30" s="4" t="str">
        <f>HYPERLINK("http://141.218.60.56/~jnz1568/getInfo.php?workbook=22_08.xlsx&amp;sheet=A0&amp;row=30&amp;col=6&amp;number=473700&amp;sourceID=14","473700")</f>
        <v>473700</v>
      </c>
      <c r="G30" s="4" t="str">
        <f>HYPERLINK("http://141.218.60.56/~jnz1568/getInfo.php?workbook=22_08.xlsx&amp;sheet=A0&amp;row=30&amp;col=7&amp;number=0&amp;sourceID=14","0")</f>
        <v>0</v>
      </c>
    </row>
    <row r="31" spans="1:7">
      <c r="A31" s="3">
        <v>22</v>
      </c>
      <c r="B31" s="3">
        <v>8</v>
      </c>
      <c r="C31" s="3">
        <v>6</v>
      </c>
      <c r="D31" s="3">
        <v>5</v>
      </c>
      <c r="E31" s="3">
        <v>201.305</v>
      </c>
      <c r="F31" s="4" t="str">
        <f>HYPERLINK("http://141.218.60.56/~jnz1568/getInfo.php?workbook=22_08.xlsx&amp;sheet=A0&amp;row=31&amp;col=6&amp;number=5.051&amp;sourceID=14","5.051")</f>
        <v>5.051</v>
      </c>
      <c r="G31" s="4" t="str">
        <f>HYPERLINK("http://141.218.60.56/~jnz1568/getInfo.php?workbook=22_08.xlsx&amp;sheet=A0&amp;row=31&amp;col=7&amp;number=0&amp;sourceID=14","0")</f>
        <v>0</v>
      </c>
    </row>
    <row r="32" spans="1:7">
      <c r="A32" s="3">
        <v>22</v>
      </c>
      <c r="B32" s="3">
        <v>8</v>
      </c>
      <c r="C32" s="3">
        <v>7</v>
      </c>
      <c r="D32" s="3">
        <v>5</v>
      </c>
      <c r="E32" s="3">
        <v>189.635</v>
      </c>
      <c r="F32" s="4" t="str">
        <f>HYPERLINK("http://141.218.60.56/~jnz1568/getInfo.php?workbook=22_08.xlsx&amp;sheet=A0&amp;row=32&amp;col=6&amp;number=201900000&amp;sourceID=14","201900000")</f>
        <v>201900000</v>
      </c>
      <c r="G32" s="4" t="str">
        <f>HYPERLINK("http://141.218.60.56/~jnz1568/getInfo.php?workbook=22_08.xlsx&amp;sheet=A0&amp;row=32&amp;col=7&amp;number=0&amp;sourceID=14","0")</f>
        <v>0</v>
      </c>
    </row>
    <row r="33" spans="1:7">
      <c r="A33" s="3">
        <v>22</v>
      </c>
      <c r="B33" s="3">
        <v>8</v>
      </c>
      <c r="C33" s="3">
        <v>9</v>
      </c>
      <c r="D33" s="3">
        <v>5</v>
      </c>
      <c r="E33" s="3">
        <v>131.148</v>
      </c>
      <c r="F33" s="4" t="str">
        <f>HYPERLINK("http://141.218.60.56/~jnz1568/getInfo.php?workbook=22_08.xlsx&amp;sheet=A0&amp;row=33&amp;col=6&amp;number=7488000000&amp;sourceID=14","7488000000")</f>
        <v>7488000000</v>
      </c>
      <c r="G33" s="4" t="str">
        <f>HYPERLINK("http://141.218.60.56/~jnz1568/getInfo.php?workbook=22_08.xlsx&amp;sheet=A0&amp;row=33&amp;col=7&amp;number=0&amp;sourceID=14","0")</f>
        <v>0</v>
      </c>
    </row>
    <row r="34" spans="1:7">
      <c r="A34" s="3">
        <v>22</v>
      </c>
      <c r="B34" s="3">
        <v>8</v>
      </c>
      <c r="C34" s="3">
        <v>7</v>
      </c>
      <c r="D34" s="3">
        <v>6</v>
      </c>
      <c r="E34" s="3">
        <v>3271.187</v>
      </c>
      <c r="F34" s="4" t="str">
        <f>HYPERLINK("http://141.218.60.56/~jnz1568/getInfo.php?workbook=22_08.xlsx&amp;sheet=A0&amp;row=34&amp;col=6&amp;number=636.1&amp;sourceID=14","636.1")</f>
        <v>636.1</v>
      </c>
      <c r="G34" s="4" t="str">
        <f>HYPERLINK("http://141.218.60.56/~jnz1568/getInfo.php?workbook=22_08.xlsx&amp;sheet=A0&amp;row=34&amp;col=7&amp;number=0&amp;sourceID=14","0")</f>
        <v>0</v>
      </c>
    </row>
    <row r="35" spans="1:7">
      <c r="A35" s="3">
        <v>22</v>
      </c>
      <c r="B35" s="3">
        <v>8</v>
      </c>
      <c r="C35" s="3">
        <v>8</v>
      </c>
      <c r="D35" s="3">
        <v>6</v>
      </c>
      <c r="E35" s="3">
        <v>2009.973</v>
      </c>
      <c r="F35" s="4" t="str">
        <f>HYPERLINK("http://141.218.60.56/~jnz1568/getInfo.php?workbook=22_08.xlsx&amp;sheet=A0&amp;row=35&amp;col=6&amp;number=0.1077&amp;sourceID=14","0.1077")</f>
        <v>0.1077</v>
      </c>
      <c r="G35" s="4" t="str">
        <f>HYPERLINK("http://141.218.60.56/~jnz1568/getInfo.php?workbook=22_08.xlsx&amp;sheet=A0&amp;row=35&amp;col=7&amp;number=0&amp;sourceID=14","0")</f>
        <v>0</v>
      </c>
    </row>
    <row r="36" spans="1:7">
      <c r="A36" s="3">
        <v>22</v>
      </c>
      <c r="B36" s="3">
        <v>8</v>
      </c>
      <c r="C36" s="3">
        <v>9</v>
      </c>
      <c r="D36" s="3">
        <v>6</v>
      </c>
      <c r="E36" s="3">
        <v>376.31</v>
      </c>
      <c r="F36" s="4" t="str">
        <f>HYPERLINK("http://141.218.60.56/~jnz1568/getInfo.php?workbook=22_08.xlsx&amp;sheet=A0&amp;row=36&amp;col=6&amp;number=3970&amp;sourceID=14","3970")</f>
        <v>3970</v>
      </c>
      <c r="G36" s="4" t="str">
        <f>HYPERLINK("http://141.218.60.56/~jnz1568/getInfo.php?workbook=22_08.xlsx&amp;sheet=A0&amp;row=36&amp;col=7&amp;number=0&amp;sourceID=14","0")</f>
        <v>0</v>
      </c>
    </row>
    <row r="37" spans="1:7">
      <c r="A37" s="3">
        <v>22</v>
      </c>
      <c r="B37" s="3">
        <v>8</v>
      </c>
      <c r="C37" s="3">
        <v>10</v>
      </c>
      <c r="D37" s="3">
        <v>6</v>
      </c>
      <c r="E37" s="3">
        <v>105.934</v>
      </c>
      <c r="F37" s="4" t="str">
        <f>HYPERLINK("http://141.218.60.56/~jnz1568/getInfo.php?workbook=22_08.xlsx&amp;sheet=A0&amp;row=37&amp;col=6&amp;number=1561&amp;sourceID=14","1561")</f>
        <v>1561</v>
      </c>
      <c r="G37" s="4" t="str">
        <f>HYPERLINK("http://141.218.60.56/~jnz1568/getInfo.php?workbook=22_08.xlsx&amp;sheet=A0&amp;row=37&amp;col=7&amp;number=0&amp;sourceID=14","0")</f>
        <v>0</v>
      </c>
    </row>
    <row r="38" spans="1:7">
      <c r="A38" s="3">
        <v>22</v>
      </c>
      <c r="B38" s="3">
        <v>8</v>
      </c>
      <c r="C38" s="3">
        <v>8</v>
      </c>
      <c r="D38" s="3">
        <v>7</v>
      </c>
      <c r="E38" s="3">
        <v>5213.23</v>
      </c>
      <c r="F38" s="4" t="str">
        <f>HYPERLINK("http://141.218.60.56/~jnz1568/getInfo.php?workbook=22_08.xlsx&amp;sheet=A0&amp;row=38&amp;col=6&amp;number=377.1&amp;sourceID=14","377.1")</f>
        <v>377.1</v>
      </c>
      <c r="G38" s="4" t="str">
        <f>HYPERLINK("http://141.218.60.56/~jnz1568/getInfo.php?workbook=22_08.xlsx&amp;sheet=A0&amp;row=38&amp;col=7&amp;number=0&amp;sourceID=14","0")</f>
        <v>0</v>
      </c>
    </row>
    <row r="39" spans="1:7">
      <c r="A39" s="3">
        <v>22</v>
      </c>
      <c r="B39" s="3">
        <v>8</v>
      </c>
      <c r="C39" s="3">
        <v>9</v>
      </c>
      <c r="D39" s="3">
        <v>7</v>
      </c>
      <c r="E39" s="3">
        <v>425.227</v>
      </c>
      <c r="F39" s="4" t="str">
        <f>HYPERLINK("http://141.218.60.56/~jnz1568/getInfo.php?workbook=22_08.xlsx&amp;sheet=A0&amp;row=39&amp;col=6&amp;number=1641&amp;sourceID=14","1641")</f>
        <v>1641</v>
      </c>
      <c r="G39" s="4" t="str">
        <f>HYPERLINK("http://141.218.60.56/~jnz1568/getInfo.php?workbook=22_08.xlsx&amp;sheet=A0&amp;row=39&amp;col=7&amp;number=0&amp;sourceID=14","0")</f>
        <v>0</v>
      </c>
    </row>
    <row r="40" spans="1:7">
      <c r="A40" s="3">
        <v>22</v>
      </c>
      <c r="B40" s="3">
        <v>8</v>
      </c>
      <c r="C40" s="3">
        <v>10</v>
      </c>
      <c r="D40" s="3">
        <v>7</v>
      </c>
      <c r="E40" s="3">
        <v>109.48</v>
      </c>
      <c r="F40" s="4" t="str">
        <f>HYPERLINK("http://141.218.60.56/~jnz1568/getInfo.php?workbook=22_08.xlsx&amp;sheet=A0&amp;row=40&amp;col=6&amp;number=2296000000&amp;sourceID=14","2296000000")</f>
        <v>2296000000</v>
      </c>
      <c r="G40" s="4" t="str">
        <f>HYPERLINK("http://141.218.60.56/~jnz1568/getInfo.php?workbook=22_08.xlsx&amp;sheet=A0&amp;row=40&amp;col=7&amp;number=0&amp;sourceID=14","0")</f>
        <v>0</v>
      </c>
    </row>
    <row r="41" spans="1:7">
      <c r="A41" s="3">
        <v>22</v>
      </c>
      <c r="B41" s="3">
        <v>8</v>
      </c>
      <c r="C41" s="3">
        <v>9</v>
      </c>
      <c r="D41" s="3">
        <v>8</v>
      </c>
      <c r="E41" s="3">
        <v>462.992</v>
      </c>
      <c r="F41" s="4" t="str">
        <f>HYPERLINK("http://141.218.60.56/~jnz1568/getInfo.php?workbook=22_08.xlsx&amp;sheet=A0&amp;row=41&amp;col=6&amp;number=1704&amp;sourceID=14","1704")</f>
        <v>1704</v>
      </c>
      <c r="G41" s="4" t="str">
        <f>HYPERLINK("http://141.218.60.56/~jnz1568/getInfo.php?workbook=22_08.xlsx&amp;sheet=A0&amp;row=41&amp;col=7&amp;number=0&amp;sourceID=14","0")</f>
        <v>0</v>
      </c>
    </row>
    <row r="42" spans="1:7">
      <c r="A42" s="3">
        <v>22</v>
      </c>
      <c r="B42" s="3">
        <v>8</v>
      </c>
      <c r="C42" s="3">
        <v>10</v>
      </c>
      <c r="D42" s="3">
        <v>9</v>
      </c>
      <c r="E42" s="3">
        <v>147.439</v>
      </c>
      <c r="F42" s="4" t="str">
        <f>HYPERLINK("http://141.218.60.56/~jnz1568/getInfo.php?workbook=22_08.xlsx&amp;sheet=A0&amp;row=42&amp;col=6&amp;number=100600000000&amp;sourceID=14","100600000000")</f>
        <v>100600000000</v>
      </c>
      <c r="G42" s="4" t="str">
        <f>HYPERLINK("http://141.218.60.56/~jnz1568/getInfo.php?workbook=22_08.xlsx&amp;sheet=A0&amp;row=42&amp;col=7&amp;number=0&amp;sourceID=14","0")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20</v>
      </c>
      <c r="D3" s="2" t="s">
        <v>4</v>
      </c>
      <c r="E3" s="2" t="s">
        <v>25</v>
      </c>
      <c r="F3" s="2" t="s">
        <v>26</v>
      </c>
      <c r="G3" s="2" t="s">
        <v>27</v>
      </c>
    </row>
    <row r="4" spans="1:7">
      <c r="A4" s="3">
        <v>22</v>
      </c>
      <c r="B4" s="3">
        <v>8</v>
      </c>
      <c r="C4" s="3">
        <v>1</v>
      </c>
      <c r="D4" s="3">
        <v>2</v>
      </c>
      <c r="E4" s="3">
        <v>1</v>
      </c>
      <c r="F4" s="4" t="str">
        <f>HYPERLINK("http://141.218.60.56/~jnz1568/getInfo.php?workbook=22_08.xlsx&amp;sheet=U0&amp;row=4&amp;col=6&amp;number=3&amp;sourceID=14","3")</f>
        <v>3</v>
      </c>
      <c r="G4" s="4" t="str">
        <f>HYPERLINK("http://141.218.60.56/~jnz1568/getInfo.php?workbook=22_08.xlsx&amp;sheet=U0&amp;row=4&amp;col=7&amp;number=0.0815&amp;sourceID=14","0.0815")</f>
        <v>0.0815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HYPERLINK("http://141.218.60.56/~jnz1568/getInfo.php?workbook=22_08.xlsx&amp;sheet=U0&amp;row=5&amp;col=6&amp;number=3.1&amp;sourceID=14","3.1")</f>
        <v>3.1</v>
      </c>
      <c r="G5" s="4" t="str">
        <f>HYPERLINK("http://141.218.60.56/~jnz1568/getInfo.php?workbook=22_08.xlsx&amp;sheet=U0&amp;row=5&amp;col=7&amp;number=0.0815&amp;sourceID=14","0.0815")</f>
        <v>0.0815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HYPERLINK("http://141.218.60.56/~jnz1568/getInfo.php?workbook=22_08.xlsx&amp;sheet=U0&amp;row=6&amp;col=6&amp;number=3.2&amp;sourceID=14","3.2")</f>
        <v>3.2</v>
      </c>
      <c r="G6" s="4" t="str">
        <f>HYPERLINK("http://141.218.60.56/~jnz1568/getInfo.php?workbook=22_08.xlsx&amp;sheet=U0&amp;row=6&amp;col=7&amp;number=0.0815&amp;sourceID=14","0.0815")</f>
        <v>0.0815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HYPERLINK("http://141.218.60.56/~jnz1568/getInfo.php?workbook=22_08.xlsx&amp;sheet=U0&amp;row=7&amp;col=6&amp;number=3.3&amp;sourceID=14","3.3")</f>
        <v>3.3</v>
      </c>
      <c r="G7" s="4" t="str">
        <f>HYPERLINK("http://141.218.60.56/~jnz1568/getInfo.php?workbook=22_08.xlsx&amp;sheet=U0&amp;row=7&amp;col=7&amp;number=0.0815&amp;sourceID=14","0.0815")</f>
        <v>0.0815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HYPERLINK("http://141.218.60.56/~jnz1568/getInfo.php?workbook=22_08.xlsx&amp;sheet=U0&amp;row=8&amp;col=6&amp;number=3.4&amp;sourceID=14","3.4")</f>
        <v>3.4</v>
      </c>
      <c r="G8" s="4" t="str">
        <f>HYPERLINK("http://141.218.60.56/~jnz1568/getInfo.php?workbook=22_08.xlsx&amp;sheet=U0&amp;row=8&amp;col=7&amp;number=0.0815&amp;sourceID=14","0.0815")</f>
        <v>0.0815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HYPERLINK("http://141.218.60.56/~jnz1568/getInfo.php?workbook=22_08.xlsx&amp;sheet=U0&amp;row=9&amp;col=6&amp;number=3.5&amp;sourceID=14","3.5")</f>
        <v>3.5</v>
      </c>
      <c r="G9" s="4" t="str">
        <f>HYPERLINK("http://141.218.60.56/~jnz1568/getInfo.php?workbook=22_08.xlsx&amp;sheet=U0&amp;row=9&amp;col=7&amp;number=0.0815&amp;sourceID=14","0.0815")</f>
        <v>0.0815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HYPERLINK("http://141.218.60.56/~jnz1568/getInfo.php?workbook=22_08.xlsx&amp;sheet=U0&amp;row=10&amp;col=6&amp;number=3.6&amp;sourceID=14","3.6")</f>
        <v>3.6</v>
      </c>
      <c r="G10" s="4" t="str">
        <f>HYPERLINK("http://141.218.60.56/~jnz1568/getInfo.php?workbook=22_08.xlsx&amp;sheet=U0&amp;row=10&amp;col=7&amp;number=0.0815&amp;sourceID=14","0.0815")</f>
        <v>0.0815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HYPERLINK("http://141.218.60.56/~jnz1568/getInfo.php?workbook=22_08.xlsx&amp;sheet=U0&amp;row=11&amp;col=6&amp;number=3.7&amp;sourceID=14","3.7")</f>
        <v>3.7</v>
      </c>
      <c r="G11" s="4" t="str">
        <f>HYPERLINK("http://141.218.60.56/~jnz1568/getInfo.php?workbook=22_08.xlsx&amp;sheet=U0&amp;row=11&amp;col=7&amp;number=0.0814&amp;sourceID=14","0.0814")</f>
        <v>0.0814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HYPERLINK("http://141.218.60.56/~jnz1568/getInfo.php?workbook=22_08.xlsx&amp;sheet=U0&amp;row=12&amp;col=6&amp;number=3.8&amp;sourceID=14","3.8")</f>
        <v>3.8</v>
      </c>
      <c r="G12" s="4" t="str">
        <f>HYPERLINK("http://141.218.60.56/~jnz1568/getInfo.php?workbook=22_08.xlsx&amp;sheet=U0&amp;row=12&amp;col=7&amp;number=0.0814&amp;sourceID=14","0.0814")</f>
        <v>0.0814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HYPERLINK("http://141.218.60.56/~jnz1568/getInfo.php?workbook=22_08.xlsx&amp;sheet=U0&amp;row=13&amp;col=6&amp;number=3.9&amp;sourceID=14","3.9")</f>
        <v>3.9</v>
      </c>
      <c r="G13" s="4" t="str">
        <f>HYPERLINK("http://141.218.60.56/~jnz1568/getInfo.php?workbook=22_08.xlsx&amp;sheet=U0&amp;row=13&amp;col=7&amp;number=0.0814&amp;sourceID=14","0.0814")</f>
        <v>0.0814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HYPERLINK("http://141.218.60.56/~jnz1568/getInfo.php?workbook=22_08.xlsx&amp;sheet=U0&amp;row=14&amp;col=6&amp;number=4&amp;sourceID=14","4")</f>
        <v>4</v>
      </c>
      <c r="G14" s="4" t="str">
        <f>HYPERLINK("http://141.218.60.56/~jnz1568/getInfo.php?workbook=22_08.xlsx&amp;sheet=U0&amp;row=14&amp;col=7&amp;number=0.0814&amp;sourceID=14","0.0814")</f>
        <v>0.0814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HYPERLINK("http://141.218.60.56/~jnz1568/getInfo.php?workbook=22_08.xlsx&amp;sheet=U0&amp;row=15&amp;col=6&amp;number=4.1&amp;sourceID=14","4.1")</f>
        <v>4.1</v>
      </c>
      <c r="G15" s="4" t="str">
        <f>HYPERLINK("http://141.218.60.56/~jnz1568/getInfo.php?workbook=22_08.xlsx&amp;sheet=U0&amp;row=15&amp;col=7&amp;number=0.0814&amp;sourceID=14","0.0814")</f>
        <v>0.0814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HYPERLINK("http://141.218.60.56/~jnz1568/getInfo.php?workbook=22_08.xlsx&amp;sheet=U0&amp;row=16&amp;col=6&amp;number=4.2&amp;sourceID=14","4.2")</f>
        <v>4.2</v>
      </c>
      <c r="G16" s="4" t="str">
        <f>HYPERLINK("http://141.218.60.56/~jnz1568/getInfo.php?workbook=22_08.xlsx&amp;sheet=U0&amp;row=16&amp;col=7&amp;number=0.0814&amp;sourceID=14","0.0814")</f>
        <v>0.0814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HYPERLINK("http://141.218.60.56/~jnz1568/getInfo.php?workbook=22_08.xlsx&amp;sheet=U0&amp;row=17&amp;col=6&amp;number=4.3&amp;sourceID=14","4.3")</f>
        <v>4.3</v>
      </c>
      <c r="G17" s="4" t="str">
        <f>HYPERLINK("http://141.218.60.56/~jnz1568/getInfo.php?workbook=22_08.xlsx&amp;sheet=U0&amp;row=17&amp;col=7&amp;number=0.0813&amp;sourceID=14","0.0813")</f>
        <v>0.0813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HYPERLINK("http://141.218.60.56/~jnz1568/getInfo.php?workbook=22_08.xlsx&amp;sheet=U0&amp;row=18&amp;col=6&amp;number=4.4&amp;sourceID=14","4.4")</f>
        <v>4.4</v>
      </c>
      <c r="G18" s="4" t="str">
        <f>HYPERLINK("http://141.218.60.56/~jnz1568/getInfo.php?workbook=22_08.xlsx&amp;sheet=U0&amp;row=18&amp;col=7&amp;number=0.0813&amp;sourceID=14","0.0813")</f>
        <v>0.0813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HYPERLINK("http://141.218.60.56/~jnz1568/getInfo.php?workbook=22_08.xlsx&amp;sheet=U0&amp;row=19&amp;col=6&amp;number=4.5&amp;sourceID=14","4.5")</f>
        <v>4.5</v>
      </c>
      <c r="G19" s="4" t="str">
        <f>HYPERLINK("http://141.218.60.56/~jnz1568/getInfo.php?workbook=22_08.xlsx&amp;sheet=U0&amp;row=19&amp;col=7&amp;number=0.0812&amp;sourceID=14","0.0812")</f>
        <v>0.0812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HYPERLINK("http://141.218.60.56/~jnz1568/getInfo.php?workbook=22_08.xlsx&amp;sheet=U0&amp;row=20&amp;col=6&amp;number=4.6&amp;sourceID=14","4.6")</f>
        <v>4.6</v>
      </c>
      <c r="G20" s="4" t="str">
        <f>HYPERLINK("http://141.218.60.56/~jnz1568/getInfo.php?workbook=22_08.xlsx&amp;sheet=U0&amp;row=20&amp;col=7&amp;number=0.0812&amp;sourceID=14","0.0812")</f>
        <v>0.0812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HYPERLINK("http://141.218.60.56/~jnz1568/getInfo.php?workbook=22_08.xlsx&amp;sheet=U0&amp;row=21&amp;col=6&amp;number=4.7&amp;sourceID=14","4.7")</f>
        <v>4.7</v>
      </c>
      <c r="G21" s="4" t="str">
        <f>HYPERLINK("http://141.218.60.56/~jnz1568/getInfo.php?workbook=22_08.xlsx&amp;sheet=U0&amp;row=21&amp;col=7&amp;number=0.0811&amp;sourceID=14","0.0811")</f>
        <v>0.0811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HYPERLINK("http://141.218.60.56/~jnz1568/getInfo.php?workbook=22_08.xlsx&amp;sheet=U0&amp;row=22&amp;col=6&amp;number=4.8&amp;sourceID=14","4.8")</f>
        <v>4.8</v>
      </c>
      <c r="G22" s="4" t="str">
        <f>HYPERLINK("http://141.218.60.56/~jnz1568/getInfo.php?workbook=22_08.xlsx&amp;sheet=U0&amp;row=22&amp;col=7&amp;number=0.081&amp;sourceID=14","0.081")</f>
        <v>0.081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HYPERLINK("http://141.218.60.56/~jnz1568/getInfo.php?workbook=22_08.xlsx&amp;sheet=U0&amp;row=23&amp;col=6&amp;number=4.9&amp;sourceID=14","4.9")</f>
        <v>4.9</v>
      </c>
      <c r="G23" s="4" t="str">
        <f>HYPERLINK("http://141.218.60.56/~jnz1568/getInfo.php?workbook=22_08.xlsx&amp;sheet=U0&amp;row=23&amp;col=7&amp;number=0.0809&amp;sourceID=14","0.0809")</f>
        <v>0.0809</v>
      </c>
    </row>
    <row r="24" spans="1:7">
      <c r="A24" s="3">
        <v>22</v>
      </c>
      <c r="B24" s="3">
        <v>8</v>
      </c>
      <c r="C24" s="3">
        <v>1</v>
      </c>
      <c r="D24" s="3">
        <v>3</v>
      </c>
      <c r="E24" s="3">
        <v>1</v>
      </c>
      <c r="F24" s="4" t="str">
        <f>HYPERLINK("http://141.218.60.56/~jnz1568/getInfo.php?workbook=22_08.xlsx&amp;sheet=U0&amp;row=24&amp;col=6&amp;number=3&amp;sourceID=14","3")</f>
        <v>3</v>
      </c>
      <c r="G24" s="4" t="str">
        <f>HYPERLINK("http://141.218.60.56/~jnz1568/getInfo.php?workbook=22_08.xlsx&amp;sheet=U0&amp;row=24&amp;col=7&amp;number=0.0204&amp;sourceID=14","0.0204")</f>
        <v>0.0204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HYPERLINK("http://141.218.60.56/~jnz1568/getInfo.php?workbook=22_08.xlsx&amp;sheet=U0&amp;row=25&amp;col=6&amp;number=3.1&amp;sourceID=14","3.1")</f>
        <v>3.1</v>
      </c>
      <c r="G25" s="4" t="str">
        <f>HYPERLINK("http://141.218.60.56/~jnz1568/getInfo.php?workbook=22_08.xlsx&amp;sheet=U0&amp;row=25&amp;col=7&amp;number=0.0204&amp;sourceID=14","0.0204")</f>
        <v>0.0204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HYPERLINK("http://141.218.60.56/~jnz1568/getInfo.php?workbook=22_08.xlsx&amp;sheet=U0&amp;row=26&amp;col=6&amp;number=3.2&amp;sourceID=14","3.2")</f>
        <v>3.2</v>
      </c>
      <c r="G26" s="4" t="str">
        <f>HYPERLINK("http://141.218.60.56/~jnz1568/getInfo.php?workbook=22_08.xlsx&amp;sheet=U0&amp;row=26&amp;col=7&amp;number=0.0204&amp;sourceID=14","0.0204")</f>
        <v>0.0204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HYPERLINK("http://141.218.60.56/~jnz1568/getInfo.php?workbook=22_08.xlsx&amp;sheet=U0&amp;row=27&amp;col=6&amp;number=3.3&amp;sourceID=14","3.3")</f>
        <v>3.3</v>
      </c>
      <c r="G27" s="4" t="str">
        <f>HYPERLINK("http://141.218.60.56/~jnz1568/getInfo.php?workbook=22_08.xlsx&amp;sheet=U0&amp;row=27&amp;col=7&amp;number=0.0204&amp;sourceID=14","0.0204")</f>
        <v>0.0204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HYPERLINK("http://141.218.60.56/~jnz1568/getInfo.php?workbook=22_08.xlsx&amp;sheet=U0&amp;row=28&amp;col=6&amp;number=3.4&amp;sourceID=14","3.4")</f>
        <v>3.4</v>
      </c>
      <c r="G28" s="4" t="str">
        <f>HYPERLINK("http://141.218.60.56/~jnz1568/getInfo.php?workbook=22_08.xlsx&amp;sheet=U0&amp;row=28&amp;col=7&amp;number=0.0204&amp;sourceID=14","0.0204")</f>
        <v>0.0204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HYPERLINK("http://141.218.60.56/~jnz1568/getInfo.php?workbook=22_08.xlsx&amp;sheet=U0&amp;row=29&amp;col=6&amp;number=3.5&amp;sourceID=14","3.5")</f>
        <v>3.5</v>
      </c>
      <c r="G29" s="4" t="str">
        <f>HYPERLINK("http://141.218.60.56/~jnz1568/getInfo.php?workbook=22_08.xlsx&amp;sheet=U0&amp;row=29&amp;col=7&amp;number=0.0204&amp;sourceID=14","0.0204")</f>
        <v>0.0204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HYPERLINK("http://141.218.60.56/~jnz1568/getInfo.php?workbook=22_08.xlsx&amp;sheet=U0&amp;row=30&amp;col=6&amp;number=3.6&amp;sourceID=14","3.6")</f>
        <v>3.6</v>
      </c>
      <c r="G30" s="4" t="str">
        <f>HYPERLINK("http://141.218.60.56/~jnz1568/getInfo.php?workbook=22_08.xlsx&amp;sheet=U0&amp;row=30&amp;col=7&amp;number=0.0204&amp;sourceID=14","0.0204")</f>
        <v>0.0204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HYPERLINK("http://141.218.60.56/~jnz1568/getInfo.php?workbook=22_08.xlsx&amp;sheet=U0&amp;row=31&amp;col=6&amp;number=3.7&amp;sourceID=14","3.7")</f>
        <v>3.7</v>
      </c>
      <c r="G31" s="4" t="str">
        <f>HYPERLINK("http://141.218.60.56/~jnz1568/getInfo.php?workbook=22_08.xlsx&amp;sheet=U0&amp;row=31&amp;col=7&amp;number=0.0204&amp;sourceID=14","0.0204")</f>
        <v>0.0204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HYPERLINK("http://141.218.60.56/~jnz1568/getInfo.php?workbook=22_08.xlsx&amp;sheet=U0&amp;row=32&amp;col=6&amp;number=3.8&amp;sourceID=14","3.8")</f>
        <v>3.8</v>
      </c>
      <c r="G32" s="4" t="str">
        <f>HYPERLINK("http://141.218.60.56/~jnz1568/getInfo.php?workbook=22_08.xlsx&amp;sheet=U0&amp;row=32&amp;col=7&amp;number=0.0204&amp;sourceID=14","0.0204")</f>
        <v>0.0204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HYPERLINK("http://141.218.60.56/~jnz1568/getInfo.php?workbook=22_08.xlsx&amp;sheet=U0&amp;row=33&amp;col=6&amp;number=3.9&amp;sourceID=14","3.9")</f>
        <v>3.9</v>
      </c>
      <c r="G33" s="4" t="str">
        <f>HYPERLINK("http://141.218.60.56/~jnz1568/getInfo.php?workbook=22_08.xlsx&amp;sheet=U0&amp;row=33&amp;col=7&amp;number=0.0204&amp;sourceID=14","0.0204")</f>
        <v>0.0204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HYPERLINK("http://141.218.60.56/~jnz1568/getInfo.php?workbook=22_08.xlsx&amp;sheet=U0&amp;row=34&amp;col=6&amp;number=4&amp;sourceID=14","4")</f>
        <v>4</v>
      </c>
      <c r="G34" s="4" t="str">
        <f>HYPERLINK("http://141.218.60.56/~jnz1568/getInfo.php?workbook=22_08.xlsx&amp;sheet=U0&amp;row=34&amp;col=7&amp;number=0.0204&amp;sourceID=14","0.0204")</f>
        <v>0.0204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HYPERLINK("http://141.218.60.56/~jnz1568/getInfo.php?workbook=22_08.xlsx&amp;sheet=U0&amp;row=35&amp;col=6&amp;number=4.1&amp;sourceID=14","4.1")</f>
        <v>4.1</v>
      </c>
      <c r="G35" s="4" t="str">
        <f>HYPERLINK("http://141.218.60.56/~jnz1568/getInfo.php?workbook=22_08.xlsx&amp;sheet=U0&amp;row=35&amp;col=7&amp;number=0.0204&amp;sourceID=14","0.0204")</f>
        <v>0.0204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HYPERLINK("http://141.218.60.56/~jnz1568/getInfo.php?workbook=22_08.xlsx&amp;sheet=U0&amp;row=36&amp;col=6&amp;number=4.2&amp;sourceID=14","4.2")</f>
        <v>4.2</v>
      </c>
      <c r="G36" s="4" t="str">
        <f>HYPERLINK("http://141.218.60.56/~jnz1568/getInfo.php?workbook=22_08.xlsx&amp;sheet=U0&amp;row=36&amp;col=7&amp;number=0.0204&amp;sourceID=14","0.0204")</f>
        <v>0.0204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HYPERLINK("http://141.218.60.56/~jnz1568/getInfo.php?workbook=22_08.xlsx&amp;sheet=U0&amp;row=37&amp;col=6&amp;number=4.3&amp;sourceID=14","4.3")</f>
        <v>4.3</v>
      </c>
      <c r="G37" s="4" t="str">
        <f>HYPERLINK("http://141.218.60.56/~jnz1568/getInfo.php?workbook=22_08.xlsx&amp;sheet=U0&amp;row=37&amp;col=7&amp;number=0.0204&amp;sourceID=14","0.0204")</f>
        <v>0.0204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HYPERLINK("http://141.218.60.56/~jnz1568/getInfo.php?workbook=22_08.xlsx&amp;sheet=U0&amp;row=38&amp;col=6&amp;number=4.4&amp;sourceID=14","4.4")</f>
        <v>4.4</v>
      </c>
      <c r="G38" s="4" t="str">
        <f>HYPERLINK("http://141.218.60.56/~jnz1568/getInfo.php?workbook=22_08.xlsx&amp;sheet=U0&amp;row=38&amp;col=7&amp;number=0.0204&amp;sourceID=14","0.0204")</f>
        <v>0.0204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HYPERLINK("http://141.218.60.56/~jnz1568/getInfo.php?workbook=22_08.xlsx&amp;sheet=U0&amp;row=39&amp;col=6&amp;number=4.5&amp;sourceID=14","4.5")</f>
        <v>4.5</v>
      </c>
      <c r="G39" s="4" t="str">
        <f>HYPERLINK("http://141.218.60.56/~jnz1568/getInfo.php?workbook=22_08.xlsx&amp;sheet=U0&amp;row=39&amp;col=7&amp;number=0.0204&amp;sourceID=14","0.0204")</f>
        <v>0.0204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HYPERLINK("http://141.218.60.56/~jnz1568/getInfo.php?workbook=22_08.xlsx&amp;sheet=U0&amp;row=40&amp;col=6&amp;number=4.6&amp;sourceID=14","4.6")</f>
        <v>4.6</v>
      </c>
      <c r="G40" s="4" t="str">
        <f>HYPERLINK("http://141.218.60.56/~jnz1568/getInfo.php?workbook=22_08.xlsx&amp;sheet=U0&amp;row=40&amp;col=7&amp;number=0.0204&amp;sourceID=14","0.0204")</f>
        <v>0.0204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HYPERLINK("http://141.218.60.56/~jnz1568/getInfo.php?workbook=22_08.xlsx&amp;sheet=U0&amp;row=41&amp;col=6&amp;number=4.7&amp;sourceID=14","4.7")</f>
        <v>4.7</v>
      </c>
      <c r="G41" s="4" t="str">
        <f>HYPERLINK("http://141.218.60.56/~jnz1568/getInfo.php?workbook=22_08.xlsx&amp;sheet=U0&amp;row=41&amp;col=7&amp;number=0.0204&amp;sourceID=14","0.0204")</f>
        <v>0.0204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HYPERLINK("http://141.218.60.56/~jnz1568/getInfo.php?workbook=22_08.xlsx&amp;sheet=U0&amp;row=42&amp;col=6&amp;number=4.8&amp;sourceID=14","4.8")</f>
        <v>4.8</v>
      </c>
      <c r="G42" s="4" t="str">
        <f>HYPERLINK("http://141.218.60.56/~jnz1568/getInfo.php?workbook=22_08.xlsx&amp;sheet=U0&amp;row=42&amp;col=7&amp;number=0.0204&amp;sourceID=14","0.0204")</f>
        <v>0.0204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HYPERLINK("http://141.218.60.56/~jnz1568/getInfo.php?workbook=22_08.xlsx&amp;sheet=U0&amp;row=43&amp;col=6&amp;number=4.9&amp;sourceID=14","4.9")</f>
        <v>4.9</v>
      </c>
      <c r="G43" s="4" t="str">
        <f>HYPERLINK("http://141.218.60.56/~jnz1568/getInfo.php?workbook=22_08.xlsx&amp;sheet=U0&amp;row=43&amp;col=7&amp;number=0.0203&amp;sourceID=14","0.0203")</f>
        <v>0.0203</v>
      </c>
    </row>
    <row r="44" spans="1:7">
      <c r="A44" s="3">
        <v>22</v>
      </c>
      <c r="B44" s="3">
        <v>8</v>
      </c>
      <c r="C44" s="3">
        <v>1</v>
      </c>
      <c r="D44" s="3">
        <v>4</v>
      </c>
      <c r="E44" s="3">
        <v>1</v>
      </c>
      <c r="F44" s="4" t="str">
        <f>HYPERLINK("http://141.218.60.56/~jnz1568/getInfo.php?workbook=22_08.xlsx&amp;sheet=U0&amp;row=44&amp;col=6&amp;number=3&amp;sourceID=14","3")</f>
        <v>3</v>
      </c>
      <c r="G44" s="4" t="str">
        <f>HYPERLINK("http://141.218.60.56/~jnz1568/getInfo.php?workbook=22_08.xlsx&amp;sheet=U0&amp;row=44&amp;col=7&amp;number=0.0961&amp;sourceID=14","0.0961")</f>
        <v>0.0961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HYPERLINK("http://141.218.60.56/~jnz1568/getInfo.php?workbook=22_08.xlsx&amp;sheet=U0&amp;row=45&amp;col=6&amp;number=3.1&amp;sourceID=14","3.1")</f>
        <v>3.1</v>
      </c>
      <c r="G45" s="4" t="str">
        <f>HYPERLINK("http://141.218.60.56/~jnz1568/getInfo.php?workbook=22_08.xlsx&amp;sheet=U0&amp;row=45&amp;col=7&amp;number=0.0961&amp;sourceID=14","0.0961")</f>
        <v>0.0961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HYPERLINK("http://141.218.60.56/~jnz1568/getInfo.php?workbook=22_08.xlsx&amp;sheet=U0&amp;row=46&amp;col=6&amp;number=3.2&amp;sourceID=14","3.2")</f>
        <v>3.2</v>
      </c>
      <c r="G46" s="4" t="str">
        <f>HYPERLINK("http://141.218.60.56/~jnz1568/getInfo.php?workbook=22_08.xlsx&amp;sheet=U0&amp;row=46&amp;col=7&amp;number=0.0961&amp;sourceID=14","0.0961")</f>
        <v>0.0961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HYPERLINK("http://141.218.60.56/~jnz1568/getInfo.php?workbook=22_08.xlsx&amp;sheet=U0&amp;row=47&amp;col=6&amp;number=3.3&amp;sourceID=14","3.3")</f>
        <v>3.3</v>
      </c>
      <c r="G47" s="4" t="str">
        <f>HYPERLINK("http://141.218.60.56/~jnz1568/getInfo.php?workbook=22_08.xlsx&amp;sheet=U0&amp;row=47&amp;col=7&amp;number=0.0961&amp;sourceID=14","0.0961")</f>
        <v>0.0961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HYPERLINK("http://141.218.60.56/~jnz1568/getInfo.php?workbook=22_08.xlsx&amp;sheet=U0&amp;row=48&amp;col=6&amp;number=3.4&amp;sourceID=14","3.4")</f>
        <v>3.4</v>
      </c>
      <c r="G48" s="4" t="str">
        <f>HYPERLINK("http://141.218.60.56/~jnz1568/getInfo.php?workbook=22_08.xlsx&amp;sheet=U0&amp;row=48&amp;col=7&amp;number=0.0961&amp;sourceID=14","0.0961")</f>
        <v>0.0961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HYPERLINK("http://141.218.60.56/~jnz1568/getInfo.php?workbook=22_08.xlsx&amp;sheet=U0&amp;row=49&amp;col=6&amp;number=3.5&amp;sourceID=14","3.5")</f>
        <v>3.5</v>
      </c>
      <c r="G49" s="4" t="str">
        <f>HYPERLINK("http://141.218.60.56/~jnz1568/getInfo.php?workbook=22_08.xlsx&amp;sheet=U0&amp;row=49&amp;col=7&amp;number=0.0961&amp;sourceID=14","0.0961")</f>
        <v>0.0961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HYPERLINK("http://141.218.60.56/~jnz1568/getInfo.php?workbook=22_08.xlsx&amp;sheet=U0&amp;row=50&amp;col=6&amp;number=3.6&amp;sourceID=14","3.6")</f>
        <v>3.6</v>
      </c>
      <c r="G50" s="4" t="str">
        <f>HYPERLINK("http://141.218.60.56/~jnz1568/getInfo.php?workbook=22_08.xlsx&amp;sheet=U0&amp;row=50&amp;col=7&amp;number=0.0961&amp;sourceID=14","0.0961")</f>
        <v>0.0961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HYPERLINK("http://141.218.60.56/~jnz1568/getInfo.php?workbook=22_08.xlsx&amp;sheet=U0&amp;row=51&amp;col=6&amp;number=3.7&amp;sourceID=14","3.7")</f>
        <v>3.7</v>
      </c>
      <c r="G51" s="4" t="str">
        <f>HYPERLINK("http://141.218.60.56/~jnz1568/getInfo.php?workbook=22_08.xlsx&amp;sheet=U0&amp;row=51&amp;col=7&amp;number=0.0961&amp;sourceID=14","0.0961")</f>
        <v>0.0961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HYPERLINK("http://141.218.60.56/~jnz1568/getInfo.php?workbook=22_08.xlsx&amp;sheet=U0&amp;row=52&amp;col=6&amp;number=3.8&amp;sourceID=14","3.8")</f>
        <v>3.8</v>
      </c>
      <c r="G52" s="4" t="str">
        <f>HYPERLINK("http://141.218.60.56/~jnz1568/getInfo.php?workbook=22_08.xlsx&amp;sheet=U0&amp;row=52&amp;col=7&amp;number=0.0961&amp;sourceID=14","0.0961")</f>
        <v>0.0961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HYPERLINK("http://141.218.60.56/~jnz1568/getInfo.php?workbook=22_08.xlsx&amp;sheet=U0&amp;row=53&amp;col=6&amp;number=3.9&amp;sourceID=14","3.9")</f>
        <v>3.9</v>
      </c>
      <c r="G53" s="4" t="str">
        <f>HYPERLINK("http://141.218.60.56/~jnz1568/getInfo.php?workbook=22_08.xlsx&amp;sheet=U0&amp;row=53&amp;col=7&amp;number=0.0961&amp;sourceID=14","0.0961")</f>
        <v>0.0961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HYPERLINK("http://141.218.60.56/~jnz1568/getInfo.php?workbook=22_08.xlsx&amp;sheet=U0&amp;row=54&amp;col=6&amp;number=4&amp;sourceID=14","4")</f>
        <v>4</v>
      </c>
      <c r="G54" s="4" t="str">
        <f>HYPERLINK("http://141.218.60.56/~jnz1568/getInfo.php?workbook=22_08.xlsx&amp;sheet=U0&amp;row=54&amp;col=7&amp;number=0.096&amp;sourceID=14","0.096")</f>
        <v>0.096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HYPERLINK("http://141.218.60.56/~jnz1568/getInfo.php?workbook=22_08.xlsx&amp;sheet=U0&amp;row=55&amp;col=6&amp;number=4.1&amp;sourceID=14","4.1")</f>
        <v>4.1</v>
      </c>
      <c r="G55" s="4" t="str">
        <f>HYPERLINK("http://141.218.60.56/~jnz1568/getInfo.php?workbook=22_08.xlsx&amp;sheet=U0&amp;row=55&amp;col=7&amp;number=0.096&amp;sourceID=14","0.096")</f>
        <v>0.096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HYPERLINK("http://141.218.60.56/~jnz1568/getInfo.php?workbook=22_08.xlsx&amp;sheet=U0&amp;row=56&amp;col=6&amp;number=4.2&amp;sourceID=14","4.2")</f>
        <v>4.2</v>
      </c>
      <c r="G56" s="4" t="str">
        <f>HYPERLINK("http://141.218.60.56/~jnz1568/getInfo.php?workbook=22_08.xlsx&amp;sheet=U0&amp;row=56&amp;col=7&amp;number=0.096&amp;sourceID=14","0.096")</f>
        <v>0.096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HYPERLINK("http://141.218.60.56/~jnz1568/getInfo.php?workbook=22_08.xlsx&amp;sheet=U0&amp;row=57&amp;col=6&amp;number=4.3&amp;sourceID=14","4.3")</f>
        <v>4.3</v>
      </c>
      <c r="G57" s="4" t="str">
        <f>HYPERLINK("http://141.218.60.56/~jnz1568/getInfo.php?workbook=22_08.xlsx&amp;sheet=U0&amp;row=57&amp;col=7&amp;number=0.0959&amp;sourceID=14","0.0959")</f>
        <v>0.0959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HYPERLINK("http://141.218.60.56/~jnz1568/getInfo.php?workbook=22_08.xlsx&amp;sheet=U0&amp;row=58&amp;col=6&amp;number=4.4&amp;sourceID=14","4.4")</f>
        <v>4.4</v>
      </c>
      <c r="G58" s="4" t="str">
        <f>HYPERLINK("http://141.218.60.56/~jnz1568/getInfo.php?workbook=22_08.xlsx&amp;sheet=U0&amp;row=58&amp;col=7&amp;number=0.0959&amp;sourceID=14","0.0959")</f>
        <v>0.0959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HYPERLINK("http://141.218.60.56/~jnz1568/getInfo.php?workbook=22_08.xlsx&amp;sheet=U0&amp;row=59&amp;col=6&amp;number=4.5&amp;sourceID=14","4.5")</f>
        <v>4.5</v>
      </c>
      <c r="G59" s="4" t="str">
        <f>HYPERLINK("http://141.218.60.56/~jnz1568/getInfo.php?workbook=22_08.xlsx&amp;sheet=U0&amp;row=59&amp;col=7&amp;number=0.0958&amp;sourceID=14","0.0958")</f>
        <v>0.0958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HYPERLINK("http://141.218.60.56/~jnz1568/getInfo.php?workbook=22_08.xlsx&amp;sheet=U0&amp;row=60&amp;col=6&amp;number=4.6&amp;sourceID=14","4.6")</f>
        <v>4.6</v>
      </c>
      <c r="G60" s="4" t="str">
        <f>HYPERLINK("http://141.218.60.56/~jnz1568/getInfo.php?workbook=22_08.xlsx&amp;sheet=U0&amp;row=60&amp;col=7&amp;number=0.0957&amp;sourceID=14","0.0957")</f>
        <v>0.0957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HYPERLINK("http://141.218.60.56/~jnz1568/getInfo.php?workbook=22_08.xlsx&amp;sheet=U0&amp;row=61&amp;col=6&amp;number=4.7&amp;sourceID=14","4.7")</f>
        <v>4.7</v>
      </c>
      <c r="G61" s="4" t="str">
        <f>HYPERLINK("http://141.218.60.56/~jnz1568/getInfo.php?workbook=22_08.xlsx&amp;sheet=U0&amp;row=61&amp;col=7&amp;number=0.0956&amp;sourceID=14","0.0956")</f>
        <v>0.0956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HYPERLINK("http://141.218.60.56/~jnz1568/getInfo.php?workbook=22_08.xlsx&amp;sheet=U0&amp;row=62&amp;col=6&amp;number=4.8&amp;sourceID=14","4.8")</f>
        <v>4.8</v>
      </c>
      <c r="G62" s="4" t="str">
        <f>HYPERLINK("http://141.218.60.56/~jnz1568/getInfo.php?workbook=22_08.xlsx&amp;sheet=U0&amp;row=62&amp;col=7&amp;number=0.0955&amp;sourceID=14","0.0955")</f>
        <v>0.0955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HYPERLINK("http://141.218.60.56/~jnz1568/getInfo.php?workbook=22_08.xlsx&amp;sheet=U0&amp;row=63&amp;col=6&amp;number=4.9&amp;sourceID=14","4.9")</f>
        <v>4.9</v>
      </c>
      <c r="G63" s="4" t="str">
        <f>HYPERLINK("http://141.218.60.56/~jnz1568/getInfo.php?workbook=22_08.xlsx&amp;sheet=U0&amp;row=63&amp;col=7&amp;number=0.0953&amp;sourceID=14","0.0953")</f>
        <v>0.0953</v>
      </c>
    </row>
    <row r="64" spans="1:7">
      <c r="A64" s="3">
        <v>22</v>
      </c>
      <c r="B64" s="3">
        <v>8</v>
      </c>
      <c r="C64" s="3">
        <v>1</v>
      </c>
      <c r="D64" s="3">
        <v>5</v>
      </c>
      <c r="E64" s="3">
        <v>1</v>
      </c>
      <c r="F64" s="4" t="str">
        <f>HYPERLINK("http://141.218.60.56/~jnz1568/getInfo.php?workbook=22_08.xlsx&amp;sheet=U0&amp;row=64&amp;col=6&amp;number=3&amp;sourceID=14","3")</f>
        <v>3</v>
      </c>
      <c r="G64" s="4" t="str">
        <f>HYPERLINK("http://141.218.60.56/~jnz1568/getInfo.php?workbook=22_08.xlsx&amp;sheet=U0&amp;row=64&amp;col=7&amp;number=0.0102&amp;sourceID=14","0.0102")</f>
        <v>0.0102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HYPERLINK("http://141.218.60.56/~jnz1568/getInfo.php?workbook=22_08.xlsx&amp;sheet=U0&amp;row=65&amp;col=6&amp;number=3.1&amp;sourceID=14","3.1")</f>
        <v>3.1</v>
      </c>
      <c r="G65" s="4" t="str">
        <f>HYPERLINK("http://141.218.60.56/~jnz1568/getInfo.php?workbook=22_08.xlsx&amp;sheet=U0&amp;row=65&amp;col=7&amp;number=0.0102&amp;sourceID=14","0.0102")</f>
        <v>0.0102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HYPERLINK("http://141.218.60.56/~jnz1568/getInfo.php?workbook=22_08.xlsx&amp;sheet=U0&amp;row=66&amp;col=6&amp;number=3.2&amp;sourceID=14","3.2")</f>
        <v>3.2</v>
      </c>
      <c r="G66" s="4" t="str">
        <f>HYPERLINK("http://141.218.60.56/~jnz1568/getInfo.php?workbook=22_08.xlsx&amp;sheet=U0&amp;row=66&amp;col=7&amp;number=0.0102&amp;sourceID=14","0.0102")</f>
        <v>0.0102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HYPERLINK("http://141.218.60.56/~jnz1568/getInfo.php?workbook=22_08.xlsx&amp;sheet=U0&amp;row=67&amp;col=6&amp;number=3.3&amp;sourceID=14","3.3")</f>
        <v>3.3</v>
      </c>
      <c r="G67" s="4" t="str">
        <f>HYPERLINK("http://141.218.60.56/~jnz1568/getInfo.php?workbook=22_08.xlsx&amp;sheet=U0&amp;row=67&amp;col=7&amp;number=0.0102&amp;sourceID=14","0.0102")</f>
        <v>0.0102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HYPERLINK("http://141.218.60.56/~jnz1568/getInfo.php?workbook=22_08.xlsx&amp;sheet=U0&amp;row=68&amp;col=6&amp;number=3.4&amp;sourceID=14","3.4")</f>
        <v>3.4</v>
      </c>
      <c r="G68" s="4" t="str">
        <f>HYPERLINK("http://141.218.60.56/~jnz1568/getInfo.php?workbook=22_08.xlsx&amp;sheet=U0&amp;row=68&amp;col=7&amp;number=0.0102&amp;sourceID=14","0.0102")</f>
        <v>0.0102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HYPERLINK("http://141.218.60.56/~jnz1568/getInfo.php?workbook=22_08.xlsx&amp;sheet=U0&amp;row=69&amp;col=6&amp;number=3.5&amp;sourceID=14","3.5")</f>
        <v>3.5</v>
      </c>
      <c r="G69" s="4" t="str">
        <f>HYPERLINK("http://141.218.60.56/~jnz1568/getInfo.php?workbook=22_08.xlsx&amp;sheet=U0&amp;row=69&amp;col=7&amp;number=0.0102&amp;sourceID=14","0.0102")</f>
        <v>0.0102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HYPERLINK("http://141.218.60.56/~jnz1568/getInfo.php?workbook=22_08.xlsx&amp;sheet=U0&amp;row=70&amp;col=6&amp;number=3.6&amp;sourceID=14","3.6")</f>
        <v>3.6</v>
      </c>
      <c r="G70" s="4" t="str">
        <f>HYPERLINK("http://141.218.60.56/~jnz1568/getInfo.php?workbook=22_08.xlsx&amp;sheet=U0&amp;row=70&amp;col=7&amp;number=0.0102&amp;sourceID=14","0.0102")</f>
        <v>0.0102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HYPERLINK("http://141.218.60.56/~jnz1568/getInfo.php?workbook=22_08.xlsx&amp;sheet=U0&amp;row=71&amp;col=6&amp;number=3.7&amp;sourceID=14","3.7")</f>
        <v>3.7</v>
      </c>
      <c r="G71" s="4" t="str">
        <f>HYPERLINK("http://141.218.60.56/~jnz1568/getInfo.php?workbook=22_08.xlsx&amp;sheet=U0&amp;row=71&amp;col=7&amp;number=0.0102&amp;sourceID=14","0.0102")</f>
        <v>0.0102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HYPERLINK("http://141.218.60.56/~jnz1568/getInfo.php?workbook=22_08.xlsx&amp;sheet=U0&amp;row=72&amp;col=6&amp;number=3.8&amp;sourceID=14","3.8")</f>
        <v>3.8</v>
      </c>
      <c r="G72" s="4" t="str">
        <f>HYPERLINK("http://141.218.60.56/~jnz1568/getInfo.php?workbook=22_08.xlsx&amp;sheet=U0&amp;row=72&amp;col=7&amp;number=0.0102&amp;sourceID=14","0.0102")</f>
        <v>0.0102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HYPERLINK("http://141.218.60.56/~jnz1568/getInfo.php?workbook=22_08.xlsx&amp;sheet=U0&amp;row=73&amp;col=6&amp;number=3.9&amp;sourceID=14","3.9")</f>
        <v>3.9</v>
      </c>
      <c r="G73" s="4" t="str">
        <f>HYPERLINK("http://141.218.60.56/~jnz1568/getInfo.php?workbook=22_08.xlsx&amp;sheet=U0&amp;row=73&amp;col=7&amp;number=0.0102&amp;sourceID=14","0.0102")</f>
        <v>0.0102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HYPERLINK("http://141.218.60.56/~jnz1568/getInfo.php?workbook=22_08.xlsx&amp;sheet=U0&amp;row=74&amp;col=6&amp;number=4&amp;sourceID=14","4")</f>
        <v>4</v>
      </c>
      <c r="G74" s="4" t="str">
        <f>HYPERLINK("http://141.218.60.56/~jnz1568/getInfo.php?workbook=22_08.xlsx&amp;sheet=U0&amp;row=74&amp;col=7&amp;number=0.0102&amp;sourceID=14","0.0102")</f>
        <v>0.0102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HYPERLINK("http://141.218.60.56/~jnz1568/getInfo.php?workbook=22_08.xlsx&amp;sheet=U0&amp;row=75&amp;col=6&amp;number=4.1&amp;sourceID=14","4.1")</f>
        <v>4.1</v>
      </c>
      <c r="G75" s="4" t="str">
        <f>HYPERLINK("http://141.218.60.56/~jnz1568/getInfo.php?workbook=22_08.xlsx&amp;sheet=U0&amp;row=75&amp;col=7&amp;number=0.0102&amp;sourceID=14","0.0102")</f>
        <v>0.0102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HYPERLINK("http://141.218.60.56/~jnz1568/getInfo.php?workbook=22_08.xlsx&amp;sheet=U0&amp;row=76&amp;col=6&amp;number=4.2&amp;sourceID=14","4.2")</f>
        <v>4.2</v>
      </c>
      <c r="G76" s="4" t="str">
        <f>HYPERLINK("http://141.218.60.56/~jnz1568/getInfo.php?workbook=22_08.xlsx&amp;sheet=U0&amp;row=76&amp;col=7&amp;number=0.0102&amp;sourceID=14","0.0102")</f>
        <v>0.0102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HYPERLINK("http://141.218.60.56/~jnz1568/getInfo.php?workbook=22_08.xlsx&amp;sheet=U0&amp;row=77&amp;col=6&amp;number=4.3&amp;sourceID=14","4.3")</f>
        <v>4.3</v>
      </c>
      <c r="G77" s="4" t="str">
        <f>HYPERLINK("http://141.218.60.56/~jnz1568/getInfo.php?workbook=22_08.xlsx&amp;sheet=U0&amp;row=77&amp;col=7&amp;number=0.0102&amp;sourceID=14","0.0102")</f>
        <v>0.0102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HYPERLINK("http://141.218.60.56/~jnz1568/getInfo.php?workbook=22_08.xlsx&amp;sheet=U0&amp;row=78&amp;col=6&amp;number=4.4&amp;sourceID=14","4.4")</f>
        <v>4.4</v>
      </c>
      <c r="G78" s="4" t="str">
        <f>HYPERLINK("http://141.218.60.56/~jnz1568/getInfo.php?workbook=22_08.xlsx&amp;sheet=U0&amp;row=78&amp;col=7&amp;number=0.0102&amp;sourceID=14","0.0102")</f>
        <v>0.0102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HYPERLINK("http://141.218.60.56/~jnz1568/getInfo.php?workbook=22_08.xlsx&amp;sheet=U0&amp;row=79&amp;col=6&amp;number=4.5&amp;sourceID=14","4.5")</f>
        <v>4.5</v>
      </c>
      <c r="G79" s="4" t="str">
        <f>HYPERLINK("http://141.218.60.56/~jnz1568/getInfo.php?workbook=22_08.xlsx&amp;sheet=U0&amp;row=79&amp;col=7&amp;number=0.0101&amp;sourceID=14","0.0101")</f>
        <v>0.0101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HYPERLINK("http://141.218.60.56/~jnz1568/getInfo.php?workbook=22_08.xlsx&amp;sheet=U0&amp;row=80&amp;col=6&amp;number=4.6&amp;sourceID=14","4.6")</f>
        <v>4.6</v>
      </c>
      <c r="G80" s="4" t="str">
        <f>HYPERLINK("http://141.218.60.56/~jnz1568/getInfo.php?workbook=22_08.xlsx&amp;sheet=U0&amp;row=80&amp;col=7&amp;number=0.0101&amp;sourceID=14","0.0101")</f>
        <v>0.0101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HYPERLINK("http://141.218.60.56/~jnz1568/getInfo.php?workbook=22_08.xlsx&amp;sheet=U0&amp;row=81&amp;col=6&amp;number=4.7&amp;sourceID=14","4.7")</f>
        <v>4.7</v>
      </c>
      <c r="G81" s="4" t="str">
        <f>HYPERLINK("http://141.218.60.56/~jnz1568/getInfo.php?workbook=22_08.xlsx&amp;sheet=U0&amp;row=81&amp;col=7&amp;number=0.0101&amp;sourceID=14","0.0101")</f>
        <v>0.0101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HYPERLINK("http://141.218.60.56/~jnz1568/getInfo.php?workbook=22_08.xlsx&amp;sheet=U0&amp;row=82&amp;col=6&amp;number=4.8&amp;sourceID=14","4.8")</f>
        <v>4.8</v>
      </c>
      <c r="G82" s="4" t="str">
        <f>HYPERLINK("http://141.218.60.56/~jnz1568/getInfo.php?workbook=22_08.xlsx&amp;sheet=U0&amp;row=82&amp;col=7&amp;number=0.0101&amp;sourceID=14","0.0101")</f>
        <v>0.0101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HYPERLINK("http://141.218.60.56/~jnz1568/getInfo.php?workbook=22_08.xlsx&amp;sheet=U0&amp;row=83&amp;col=6&amp;number=4.9&amp;sourceID=14","4.9")</f>
        <v>4.9</v>
      </c>
      <c r="G83" s="4" t="str">
        <f>HYPERLINK("http://141.218.60.56/~jnz1568/getInfo.php?workbook=22_08.xlsx&amp;sheet=U0&amp;row=83&amp;col=7&amp;number=0.0101&amp;sourceID=14","0.0101")</f>
        <v>0.0101</v>
      </c>
    </row>
    <row r="84" spans="1:7">
      <c r="A84" s="3">
        <v>22</v>
      </c>
      <c r="B84" s="3">
        <v>8</v>
      </c>
      <c r="C84" s="3">
        <v>1</v>
      </c>
      <c r="D84" s="3">
        <v>6</v>
      </c>
      <c r="E84" s="3">
        <v>1</v>
      </c>
      <c r="F84" s="4" t="str">
        <f>HYPERLINK("http://141.218.60.56/~jnz1568/getInfo.php?workbook=22_08.xlsx&amp;sheet=U0&amp;row=84&amp;col=6&amp;number=3&amp;sourceID=14","3")</f>
        <v>3</v>
      </c>
      <c r="G84" s="4" t="str">
        <f>HYPERLINK("http://141.218.60.56/~jnz1568/getInfo.php?workbook=22_08.xlsx&amp;sheet=U0&amp;row=84&amp;col=7&amp;number=0.696&amp;sourceID=14","0.696")</f>
        <v>0.696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HYPERLINK("http://141.218.60.56/~jnz1568/getInfo.php?workbook=22_08.xlsx&amp;sheet=U0&amp;row=85&amp;col=6&amp;number=3.1&amp;sourceID=14","3.1")</f>
        <v>3.1</v>
      </c>
      <c r="G85" s="4" t="str">
        <f>HYPERLINK("http://141.218.60.56/~jnz1568/getInfo.php?workbook=22_08.xlsx&amp;sheet=U0&amp;row=85&amp;col=7&amp;number=0.696&amp;sourceID=14","0.696")</f>
        <v>0.696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HYPERLINK("http://141.218.60.56/~jnz1568/getInfo.php?workbook=22_08.xlsx&amp;sheet=U0&amp;row=86&amp;col=6&amp;number=3.2&amp;sourceID=14","3.2")</f>
        <v>3.2</v>
      </c>
      <c r="G86" s="4" t="str">
        <f>HYPERLINK("http://141.218.60.56/~jnz1568/getInfo.php?workbook=22_08.xlsx&amp;sheet=U0&amp;row=86&amp;col=7&amp;number=0.696&amp;sourceID=14","0.696")</f>
        <v>0.696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HYPERLINK("http://141.218.60.56/~jnz1568/getInfo.php?workbook=22_08.xlsx&amp;sheet=U0&amp;row=87&amp;col=6&amp;number=3.3&amp;sourceID=14","3.3")</f>
        <v>3.3</v>
      </c>
      <c r="G87" s="4" t="str">
        <f>HYPERLINK("http://141.218.60.56/~jnz1568/getInfo.php?workbook=22_08.xlsx&amp;sheet=U0&amp;row=87&amp;col=7&amp;number=0.696&amp;sourceID=14","0.696")</f>
        <v>0.696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HYPERLINK("http://141.218.60.56/~jnz1568/getInfo.php?workbook=22_08.xlsx&amp;sheet=U0&amp;row=88&amp;col=6&amp;number=3.4&amp;sourceID=14","3.4")</f>
        <v>3.4</v>
      </c>
      <c r="G88" s="4" t="str">
        <f>HYPERLINK("http://141.218.60.56/~jnz1568/getInfo.php?workbook=22_08.xlsx&amp;sheet=U0&amp;row=88&amp;col=7&amp;number=0.696&amp;sourceID=14","0.696")</f>
        <v>0.696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HYPERLINK("http://141.218.60.56/~jnz1568/getInfo.php?workbook=22_08.xlsx&amp;sheet=U0&amp;row=89&amp;col=6&amp;number=3.5&amp;sourceID=14","3.5")</f>
        <v>3.5</v>
      </c>
      <c r="G89" s="4" t="str">
        <f>HYPERLINK("http://141.218.60.56/~jnz1568/getInfo.php?workbook=22_08.xlsx&amp;sheet=U0&amp;row=89&amp;col=7&amp;number=0.696&amp;sourceID=14","0.696")</f>
        <v>0.696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HYPERLINK("http://141.218.60.56/~jnz1568/getInfo.php?workbook=22_08.xlsx&amp;sheet=U0&amp;row=90&amp;col=6&amp;number=3.6&amp;sourceID=14","3.6")</f>
        <v>3.6</v>
      </c>
      <c r="G90" s="4" t="str">
        <f>HYPERLINK("http://141.218.60.56/~jnz1568/getInfo.php?workbook=22_08.xlsx&amp;sheet=U0&amp;row=90&amp;col=7&amp;number=0.696&amp;sourceID=14","0.696")</f>
        <v>0.696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HYPERLINK("http://141.218.60.56/~jnz1568/getInfo.php?workbook=22_08.xlsx&amp;sheet=U0&amp;row=91&amp;col=6&amp;number=3.7&amp;sourceID=14","3.7")</f>
        <v>3.7</v>
      </c>
      <c r="G91" s="4" t="str">
        <f>HYPERLINK("http://141.218.60.56/~jnz1568/getInfo.php?workbook=22_08.xlsx&amp;sheet=U0&amp;row=91&amp;col=7&amp;number=0.697&amp;sourceID=14","0.697")</f>
        <v>0.697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HYPERLINK("http://141.218.60.56/~jnz1568/getInfo.php?workbook=22_08.xlsx&amp;sheet=U0&amp;row=92&amp;col=6&amp;number=3.8&amp;sourceID=14","3.8")</f>
        <v>3.8</v>
      </c>
      <c r="G92" s="4" t="str">
        <f>HYPERLINK("http://141.218.60.56/~jnz1568/getInfo.php?workbook=22_08.xlsx&amp;sheet=U0&amp;row=92&amp;col=7&amp;number=0.697&amp;sourceID=14","0.697")</f>
        <v>0.697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HYPERLINK("http://141.218.60.56/~jnz1568/getInfo.php?workbook=22_08.xlsx&amp;sheet=U0&amp;row=93&amp;col=6&amp;number=3.9&amp;sourceID=14","3.9")</f>
        <v>3.9</v>
      </c>
      <c r="G93" s="4" t="str">
        <f>HYPERLINK("http://141.218.60.56/~jnz1568/getInfo.php?workbook=22_08.xlsx&amp;sheet=U0&amp;row=93&amp;col=7&amp;number=0.697&amp;sourceID=14","0.697")</f>
        <v>0.697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HYPERLINK("http://141.218.60.56/~jnz1568/getInfo.php?workbook=22_08.xlsx&amp;sheet=U0&amp;row=94&amp;col=6&amp;number=4&amp;sourceID=14","4")</f>
        <v>4</v>
      </c>
      <c r="G94" s="4" t="str">
        <f>HYPERLINK("http://141.218.60.56/~jnz1568/getInfo.php?workbook=22_08.xlsx&amp;sheet=U0&amp;row=94&amp;col=7&amp;number=0.697&amp;sourceID=14","0.697")</f>
        <v>0.697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HYPERLINK("http://141.218.60.56/~jnz1568/getInfo.php?workbook=22_08.xlsx&amp;sheet=U0&amp;row=95&amp;col=6&amp;number=4.1&amp;sourceID=14","4.1")</f>
        <v>4.1</v>
      </c>
      <c r="G95" s="4" t="str">
        <f>HYPERLINK("http://141.218.60.56/~jnz1568/getInfo.php?workbook=22_08.xlsx&amp;sheet=U0&amp;row=95&amp;col=7&amp;number=0.697&amp;sourceID=14","0.697")</f>
        <v>0.697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HYPERLINK("http://141.218.60.56/~jnz1568/getInfo.php?workbook=22_08.xlsx&amp;sheet=U0&amp;row=96&amp;col=6&amp;number=4.2&amp;sourceID=14","4.2")</f>
        <v>4.2</v>
      </c>
      <c r="G96" s="4" t="str">
        <f>HYPERLINK("http://141.218.60.56/~jnz1568/getInfo.php?workbook=22_08.xlsx&amp;sheet=U0&amp;row=96&amp;col=7&amp;number=0.698&amp;sourceID=14","0.698")</f>
        <v>0.698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HYPERLINK("http://141.218.60.56/~jnz1568/getInfo.php?workbook=22_08.xlsx&amp;sheet=U0&amp;row=97&amp;col=6&amp;number=4.3&amp;sourceID=14","4.3")</f>
        <v>4.3</v>
      </c>
      <c r="G97" s="4" t="str">
        <f>HYPERLINK("http://141.218.60.56/~jnz1568/getInfo.php?workbook=22_08.xlsx&amp;sheet=U0&amp;row=97&amp;col=7&amp;number=0.698&amp;sourceID=14","0.698")</f>
        <v>0.698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HYPERLINK("http://141.218.60.56/~jnz1568/getInfo.php?workbook=22_08.xlsx&amp;sheet=U0&amp;row=98&amp;col=6&amp;number=4.4&amp;sourceID=14","4.4")</f>
        <v>4.4</v>
      </c>
      <c r="G98" s="4" t="str">
        <f>HYPERLINK("http://141.218.60.56/~jnz1568/getInfo.php?workbook=22_08.xlsx&amp;sheet=U0&amp;row=98&amp;col=7&amp;number=0.699&amp;sourceID=14","0.699")</f>
        <v>0.699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HYPERLINK("http://141.218.60.56/~jnz1568/getInfo.php?workbook=22_08.xlsx&amp;sheet=U0&amp;row=99&amp;col=6&amp;number=4.5&amp;sourceID=14","4.5")</f>
        <v>4.5</v>
      </c>
      <c r="G99" s="4" t="str">
        <f>HYPERLINK("http://141.218.60.56/~jnz1568/getInfo.php?workbook=22_08.xlsx&amp;sheet=U0&amp;row=99&amp;col=7&amp;number=0.7&amp;sourceID=14","0.7")</f>
        <v>0.7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HYPERLINK("http://141.218.60.56/~jnz1568/getInfo.php?workbook=22_08.xlsx&amp;sheet=U0&amp;row=100&amp;col=6&amp;number=4.6&amp;sourceID=14","4.6")</f>
        <v>4.6</v>
      </c>
      <c r="G100" s="4" t="str">
        <f>HYPERLINK("http://141.218.60.56/~jnz1568/getInfo.php?workbook=22_08.xlsx&amp;sheet=U0&amp;row=100&amp;col=7&amp;number=0.701&amp;sourceID=14","0.701")</f>
        <v>0.701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HYPERLINK("http://141.218.60.56/~jnz1568/getInfo.php?workbook=22_08.xlsx&amp;sheet=U0&amp;row=101&amp;col=6&amp;number=4.7&amp;sourceID=14","4.7")</f>
        <v>4.7</v>
      </c>
      <c r="G101" s="4" t="str">
        <f>HYPERLINK("http://141.218.60.56/~jnz1568/getInfo.php?workbook=22_08.xlsx&amp;sheet=U0&amp;row=101&amp;col=7&amp;number=0.702&amp;sourceID=14","0.702")</f>
        <v>0.702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HYPERLINK("http://141.218.60.56/~jnz1568/getInfo.php?workbook=22_08.xlsx&amp;sheet=U0&amp;row=102&amp;col=6&amp;number=4.8&amp;sourceID=14","4.8")</f>
        <v>4.8</v>
      </c>
      <c r="G102" s="4" t="str">
        <f>HYPERLINK("http://141.218.60.56/~jnz1568/getInfo.php?workbook=22_08.xlsx&amp;sheet=U0&amp;row=102&amp;col=7&amp;number=0.703&amp;sourceID=14","0.703")</f>
        <v>0.703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HYPERLINK("http://141.218.60.56/~jnz1568/getInfo.php?workbook=22_08.xlsx&amp;sheet=U0&amp;row=103&amp;col=6&amp;number=4.9&amp;sourceID=14","4.9")</f>
        <v>4.9</v>
      </c>
      <c r="G103" s="4" t="str">
        <f>HYPERLINK("http://141.218.60.56/~jnz1568/getInfo.php?workbook=22_08.xlsx&amp;sheet=U0&amp;row=103&amp;col=7&amp;number=0.705&amp;sourceID=14","0.705")</f>
        <v>0.705</v>
      </c>
    </row>
    <row r="104" spans="1:7">
      <c r="A104" s="3">
        <v>22</v>
      </c>
      <c r="B104" s="3">
        <v>8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HYPERLINK("http://141.218.60.56/~jnz1568/getInfo.php?workbook=22_08.xlsx&amp;sheet=U0&amp;row=104&amp;col=6&amp;number=3&amp;sourceID=14","3")</f>
        <v>3</v>
      </c>
      <c r="G104" s="4" t="str">
        <f>HYPERLINK("http://141.218.60.56/~jnz1568/getInfo.php?workbook=22_08.xlsx&amp;sheet=U0&amp;row=104&amp;col=7&amp;number=0.247&amp;sourceID=14","0.247")</f>
        <v>0.247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HYPERLINK("http://141.218.60.56/~jnz1568/getInfo.php?workbook=22_08.xlsx&amp;sheet=U0&amp;row=105&amp;col=6&amp;number=3.1&amp;sourceID=14","3.1")</f>
        <v>3.1</v>
      </c>
      <c r="G105" s="4" t="str">
        <f>HYPERLINK("http://141.218.60.56/~jnz1568/getInfo.php?workbook=22_08.xlsx&amp;sheet=U0&amp;row=105&amp;col=7&amp;number=0.247&amp;sourceID=14","0.247")</f>
        <v>0.247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HYPERLINK("http://141.218.60.56/~jnz1568/getInfo.php?workbook=22_08.xlsx&amp;sheet=U0&amp;row=106&amp;col=6&amp;number=3.2&amp;sourceID=14","3.2")</f>
        <v>3.2</v>
      </c>
      <c r="G106" s="4" t="str">
        <f>HYPERLINK("http://141.218.60.56/~jnz1568/getInfo.php?workbook=22_08.xlsx&amp;sheet=U0&amp;row=106&amp;col=7&amp;number=0.247&amp;sourceID=14","0.247")</f>
        <v>0.247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HYPERLINK("http://141.218.60.56/~jnz1568/getInfo.php?workbook=22_08.xlsx&amp;sheet=U0&amp;row=107&amp;col=6&amp;number=3.3&amp;sourceID=14","3.3")</f>
        <v>3.3</v>
      </c>
      <c r="G107" s="4" t="str">
        <f>HYPERLINK("http://141.218.60.56/~jnz1568/getInfo.php?workbook=22_08.xlsx&amp;sheet=U0&amp;row=107&amp;col=7&amp;number=0.247&amp;sourceID=14","0.247")</f>
        <v>0.247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HYPERLINK("http://141.218.60.56/~jnz1568/getInfo.php?workbook=22_08.xlsx&amp;sheet=U0&amp;row=108&amp;col=6&amp;number=3.4&amp;sourceID=14","3.4")</f>
        <v>3.4</v>
      </c>
      <c r="G108" s="4" t="str">
        <f>HYPERLINK("http://141.218.60.56/~jnz1568/getInfo.php?workbook=22_08.xlsx&amp;sheet=U0&amp;row=108&amp;col=7&amp;number=0.247&amp;sourceID=14","0.247")</f>
        <v>0.247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HYPERLINK("http://141.218.60.56/~jnz1568/getInfo.php?workbook=22_08.xlsx&amp;sheet=U0&amp;row=109&amp;col=6&amp;number=3.5&amp;sourceID=14","3.5")</f>
        <v>3.5</v>
      </c>
      <c r="G109" s="4" t="str">
        <f>HYPERLINK("http://141.218.60.56/~jnz1568/getInfo.php?workbook=22_08.xlsx&amp;sheet=U0&amp;row=109&amp;col=7&amp;number=0.247&amp;sourceID=14","0.247")</f>
        <v>0.247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HYPERLINK("http://141.218.60.56/~jnz1568/getInfo.php?workbook=22_08.xlsx&amp;sheet=U0&amp;row=110&amp;col=6&amp;number=3.6&amp;sourceID=14","3.6")</f>
        <v>3.6</v>
      </c>
      <c r="G110" s="4" t="str">
        <f>HYPERLINK("http://141.218.60.56/~jnz1568/getInfo.php?workbook=22_08.xlsx&amp;sheet=U0&amp;row=110&amp;col=7&amp;number=0.247&amp;sourceID=14","0.247")</f>
        <v>0.247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HYPERLINK("http://141.218.60.56/~jnz1568/getInfo.php?workbook=22_08.xlsx&amp;sheet=U0&amp;row=111&amp;col=6&amp;number=3.7&amp;sourceID=14","3.7")</f>
        <v>3.7</v>
      </c>
      <c r="G111" s="4" t="str">
        <f>HYPERLINK("http://141.218.60.56/~jnz1568/getInfo.php?workbook=22_08.xlsx&amp;sheet=U0&amp;row=111&amp;col=7&amp;number=0.247&amp;sourceID=14","0.247")</f>
        <v>0.247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HYPERLINK("http://141.218.60.56/~jnz1568/getInfo.php?workbook=22_08.xlsx&amp;sheet=U0&amp;row=112&amp;col=6&amp;number=3.8&amp;sourceID=14","3.8")</f>
        <v>3.8</v>
      </c>
      <c r="G112" s="4" t="str">
        <f>HYPERLINK("http://141.218.60.56/~jnz1568/getInfo.php?workbook=22_08.xlsx&amp;sheet=U0&amp;row=112&amp;col=7&amp;number=0.247&amp;sourceID=14","0.247")</f>
        <v>0.247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HYPERLINK("http://141.218.60.56/~jnz1568/getInfo.php?workbook=22_08.xlsx&amp;sheet=U0&amp;row=113&amp;col=6&amp;number=3.9&amp;sourceID=14","3.9")</f>
        <v>3.9</v>
      </c>
      <c r="G113" s="4" t="str">
        <f>HYPERLINK("http://141.218.60.56/~jnz1568/getInfo.php?workbook=22_08.xlsx&amp;sheet=U0&amp;row=113&amp;col=7&amp;number=0.247&amp;sourceID=14","0.247")</f>
        <v>0.247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HYPERLINK("http://141.218.60.56/~jnz1568/getInfo.php?workbook=22_08.xlsx&amp;sheet=U0&amp;row=114&amp;col=6&amp;number=4&amp;sourceID=14","4")</f>
        <v>4</v>
      </c>
      <c r="G114" s="4" t="str">
        <f>HYPERLINK("http://141.218.60.56/~jnz1568/getInfo.php?workbook=22_08.xlsx&amp;sheet=U0&amp;row=114&amp;col=7&amp;number=0.247&amp;sourceID=14","0.247")</f>
        <v>0.247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HYPERLINK("http://141.218.60.56/~jnz1568/getInfo.php?workbook=22_08.xlsx&amp;sheet=U0&amp;row=115&amp;col=6&amp;number=4.1&amp;sourceID=14","4.1")</f>
        <v>4.1</v>
      </c>
      <c r="G115" s="4" t="str">
        <f>HYPERLINK("http://141.218.60.56/~jnz1568/getInfo.php?workbook=22_08.xlsx&amp;sheet=U0&amp;row=115&amp;col=7&amp;number=0.247&amp;sourceID=14","0.247")</f>
        <v>0.247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HYPERLINK("http://141.218.60.56/~jnz1568/getInfo.php?workbook=22_08.xlsx&amp;sheet=U0&amp;row=116&amp;col=6&amp;number=4.2&amp;sourceID=14","4.2")</f>
        <v>4.2</v>
      </c>
      <c r="G116" s="4" t="str">
        <f>HYPERLINK("http://141.218.60.56/~jnz1568/getInfo.php?workbook=22_08.xlsx&amp;sheet=U0&amp;row=116&amp;col=7&amp;number=0.247&amp;sourceID=14","0.247")</f>
        <v>0.247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HYPERLINK("http://141.218.60.56/~jnz1568/getInfo.php?workbook=22_08.xlsx&amp;sheet=U0&amp;row=117&amp;col=6&amp;number=4.3&amp;sourceID=14","4.3")</f>
        <v>4.3</v>
      </c>
      <c r="G117" s="4" t="str">
        <f>HYPERLINK("http://141.218.60.56/~jnz1568/getInfo.php?workbook=22_08.xlsx&amp;sheet=U0&amp;row=117&amp;col=7&amp;number=0.247&amp;sourceID=14","0.247")</f>
        <v>0.247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HYPERLINK("http://141.218.60.56/~jnz1568/getInfo.php?workbook=22_08.xlsx&amp;sheet=U0&amp;row=118&amp;col=6&amp;number=4.4&amp;sourceID=14","4.4")</f>
        <v>4.4</v>
      </c>
      <c r="G118" s="4" t="str">
        <f>HYPERLINK("http://141.218.60.56/~jnz1568/getInfo.php?workbook=22_08.xlsx&amp;sheet=U0&amp;row=118&amp;col=7&amp;number=0.248&amp;sourceID=14","0.248")</f>
        <v>0.248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HYPERLINK("http://141.218.60.56/~jnz1568/getInfo.php?workbook=22_08.xlsx&amp;sheet=U0&amp;row=119&amp;col=6&amp;number=4.5&amp;sourceID=14","4.5")</f>
        <v>4.5</v>
      </c>
      <c r="G119" s="4" t="str">
        <f>HYPERLINK("http://141.218.60.56/~jnz1568/getInfo.php?workbook=22_08.xlsx&amp;sheet=U0&amp;row=119&amp;col=7&amp;number=0.248&amp;sourceID=14","0.248")</f>
        <v>0.248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HYPERLINK("http://141.218.60.56/~jnz1568/getInfo.php?workbook=22_08.xlsx&amp;sheet=U0&amp;row=120&amp;col=6&amp;number=4.6&amp;sourceID=14","4.6")</f>
        <v>4.6</v>
      </c>
      <c r="G120" s="4" t="str">
        <f>HYPERLINK("http://141.218.60.56/~jnz1568/getInfo.php?workbook=22_08.xlsx&amp;sheet=U0&amp;row=120&amp;col=7&amp;number=0.248&amp;sourceID=14","0.248")</f>
        <v>0.248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HYPERLINK("http://141.218.60.56/~jnz1568/getInfo.php?workbook=22_08.xlsx&amp;sheet=U0&amp;row=121&amp;col=6&amp;number=4.7&amp;sourceID=14","4.7")</f>
        <v>4.7</v>
      </c>
      <c r="G121" s="4" t="str">
        <f>HYPERLINK("http://141.218.60.56/~jnz1568/getInfo.php?workbook=22_08.xlsx&amp;sheet=U0&amp;row=121&amp;col=7&amp;number=0.249&amp;sourceID=14","0.249")</f>
        <v>0.249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HYPERLINK("http://141.218.60.56/~jnz1568/getInfo.php?workbook=22_08.xlsx&amp;sheet=U0&amp;row=122&amp;col=6&amp;number=4.8&amp;sourceID=14","4.8")</f>
        <v>4.8</v>
      </c>
      <c r="G122" s="4" t="str">
        <f>HYPERLINK("http://141.218.60.56/~jnz1568/getInfo.php?workbook=22_08.xlsx&amp;sheet=U0&amp;row=122&amp;col=7&amp;number=0.249&amp;sourceID=14","0.249")</f>
        <v>0.249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HYPERLINK("http://141.218.60.56/~jnz1568/getInfo.php?workbook=22_08.xlsx&amp;sheet=U0&amp;row=123&amp;col=6&amp;number=4.9&amp;sourceID=14","4.9")</f>
        <v>4.9</v>
      </c>
      <c r="G123" s="4" t="str">
        <f>HYPERLINK("http://141.218.60.56/~jnz1568/getInfo.php?workbook=22_08.xlsx&amp;sheet=U0&amp;row=123&amp;col=7&amp;number=0.25&amp;sourceID=14","0.25")</f>
        <v>0.25</v>
      </c>
    </row>
    <row r="124" spans="1:7">
      <c r="A124" s="3">
        <v>22</v>
      </c>
      <c r="B124" s="3">
        <v>8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HYPERLINK("http://141.218.60.56/~jnz1568/getInfo.php?workbook=22_08.xlsx&amp;sheet=U0&amp;row=124&amp;col=6&amp;number=3&amp;sourceID=14","3")</f>
        <v>3</v>
      </c>
      <c r="G124" s="4" t="str">
        <f>HYPERLINK("http://141.218.60.56/~jnz1568/getInfo.php?workbook=22_08.xlsx&amp;sheet=U0&amp;row=124&amp;col=7&amp;number=0.000919&amp;sourceID=14","0.000919")</f>
        <v>0.000919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HYPERLINK("http://141.218.60.56/~jnz1568/getInfo.php?workbook=22_08.xlsx&amp;sheet=U0&amp;row=125&amp;col=6&amp;number=3.1&amp;sourceID=14","3.1")</f>
        <v>3.1</v>
      </c>
      <c r="G125" s="4" t="str">
        <f>HYPERLINK("http://141.218.60.56/~jnz1568/getInfo.php?workbook=22_08.xlsx&amp;sheet=U0&amp;row=125&amp;col=7&amp;number=0.000919&amp;sourceID=14","0.000919")</f>
        <v>0.000919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HYPERLINK("http://141.218.60.56/~jnz1568/getInfo.php?workbook=22_08.xlsx&amp;sheet=U0&amp;row=126&amp;col=6&amp;number=3.2&amp;sourceID=14","3.2")</f>
        <v>3.2</v>
      </c>
      <c r="G126" s="4" t="str">
        <f>HYPERLINK("http://141.218.60.56/~jnz1568/getInfo.php?workbook=22_08.xlsx&amp;sheet=U0&amp;row=126&amp;col=7&amp;number=0.000919&amp;sourceID=14","0.000919")</f>
        <v>0.000919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HYPERLINK("http://141.218.60.56/~jnz1568/getInfo.php?workbook=22_08.xlsx&amp;sheet=U0&amp;row=127&amp;col=6&amp;number=3.3&amp;sourceID=14","3.3")</f>
        <v>3.3</v>
      </c>
      <c r="G127" s="4" t="str">
        <f>HYPERLINK("http://141.218.60.56/~jnz1568/getInfo.php?workbook=22_08.xlsx&amp;sheet=U0&amp;row=127&amp;col=7&amp;number=0.000919&amp;sourceID=14","0.000919")</f>
        <v>0.000919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HYPERLINK("http://141.218.60.56/~jnz1568/getInfo.php?workbook=22_08.xlsx&amp;sheet=U0&amp;row=128&amp;col=6&amp;number=3.4&amp;sourceID=14","3.4")</f>
        <v>3.4</v>
      </c>
      <c r="G128" s="4" t="str">
        <f>HYPERLINK("http://141.218.60.56/~jnz1568/getInfo.php?workbook=22_08.xlsx&amp;sheet=U0&amp;row=128&amp;col=7&amp;number=0.000919&amp;sourceID=14","0.000919")</f>
        <v>0.000919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HYPERLINK("http://141.218.60.56/~jnz1568/getInfo.php?workbook=22_08.xlsx&amp;sheet=U0&amp;row=129&amp;col=6&amp;number=3.5&amp;sourceID=14","3.5")</f>
        <v>3.5</v>
      </c>
      <c r="G129" s="4" t="str">
        <f>HYPERLINK("http://141.218.60.56/~jnz1568/getInfo.php?workbook=22_08.xlsx&amp;sheet=U0&amp;row=129&amp;col=7&amp;number=0.000919&amp;sourceID=14","0.000919")</f>
        <v>0.000919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HYPERLINK("http://141.218.60.56/~jnz1568/getInfo.php?workbook=22_08.xlsx&amp;sheet=U0&amp;row=130&amp;col=6&amp;number=3.6&amp;sourceID=14","3.6")</f>
        <v>3.6</v>
      </c>
      <c r="G130" s="4" t="str">
        <f>HYPERLINK("http://141.218.60.56/~jnz1568/getInfo.php?workbook=22_08.xlsx&amp;sheet=U0&amp;row=130&amp;col=7&amp;number=0.000919&amp;sourceID=14","0.000919")</f>
        <v>0.000919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HYPERLINK("http://141.218.60.56/~jnz1568/getInfo.php?workbook=22_08.xlsx&amp;sheet=U0&amp;row=131&amp;col=6&amp;number=3.7&amp;sourceID=14","3.7")</f>
        <v>3.7</v>
      </c>
      <c r="G131" s="4" t="str">
        <f>HYPERLINK("http://141.218.60.56/~jnz1568/getInfo.php?workbook=22_08.xlsx&amp;sheet=U0&amp;row=131&amp;col=7&amp;number=0.000919&amp;sourceID=14","0.000919")</f>
        <v>0.000919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HYPERLINK("http://141.218.60.56/~jnz1568/getInfo.php?workbook=22_08.xlsx&amp;sheet=U0&amp;row=132&amp;col=6&amp;number=3.8&amp;sourceID=14","3.8")</f>
        <v>3.8</v>
      </c>
      <c r="G132" s="4" t="str">
        <f>HYPERLINK("http://141.218.60.56/~jnz1568/getInfo.php?workbook=22_08.xlsx&amp;sheet=U0&amp;row=132&amp;col=7&amp;number=0.000919&amp;sourceID=14","0.000919")</f>
        <v>0.000919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HYPERLINK("http://141.218.60.56/~jnz1568/getInfo.php?workbook=22_08.xlsx&amp;sheet=U0&amp;row=133&amp;col=6&amp;number=3.9&amp;sourceID=14","3.9")</f>
        <v>3.9</v>
      </c>
      <c r="G133" s="4" t="str">
        <f>HYPERLINK("http://141.218.60.56/~jnz1568/getInfo.php?workbook=22_08.xlsx&amp;sheet=U0&amp;row=133&amp;col=7&amp;number=0.000919&amp;sourceID=14","0.000919")</f>
        <v>0.000919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HYPERLINK("http://141.218.60.56/~jnz1568/getInfo.php?workbook=22_08.xlsx&amp;sheet=U0&amp;row=134&amp;col=6&amp;number=4&amp;sourceID=14","4")</f>
        <v>4</v>
      </c>
      <c r="G134" s="4" t="str">
        <f>HYPERLINK("http://141.218.60.56/~jnz1568/getInfo.php?workbook=22_08.xlsx&amp;sheet=U0&amp;row=134&amp;col=7&amp;number=0.000919&amp;sourceID=14","0.000919")</f>
        <v>0.000919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HYPERLINK("http://141.218.60.56/~jnz1568/getInfo.php?workbook=22_08.xlsx&amp;sheet=U0&amp;row=135&amp;col=6&amp;number=4.1&amp;sourceID=14","4.1")</f>
        <v>4.1</v>
      </c>
      <c r="G135" s="4" t="str">
        <f>HYPERLINK("http://141.218.60.56/~jnz1568/getInfo.php?workbook=22_08.xlsx&amp;sheet=U0&amp;row=135&amp;col=7&amp;number=0.000919&amp;sourceID=14","0.000919")</f>
        <v>0.000919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HYPERLINK("http://141.218.60.56/~jnz1568/getInfo.php?workbook=22_08.xlsx&amp;sheet=U0&amp;row=136&amp;col=6&amp;number=4.2&amp;sourceID=14","4.2")</f>
        <v>4.2</v>
      </c>
      <c r="G136" s="4" t="str">
        <f>HYPERLINK("http://141.218.60.56/~jnz1568/getInfo.php?workbook=22_08.xlsx&amp;sheet=U0&amp;row=136&amp;col=7&amp;number=0.000918&amp;sourceID=14","0.000918")</f>
        <v>0.000918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HYPERLINK("http://141.218.60.56/~jnz1568/getInfo.php?workbook=22_08.xlsx&amp;sheet=U0&amp;row=137&amp;col=6&amp;number=4.3&amp;sourceID=14","4.3")</f>
        <v>4.3</v>
      </c>
      <c r="G137" s="4" t="str">
        <f>HYPERLINK("http://141.218.60.56/~jnz1568/getInfo.php?workbook=22_08.xlsx&amp;sheet=U0&amp;row=137&amp;col=7&amp;number=0.000918&amp;sourceID=14","0.000918")</f>
        <v>0.000918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HYPERLINK("http://141.218.60.56/~jnz1568/getInfo.php?workbook=22_08.xlsx&amp;sheet=U0&amp;row=138&amp;col=6&amp;number=4.4&amp;sourceID=14","4.4")</f>
        <v>4.4</v>
      </c>
      <c r="G138" s="4" t="str">
        <f>HYPERLINK("http://141.218.60.56/~jnz1568/getInfo.php?workbook=22_08.xlsx&amp;sheet=U0&amp;row=138&amp;col=7&amp;number=0.000918&amp;sourceID=14","0.000918")</f>
        <v>0.000918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HYPERLINK("http://141.218.60.56/~jnz1568/getInfo.php?workbook=22_08.xlsx&amp;sheet=U0&amp;row=139&amp;col=6&amp;number=4.5&amp;sourceID=14","4.5")</f>
        <v>4.5</v>
      </c>
      <c r="G139" s="4" t="str">
        <f>HYPERLINK("http://141.218.60.56/~jnz1568/getInfo.php?workbook=22_08.xlsx&amp;sheet=U0&amp;row=139&amp;col=7&amp;number=0.000917&amp;sourceID=14","0.000917")</f>
        <v>0.000917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HYPERLINK("http://141.218.60.56/~jnz1568/getInfo.php?workbook=22_08.xlsx&amp;sheet=U0&amp;row=140&amp;col=6&amp;number=4.6&amp;sourceID=14","4.6")</f>
        <v>4.6</v>
      </c>
      <c r="G140" s="4" t="str">
        <f>HYPERLINK("http://141.218.60.56/~jnz1568/getInfo.php?workbook=22_08.xlsx&amp;sheet=U0&amp;row=140&amp;col=7&amp;number=0.000916&amp;sourceID=14","0.000916")</f>
        <v>0.000916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HYPERLINK("http://141.218.60.56/~jnz1568/getInfo.php?workbook=22_08.xlsx&amp;sheet=U0&amp;row=141&amp;col=6&amp;number=4.7&amp;sourceID=14","4.7")</f>
        <v>4.7</v>
      </c>
      <c r="G141" s="4" t="str">
        <f>HYPERLINK("http://141.218.60.56/~jnz1568/getInfo.php?workbook=22_08.xlsx&amp;sheet=U0&amp;row=141&amp;col=7&amp;number=0.000916&amp;sourceID=14","0.000916")</f>
        <v>0.000916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HYPERLINK("http://141.218.60.56/~jnz1568/getInfo.php?workbook=22_08.xlsx&amp;sheet=U0&amp;row=142&amp;col=6&amp;number=4.8&amp;sourceID=14","4.8")</f>
        <v>4.8</v>
      </c>
      <c r="G142" s="4" t="str">
        <f>HYPERLINK("http://141.218.60.56/~jnz1568/getInfo.php?workbook=22_08.xlsx&amp;sheet=U0&amp;row=142&amp;col=7&amp;number=0.000915&amp;sourceID=14","0.000915")</f>
        <v>0.000915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HYPERLINK("http://141.218.60.56/~jnz1568/getInfo.php?workbook=22_08.xlsx&amp;sheet=U0&amp;row=143&amp;col=6&amp;number=4.9&amp;sourceID=14","4.9")</f>
        <v>4.9</v>
      </c>
      <c r="G143" s="4" t="str">
        <f>HYPERLINK("http://141.218.60.56/~jnz1568/getInfo.php?workbook=22_08.xlsx&amp;sheet=U0&amp;row=143&amp;col=7&amp;number=0.000913&amp;sourceID=14","0.000913")</f>
        <v>0.000913</v>
      </c>
    </row>
    <row r="144" spans="1:7">
      <c r="A144" s="3">
        <v>22</v>
      </c>
      <c r="B144" s="3">
        <v>8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HYPERLINK("http://141.218.60.56/~jnz1568/getInfo.php?workbook=22_08.xlsx&amp;sheet=U0&amp;row=144&amp;col=6&amp;number=3&amp;sourceID=14","3")</f>
        <v>3</v>
      </c>
      <c r="G144" s="4" t="str">
        <f>HYPERLINK("http://141.218.60.56/~jnz1568/getInfo.php?workbook=22_08.xlsx&amp;sheet=U0&amp;row=144&amp;col=7&amp;number=0.0364&amp;sourceID=14","0.0364")</f>
        <v>0.0364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HYPERLINK("http://141.218.60.56/~jnz1568/getInfo.php?workbook=22_08.xlsx&amp;sheet=U0&amp;row=145&amp;col=6&amp;number=3.1&amp;sourceID=14","3.1")</f>
        <v>3.1</v>
      </c>
      <c r="G145" s="4" t="str">
        <f>HYPERLINK("http://141.218.60.56/~jnz1568/getInfo.php?workbook=22_08.xlsx&amp;sheet=U0&amp;row=145&amp;col=7&amp;number=0.0364&amp;sourceID=14","0.0364")</f>
        <v>0.0364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HYPERLINK("http://141.218.60.56/~jnz1568/getInfo.php?workbook=22_08.xlsx&amp;sheet=U0&amp;row=146&amp;col=6&amp;number=3.2&amp;sourceID=14","3.2")</f>
        <v>3.2</v>
      </c>
      <c r="G146" s="4" t="str">
        <f>HYPERLINK("http://141.218.60.56/~jnz1568/getInfo.php?workbook=22_08.xlsx&amp;sheet=U0&amp;row=146&amp;col=7&amp;number=0.0364&amp;sourceID=14","0.0364")</f>
        <v>0.0364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HYPERLINK("http://141.218.60.56/~jnz1568/getInfo.php?workbook=22_08.xlsx&amp;sheet=U0&amp;row=147&amp;col=6&amp;number=3.3&amp;sourceID=14","3.3")</f>
        <v>3.3</v>
      </c>
      <c r="G147" s="4" t="str">
        <f>HYPERLINK("http://141.218.60.56/~jnz1568/getInfo.php?workbook=22_08.xlsx&amp;sheet=U0&amp;row=147&amp;col=7&amp;number=0.0364&amp;sourceID=14","0.0364")</f>
        <v>0.0364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HYPERLINK("http://141.218.60.56/~jnz1568/getInfo.php?workbook=22_08.xlsx&amp;sheet=U0&amp;row=148&amp;col=6&amp;number=3.4&amp;sourceID=14","3.4")</f>
        <v>3.4</v>
      </c>
      <c r="G148" s="4" t="str">
        <f>HYPERLINK("http://141.218.60.56/~jnz1568/getInfo.php?workbook=22_08.xlsx&amp;sheet=U0&amp;row=148&amp;col=7&amp;number=0.0364&amp;sourceID=14","0.0364")</f>
        <v>0.0364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HYPERLINK("http://141.218.60.56/~jnz1568/getInfo.php?workbook=22_08.xlsx&amp;sheet=U0&amp;row=149&amp;col=6&amp;number=3.5&amp;sourceID=14","3.5")</f>
        <v>3.5</v>
      </c>
      <c r="G149" s="4" t="str">
        <f>HYPERLINK("http://141.218.60.56/~jnz1568/getInfo.php?workbook=22_08.xlsx&amp;sheet=U0&amp;row=149&amp;col=7&amp;number=0.0364&amp;sourceID=14","0.0364")</f>
        <v>0.0364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HYPERLINK("http://141.218.60.56/~jnz1568/getInfo.php?workbook=22_08.xlsx&amp;sheet=U0&amp;row=150&amp;col=6&amp;number=3.6&amp;sourceID=14","3.6")</f>
        <v>3.6</v>
      </c>
      <c r="G150" s="4" t="str">
        <f>HYPERLINK("http://141.218.60.56/~jnz1568/getInfo.php?workbook=22_08.xlsx&amp;sheet=U0&amp;row=150&amp;col=7&amp;number=0.0364&amp;sourceID=14","0.0364")</f>
        <v>0.0364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HYPERLINK("http://141.218.60.56/~jnz1568/getInfo.php?workbook=22_08.xlsx&amp;sheet=U0&amp;row=151&amp;col=6&amp;number=3.7&amp;sourceID=14","3.7")</f>
        <v>3.7</v>
      </c>
      <c r="G151" s="4" t="str">
        <f>HYPERLINK("http://141.218.60.56/~jnz1568/getInfo.php?workbook=22_08.xlsx&amp;sheet=U0&amp;row=151&amp;col=7&amp;number=0.0364&amp;sourceID=14","0.0364")</f>
        <v>0.0364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HYPERLINK("http://141.218.60.56/~jnz1568/getInfo.php?workbook=22_08.xlsx&amp;sheet=U0&amp;row=152&amp;col=6&amp;number=3.8&amp;sourceID=14","3.8")</f>
        <v>3.8</v>
      </c>
      <c r="G152" s="4" t="str">
        <f>HYPERLINK("http://141.218.60.56/~jnz1568/getInfo.php?workbook=22_08.xlsx&amp;sheet=U0&amp;row=152&amp;col=7&amp;number=0.0364&amp;sourceID=14","0.0364")</f>
        <v>0.0364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HYPERLINK("http://141.218.60.56/~jnz1568/getInfo.php?workbook=22_08.xlsx&amp;sheet=U0&amp;row=153&amp;col=6&amp;number=3.9&amp;sourceID=14","3.9")</f>
        <v>3.9</v>
      </c>
      <c r="G153" s="4" t="str">
        <f>HYPERLINK("http://141.218.60.56/~jnz1568/getInfo.php?workbook=22_08.xlsx&amp;sheet=U0&amp;row=153&amp;col=7&amp;number=0.0364&amp;sourceID=14","0.0364")</f>
        <v>0.0364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HYPERLINK("http://141.218.60.56/~jnz1568/getInfo.php?workbook=22_08.xlsx&amp;sheet=U0&amp;row=154&amp;col=6&amp;number=4&amp;sourceID=14","4")</f>
        <v>4</v>
      </c>
      <c r="G154" s="4" t="str">
        <f>HYPERLINK("http://141.218.60.56/~jnz1568/getInfo.php?workbook=22_08.xlsx&amp;sheet=U0&amp;row=154&amp;col=7&amp;number=0.0364&amp;sourceID=14","0.0364")</f>
        <v>0.0364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HYPERLINK("http://141.218.60.56/~jnz1568/getInfo.php?workbook=22_08.xlsx&amp;sheet=U0&amp;row=155&amp;col=6&amp;number=4.1&amp;sourceID=14","4.1")</f>
        <v>4.1</v>
      </c>
      <c r="G155" s="4" t="str">
        <f>HYPERLINK("http://141.218.60.56/~jnz1568/getInfo.php?workbook=22_08.xlsx&amp;sheet=U0&amp;row=155&amp;col=7&amp;number=0.0364&amp;sourceID=14","0.0364")</f>
        <v>0.0364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HYPERLINK("http://141.218.60.56/~jnz1568/getInfo.php?workbook=22_08.xlsx&amp;sheet=U0&amp;row=156&amp;col=6&amp;number=4.2&amp;sourceID=14","4.2")</f>
        <v>4.2</v>
      </c>
      <c r="G156" s="4" t="str">
        <f>HYPERLINK("http://141.218.60.56/~jnz1568/getInfo.php?workbook=22_08.xlsx&amp;sheet=U0&amp;row=156&amp;col=7&amp;number=0.0364&amp;sourceID=14","0.0364")</f>
        <v>0.0364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HYPERLINK("http://141.218.60.56/~jnz1568/getInfo.php?workbook=22_08.xlsx&amp;sheet=U0&amp;row=157&amp;col=6&amp;number=4.3&amp;sourceID=14","4.3")</f>
        <v>4.3</v>
      </c>
      <c r="G157" s="4" t="str">
        <f>HYPERLINK("http://141.218.60.56/~jnz1568/getInfo.php?workbook=22_08.xlsx&amp;sheet=U0&amp;row=157&amp;col=7&amp;number=0.0364&amp;sourceID=14","0.0364")</f>
        <v>0.0364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HYPERLINK("http://141.218.60.56/~jnz1568/getInfo.php?workbook=22_08.xlsx&amp;sheet=U0&amp;row=158&amp;col=6&amp;number=4.4&amp;sourceID=14","4.4")</f>
        <v>4.4</v>
      </c>
      <c r="G158" s="4" t="str">
        <f>HYPERLINK("http://141.218.60.56/~jnz1568/getInfo.php?workbook=22_08.xlsx&amp;sheet=U0&amp;row=158&amp;col=7&amp;number=0.0364&amp;sourceID=14","0.0364")</f>
        <v>0.0364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HYPERLINK("http://141.218.60.56/~jnz1568/getInfo.php?workbook=22_08.xlsx&amp;sheet=U0&amp;row=159&amp;col=6&amp;number=4.5&amp;sourceID=14","4.5")</f>
        <v>4.5</v>
      </c>
      <c r="G159" s="4" t="str">
        <f>HYPERLINK("http://141.218.60.56/~jnz1568/getInfo.php?workbook=22_08.xlsx&amp;sheet=U0&amp;row=159&amp;col=7&amp;number=0.0364&amp;sourceID=14","0.0364")</f>
        <v>0.0364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HYPERLINK("http://141.218.60.56/~jnz1568/getInfo.php?workbook=22_08.xlsx&amp;sheet=U0&amp;row=160&amp;col=6&amp;number=4.6&amp;sourceID=14","4.6")</f>
        <v>4.6</v>
      </c>
      <c r="G160" s="4" t="str">
        <f>HYPERLINK("http://141.218.60.56/~jnz1568/getInfo.php?workbook=22_08.xlsx&amp;sheet=U0&amp;row=160&amp;col=7&amp;number=0.0364&amp;sourceID=14","0.0364")</f>
        <v>0.0364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HYPERLINK("http://141.218.60.56/~jnz1568/getInfo.php?workbook=22_08.xlsx&amp;sheet=U0&amp;row=161&amp;col=6&amp;number=4.7&amp;sourceID=14","4.7")</f>
        <v>4.7</v>
      </c>
      <c r="G161" s="4" t="str">
        <f>HYPERLINK("http://141.218.60.56/~jnz1568/getInfo.php?workbook=22_08.xlsx&amp;sheet=U0&amp;row=161&amp;col=7&amp;number=0.0365&amp;sourceID=14","0.0365")</f>
        <v>0.0365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HYPERLINK("http://141.218.60.56/~jnz1568/getInfo.php?workbook=22_08.xlsx&amp;sheet=U0&amp;row=162&amp;col=6&amp;number=4.8&amp;sourceID=14","4.8")</f>
        <v>4.8</v>
      </c>
      <c r="G162" s="4" t="str">
        <f>HYPERLINK("http://141.218.60.56/~jnz1568/getInfo.php?workbook=22_08.xlsx&amp;sheet=U0&amp;row=162&amp;col=7&amp;number=0.0365&amp;sourceID=14","0.0365")</f>
        <v>0.0365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HYPERLINK("http://141.218.60.56/~jnz1568/getInfo.php?workbook=22_08.xlsx&amp;sheet=U0&amp;row=163&amp;col=6&amp;number=4.9&amp;sourceID=14","4.9")</f>
        <v>4.9</v>
      </c>
      <c r="G163" s="4" t="str">
        <f>HYPERLINK("http://141.218.60.56/~jnz1568/getInfo.php?workbook=22_08.xlsx&amp;sheet=U0&amp;row=163&amp;col=7&amp;number=0.0365&amp;sourceID=14","0.0365")</f>
        <v>0.0365</v>
      </c>
    </row>
    <row r="164" spans="1:7">
      <c r="A164" s="3">
        <v>22</v>
      </c>
      <c r="B164" s="3">
        <v>8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HYPERLINK("http://141.218.60.56/~jnz1568/getInfo.php?workbook=22_08.xlsx&amp;sheet=U0&amp;row=164&amp;col=6&amp;number=3&amp;sourceID=14","3")</f>
        <v>3</v>
      </c>
      <c r="G164" s="4" t="str">
        <f>HYPERLINK("http://141.218.60.56/~jnz1568/getInfo.php?workbook=22_08.xlsx&amp;sheet=U0&amp;row=164&amp;col=7&amp;number=0.000297&amp;sourceID=14","0.000297")</f>
        <v>0.000297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HYPERLINK("http://141.218.60.56/~jnz1568/getInfo.php?workbook=22_08.xlsx&amp;sheet=U0&amp;row=165&amp;col=6&amp;number=3.1&amp;sourceID=14","3.1")</f>
        <v>3.1</v>
      </c>
      <c r="G165" s="4" t="str">
        <f>HYPERLINK("http://141.218.60.56/~jnz1568/getInfo.php?workbook=22_08.xlsx&amp;sheet=U0&amp;row=165&amp;col=7&amp;number=0.000297&amp;sourceID=14","0.000297")</f>
        <v>0.000297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HYPERLINK("http://141.218.60.56/~jnz1568/getInfo.php?workbook=22_08.xlsx&amp;sheet=U0&amp;row=166&amp;col=6&amp;number=3.2&amp;sourceID=14","3.2")</f>
        <v>3.2</v>
      </c>
      <c r="G166" s="4" t="str">
        <f>HYPERLINK("http://141.218.60.56/~jnz1568/getInfo.php?workbook=22_08.xlsx&amp;sheet=U0&amp;row=166&amp;col=7&amp;number=0.000297&amp;sourceID=14","0.000297")</f>
        <v>0.000297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HYPERLINK("http://141.218.60.56/~jnz1568/getInfo.php?workbook=22_08.xlsx&amp;sheet=U0&amp;row=167&amp;col=6&amp;number=3.3&amp;sourceID=14","3.3")</f>
        <v>3.3</v>
      </c>
      <c r="G167" s="4" t="str">
        <f>HYPERLINK("http://141.218.60.56/~jnz1568/getInfo.php?workbook=22_08.xlsx&amp;sheet=U0&amp;row=167&amp;col=7&amp;number=0.000297&amp;sourceID=14","0.000297")</f>
        <v>0.000297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HYPERLINK("http://141.218.60.56/~jnz1568/getInfo.php?workbook=22_08.xlsx&amp;sheet=U0&amp;row=168&amp;col=6&amp;number=3.4&amp;sourceID=14","3.4")</f>
        <v>3.4</v>
      </c>
      <c r="G168" s="4" t="str">
        <f>HYPERLINK("http://141.218.60.56/~jnz1568/getInfo.php?workbook=22_08.xlsx&amp;sheet=U0&amp;row=168&amp;col=7&amp;number=0.000297&amp;sourceID=14","0.000297")</f>
        <v>0.000297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HYPERLINK("http://141.218.60.56/~jnz1568/getInfo.php?workbook=22_08.xlsx&amp;sheet=U0&amp;row=169&amp;col=6&amp;number=3.5&amp;sourceID=14","3.5")</f>
        <v>3.5</v>
      </c>
      <c r="G169" s="4" t="str">
        <f>HYPERLINK("http://141.218.60.56/~jnz1568/getInfo.php?workbook=22_08.xlsx&amp;sheet=U0&amp;row=169&amp;col=7&amp;number=0.000297&amp;sourceID=14","0.000297")</f>
        <v>0.000297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HYPERLINK("http://141.218.60.56/~jnz1568/getInfo.php?workbook=22_08.xlsx&amp;sheet=U0&amp;row=170&amp;col=6&amp;number=3.6&amp;sourceID=14","3.6")</f>
        <v>3.6</v>
      </c>
      <c r="G170" s="4" t="str">
        <f>HYPERLINK("http://141.218.60.56/~jnz1568/getInfo.php?workbook=22_08.xlsx&amp;sheet=U0&amp;row=170&amp;col=7&amp;number=0.000297&amp;sourceID=14","0.000297")</f>
        <v>0.000297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HYPERLINK("http://141.218.60.56/~jnz1568/getInfo.php?workbook=22_08.xlsx&amp;sheet=U0&amp;row=171&amp;col=6&amp;number=3.7&amp;sourceID=14","3.7")</f>
        <v>3.7</v>
      </c>
      <c r="G171" s="4" t="str">
        <f>HYPERLINK("http://141.218.60.56/~jnz1568/getInfo.php?workbook=22_08.xlsx&amp;sheet=U0&amp;row=171&amp;col=7&amp;number=0.000297&amp;sourceID=14","0.000297")</f>
        <v>0.000297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HYPERLINK("http://141.218.60.56/~jnz1568/getInfo.php?workbook=22_08.xlsx&amp;sheet=U0&amp;row=172&amp;col=6&amp;number=3.8&amp;sourceID=14","3.8")</f>
        <v>3.8</v>
      </c>
      <c r="G172" s="4" t="str">
        <f>HYPERLINK("http://141.218.60.56/~jnz1568/getInfo.php?workbook=22_08.xlsx&amp;sheet=U0&amp;row=172&amp;col=7&amp;number=0.000297&amp;sourceID=14","0.000297")</f>
        <v>0.000297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HYPERLINK("http://141.218.60.56/~jnz1568/getInfo.php?workbook=22_08.xlsx&amp;sheet=U0&amp;row=173&amp;col=6&amp;number=3.9&amp;sourceID=14","3.9")</f>
        <v>3.9</v>
      </c>
      <c r="G173" s="4" t="str">
        <f>HYPERLINK("http://141.218.60.56/~jnz1568/getInfo.php?workbook=22_08.xlsx&amp;sheet=U0&amp;row=173&amp;col=7&amp;number=0.000297&amp;sourceID=14","0.000297")</f>
        <v>0.000297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HYPERLINK("http://141.218.60.56/~jnz1568/getInfo.php?workbook=22_08.xlsx&amp;sheet=U0&amp;row=174&amp;col=6&amp;number=4&amp;sourceID=14","4")</f>
        <v>4</v>
      </c>
      <c r="G174" s="4" t="str">
        <f>HYPERLINK("http://141.218.60.56/~jnz1568/getInfo.php?workbook=22_08.xlsx&amp;sheet=U0&amp;row=174&amp;col=7&amp;number=0.000297&amp;sourceID=14","0.000297")</f>
        <v>0.000297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HYPERLINK("http://141.218.60.56/~jnz1568/getInfo.php?workbook=22_08.xlsx&amp;sheet=U0&amp;row=175&amp;col=6&amp;number=4.1&amp;sourceID=14","4.1")</f>
        <v>4.1</v>
      </c>
      <c r="G175" s="4" t="str">
        <f>HYPERLINK("http://141.218.60.56/~jnz1568/getInfo.php?workbook=22_08.xlsx&amp;sheet=U0&amp;row=175&amp;col=7&amp;number=0.000297&amp;sourceID=14","0.000297")</f>
        <v>0.000297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HYPERLINK("http://141.218.60.56/~jnz1568/getInfo.php?workbook=22_08.xlsx&amp;sheet=U0&amp;row=176&amp;col=6&amp;number=4.2&amp;sourceID=14","4.2")</f>
        <v>4.2</v>
      </c>
      <c r="G176" s="4" t="str">
        <f>HYPERLINK("http://141.218.60.56/~jnz1568/getInfo.php?workbook=22_08.xlsx&amp;sheet=U0&amp;row=176&amp;col=7&amp;number=0.000297&amp;sourceID=14","0.000297")</f>
        <v>0.000297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HYPERLINK("http://141.218.60.56/~jnz1568/getInfo.php?workbook=22_08.xlsx&amp;sheet=U0&amp;row=177&amp;col=6&amp;number=4.3&amp;sourceID=14","4.3")</f>
        <v>4.3</v>
      </c>
      <c r="G177" s="4" t="str">
        <f>HYPERLINK("http://141.218.60.56/~jnz1568/getInfo.php?workbook=22_08.xlsx&amp;sheet=U0&amp;row=177&amp;col=7&amp;number=0.000296&amp;sourceID=14","0.000296")</f>
        <v>0.000296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HYPERLINK("http://141.218.60.56/~jnz1568/getInfo.php?workbook=22_08.xlsx&amp;sheet=U0&amp;row=178&amp;col=6&amp;number=4.4&amp;sourceID=14","4.4")</f>
        <v>4.4</v>
      </c>
      <c r="G178" s="4" t="str">
        <f>HYPERLINK("http://141.218.60.56/~jnz1568/getInfo.php?workbook=22_08.xlsx&amp;sheet=U0&amp;row=178&amp;col=7&amp;number=0.000296&amp;sourceID=14","0.000296")</f>
        <v>0.000296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HYPERLINK("http://141.218.60.56/~jnz1568/getInfo.php?workbook=22_08.xlsx&amp;sheet=U0&amp;row=179&amp;col=6&amp;number=4.5&amp;sourceID=14","4.5")</f>
        <v>4.5</v>
      </c>
      <c r="G179" s="4" t="str">
        <f>HYPERLINK("http://141.218.60.56/~jnz1568/getInfo.php?workbook=22_08.xlsx&amp;sheet=U0&amp;row=179&amp;col=7&amp;number=0.000296&amp;sourceID=14","0.000296")</f>
        <v>0.000296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HYPERLINK("http://141.218.60.56/~jnz1568/getInfo.php?workbook=22_08.xlsx&amp;sheet=U0&amp;row=180&amp;col=6&amp;number=4.6&amp;sourceID=14","4.6")</f>
        <v>4.6</v>
      </c>
      <c r="G180" s="4" t="str">
        <f>HYPERLINK("http://141.218.60.56/~jnz1568/getInfo.php?workbook=22_08.xlsx&amp;sheet=U0&amp;row=180&amp;col=7&amp;number=0.000296&amp;sourceID=14","0.000296")</f>
        <v>0.000296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HYPERLINK("http://141.218.60.56/~jnz1568/getInfo.php?workbook=22_08.xlsx&amp;sheet=U0&amp;row=181&amp;col=6&amp;number=4.7&amp;sourceID=14","4.7")</f>
        <v>4.7</v>
      </c>
      <c r="G181" s="4" t="str">
        <f>HYPERLINK("http://141.218.60.56/~jnz1568/getInfo.php?workbook=22_08.xlsx&amp;sheet=U0&amp;row=181&amp;col=7&amp;number=0.000295&amp;sourceID=14","0.000295")</f>
        <v>0.000295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HYPERLINK("http://141.218.60.56/~jnz1568/getInfo.php?workbook=22_08.xlsx&amp;sheet=U0&amp;row=182&amp;col=6&amp;number=4.8&amp;sourceID=14","4.8")</f>
        <v>4.8</v>
      </c>
      <c r="G182" s="4" t="str">
        <f>HYPERLINK("http://141.218.60.56/~jnz1568/getInfo.php?workbook=22_08.xlsx&amp;sheet=U0&amp;row=182&amp;col=7&amp;number=0.000295&amp;sourceID=14","0.000295")</f>
        <v>0.000295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HYPERLINK("http://141.218.60.56/~jnz1568/getInfo.php?workbook=22_08.xlsx&amp;sheet=U0&amp;row=183&amp;col=6&amp;number=4.9&amp;sourceID=14","4.9")</f>
        <v>4.9</v>
      </c>
      <c r="G183" s="4" t="str">
        <f>HYPERLINK("http://141.218.60.56/~jnz1568/getInfo.php?workbook=22_08.xlsx&amp;sheet=U0&amp;row=183&amp;col=7&amp;number=0.000294&amp;sourceID=14","0.000294")</f>
        <v>0.000294</v>
      </c>
    </row>
    <row r="184" spans="1:7">
      <c r="A184" s="3">
        <v>22</v>
      </c>
      <c r="B184" s="3">
        <v>8</v>
      </c>
      <c r="C184" s="3">
        <v>2</v>
      </c>
      <c r="D184" s="3">
        <v>3</v>
      </c>
      <c r="E184" s="3">
        <v>1</v>
      </c>
      <c r="F184" s="4" t="str">
        <f>HYPERLINK("http://141.218.60.56/~jnz1568/getInfo.php?workbook=22_08.xlsx&amp;sheet=U0&amp;row=184&amp;col=6&amp;number=3&amp;sourceID=14","3")</f>
        <v>3</v>
      </c>
      <c r="G184" s="4" t="str">
        <f>HYPERLINK("http://141.218.60.56/~jnz1568/getInfo.php?workbook=22_08.xlsx&amp;sheet=U0&amp;row=184&amp;col=7&amp;number=0.0329&amp;sourceID=14","0.0329")</f>
        <v>0.0329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HYPERLINK("http://141.218.60.56/~jnz1568/getInfo.php?workbook=22_08.xlsx&amp;sheet=U0&amp;row=185&amp;col=6&amp;number=3.1&amp;sourceID=14","3.1")</f>
        <v>3.1</v>
      </c>
      <c r="G185" s="4" t="str">
        <f>HYPERLINK("http://141.218.60.56/~jnz1568/getInfo.php?workbook=22_08.xlsx&amp;sheet=U0&amp;row=185&amp;col=7&amp;number=0.0329&amp;sourceID=14","0.0329")</f>
        <v>0.0329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HYPERLINK("http://141.218.60.56/~jnz1568/getInfo.php?workbook=22_08.xlsx&amp;sheet=U0&amp;row=186&amp;col=6&amp;number=3.2&amp;sourceID=14","3.2")</f>
        <v>3.2</v>
      </c>
      <c r="G186" s="4" t="str">
        <f>HYPERLINK("http://141.218.60.56/~jnz1568/getInfo.php?workbook=22_08.xlsx&amp;sheet=U0&amp;row=186&amp;col=7&amp;number=0.0329&amp;sourceID=14","0.0329")</f>
        <v>0.0329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HYPERLINK("http://141.218.60.56/~jnz1568/getInfo.php?workbook=22_08.xlsx&amp;sheet=U0&amp;row=187&amp;col=6&amp;number=3.3&amp;sourceID=14","3.3")</f>
        <v>3.3</v>
      </c>
      <c r="G187" s="4" t="str">
        <f>HYPERLINK("http://141.218.60.56/~jnz1568/getInfo.php?workbook=22_08.xlsx&amp;sheet=U0&amp;row=187&amp;col=7&amp;number=0.0329&amp;sourceID=14","0.0329")</f>
        <v>0.0329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HYPERLINK("http://141.218.60.56/~jnz1568/getInfo.php?workbook=22_08.xlsx&amp;sheet=U0&amp;row=188&amp;col=6&amp;number=3.4&amp;sourceID=14","3.4")</f>
        <v>3.4</v>
      </c>
      <c r="G188" s="4" t="str">
        <f>HYPERLINK("http://141.218.60.56/~jnz1568/getInfo.php?workbook=22_08.xlsx&amp;sheet=U0&amp;row=188&amp;col=7&amp;number=0.0329&amp;sourceID=14","0.0329")</f>
        <v>0.0329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HYPERLINK("http://141.218.60.56/~jnz1568/getInfo.php?workbook=22_08.xlsx&amp;sheet=U0&amp;row=189&amp;col=6&amp;number=3.5&amp;sourceID=14","3.5")</f>
        <v>3.5</v>
      </c>
      <c r="G189" s="4" t="str">
        <f>HYPERLINK("http://141.218.60.56/~jnz1568/getInfo.php?workbook=22_08.xlsx&amp;sheet=U0&amp;row=189&amp;col=7&amp;number=0.0328&amp;sourceID=14","0.0328")</f>
        <v>0.0328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HYPERLINK("http://141.218.60.56/~jnz1568/getInfo.php?workbook=22_08.xlsx&amp;sheet=U0&amp;row=190&amp;col=6&amp;number=3.6&amp;sourceID=14","3.6")</f>
        <v>3.6</v>
      </c>
      <c r="G190" s="4" t="str">
        <f>HYPERLINK("http://141.218.60.56/~jnz1568/getInfo.php?workbook=22_08.xlsx&amp;sheet=U0&amp;row=190&amp;col=7&amp;number=0.0328&amp;sourceID=14","0.0328")</f>
        <v>0.0328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HYPERLINK("http://141.218.60.56/~jnz1568/getInfo.php?workbook=22_08.xlsx&amp;sheet=U0&amp;row=191&amp;col=6&amp;number=3.7&amp;sourceID=14","3.7")</f>
        <v>3.7</v>
      </c>
      <c r="G191" s="4" t="str">
        <f>HYPERLINK("http://141.218.60.56/~jnz1568/getInfo.php?workbook=22_08.xlsx&amp;sheet=U0&amp;row=191&amp;col=7&amp;number=0.0328&amp;sourceID=14","0.0328")</f>
        <v>0.0328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HYPERLINK("http://141.218.60.56/~jnz1568/getInfo.php?workbook=22_08.xlsx&amp;sheet=U0&amp;row=192&amp;col=6&amp;number=3.8&amp;sourceID=14","3.8")</f>
        <v>3.8</v>
      </c>
      <c r="G192" s="4" t="str">
        <f>HYPERLINK("http://141.218.60.56/~jnz1568/getInfo.php?workbook=22_08.xlsx&amp;sheet=U0&amp;row=192&amp;col=7&amp;number=0.0328&amp;sourceID=14","0.0328")</f>
        <v>0.0328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HYPERLINK("http://141.218.60.56/~jnz1568/getInfo.php?workbook=22_08.xlsx&amp;sheet=U0&amp;row=193&amp;col=6&amp;number=3.9&amp;sourceID=14","3.9")</f>
        <v>3.9</v>
      </c>
      <c r="G193" s="4" t="str">
        <f>HYPERLINK("http://141.218.60.56/~jnz1568/getInfo.php?workbook=22_08.xlsx&amp;sheet=U0&amp;row=193&amp;col=7&amp;number=0.0328&amp;sourceID=14","0.0328")</f>
        <v>0.0328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HYPERLINK("http://141.218.60.56/~jnz1568/getInfo.php?workbook=22_08.xlsx&amp;sheet=U0&amp;row=194&amp;col=6&amp;number=4&amp;sourceID=14","4")</f>
        <v>4</v>
      </c>
      <c r="G194" s="4" t="str">
        <f>HYPERLINK("http://141.218.60.56/~jnz1568/getInfo.php?workbook=22_08.xlsx&amp;sheet=U0&amp;row=194&amp;col=7&amp;number=0.0328&amp;sourceID=14","0.0328")</f>
        <v>0.0328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HYPERLINK("http://141.218.60.56/~jnz1568/getInfo.php?workbook=22_08.xlsx&amp;sheet=U0&amp;row=195&amp;col=6&amp;number=4.1&amp;sourceID=14","4.1")</f>
        <v>4.1</v>
      </c>
      <c r="G195" s="4" t="str">
        <f>HYPERLINK("http://141.218.60.56/~jnz1568/getInfo.php?workbook=22_08.xlsx&amp;sheet=U0&amp;row=195&amp;col=7&amp;number=0.0328&amp;sourceID=14","0.0328")</f>
        <v>0.0328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HYPERLINK("http://141.218.60.56/~jnz1568/getInfo.php?workbook=22_08.xlsx&amp;sheet=U0&amp;row=196&amp;col=6&amp;number=4.2&amp;sourceID=14","4.2")</f>
        <v>4.2</v>
      </c>
      <c r="G196" s="4" t="str">
        <f>HYPERLINK("http://141.218.60.56/~jnz1568/getInfo.php?workbook=22_08.xlsx&amp;sheet=U0&amp;row=196&amp;col=7&amp;number=0.0328&amp;sourceID=14","0.0328")</f>
        <v>0.0328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HYPERLINK("http://141.218.60.56/~jnz1568/getInfo.php?workbook=22_08.xlsx&amp;sheet=U0&amp;row=197&amp;col=6&amp;number=4.3&amp;sourceID=14","4.3")</f>
        <v>4.3</v>
      </c>
      <c r="G197" s="4" t="str">
        <f>HYPERLINK("http://141.218.60.56/~jnz1568/getInfo.php?workbook=22_08.xlsx&amp;sheet=U0&amp;row=197&amp;col=7&amp;number=0.0328&amp;sourceID=14","0.0328")</f>
        <v>0.0328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HYPERLINK("http://141.218.60.56/~jnz1568/getInfo.php?workbook=22_08.xlsx&amp;sheet=U0&amp;row=198&amp;col=6&amp;number=4.4&amp;sourceID=14","4.4")</f>
        <v>4.4</v>
      </c>
      <c r="G198" s="4" t="str">
        <f>HYPERLINK("http://141.218.60.56/~jnz1568/getInfo.php?workbook=22_08.xlsx&amp;sheet=U0&amp;row=198&amp;col=7&amp;number=0.0328&amp;sourceID=14","0.0328")</f>
        <v>0.0328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HYPERLINK("http://141.218.60.56/~jnz1568/getInfo.php?workbook=22_08.xlsx&amp;sheet=U0&amp;row=199&amp;col=6&amp;number=4.5&amp;sourceID=14","4.5")</f>
        <v>4.5</v>
      </c>
      <c r="G199" s="4" t="str">
        <f>HYPERLINK("http://141.218.60.56/~jnz1568/getInfo.php?workbook=22_08.xlsx&amp;sheet=U0&amp;row=199&amp;col=7&amp;number=0.0327&amp;sourceID=14","0.0327")</f>
        <v>0.0327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HYPERLINK("http://141.218.60.56/~jnz1568/getInfo.php?workbook=22_08.xlsx&amp;sheet=U0&amp;row=200&amp;col=6&amp;number=4.6&amp;sourceID=14","4.6")</f>
        <v>4.6</v>
      </c>
      <c r="G200" s="4" t="str">
        <f>HYPERLINK("http://141.218.60.56/~jnz1568/getInfo.php?workbook=22_08.xlsx&amp;sheet=U0&amp;row=200&amp;col=7&amp;number=0.0327&amp;sourceID=14","0.0327")</f>
        <v>0.0327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HYPERLINK("http://141.218.60.56/~jnz1568/getInfo.php?workbook=22_08.xlsx&amp;sheet=U0&amp;row=201&amp;col=6&amp;number=4.7&amp;sourceID=14","4.7")</f>
        <v>4.7</v>
      </c>
      <c r="G201" s="4" t="str">
        <f>HYPERLINK("http://141.218.60.56/~jnz1568/getInfo.php?workbook=22_08.xlsx&amp;sheet=U0&amp;row=201&amp;col=7&amp;number=0.0327&amp;sourceID=14","0.0327")</f>
        <v>0.0327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HYPERLINK("http://141.218.60.56/~jnz1568/getInfo.php?workbook=22_08.xlsx&amp;sheet=U0&amp;row=202&amp;col=6&amp;number=4.8&amp;sourceID=14","4.8")</f>
        <v>4.8</v>
      </c>
      <c r="G202" s="4" t="str">
        <f>HYPERLINK("http://141.218.60.56/~jnz1568/getInfo.php?workbook=22_08.xlsx&amp;sheet=U0&amp;row=202&amp;col=7&amp;number=0.0326&amp;sourceID=14","0.0326")</f>
        <v>0.0326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HYPERLINK("http://141.218.60.56/~jnz1568/getInfo.php?workbook=22_08.xlsx&amp;sheet=U0&amp;row=203&amp;col=6&amp;number=4.9&amp;sourceID=14","4.9")</f>
        <v>4.9</v>
      </c>
      <c r="G203" s="4" t="str">
        <f>HYPERLINK("http://141.218.60.56/~jnz1568/getInfo.php?workbook=22_08.xlsx&amp;sheet=U0&amp;row=203&amp;col=7&amp;number=0.0326&amp;sourceID=14","0.0326")</f>
        <v>0.0326</v>
      </c>
    </row>
    <row r="204" spans="1:7">
      <c r="A204" s="3">
        <v>22</v>
      </c>
      <c r="B204" s="3">
        <v>8</v>
      </c>
      <c r="C204" s="3">
        <v>2</v>
      </c>
      <c r="D204" s="3">
        <v>4</v>
      </c>
      <c r="E204" s="3">
        <v>1</v>
      </c>
      <c r="F204" s="4" t="str">
        <f>HYPERLINK("http://141.218.60.56/~jnz1568/getInfo.php?workbook=22_08.xlsx&amp;sheet=U0&amp;row=204&amp;col=6&amp;number=3&amp;sourceID=14","3")</f>
        <v>3</v>
      </c>
      <c r="G204" s="4" t="str">
        <f>HYPERLINK("http://141.218.60.56/~jnz1568/getInfo.php?workbook=22_08.xlsx&amp;sheet=U0&amp;row=204&amp;col=7&amp;number=0.0711&amp;sourceID=14","0.0711")</f>
        <v>0.0711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HYPERLINK("http://141.218.60.56/~jnz1568/getInfo.php?workbook=22_08.xlsx&amp;sheet=U0&amp;row=205&amp;col=6&amp;number=3.1&amp;sourceID=14","3.1")</f>
        <v>3.1</v>
      </c>
      <c r="G205" s="4" t="str">
        <f>HYPERLINK("http://141.218.60.56/~jnz1568/getInfo.php?workbook=22_08.xlsx&amp;sheet=U0&amp;row=205&amp;col=7&amp;number=0.071&amp;sourceID=14","0.071")</f>
        <v>0.071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HYPERLINK("http://141.218.60.56/~jnz1568/getInfo.php?workbook=22_08.xlsx&amp;sheet=U0&amp;row=206&amp;col=6&amp;number=3.2&amp;sourceID=14","3.2")</f>
        <v>3.2</v>
      </c>
      <c r="G206" s="4" t="str">
        <f>HYPERLINK("http://141.218.60.56/~jnz1568/getInfo.php?workbook=22_08.xlsx&amp;sheet=U0&amp;row=206&amp;col=7&amp;number=0.071&amp;sourceID=14","0.071")</f>
        <v>0.071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HYPERLINK("http://141.218.60.56/~jnz1568/getInfo.php?workbook=22_08.xlsx&amp;sheet=U0&amp;row=207&amp;col=6&amp;number=3.3&amp;sourceID=14","3.3")</f>
        <v>3.3</v>
      </c>
      <c r="G207" s="4" t="str">
        <f>HYPERLINK("http://141.218.60.56/~jnz1568/getInfo.php?workbook=22_08.xlsx&amp;sheet=U0&amp;row=207&amp;col=7&amp;number=0.071&amp;sourceID=14","0.071")</f>
        <v>0.071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HYPERLINK("http://141.218.60.56/~jnz1568/getInfo.php?workbook=22_08.xlsx&amp;sheet=U0&amp;row=208&amp;col=6&amp;number=3.4&amp;sourceID=14","3.4")</f>
        <v>3.4</v>
      </c>
      <c r="G208" s="4" t="str">
        <f>HYPERLINK("http://141.218.60.56/~jnz1568/getInfo.php?workbook=22_08.xlsx&amp;sheet=U0&amp;row=208&amp;col=7&amp;number=0.071&amp;sourceID=14","0.071")</f>
        <v>0.071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HYPERLINK("http://141.218.60.56/~jnz1568/getInfo.php?workbook=22_08.xlsx&amp;sheet=U0&amp;row=209&amp;col=6&amp;number=3.5&amp;sourceID=14","3.5")</f>
        <v>3.5</v>
      </c>
      <c r="G209" s="4" t="str">
        <f>HYPERLINK("http://141.218.60.56/~jnz1568/getInfo.php?workbook=22_08.xlsx&amp;sheet=U0&amp;row=209&amp;col=7&amp;number=0.071&amp;sourceID=14","0.071")</f>
        <v>0.071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HYPERLINK("http://141.218.60.56/~jnz1568/getInfo.php?workbook=22_08.xlsx&amp;sheet=U0&amp;row=210&amp;col=6&amp;number=3.6&amp;sourceID=14","3.6")</f>
        <v>3.6</v>
      </c>
      <c r="G210" s="4" t="str">
        <f>HYPERLINK("http://141.218.60.56/~jnz1568/getInfo.php?workbook=22_08.xlsx&amp;sheet=U0&amp;row=210&amp;col=7&amp;number=0.071&amp;sourceID=14","0.071")</f>
        <v>0.071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HYPERLINK("http://141.218.60.56/~jnz1568/getInfo.php?workbook=22_08.xlsx&amp;sheet=U0&amp;row=211&amp;col=6&amp;number=3.7&amp;sourceID=14","3.7")</f>
        <v>3.7</v>
      </c>
      <c r="G211" s="4" t="str">
        <f>HYPERLINK("http://141.218.60.56/~jnz1568/getInfo.php?workbook=22_08.xlsx&amp;sheet=U0&amp;row=211&amp;col=7&amp;number=0.071&amp;sourceID=14","0.071")</f>
        <v>0.071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HYPERLINK("http://141.218.60.56/~jnz1568/getInfo.php?workbook=22_08.xlsx&amp;sheet=U0&amp;row=212&amp;col=6&amp;number=3.8&amp;sourceID=14","3.8")</f>
        <v>3.8</v>
      </c>
      <c r="G212" s="4" t="str">
        <f>HYPERLINK("http://141.218.60.56/~jnz1568/getInfo.php?workbook=22_08.xlsx&amp;sheet=U0&amp;row=212&amp;col=7&amp;number=0.071&amp;sourceID=14","0.071")</f>
        <v>0.071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HYPERLINK("http://141.218.60.56/~jnz1568/getInfo.php?workbook=22_08.xlsx&amp;sheet=U0&amp;row=213&amp;col=6&amp;number=3.9&amp;sourceID=14","3.9")</f>
        <v>3.9</v>
      </c>
      <c r="G213" s="4" t="str">
        <f>HYPERLINK("http://141.218.60.56/~jnz1568/getInfo.php?workbook=22_08.xlsx&amp;sheet=U0&amp;row=213&amp;col=7&amp;number=0.071&amp;sourceID=14","0.071")</f>
        <v>0.071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HYPERLINK("http://141.218.60.56/~jnz1568/getInfo.php?workbook=22_08.xlsx&amp;sheet=U0&amp;row=214&amp;col=6&amp;number=4&amp;sourceID=14","4")</f>
        <v>4</v>
      </c>
      <c r="G214" s="4" t="str">
        <f>HYPERLINK("http://141.218.60.56/~jnz1568/getInfo.php?workbook=22_08.xlsx&amp;sheet=U0&amp;row=214&amp;col=7&amp;number=0.071&amp;sourceID=14","0.071")</f>
        <v>0.071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HYPERLINK("http://141.218.60.56/~jnz1568/getInfo.php?workbook=22_08.xlsx&amp;sheet=U0&amp;row=215&amp;col=6&amp;number=4.1&amp;sourceID=14","4.1")</f>
        <v>4.1</v>
      </c>
      <c r="G215" s="4" t="str">
        <f>HYPERLINK("http://141.218.60.56/~jnz1568/getInfo.php?workbook=22_08.xlsx&amp;sheet=U0&amp;row=215&amp;col=7&amp;number=0.0709&amp;sourceID=14","0.0709")</f>
        <v>0.0709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HYPERLINK("http://141.218.60.56/~jnz1568/getInfo.php?workbook=22_08.xlsx&amp;sheet=U0&amp;row=216&amp;col=6&amp;number=4.2&amp;sourceID=14","4.2")</f>
        <v>4.2</v>
      </c>
      <c r="G216" s="4" t="str">
        <f>HYPERLINK("http://141.218.60.56/~jnz1568/getInfo.php?workbook=22_08.xlsx&amp;sheet=U0&amp;row=216&amp;col=7&amp;number=0.0709&amp;sourceID=14","0.0709")</f>
        <v>0.0709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HYPERLINK("http://141.218.60.56/~jnz1568/getInfo.php?workbook=22_08.xlsx&amp;sheet=U0&amp;row=217&amp;col=6&amp;number=4.3&amp;sourceID=14","4.3")</f>
        <v>4.3</v>
      </c>
      <c r="G217" s="4" t="str">
        <f>HYPERLINK("http://141.218.60.56/~jnz1568/getInfo.php?workbook=22_08.xlsx&amp;sheet=U0&amp;row=217&amp;col=7&amp;number=0.0709&amp;sourceID=14","0.0709")</f>
        <v>0.0709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HYPERLINK("http://141.218.60.56/~jnz1568/getInfo.php?workbook=22_08.xlsx&amp;sheet=U0&amp;row=218&amp;col=6&amp;number=4.4&amp;sourceID=14","4.4")</f>
        <v>4.4</v>
      </c>
      <c r="G218" s="4" t="str">
        <f>HYPERLINK("http://141.218.60.56/~jnz1568/getInfo.php?workbook=22_08.xlsx&amp;sheet=U0&amp;row=218&amp;col=7&amp;number=0.0708&amp;sourceID=14","0.0708")</f>
        <v>0.0708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HYPERLINK("http://141.218.60.56/~jnz1568/getInfo.php?workbook=22_08.xlsx&amp;sheet=U0&amp;row=219&amp;col=6&amp;number=4.5&amp;sourceID=14","4.5")</f>
        <v>4.5</v>
      </c>
      <c r="G219" s="4" t="str">
        <f>HYPERLINK("http://141.218.60.56/~jnz1568/getInfo.php?workbook=22_08.xlsx&amp;sheet=U0&amp;row=219&amp;col=7&amp;number=0.0708&amp;sourceID=14","0.0708")</f>
        <v>0.0708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HYPERLINK("http://141.218.60.56/~jnz1568/getInfo.php?workbook=22_08.xlsx&amp;sheet=U0&amp;row=220&amp;col=6&amp;number=4.6&amp;sourceID=14","4.6")</f>
        <v>4.6</v>
      </c>
      <c r="G220" s="4" t="str">
        <f>HYPERLINK("http://141.218.60.56/~jnz1568/getInfo.php?workbook=22_08.xlsx&amp;sheet=U0&amp;row=220&amp;col=7&amp;number=0.0707&amp;sourceID=14","0.0707")</f>
        <v>0.0707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HYPERLINK("http://141.218.60.56/~jnz1568/getInfo.php?workbook=22_08.xlsx&amp;sheet=U0&amp;row=221&amp;col=6&amp;number=4.7&amp;sourceID=14","4.7")</f>
        <v>4.7</v>
      </c>
      <c r="G221" s="4" t="str">
        <f>HYPERLINK("http://141.218.60.56/~jnz1568/getInfo.php?workbook=22_08.xlsx&amp;sheet=U0&amp;row=221&amp;col=7&amp;number=0.0706&amp;sourceID=14","0.0706")</f>
        <v>0.0706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HYPERLINK("http://141.218.60.56/~jnz1568/getInfo.php?workbook=22_08.xlsx&amp;sheet=U0&amp;row=222&amp;col=6&amp;number=4.8&amp;sourceID=14","4.8")</f>
        <v>4.8</v>
      </c>
      <c r="G222" s="4" t="str">
        <f>HYPERLINK("http://141.218.60.56/~jnz1568/getInfo.php?workbook=22_08.xlsx&amp;sheet=U0&amp;row=222&amp;col=7&amp;number=0.0705&amp;sourceID=14","0.0705")</f>
        <v>0.0705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HYPERLINK("http://141.218.60.56/~jnz1568/getInfo.php?workbook=22_08.xlsx&amp;sheet=U0&amp;row=223&amp;col=6&amp;number=4.9&amp;sourceID=14","4.9")</f>
        <v>4.9</v>
      </c>
      <c r="G223" s="4" t="str">
        <f>HYPERLINK("http://141.218.60.56/~jnz1568/getInfo.php?workbook=22_08.xlsx&amp;sheet=U0&amp;row=223&amp;col=7&amp;number=0.0704&amp;sourceID=14","0.0704")</f>
        <v>0.0704</v>
      </c>
    </row>
    <row r="224" spans="1:7">
      <c r="A224" s="3">
        <v>22</v>
      </c>
      <c r="B224" s="3">
        <v>8</v>
      </c>
      <c r="C224" s="3">
        <v>2</v>
      </c>
      <c r="D224" s="3">
        <v>5</v>
      </c>
      <c r="E224" s="3">
        <v>1</v>
      </c>
      <c r="F224" s="4" t="str">
        <f>HYPERLINK("http://141.218.60.56/~jnz1568/getInfo.php?workbook=22_08.xlsx&amp;sheet=U0&amp;row=224&amp;col=6&amp;number=3&amp;sourceID=14","3")</f>
        <v>3</v>
      </c>
      <c r="G224" s="4" t="str">
        <f>HYPERLINK("http://141.218.60.56/~jnz1568/getInfo.php?workbook=22_08.xlsx&amp;sheet=U0&amp;row=224&amp;col=7&amp;number=0.013&amp;sourceID=14","0.013")</f>
        <v>0.013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HYPERLINK("http://141.218.60.56/~jnz1568/getInfo.php?workbook=22_08.xlsx&amp;sheet=U0&amp;row=225&amp;col=6&amp;number=3.1&amp;sourceID=14","3.1")</f>
        <v>3.1</v>
      </c>
      <c r="G225" s="4" t="str">
        <f>HYPERLINK("http://141.218.60.56/~jnz1568/getInfo.php?workbook=22_08.xlsx&amp;sheet=U0&amp;row=225&amp;col=7&amp;number=0.013&amp;sourceID=14","0.013")</f>
        <v>0.013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HYPERLINK("http://141.218.60.56/~jnz1568/getInfo.php?workbook=22_08.xlsx&amp;sheet=U0&amp;row=226&amp;col=6&amp;number=3.2&amp;sourceID=14","3.2")</f>
        <v>3.2</v>
      </c>
      <c r="G226" s="4" t="str">
        <f>HYPERLINK("http://141.218.60.56/~jnz1568/getInfo.php?workbook=22_08.xlsx&amp;sheet=U0&amp;row=226&amp;col=7&amp;number=0.013&amp;sourceID=14","0.013")</f>
        <v>0.013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HYPERLINK("http://141.218.60.56/~jnz1568/getInfo.php?workbook=22_08.xlsx&amp;sheet=U0&amp;row=227&amp;col=6&amp;number=3.3&amp;sourceID=14","3.3")</f>
        <v>3.3</v>
      </c>
      <c r="G227" s="4" t="str">
        <f>HYPERLINK("http://141.218.60.56/~jnz1568/getInfo.php?workbook=22_08.xlsx&amp;sheet=U0&amp;row=227&amp;col=7&amp;number=0.013&amp;sourceID=14","0.013")</f>
        <v>0.013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HYPERLINK("http://141.218.60.56/~jnz1568/getInfo.php?workbook=22_08.xlsx&amp;sheet=U0&amp;row=228&amp;col=6&amp;number=3.4&amp;sourceID=14","3.4")</f>
        <v>3.4</v>
      </c>
      <c r="G228" s="4" t="str">
        <f>HYPERLINK("http://141.218.60.56/~jnz1568/getInfo.php?workbook=22_08.xlsx&amp;sheet=U0&amp;row=228&amp;col=7&amp;number=0.013&amp;sourceID=14","0.013")</f>
        <v>0.013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HYPERLINK("http://141.218.60.56/~jnz1568/getInfo.php?workbook=22_08.xlsx&amp;sheet=U0&amp;row=229&amp;col=6&amp;number=3.5&amp;sourceID=14","3.5")</f>
        <v>3.5</v>
      </c>
      <c r="G229" s="4" t="str">
        <f>HYPERLINK("http://141.218.60.56/~jnz1568/getInfo.php?workbook=22_08.xlsx&amp;sheet=U0&amp;row=229&amp;col=7&amp;number=0.013&amp;sourceID=14","0.013")</f>
        <v>0.013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HYPERLINK("http://141.218.60.56/~jnz1568/getInfo.php?workbook=22_08.xlsx&amp;sheet=U0&amp;row=230&amp;col=6&amp;number=3.6&amp;sourceID=14","3.6")</f>
        <v>3.6</v>
      </c>
      <c r="G230" s="4" t="str">
        <f>HYPERLINK("http://141.218.60.56/~jnz1568/getInfo.php?workbook=22_08.xlsx&amp;sheet=U0&amp;row=230&amp;col=7&amp;number=0.013&amp;sourceID=14","0.013")</f>
        <v>0.013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HYPERLINK("http://141.218.60.56/~jnz1568/getInfo.php?workbook=22_08.xlsx&amp;sheet=U0&amp;row=231&amp;col=6&amp;number=3.7&amp;sourceID=14","3.7")</f>
        <v>3.7</v>
      </c>
      <c r="G231" s="4" t="str">
        <f>HYPERLINK("http://141.218.60.56/~jnz1568/getInfo.php?workbook=22_08.xlsx&amp;sheet=U0&amp;row=231&amp;col=7&amp;number=0.013&amp;sourceID=14","0.013")</f>
        <v>0.013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HYPERLINK("http://141.218.60.56/~jnz1568/getInfo.php?workbook=22_08.xlsx&amp;sheet=U0&amp;row=232&amp;col=6&amp;number=3.8&amp;sourceID=14","3.8")</f>
        <v>3.8</v>
      </c>
      <c r="G232" s="4" t="str">
        <f>HYPERLINK("http://141.218.60.56/~jnz1568/getInfo.php?workbook=22_08.xlsx&amp;sheet=U0&amp;row=232&amp;col=7&amp;number=0.013&amp;sourceID=14","0.013")</f>
        <v>0.013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HYPERLINK("http://141.218.60.56/~jnz1568/getInfo.php?workbook=22_08.xlsx&amp;sheet=U0&amp;row=233&amp;col=6&amp;number=3.9&amp;sourceID=14","3.9")</f>
        <v>3.9</v>
      </c>
      <c r="G233" s="4" t="str">
        <f>HYPERLINK("http://141.218.60.56/~jnz1568/getInfo.php?workbook=22_08.xlsx&amp;sheet=U0&amp;row=233&amp;col=7&amp;number=0.013&amp;sourceID=14","0.013")</f>
        <v>0.013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HYPERLINK("http://141.218.60.56/~jnz1568/getInfo.php?workbook=22_08.xlsx&amp;sheet=U0&amp;row=234&amp;col=6&amp;number=4&amp;sourceID=14","4")</f>
        <v>4</v>
      </c>
      <c r="G234" s="4" t="str">
        <f>HYPERLINK("http://141.218.60.56/~jnz1568/getInfo.php?workbook=22_08.xlsx&amp;sheet=U0&amp;row=234&amp;col=7&amp;number=0.013&amp;sourceID=14","0.013")</f>
        <v>0.013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HYPERLINK("http://141.218.60.56/~jnz1568/getInfo.php?workbook=22_08.xlsx&amp;sheet=U0&amp;row=235&amp;col=6&amp;number=4.1&amp;sourceID=14","4.1")</f>
        <v>4.1</v>
      </c>
      <c r="G235" s="4" t="str">
        <f>HYPERLINK("http://141.218.60.56/~jnz1568/getInfo.php?workbook=22_08.xlsx&amp;sheet=U0&amp;row=235&amp;col=7&amp;number=0.013&amp;sourceID=14","0.013")</f>
        <v>0.013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HYPERLINK("http://141.218.60.56/~jnz1568/getInfo.php?workbook=22_08.xlsx&amp;sheet=U0&amp;row=236&amp;col=6&amp;number=4.2&amp;sourceID=14","4.2")</f>
        <v>4.2</v>
      </c>
      <c r="G236" s="4" t="str">
        <f>HYPERLINK("http://141.218.60.56/~jnz1568/getInfo.php?workbook=22_08.xlsx&amp;sheet=U0&amp;row=236&amp;col=7&amp;number=0.013&amp;sourceID=14","0.013")</f>
        <v>0.013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HYPERLINK("http://141.218.60.56/~jnz1568/getInfo.php?workbook=22_08.xlsx&amp;sheet=U0&amp;row=237&amp;col=6&amp;number=4.3&amp;sourceID=14","4.3")</f>
        <v>4.3</v>
      </c>
      <c r="G237" s="4" t="str">
        <f>HYPERLINK("http://141.218.60.56/~jnz1568/getInfo.php?workbook=22_08.xlsx&amp;sheet=U0&amp;row=237&amp;col=7&amp;number=0.013&amp;sourceID=14","0.013")</f>
        <v>0.013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HYPERLINK("http://141.218.60.56/~jnz1568/getInfo.php?workbook=22_08.xlsx&amp;sheet=U0&amp;row=238&amp;col=6&amp;number=4.4&amp;sourceID=14","4.4")</f>
        <v>4.4</v>
      </c>
      <c r="G238" s="4" t="str">
        <f>HYPERLINK("http://141.218.60.56/~jnz1568/getInfo.php?workbook=22_08.xlsx&amp;sheet=U0&amp;row=238&amp;col=7&amp;number=0.0129&amp;sourceID=14","0.0129")</f>
        <v>0.0129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HYPERLINK("http://141.218.60.56/~jnz1568/getInfo.php?workbook=22_08.xlsx&amp;sheet=U0&amp;row=239&amp;col=6&amp;number=4.5&amp;sourceID=14","4.5")</f>
        <v>4.5</v>
      </c>
      <c r="G239" s="4" t="str">
        <f>HYPERLINK("http://141.218.60.56/~jnz1568/getInfo.php?workbook=22_08.xlsx&amp;sheet=U0&amp;row=239&amp;col=7&amp;number=0.0129&amp;sourceID=14","0.0129")</f>
        <v>0.0129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HYPERLINK("http://141.218.60.56/~jnz1568/getInfo.php?workbook=22_08.xlsx&amp;sheet=U0&amp;row=240&amp;col=6&amp;number=4.6&amp;sourceID=14","4.6")</f>
        <v>4.6</v>
      </c>
      <c r="G240" s="4" t="str">
        <f>HYPERLINK("http://141.218.60.56/~jnz1568/getInfo.php?workbook=22_08.xlsx&amp;sheet=U0&amp;row=240&amp;col=7&amp;number=0.0129&amp;sourceID=14","0.0129")</f>
        <v>0.0129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HYPERLINK("http://141.218.60.56/~jnz1568/getInfo.php?workbook=22_08.xlsx&amp;sheet=U0&amp;row=241&amp;col=6&amp;number=4.7&amp;sourceID=14","4.7")</f>
        <v>4.7</v>
      </c>
      <c r="G241" s="4" t="str">
        <f>HYPERLINK("http://141.218.60.56/~jnz1568/getInfo.php?workbook=22_08.xlsx&amp;sheet=U0&amp;row=241&amp;col=7&amp;number=0.0129&amp;sourceID=14","0.0129")</f>
        <v>0.0129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HYPERLINK("http://141.218.60.56/~jnz1568/getInfo.php?workbook=22_08.xlsx&amp;sheet=U0&amp;row=242&amp;col=6&amp;number=4.8&amp;sourceID=14","4.8")</f>
        <v>4.8</v>
      </c>
      <c r="G242" s="4" t="str">
        <f>HYPERLINK("http://141.218.60.56/~jnz1568/getInfo.php?workbook=22_08.xlsx&amp;sheet=U0&amp;row=242&amp;col=7&amp;number=0.0129&amp;sourceID=14","0.0129")</f>
        <v>0.0129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HYPERLINK("http://141.218.60.56/~jnz1568/getInfo.php?workbook=22_08.xlsx&amp;sheet=U0&amp;row=243&amp;col=6&amp;number=4.9&amp;sourceID=14","4.9")</f>
        <v>4.9</v>
      </c>
      <c r="G243" s="4" t="str">
        <f>HYPERLINK("http://141.218.60.56/~jnz1568/getInfo.php?workbook=22_08.xlsx&amp;sheet=U0&amp;row=243&amp;col=7&amp;number=0.0129&amp;sourceID=14","0.0129")</f>
        <v>0.0129</v>
      </c>
    </row>
    <row r="244" spans="1:7">
      <c r="A244" s="3">
        <v>22</v>
      </c>
      <c r="B244" s="3">
        <v>8</v>
      </c>
      <c r="C244" s="3">
        <v>2</v>
      </c>
      <c r="D244" s="3">
        <v>6</v>
      </c>
      <c r="E244" s="3">
        <v>1</v>
      </c>
      <c r="F244" s="4" t="str">
        <f>HYPERLINK("http://141.218.60.56/~jnz1568/getInfo.php?workbook=22_08.xlsx&amp;sheet=U0&amp;row=244&amp;col=6&amp;number=3&amp;sourceID=14","3")</f>
        <v>3</v>
      </c>
      <c r="G244" s="4" t="str">
        <f>HYPERLINK("http://141.218.60.56/~jnz1568/getInfo.php?workbook=22_08.xlsx&amp;sheet=U0&amp;row=244&amp;col=7&amp;number=0.243&amp;sourceID=14","0.243")</f>
        <v>0.243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HYPERLINK("http://141.218.60.56/~jnz1568/getInfo.php?workbook=22_08.xlsx&amp;sheet=U0&amp;row=245&amp;col=6&amp;number=3.1&amp;sourceID=14","3.1")</f>
        <v>3.1</v>
      </c>
      <c r="G245" s="4" t="str">
        <f>HYPERLINK("http://141.218.60.56/~jnz1568/getInfo.php?workbook=22_08.xlsx&amp;sheet=U0&amp;row=245&amp;col=7&amp;number=0.243&amp;sourceID=14","0.243")</f>
        <v>0.243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HYPERLINK("http://141.218.60.56/~jnz1568/getInfo.php?workbook=22_08.xlsx&amp;sheet=U0&amp;row=246&amp;col=6&amp;number=3.2&amp;sourceID=14","3.2")</f>
        <v>3.2</v>
      </c>
      <c r="G246" s="4" t="str">
        <f>HYPERLINK("http://141.218.60.56/~jnz1568/getInfo.php?workbook=22_08.xlsx&amp;sheet=U0&amp;row=246&amp;col=7&amp;number=0.243&amp;sourceID=14","0.243")</f>
        <v>0.243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HYPERLINK("http://141.218.60.56/~jnz1568/getInfo.php?workbook=22_08.xlsx&amp;sheet=U0&amp;row=247&amp;col=6&amp;number=3.3&amp;sourceID=14","3.3")</f>
        <v>3.3</v>
      </c>
      <c r="G247" s="4" t="str">
        <f>HYPERLINK("http://141.218.60.56/~jnz1568/getInfo.php?workbook=22_08.xlsx&amp;sheet=U0&amp;row=247&amp;col=7&amp;number=0.243&amp;sourceID=14","0.243")</f>
        <v>0.243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HYPERLINK("http://141.218.60.56/~jnz1568/getInfo.php?workbook=22_08.xlsx&amp;sheet=U0&amp;row=248&amp;col=6&amp;number=3.4&amp;sourceID=14","3.4")</f>
        <v>3.4</v>
      </c>
      <c r="G248" s="4" t="str">
        <f>HYPERLINK("http://141.218.60.56/~jnz1568/getInfo.php?workbook=22_08.xlsx&amp;sheet=U0&amp;row=248&amp;col=7&amp;number=0.243&amp;sourceID=14","0.243")</f>
        <v>0.243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HYPERLINK("http://141.218.60.56/~jnz1568/getInfo.php?workbook=22_08.xlsx&amp;sheet=U0&amp;row=249&amp;col=6&amp;number=3.5&amp;sourceID=14","3.5")</f>
        <v>3.5</v>
      </c>
      <c r="G249" s="4" t="str">
        <f>HYPERLINK("http://141.218.60.56/~jnz1568/getInfo.php?workbook=22_08.xlsx&amp;sheet=U0&amp;row=249&amp;col=7&amp;number=0.243&amp;sourceID=14","0.243")</f>
        <v>0.243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HYPERLINK("http://141.218.60.56/~jnz1568/getInfo.php?workbook=22_08.xlsx&amp;sheet=U0&amp;row=250&amp;col=6&amp;number=3.6&amp;sourceID=14","3.6")</f>
        <v>3.6</v>
      </c>
      <c r="G250" s="4" t="str">
        <f>HYPERLINK("http://141.218.60.56/~jnz1568/getInfo.php?workbook=22_08.xlsx&amp;sheet=U0&amp;row=250&amp;col=7&amp;number=0.243&amp;sourceID=14","0.243")</f>
        <v>0.243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HYPERLINK("http://141.218.60.56/~jnz1568/getInfo.php?workbook=22_08.xlsx&amp;sheet=U0&amp;row=251&amp;col=6&amp;number=3.7&amp;sourceID=14","3.7")</f>
        <v>3.7</v>
      </c>
      <c r="G251" s="4" t="str">
        <f>HYPERLINK("http://141.218.60.56/~jnz1568/getInfo.php?workbook=22_08.xlsx&amp;sheet=U0&amp;row=251&amp;col=7&amp;number=0.243&amp;sourceID=14","0.243")</f>
        <v>0.243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HYPERLINK("http://141.218.60.56/~jnz1568/getInfo.php?workbook=22_08.xlsx&amp;sheet=U0&amp;row=252&amp;col=6&amp;number=3.8&amp;sourceID=14","3.8")</f>
        <v>3.8</v>
      </c>
      <c r="G252" s="4" t="str">
        <f>HYPERLINK("http://141.218.60.56/~jnz1568/getInfo.php?workbook=22_08.xlsx&amp;sheet=U0&amp;row=252&amp;col=7&amp;number=0.243&amp;sourceID=14","0.243")</f>
        <v>0.243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HYPERLINK("http://141.218.60.56/~jnz1568/getInfo.php?workbook=22_08.xlsx&amp;sheet=U0&amp;row=253&amp;col=6&amp;number=3.9&amp;sourceID=14","3.9")</f>
        <v>3.9</v>
      </c>
      <c r="G253" s="4" t="str">
        <f>HYPERLINK("http://141.218.60.56/~jnz1568/getInfo.php?workbook=22_08.xlsx&amp;sheet=U0&amp;row=253&amp;col=7&amp;number=0.243&amp;sourceID=14","0.243")</f>
        <v>0.243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HYPERLINK("http://141.218.60.56/~jnz1568/getInfo.php?workbook=22_08.xlsx&amp;sheet=U0&amp;row=254&amp;col=6&amp;number=4&amp;sourceID=14","4")</f>
        <v>4</v>
      </c>
      <c r="G254" s="4" t="str">
        <f>HYPERLINK("http://141.218.60.56/~jnz1568/getInfo.php?workbook=22_08.xlsx&amp;sheet=U0&amp;row=254&amp;col=7&amp;number=0.243&amp;sourceID=14","0.243")</f>
        <v>0.243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HYPERLINK("http://141.218.60.56/~jnz1568/getInfo.php?workbook=22_08.xlsx&amp;sheet=U0&amp;row=255&amp;col=6&amp;number=4.1&amp;sourceID=14","4.1")</f>
        <v>4.1</v>
      </c>
      <c r="G255" s="4" t="str">
        <f>HYPERLINK("http://141.218.60.56/~jnz1568/getInfo.php?workbook=22_08.xlsx&amp;sheet=U0&amp;row=255&amp;col=7&amp;number=0.243&amp;sourceID=14","0.243")</f>
        <v>0.243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HYPERLINK("http://141.218.60.56/~jnz1568/getInfo.php?workbook=22_08.xlsx&amp;sheet=U0&amp;row=256&amp;col=6&amp;number=4.2&amp;sourceID=14","4.2")</f>
        <v>4.2</v>
      </c>
      <c r="G256" s="4" t="str">
        <f>HYPERLINK("http://141.218.60.56/~jnz1568/getInfo.php?workbook=22_08.xlsx&amp;sheet=U0&amp;row=256&amp;col=7&amp;number=0.244&amp;sourceID=14","0.244")</f>
        <v>0.244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HYPERLINK("http://141.218.60.56/~jnz1568/getInfo.php?workbook=22_08.xlsx&amp;sheet=U0&amp;row=257&amp;col=6&amp;number=4.3&amp;sourceID=14","4.3")</f>
        <v>4.3</v>
      </c>
      <c r="G257" s="4" t="str">
        <f>HYPERLINK("http://141.218.60.56/~jnz1568/getInfo.php?workbook=22_08.xlsx&amp;sheet=U0&amp;row=257&amp;col=7&amp;number=0.244&amp;sourceID=14","0.244")</f>
        <v>0.244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HYPERLINK("http://141.218.60.56/~jnz1568/getInfo.php?workbook=22_08.xlsx&amp;sheet=U0&amp;row=258&amp;col=6&amp;number=4.4&amp;sourceID=14","4.4")</f>
        <v>4.4</v>
      </c>
      <c r="G258" s="4" t="str">
        <f>HYPERLINK("http://141.218.60.56/~jnz1568/getInfo.php?workbook=22_08.xlsx&amp;sheet=U0&amp;row=258&amp;col=7&amp;number=0.244&amp;sourceID=14","0.244")</f>
        <v>0.244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HYPERLINK("http://141.218.60.56/~jnz1568/getInfo.php?workbook=22_08.xlsx&amp;sheet=U0&amp;row=259&amp;col=6&amp;number=4.5&amp;sourceID=14","4.5")</f>
        <v>4.5</v>
      </c>
      <c r="G259" s="4" t="str">
        <f>HYPERLINK("http://141.218.60.56/~jnz1568/getInfo.php?workbook=22_08.xlsx&amp;sheet=U0&amp;row=259&amp;col=7&amp;number=0.244&amp;sourceID=14","0.244")</f>
        <v>0.244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HYPERLINK("http://141.218.60.56/~jnz1568/getInfo.php?workbook=22_08.xlsx&amp;sheet=U0&amp;row=260&amp;col=6&amp;number=4.6&amp;sourceID=14","4.6")</f>
        <v>4.6</v>
      </c>
      <c r="G260" s="4" t="str">
        <f>HYPERLINK("http://141.218.60.56/~jnz1568/getInfo.php?workbook=22_08.xlsx&amp;sheet=U0&amp;row=260&amp;col=7&amp;number=0.245&amp;sourceID=14","0.245")</f>
        <v>0.245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HYPERLINK("http://141.218.60.56/~jnz1568/getInfo.php?workbook=22_08.xlsx&amp;sheet=U0&amp;row=261&amp;col=6&amp;number=4.7&amp;sourceID=14","4.7")</f>
        <v>4.7</v>
      </c>
      <c r="G261" s="4" t="str">
        <f>HYPERLINK("http://141.218.60.56/~jnz1568/getInfo.php?workbook=22_08.xlsx&amp;sheet=U0&amp;row=261&amp;col=7&amp;number=0.245&amp;sourceID=14","0.245")</f>
        <v>0.245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HYPERLINK("http://141.218.60.56/~jnz1568/getInfo.php?workbook=22_08.xlsx&amp;sheet=U0&amp;row=262&amp;col=6&amp;number=4.8&amp;sourceID=14","4.8")</f>
        <v>4.8</v>
      </c>
      <c r="G262" s="4" t="str">
        <f>HYPERLINK("http://141.218.60.56/~jnz1568/getInfo.php?workbook=22_08.xlsx&amp;sheet=U0&amp;row=262&amp;col=7&amp;number=0.246&amp;sourceID=14","0.246")</f>
        <v>0.246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HYPERLINK("http://141.218.60.56/~jnz1568/getInfo.php?workbook=22_08.xlsx&amp;sheet=U0&amp;row=263&amp;col=6&amp;number=4.9&amp;sourceID=14","4.9")</f>
        <v>4.9</v>
      </c>
      <c r="G263" s="4" t="str">
        <f>HYPERLINK("http://141.218.60.56/~jnz1568/getInfo.php?workbook=22_08.xlsx&amp;sheet=U0&amp;row=263&amp;col=7&amp;number=0.247&amp;sourceID=14","0.247")</f>
        <v>0.247</v>
      </c>
    </row>
    <row r="264" spans="1:7">
      <c r="A264" s="3">
        <v>22</v>
      </c>
      <c r="B264" s="3">
        <v>8</v>
      </c>
      <c r="C264" s="3">
        <v>2</v>
      </c>
      <c r="D264" s="3">
        <v>7</v>
      </c>
      <c r="E264" s="3">
        <v>1</v>
      </c>
      <c r="F264" s="4" t="str">
        <f>HYPERLINK("http://141.218.60.56/~jnz1568/getInfo.php?workbook=22_08.xlsx&amp;sheet=U0&amp;row=264&amp;col=6&amp;number=3&amp;sourceID=14","3")</f>
        <v>3</v>
      </c>
      <c r="G264" s="4" t="str">
        <f>HYPERLINK("http://141.218.60.56/~jnz1568/getInfo.php?workbook=22_08.xlsx&amp;sheet=U0&amp;row=264&amp;col=7&amp;number=0.148&amp;sourceID=14","0.148")</f>
        <v>0.148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HYPERLINK("http://141.218.60.56/~jnz1568/getInfo.php?workbook=22_08.xlsx&amp;sheet=U0&amp;row=265&amp;col=6&amp;number=3.1&amp;sourceID=14","3.1")</f>
        <v>3.1</v>
      </c>
      <c r="G265" s="4" t="str">
        <f>HYPERLINK("http://141.218.60.56/~jnz1568/getInfo.php?workbook=22_08.xlsx&amp;sheet=U0&amp;row=265&amp;col=7&amp;number=0.148&amp;sourceID=14","0.148")</f>
        <v>0.148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HYPERLINK("http://141.218.60.56/~jnz1568/getInfo.php?workbook=22_08.xlsx&amp;sheet=U0&amp;row=266&amp;col=6&amp;number=3.2&amp;sourceID=14","3.2")</f>
        <v>3.2</v>
      </c>
      <c r="G266" s="4" t="str">
        <f>HYPERLINK("http://141.218.60.56/~jnz1568/getInfo.php?workbook=22_08.xlsx&amp;sheet=U0&amp;row=266&amp;col=7&amp;number=0.148&amp;sourceID=14","0.148")</f>
        <v>0.148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HYPERLINK("http://141.218.60.56/~jnz1568/getInfo.php?workbook=22_08.xlsx&amp;sheet=U0&amp;row=267&amp;col=6&amp;number=3.3&amp;sourceID=14","3.3")</f>
        <v>3.3</v>
      </c>
      <c r="G267" s="4" t="str">
        <f>HYPERLINK("http://141.218.60.56/~jnz1568/getInfo.php?workbook=22_08.xlsx&amp;sheet=U0&amp;row=267&amp;col=7&amp;number=0.148&amp;sourceID=14","0.148")</f>
        <v>0.148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HYPERLINK("http://141.218.60.56/~jnz1568/getInfo.php?workbook=22_08.xlsx&amp;sheet=U0&amp;row=268&amp;col=6&amp;number=3.4&amp;sourceID=14","3.4")</f>
        <v>3.4</v>
      </c>
      <c r="G268" s="4" t="str">
        <f>HYPERLINK("http://141.218.60.56/~jnz1568/getInfo.php?workbook=22_08.xlsx&amp;sheet=U0&amp;row=268&amp;col=7&amp;number=0.148&amp;sourceID=14","0.148")</f>
        <v>0.148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HYPERLINK("http://141.218.60.56/~jnz1568/getInfo.php?workbook=22_08.xlsx&amp;sheet=U0&amp;row=269&amp;col=6&amp;number=3.5&amp;sourceID=14","3.5")</f>
        <v>3.5</v>
      </c>
      <c r="G269" s="4" t="str">
        <f>HYPERLINK("http://141.218.60.56/~jnz1568/getInfo.php?workbook=22_08.xlsx&amp;sheet=U0&amp;row=269&amp;col=7&amp;number=0.148&amp;sourceID=14","0.148")</f>
        <v>0.148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HYPERLINK("http://141.218.60.56/~jnz1568/getInfo.php?workbook=22_08.xlsx&amp;sheet=U0&amp;row=270&amp;col=6&amp;number=3.6&amp;sourceID=14","3.6")</f>
        <v>3.6</v>
      </c>
      <c r="G270" s="4" t="str">
        <f>HYPERLINK("http://141.218.60.56/~jnz1568/getInfo.php?workbook=22_08.xlsx&amp;sheet=U0&amp;row=270&amp;col=7&amp;number=0.148&amp;sourceID=14","0.148")</f>
        <v>0.148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HYPERLINK("http://141.218.60.56/~jnz1568/getInfo.php?workbook=22_08.xlsx&amp;sheet=U0&amp;row=271&amp;col=6&amp;number=3.7&amp;sourceID=14","3.7")</f>
        <v>3.7</v>
      </c>
      <c r="G271" s="4" t="str">
        <f>HYPERLINK("http://141.218.60.56/~jnz1568/getInfo.php?workbook=22_08.xlsx&amp;sheet=U0&amp;row=271&amp;col=7&amp;number=0.148&amp;sourceID=14","0.148")</f>
        <v>0.148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HYPERLINK("http://141.218.60.56/~jnz1568/getInfo.php?workbook=22_08.xlsx&amp;sheet=U0&amp;row=272&amp;col=6&amp;number=3.8&amp;sourceID=14","3.8")</f>
        <v>3.8</v>
      </c>
      <c r="G272" s="4" t="str">
        <f>HYPERLINK("http://141.218.60.56/~jnz1568/getInfo.php?workbook=22_08.xlsx&amp;sheet=U0&amp;row=272&amp;col=7&amp;number=0.148&amp;sourceID=14","0.148")</f>
        <v>0.148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HYPERLINK("http://141.218.60.56/~jnz1568/getInfo.php?workbook=22_08.xlsx&amp;sheet=U0&amp;row=273&amp;col=6&amp;number=3.9&amp;sourceID=14","3.9")</f>
        <v>3.9</v>
      </c>
      <c r="G273" s="4" t="str">
        <f>HYPERLINK("http://141.218.60.56/~jnz1568/getInfo.php?workbook=22_08.xlsx&amp;sheet=U0&amp;row=273&amp;col=7&amp;number=0.148&amp;sourceID=14","0.148")</f>
        <v>0.148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HYPERLINK("http://141.218.60.56/~jnz1568/getInfo.php?workbook=22_08.xlsx&amp;sheet=U0&amp;row=274&amp;col=6&amp;number=4&amp;sourceID=14","4")</f>
        <v>4</v>
      </c>
      <c r="G274" s="4" t="str">
        <f>HYPERLINK("http://141.218.60.56/~jnz1568/getInfo.php?workbook=22_08.xlsx&amp;sheet=U0&amp;row=274&amp;col=7&amp;number=0.148&amp;sourceID=14","0.148")</f>
        <v>0.148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HYPERLINK("http://141.218.60.56/~jnz1568/getInfo.php?workbook=22_08.xlsx&amp;sheet=U0&amp;row=275&amp;col=6&amp;number=4.1&amp;sourceID=14","4.1")</f>
        <v>4.1</v>
      </c>
      <c r="G275" s="4" t="str">
        <f>HYPERLINK("http://141.218.60.56/~jnz1568/getInfo.php?workbook=22_08.xlsx&amp;sheet=U0&amp;row=275&amp;col=7&amp;number=0.148&amp;sourceID=14","0.148")</f>
        <v>0.148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HYPERLINK("http://141.218.60.56/~jnz1568/getInfo.php?workbook=22_08.xlsx&amp;sheet=U0&amp;row=276&amp;col=6&amp;number=4.2&amp;sourceID=14","4.2")</f>
        <v>4.2</v>
      </c>
      <c r="G276" s="4" t="str">
        <f>HYPERLINK("http://141.218.60.56/~jnz1568/getInfo.php?workbook=22_08.xlsx&amp;sheet=U0&amp;row=276&amp;col=7&amp;number=0.148&amp;sourceID=14","0.148")</f>
        <v>0.148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HYPERLINK("http://141.218.60.56/~jnz1568/getInfo.php?workbook=22_08.xlsx&amp;sheet=U0&amp;row=277&amp;col=6&amp;number=4.3&amp;sourceID=14","4.3")</f>
        <v>4.3</v>
      </c>
      <c r="G277" s="4" t="str">
        <f>HYPERLINK("http://141.218.60.56/~jnz1568/getInfo.php?workbook=22_08.xlsx&amp;sheet=U0&amp;row=277&amp;col=7&amp;number=0.148&amp;sourceID=14","0.148")</f>
        <v>0.148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HYPERLINK("http://141.218.60.56/~jnz1568/getInfo.php?workbook=22_08.xlsx&amp;sheet=U0&amp;row=278&amp;col=6&amp;number=4.4&amp;sourceID=14","4.4")</f>
        <v>4.4</v>
      </c>
      <c r="G278" s="4" t="str">
        <f>HYPERLINK("http://141.218.60.56/~jnz1568/getInfo.php?workbook=22_08.xlsx&amp;sheet=U0&amp;row=278&amp;col=7&amp;number=0.148&amp;sourceID=14","0.148")</f>
        <v>0.148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HYPERLINK("http://141.218.60.56/~jnz1568/getInfo.php?workbook=22_08.xlsx&amp;sheet=U0&amp;row=279&amp;col=6&amp;number=4.5&amp;sourceID=14","4.5")</f>
        <v>4.5</v>
      </c>
      <c r="G279" s="4" t="str">
        <f>HYPERLINK("http://141.218.60.56/~jnz1568/getInfo.php?workbook=22_08.xlsx&amp;sheet=U0&amp;row=279&amp;col=7&amp;number=0.148&amp;sourceID=14","0.148")</f>
        <v>0.148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HYPERLINK("http://141.218.60.56/~jnz1568/getInfo.php?workbook=22_08.xlsx&amp;sheet=U0&amp;row=280&amp;col=6&amp;number=4.6&amp;sourceID=14","4.6")</f>
        <v>4.6</v>
      </c>
      <c r="G280" s="4" t="str">
        <f>HYPERLINK("http://141.218.60.56/~jnz1568/getInfo.php?workbook=22_08.xlsx&amp;sheet=U0&amp;row=280&amp;col=7&amp;number=0.149&amp;sourceID=14","0.149")</f>
        <v>0.149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HYPERLINK("http://141.218.60.56/~jnz1568/getInfo.php?workbook=22_08.xlsx&amp;sheet=U0&amp;row=281&amp;col=6&amp;number=4.7&amp;sourceID=14","4.7")</f>
        <v>4.7</v>
      </c>
      <c r="G281" s="4" t="str">
        <f>HYPERLINK("http://141.218.60.56/~jnz1568/getInfo.php?workbook=22_08.xlsx&amp;sheet=U0&amp;row=281&amp;col=7&amp;number=0.149&amp;sourceID=14","0.149")</f>
        <v>0.149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HYPERLINK("http://141.218.60.56/~jnz1568/getInfo.php?workbook=22_08.xlsx&amp;sheet=U0&amp;row=282&amp;col=6&amp;number=4.8&amp;sourceID=14","4.8")</f>
        <v>4.8</v>
      </c>
      <c r="G282" s="4" t="str">
        <f>HYPERLINK("http://141.218.60.56/~jnz1568/getInfo.php?workbook=22_08.xlsx&amp;sheet=U0&amp;row=282&amp;col=7&amp;number=0.149&amp;sourceID=14","0.149")</f>
        <v>0.149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HYPERLINK("http://141.218.60.56/~jnz1568/getInfo.php?workbook=22_08.xlsx&amp;sheet=U0&amp;row=283&amp;col=6&amp;number=4.9&amp;sourceID=14","4.9")</f>
        <v>4.9</v>
      </c>
      <c r="G283" s="4" t="str">
        <f>HYPERLINK("http://141.218.60.56/~jnz1568/getInfo.php?workbook=22_08.xlsx&amp;sheet=U0&amp;row=283&amp;col=7&amp;number=0.15&amp;sourceID=14","0.15")</f>
        <v>0.15</v>
      </c>
    </row>
    <row r="284" spans="1:7">
      <c r="A284" s="3">
        <v>22</v>
      </c>
      <c r="B284" s="3">
        <v>8</v>
      </c>
      <c r="C284" s="3">
        <v>2</v>
      </c>
      <c r="D284" s="3">
        <v>8</v>
      </c>
      <c r="E284" s="3">
        <v>1</v>
      </c>
      <c r="F284" s="4" t="str">
        <f>HYPERLINK("http://141.218.60.56/~jnz1568/getInfo.php?workbook=22_08.xlsx&amp;sheet=U0&amp;row=284&amp;col=6&amp;number=3&amp;sourceID=14","3")</f>
        <v>3</v>
      </c>
      <c r="G284" s="4" t="str">
        <f>HYPERLINK("http://141.218.60.56/~jnz1568/getInfo.php?workbook=22_08.xlsx&amp;sheet=U0&amp;row=284&amp;col=7&amp;number=0.19&amp;sourceID=14","0.19")</f>
        <v>0.19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HYPERLINK("http://141.218.60.56/~jnz1568/getInfo.php?workbook=22_08.xlsx&amp;sheet=U0&amp;row=285&amp;col=6&amp;number=3.1&amp;sourceID=14","3.1")</f>
        <v>3.1</v>
      </c>
      <c r="G285" s="4" t="str">
        <f>HYPERLINK("http://141.218.60.56/~jnz1568/getInfo.php?workbook=22_08.xlsx&amp;sheet=U0&amp;row=285&amp;col=7&amp;number=0.19&amp;sourceID=14","0.19")</f>
        <v>0.19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HYPERLINK("http://141.218.60.56/~jnz1568/getInfo.php?workbook=22_08.xlsx&amp;sheet=U0&amp;row=286&amp;col=6&amp;number=3.2&amp;sourceID=14","3.2")</f>
        <v>3.2</v>
      </c>
      <c r="G286" s="4" t="str">
        <f>HYPERLINK("http://141.218.60.56/~jnz1568/getInfo.php?workbook=22_08.xlsx&amp;sheet=U0&amp;row=286&amp;col=7&amp;number=0.19&amp;sourceID=14","0.19")</f>
        <v>0.19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HYPERLINK("http://141.218.60.56/~jnz1568/getInfo.php?workbook=22_08.xlsx&amp;sheet=U0&amp;row=287&amp;col=6&amp;number=3.3&amp;sourceID=14","3.3")</f>
        <v>3.3</v>
      </c>
      <c r="G287" s="4" t="str">
        <f>HYPERLINK("http://141.218.60.56/~jnz1568/getInfo.php?workbook=22_08.xlsx&amp;sheet=U0&amp;row=287&amp;col=7&amp;number=0.19&amp;sourceID=14","0.19")</f>
        <v>0.19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HYPERLINK("http://141.218.60.56/~jnz1568/getInfo.php?workbook=22_08.xlsx&amp;sheet=U0&amp;row=288&amp;col=6&amp;number=3.4&amp;sourceID=14","3.4")</f>
        <v>3.4</v>
      </c>
      <c r="G288" s="4" t="str">
        <f>HYPERLINK("http://141.218.60.56/~jnz1568/getInfo.php?workbook=22_08.xlsx&amp;sheet=U0&amp;row=288&amp;col=7&amp;number=0.19&amp;sourceID=14","0.19")</f>
        <v>0.19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HYPERLINK("http://141.218.60.56/~jnz1568/getInfo.php?workbook=22_08.xlsx&amp;sheet=U0&amp;row=289&amp;col=6&amp;number=3.5&amp;sourceID=14","3.5")</f>
        <v>3.5</v>
      </c>
      <c r="G289" s="4" t="str">
        <f>HYPERLINK("http://141.218.60.56/~jnz1568/getInfo.php?workbook=22_08.xlsx&amp;sheet=U0&amp;row=289&amp;col=7&amp;number=0.19&amp;sourceID=14","0.19")</f>
        <v>0.19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HYPERLINK("http://141.218.60.56/~jnz1568/getInfo.php?workbook=22_08.xlsx&amp;sheet=U0&amp;row=290&amp;col=6&amp;number=3.6&amp;sourceID=14","3.6")</f>
        <v>3.6</v>
      </c>
      <c r="G290" s="4" t="str">
        <f>HYPERLINK("http://141.218.60.56/~jnz1568/getInfo.php?workbook=22_08.xlsx&amp;sheet=U0&amp;row=290&amp;col=7&amp;number=0.19&amp;sourceID=14","0.19")</f>
        <v>0.19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HYPERLINK("http://141.218.60.56/~jnz1568/getInfo.php?workbook=22_08.xlsx&amp;sheet=U0&amp;row=291&amp;col=6&amp;number=3.7&amp;sourceID=14","3.7")</f>
        <v>3.7</v>
      </c>
      <c r="G291" s="4" t="str">
        <f>HYPERLINK("http://141.218.60.56/~jnz1568/getInfo.php?workbook=22_08.xlsx&amp;sheet=U0&amp;row=291&amp;col=7&amp;number=0.19&amp;sourceID=14","0.19")</f>
        <v>0.19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HYPERLINK("http://141.218.60.56/~jnz1568/getInfo.php?workbook=22_08.xlsx&amp;sheet=U0&amp;row=292&amp;col=6&amp;number=3.8&amp;sourceID=14","3.8")</f>
        <v>3.8</v>
      </c>
      <c r="G292" s="4" t="str">
        <f>HYPERLINK("http://141.218.60.56/~jnz1568/getInfo.php?workbook=22_08.xlsx&amp;sheet=U0&amp;row=292&amp;col=7&amp;number=0.19&amp;sourceID=14","0.19")</f>
        <v>0.19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HYPERLINK("http://141.218.60.56/~jnz1568/getInfo.php?workbook=22_08.xlsx&amp;sheet=U0&amp;row=293&amp;col=6&amp;number=3.9&amp;sourceID=14","3.9")</f>
        <v>3.9</v>
      </c>
      <c r="G293" s="4" t="str">
        <f>HYPERLINK("http://141.218.60.56/~jnz1568/getInfo.php?workbook=22_08.xlsx&amp;sheet=U0&amp;row=293&amp;col=7&amp;number=0.19&amp;sourceID=14","0.19")</f>
        <v>0.19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HYPERLINK("http://141.218.60.56/~jnz1568/getInfo.php?workbook=22_08.xlsx&amp;sheet=U0&amp;row=294&amp;col=6&amp;number=4&amp;sourceID=14","4")</f>
        <v>4</v>
      </c>
      <c r="G294" s="4" t="str">
        <f>HYPERLINK("http://141.218.60.56/~jnz1568/getInfo.php?workbook=22_08.xlsx&amp;sheet=U0&amp;row=294&amp;col=7&amp;number=0.19&amp;sourceID=14","0.19")</f>
        <v>0.19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HYPERLINK("http://141.218.60.56/~jnz1568/getInfo.php?workbook=22_08.xlsx&amp;sheet=U0&amp;row=295&amp;col=6&amp;number=4.1&amp;sourceID=14","4.1")</f>
        <v>4.1</v>
      </c>
      <c r="G295" s="4" t="str">
        <f>HYPERLINK("http://141.218.60.56/~jnz1568/getInfo.php?workbook=22_08.xlsx&amp;sheet=U0&amp;row=295&amp;col=7&amp;number=0.19&amp;sourceID=14","0.19")</f>
        <v>0.19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HYPERLINK("http://141.218.60.56/~jnz1568/getInfo.php?workbook=22_08.xlsx&amp;sheet=U0&amp;row=296&amp;col=6&amp;number=4.2&amp;sourceID=14","4.2")</f>
        <v>4.2</v>
      </c>
      <c r="G296" s="4" t="str">
        <f>HYPERLINK("http://141.218.60.56/~jnz1568/getInfo.php?workbook=22_08.xlsx&amp;sheet=U0&amp;row=296&amp;col=7&amp;number=0.19&amp;sourceID=14","0.19")</f>
        <v>0.19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HYPERLINK("http://141.218.60.56/~jnz1568/getInfo.php?workbook=22_08.xlsx&amp;sheet=U0&amp;row=297&amp;col=6&amp;number=4.3&amp;sourceID=14","4.3")</f>
        <v>4.3</v>
      </c>
      <c r="G297" s="4" t="str">
        <f>HYPERLINK("http://141.218.60.56/~jnz1568/getInfo.php?workbook=22_08.xlsx&amp;sheet=U0&amp;row=297&amp;col=7&amp;number=0.19&amp;sourceID=14","0.19")</f>
        <v>0.19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HYPERLINK("http://141.218.60.56/~jnz1568/getInfo.php?workbook=22_08.xlsx&amp;sheet=U0&amp;row=298&amp;col=6&amp;number=4.4&amp;sourceID=14","4.4")</f>
        <v>4.4</v>
      </c>
      <c r="G298" s="4" t="str">
        <f>HYPERLINK("http://141.218.60.56/~jnz1568/getInfo.php?workbook=22_08.xlsx&amp;sheet=U0&amp;row=298&amp;col=7&amp;number=0.191&amp;sourceID=14","0.191")</f>
        <v>0.191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HYPERLINK("http://141.218.60.56/~jnz1568/getInfo.php?workbook=22_08.xlsx&amp;sheet=U0&amp;row=299&amp;col=6&amp;number=4.5&amp;sourceID=14","4.5")</f>
        <v>4.5</v>
      </c>
      <c r="G299" s="4" t="str">
        <f>HYPERLINK("http://141.218.60.56/~jnz1568/getInfo.php?workbook=22_08.xlsx&amp;sheet=U0&amp;row=299&amp;col=7&amp;number=0.191&amp;sourceID=14","0.191")</f>
        <v>0.191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HYPERLINK("http://141.218.60.56/~jnz1568/getInfo.php?workbook=22_08.xlsx&amp;sheet=U0&amp;row=300&amp;col=6&amp;number=4.6&amp;sourceID=14","4.6")</f>
        <v>4.6</v>
      </c>
      <c r="G300" s="4" t="str">
        <f>HYPERLINK("http://141.218.60.56/~jnz1568/getInfo.php?workbook=22_08.xlsx&amp;sheet=U0&amp;row=300&amp;col=7&amp;number=0.191&amp;sourceID=14","0.191")</f>
        <v>0.191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HYPERLINK("http://141.218.60.56/~jnz1568/getInfo.php?workbook=22_08.xlsx&amp;sheet=U0&amp;row=301&amp;col=6&amp;number=4.7&amp;sourceID=14","4.7")</f>
        <v>4.7</v>
      </c>
      <c r="G301" s="4" t="str">
        <f>HYPERLINK("http://141.218.60.56/~jnz1568/getInfo.php?workbook=22_08.xlsx&amp;sheet=U0&amp;row=301&amp;col=7&amp;number=0.191&amp;sourceID=14","0.191")</f>
        <v>0.191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HYPERLINK("http://141.218.60.56/~jnz1568/getInfo.php?workbook=22_08.xlsx&amp;sheet=U0&amp;row=302&amp;col=6&amp;number=4.8&amp;sourceID=14","4.8")</f>
        <v>4.8</v>
      </c>
      <c r="G302" s="4" t="str">
        <f>HYPERLINK("http://141.218.60.56/~jnz1568/getInfo.php?workbook=22_08.xlsx&amp;sheet=U0&amp;row=302&amp;col=7&amp;number=0.192&amp;sourceID=14","0.192")</f>
        <v>0.192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HYPERLINK("http://141.218.60.56/~jnz1568/getInfo.php?workbook=22_08.xlsx&amp;sheet=U0&amp;row=303&amp;col=6&amp;number=4.9&amp;sourceID=14","4.9")</f>
        <v>4.9</v>
      </c>
      <c r="G303" s="4" t="str">
        <f>HYPERLINK("http://141.218.60.56/~jnz1568/getInfo.php?workbook=22_08.xlsx&amp;sheet=U0&amp;row=303&amp;col=7&amp;number=0.192&amp;sourceID=14","0.192")</f>
        <v>0.192</v>
      </c>
    </row>
    <row r="304" spans="1:7">
      <c r="A304" s="3">
        <v>22</v>
      </c>
      <c r="B304" s="3">
        <v>8</v>
      </c>
      <c r="C304" s="3">
        <v>2</v>
      </c>
      <c r="D304" s="3">
        <v>9</v>
      </c>
      <c r="E304" s="3">
        <v>1</v>
      </c>
      <c r="F304" s="4" t="str">
        <f>HYPERLINK("http://141.218.60.56/~jnz1568/getInfo.php?workbook=22_08.xlsx&amp;sheet=U0&amp;row=304&amp;col=6&amp;number=3&amp;sourceID=14","3")</f>
        <v>3</v>
      </c>
      <c r="G304" s="4" t="str">
        <f>HYPERLINK("http://141.218.60.56/~jnz1568/getInfo.php?workbook=22_08.xlsx&amp;sheet=U0&amp;row=304&amp;col=7&amp;number=0.00886&amp;sourceID=14","0.00886")</f>
        <v>0.00886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HYPERLINK("http://141.218.60.56/~jnz1568/getInfo.php?workbook=22_08.xlsx&amp;sheet=U0&amp;row=305&amp;col=6&amp;number=3.1&amp;sourceID=14","3.1")</f>
        <v>3.1</v>
      </c>
      <c r="G305" s="4" t="str">
        <f>HYPERLINK("http://141.218.60.56/~jnz1568/getInfo.php?workbook=22_08.xlsx&amp;sheet=U0&amp;row=305&amp;col=7&amp;number=0.00886&amp;sourceID=14","0.00886")</f>
        <v>0.00886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HYPERLINK("http://141.218.60.56/~jnz1568/getInfo.php?workbook=22_08.xlsx&amp;sheet=U0&amp;row=306&amp;col=6&amp;number=3.2&amp;sourceID=14","3.2")</f>
        <v>3.2</v>
      </c>
      <c r="G306" s="4" t="str">
        <f>HYPERLINK("http://141.218.60.56/~jnz1568/getInfo.php?workbook=22_08.xlsx&amp;sheet=U0&amp;row=306&amp;col=7&amp;number=0.00886&amp;sourceID=14","0.00886")</f>
        <v>0.00886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HYPERLINK("http://141.218.60.56/~jnz1568/getInfo.php?workbook=22_08.xlsx&amp;sheet=U0&amp;row=307&amp;col=6&amp;number=3.3&amp;sourceID=14","3.3")</f>
        <v>3.3</v>
      </c>
      <c r="G307" s="4" t="str">
        <f>HYPERLINK("http://141.218.60.56/~jnz1568/getInfo.php?workbook=22_08.xlsx&amp;sheet=U0&amp;row=307&amp;col=7&amp;number=0.00886&amp;sourceID=14","0.00886")</f>
        <v>0.00886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HYPERLINK("http://141.218.60.56/~jnz1568/getInfo.php?workbook=22_08.xlsx&amp;sheet=U0&amp;row=308&amp;col=6&amp;number=3.4&amp;sourceID=14","3.4")</f>
        <v>3.4</v>
      </c>
      <c r="G308" s="4" t="str">
        <f>HYPERLINK("http://141.218.60.56/~jnz1568/getInfo.php?workbook=22_08.xlsx&amp;sheet=U0&amp;row=308&amp;col=7&amp;number=0.00886&amp;sourceID=14","0.00886")</f>
        <v>0.00886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HYPERLINK("http://141.218.60.56/~jnz1568/getInfo.php?workbook=22_08.xlsx&amp;sheet=U0&amp;row=309&amp;col=6&amp;number=3.5&amp;sourceID=14","3.5")</f>
        <v>3.5</v>
      </c>
      <c r="G309" s="4" t="str">
        <f>HYPERLINK("http://141.218.60.56/~jnz1568/getInfo.php?workbook=22_08.xlsx&amp;sheet=U0&amp;row=309&amp;col=7&amp;number=0.00886&amp;sourceID=14","0.00886")</f>
        <v>0.00886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HYPERLINK("http://141.218.60.56/~jnz1568/getInfo.php?workbook=22_08.xlsx&amp;sheet=U0&amp;row=310&amp;col=6&amp;number=3.6&amp;sourceID=14","3.6")</f>
        <v>3.6</v>
      </c>
      <c r="G310" s="4" t="str">
        <f>HYPERLINK("http://141.218.60.56/~jnz1568/getInfo.php?workbook=22_08.xlsx&amp;sheet=U0&amp;row=310&amp;col=7&amp;number=0.00886&amp;sourceID=14","0.00886")</f>
        <v>0.00886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HYPERLINK("http://141.218.60.56/~jnz1568/getInfo.php?workbook=22_08.xlsx&amp;sheet=U0&amp;row=311&amp;col=6&amp;number=3.7&amp;sourceID=14","3.7")</f>
        <v>3.7</v>
      </c>
      <c r="G311" s="4" t="str">
        <f>HYPERLINK("http://141.218.60.56/~jnz1568/getInfo.php?workbook=22_08.xlsx&amp;sheet=U0&amp;row=311&amp;col=7&amp;number=0.00886&amp;sourceID=14","0.00886")</f>
        <v>0.00886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HYPERLINK("http://141.218.60.56/~jnz1568/getInfo.php?workbook=22_08.xlsx&amp;sheet=U0&amp;row=312&amp;col=6&amp;number=3.8&amp;sourceID=14","3.8")</f>
        <v>3.8</v>
      </c>
      <c r="G312" s="4" t="str">
        <f>HYPERLINK("http://141.218.60.56/~jnz1568/getInfo.php?workbook=22_08.xlsx&amp;sheet=U0&amp;row=312&amp;col=7&amp;number=0.00886&amp;sourceID=14","0.00886")</f>
        <v>0.00886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HYPERLINK("http://141.218.60.56/~jnz1568/getInfo.php?workbook=22_08.xlsx&amp;sheet=U0&amp;row=313&amp;col=6&amp;number=3.9&amp;sourceID=14","3.9")</f>
        <v>3.9</v>
      </c>
      <c r="G313" s="4" t="str">
        <f>HYPERLINK("http://141.218.60.56/~jnz1568/getInfo.php?workbook=22_08.xlsx&amp;sheet=U0&amp;row=313&amp;col=7&amp;number=0.00886&amp;sourceID=14","0.00886")</f>
        <v>0.00886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HYPERLINK("http://141.218.60.56/~jnz1568/getInfo.php?workbook=22_08.xlsx&amp;sheet=U0&amp;row=314&amp;col=6&amp;number=4&amp;sourceID=14","4")</f>
        <v>4</v>
      </c>
      <c r="G314" s="4" t="str">
        <f>HYPERLINK("http://141.218.60.56/~jnz1568/getInfo.php?workbook=22_08.xlsx&amp;sheet=U0&amp;row=314&amp;col=7&amp;number=0.00886&amp;sourceID=14","0.00886")</f>
        <v>0.00886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HYPERLINK("http://141.218.60.56/~jnz1568/getInfo.php?workbook=22_08.xlsx&amp;sheet=U0&amp;row=315&amp;col=6&amp;number=4.1&amp;sourceID=14","4.1")</f>
        <v>4.1</v>
      </c>
      <c r="G315" s="4" t="str">
        <f>HYPERLINK("http://141.218.60.56/~jnz1568/getInfo.php?workbook=22_08.xlsx&amp;sheet=U0&amp;row=315&amp;col=7&amp;number=0.00886&amp;sourceID=14","0.00886")</f>
        <v>0.00886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HYPERLINK("http://141.218.60.56/~jnz1568/getInfo.php?workbook=22_08.xlsx&amp;sheet=U0&amp;row=316&amp;col=6&amp;number=4.2&amp;sourceID=14","4.2")</f>
        <v>4.2</v>
      </c>
      <c r="G316" s="4" t="str">
        <f>HYPERLINK("http://141.218.60.56/~jnz1568/getInfo.php?workbook=22_08.xlsx&amp;sheet=U0&amp;row=316&amp;col=7&amp;number=0.00885&amp;sourceID=14","0.00885")</f>
        <v>0.00885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HYPERLINK("http://141.218.60.56/~jnz1568/getInfo.php?workbook=22_08.xlsx&amp;sheet=U0&amp;row=317&amp;col=6&amp;number=4.3&amp;sourceID=14","4.3")</f>
        <v>4.3</v>
      </c>
      <c r="G317" s="4" t="str">
        <f>HYPERLINK("http://141.218.60.56/~jnz1568/getInfo.php?workbook=22_08.xlsx&amp;sheet=U0&amp;row=317&amp;col=7&amp;number=0.00885&amp;sourceID=14","0.00885")</f>
        <v>0.00885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HYPERLINK("http://141.218.60.56/~jnz1568/getInfo.php?workbook=22_08.xlsx&amp;sheet=U0&amp;row=318&amp;col=6&amp;number=4.4&amp;sourceID=14","4.4")</f>
        <v>4.4</v>
      </c>
      <c r="G318" s="4" t="str">
        <f>HYPERLINK("http://141.218.60.56/~jnz1568/getInfo.php?workbook=22_08.xlsx&amp;sheet=U0&amp;row=318&amp;col=7&amp;number=0.00885&amp;sourceID=14","0.00885")</f>
        <v>0.00885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HYPERLINK("http://141.218.60.56/~jnz1568/getInfo.php?workbook=22_08.xlsx&amp;sheet=U0&amp;row=319&amp;col=6&amp;number=4.5&amp;sourceID=14","4.5")</f>
        <v>4.5</v>
      </c>
      <c r="G319" s="4" t="str">
        <f>HYPERLINK("http://141.218.60.56/~jnz1568/getInfo.php?workbook=22_08.xlsx&amp;sheet=U0&amp;row=319&amp;col=7&amp;number=0.00885&amp;sourceID=14","0.00885")</f>
        <v>0.00885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HYPERLINK("http://141.218.60.56/~jnz1568/getInfo.php?workbook=22_08.xlsx&amp;sheet=U0&amp;row=320&amp;col=6&amp;number=4.6&amp;sourceID=14","4.6")</f>
        <v>4.6</v>
      </c>
      <c r="G320" s="4" t="str">
        <f>HYPERLINK("http://141.218.60.56/~jnz1568/getInfo.php?workbook=22_08.xlsx&amp;sheet=U0&amp;row=320&amp;col=7&amp;number=0.00884&amp;sourceID=14","0.00884")</f>
        <v>0.00884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HYPERLINK("http://141.218.60.56/~jnz1568/getInfo.php?workbook=22_08.xlsx&amp;sheet=U0&amp;row=321&amp;col=6&amp;number=4.7&amp;sourceID=14","4.7")</f>
        <v>4.7</v>
      </c>
      <c r="G321" s="4" t="str">
        <f>HYPERLINK("http://141.218.60.56/~jnz1568/getInfo.php?workbook=22_08.xlsx&amp;sheet=U0&amp;row=321&amp;col=7&amp;number=0.00884&amp;sourceID=14","0.00884")</f>
        <v>0.00884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HYPERLINK("http://141.218.60.56/~jnz1568/getInfo.php?workbook=22_08.xlsx&amp;sheet=U0&amp;row=322&amp;col=6&amp;number=4.8&amp;sourceID=14","4.8")</f>
        <v>4.8</v>
      </c>
      <c r="G322" s="4" t="str">
        <f>HYPERLINK("http://141.218.60.56/~jnz1568/getInfo.php?workbook=22_08.xlsx&amp;sheet=U0&amp;row=322&amp;col=7&amp;number=0.00883&amp;sourceID=14","0.00883")</f>
        <v>0.00883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HYPERLINK("http://141.218.60.56/~jnz1568/getInfo.php?workbook=22_08.xlsx&amp;sheet=U0&amp;row=323&amp;col=6&amp;number=4.9&amp;sourceID=14","4.9")</f>
        <v>4.9</v>
      </c>
      <c r="G323" s="4" t="str">
        <f>HYPERLINK("http://141.218.60.56/~jnz1568/getInfo.php?workbook=22_08.xlsx&amp;sheet=U0&amp;row=323&amp;col=7&amp;number=0.00882&amp;sourceID=14","0.00882")</f>
        <v>0.00882</v>
      </c>
    </row>
    <row r="324" spans="1:7">
      <c r="A324" s="3">
        <v>22</v>
      </c>
      <c r="B324" s="3">
        <v>8</v>
      </c>
      <c r="C324" s="3">
        <v>2</v>
      </c>
      <c r="D324" s="3">
        <v>10</v>
      </c>
      <c r="E324" s="3">
        <v>1</v>
      </c>
      <c r="F324" s="4" t="str">
        <f>HYPERLINK("http://141.218.60.56/~jnz1568/getInfo.php?workbook=22_08.xlsx&amp;sheet=U0&amp;row=324&amp;col=6&amp;number=3&amp;sourceID=14","3")</f>
        <v>3</v>
      </c>
      <c r="G324" s="4" t="str">
        <f>HYPERLINK("http://141.218.60.56/~jnz1568/getInfo.php?workbook=22_08.xlsx&amp;sheet=U0&amp;row=324&amp;col=7&amp;number=0.000183&amp;sourceID=14","0.000183")</f>
        <v>0.000183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HYPERLINK("http://141.218.60.56/~jnz1568/getInfo.php?workbook=22_08.xlsx&amp;sheet=U0&amp;row=325&amp;col=6&amp;number=3.1&amp;sourceID=14","3.1")</f>
        <v>3.1</v>
      </c>
      <c r="G325" s="4" t="str">
        <f>HYPERLINK("http://141.218.60.56/~jnz1568/getInfo.php?workbook=22_08.xlsx&amp;sheet=U0&amp;row=325&amp;col=7&amp;number=0.000183&amp;sourceID=14","0.000183")</f>
        <v>0.000183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HYPERLINK("http://141.218.60.56/~jnz1568/getInfo.php?workbook=22_08.xlsx&amp;sheet=U0&amp;row=326&amp;col=6&amp;number=3.2&amp;sourceID=14","3.2")</f>
        <v>3.2</v>
      </c>
      <c r="G326" s="4" t="str">
        <f>HYPERLINK("http://141.218.60.56/~jnz1568/getInfo.php?workbook=22_08.xlsx&amp;sheet=U0&amp;row=326&amp;col=7&amp;number=0.000183&amp;sourceID=14","0.000183")</f>
        <v>0.000183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HYPERLINK("http://141.218.60.56/~jnz1568/getInfo.php?workbook=22_08.xlsx&amp;sheet=U0&amp;row=327&amp;col=6&amp;number=3.3&amp;sourceID=14","3.3")</f>
        <v>3.3</v>
      </c>
      <c r="G327" s="4" t="str">
        <f>HYPERLINK("http://141.218.60.56/~jnz1568/getInfo.php?workbook=22_08.xlsx&amp;sheet=U0&amp;row=327&amp;col=7&amp;number=0.000183&amp;sourceID=14","0.000183")</f>
        <v>0.000183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HYPERLINK("http://141.218.60.56/~jnz1568/getInfo.php?workbook=22_08.xlsx&amp;sheet=U0&amp;row=328&amp;col=6&amp;number=3.4&amp;sourceID=14","3.4")</f>
        <v>3.4</v>
      </c>
      <c r="G328" s="4" t="str">
        <f>HYPERLINK("http://141.218.60.56/~jnz1568/getInfo.php?workbook=22_08.xlsx&amp;sheet=U0&amp;row=328&amp;col=7&amp;number=0.000183&amp;sourceID=14","0.000183")</f>
        <v>0.000183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HYPERLINK("http://141.218.60.56/~jnz1568/getInfo.php?workbook=22_08.xlsx&amp;sheet=U0&amp;row=329&amp;col=6&amp;number=3.5&amp;sourceID=14","3.5")</f>
        <v>3.5</v>
      </c>
      <c r="G329" s="4" t="str">
        <f>HYPERLINK("http://141.218.60.56/~jnz1568/getInfo.php?workbook=22_08.xlsx&amp;sheet=U0&amp;row=329&amp;col=7&amp;number=0.000183&amp;sourceID=14","0.000183")</f>
        <v>0.000183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HYPERLINK("http://141.218.60.56/~jnz1568/getInfo.php?workbook=22_08.xlsx&amp;sheet=U0&amp;row=330&amp;col=6&amp;number=3.6&amp;sourceID=14","3.6")</f>
        <v>3.6</v>
      </c>
      <c r="G330" s="4" t="str">
        <f>HYPERLINK("http://141.218.60.56/~jnz1568/getInfo.php?workbook=22_08.xlsx&amp;sheet=U0&amp;row=330&amp;col=7&amp;number=0.000183&amp;sourceID=14","0.000183")</f>
        <v>0.000183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HYPERLINK("http://141.218.60.56/~jnz1568/getInfo.php?workbook=22_08.xlsx&amp;sheet=U0&amp;row=331&amp;col=6&amp;number=3.7&amp;sourceID=14","3.7")</f>
        <v>3.7</v>
      </c>
      <c r="G331" s="4" t="str">
        <f>HYPERLINK("http://141.218.60.56/~jnz1568/getInfo.php?workbook=22_08.xlsx&amp;sheet=U0&amp;row=331&amp;col=7&amp;number=0.000183&amp;sourceID=14","0.000183")</f>
        <v>0.000183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HYPERLINK("http://141.218.60.56/~jnz1568/getInfo.php?workbook=22_08.xlsx&amp;sheet=U0&amp;row=332&amp;col=6&amp;number=3.8&amp;sourceID=14","3.8")</f>
        <v>3.8</v>
      </c>
      <c r="G332" s="4" t="str">
        <f>HYPERLINK("http://141.218.60.56/~jnz1568/getInfo.php?workbook=22_08.xlsx&amp;sheet=U0&amp;row=332&amp;col=7&amp;number=0.000183&amp;sourceID=14","0.000183")</f>
        <v>0.000183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HYPERLINK("http://141.218.60.56/~jnz1568/getInfo.php?workbook=22_08.xlsx&amp;sheet=U0&amp;row=333&amp;col=6&amp;number=3.9&amp;sourceID=14","3.9")</f>
        <v>3.9</v>
      </c>
      <c r="G333" s="4" t="str">
        <f>HYPERLINK("http://141.218.60.56/~jnz1568/getInfo.php?workbook=22_08.xlsx&amp;sheet=U0&amp;row=333&amp;col=7&amp;number=0.000183&amp;sourceID=14","0.000183")</f>
        <v>0.000183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HYPERLINK("http://141.218.60.56/~jnz1568/getInfo.php?workbook=22_08.xlsx&amp;sheet=U0&amp;row=334&amp;col=6&amp;number=4&amp;sourceID=14","4")</f>
        <v>4</v>
      </c>
      <c r="G334" s="4" t="str">
        <f>HYPERLINK("http://141.218.60.56/~jnz1568/getInfo.php?workbook=22_08.xlsx&amp;sheet=U0&amp;row=334&amp;col=7&amp;number=0.000183&amp;sourceID=14","0.000183")</f>
        <v>0.000183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HYPERLINK("http://141.218.60.56/~jnz1568/getInfo.php?workbook=22_08.xlsx&amp;sheet=U0&amp;row=335&amp;col=6&amp;number=4.1&amp;sourceID=14","4.1")</f>
        <v>4.1</v>
      </c>
      <c r="G335" s="4" t="str">
        <f>HYPERLINK("http://141.218.60.56/~jnz1568/getInfo.php?workbook=22_08.xlsx&amp;sheet=U0&amp;row=335&amp;col=7&amp;number=0.000183&amp;sourceID=14","0.000183")</f>
        <v>0.000183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HYPERLINK("http://141.218.60.56/~jnz1568/getInfo.php?workbook=22_08.xlsx&amp;sheet=U0&amp;row=336&amp;col=6&amp;number=4.2&amp;sourceID=14","4.2")</f>
        <v>4.2</v>
      </c>
      <c r="G336" s="4" t="str">
        <f>HYPERLINK("http://141.218.60.56/~jnz1568/getInfo.php?workbook=22_08.xlsx&amp;sheet=U0&amp;row=336&amp;col=7&amp;number=0.000183&amp;sourceID=14","0.000183")</f>
        <v>0.000183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HYPERLINK("http://141.218.60.56/~jnz1568/getInfo.php?workbook=22_08.xlsx&amp;sheet=U0&amp;row=337&amp;col=6&amp;number=4.3&amp;sourceID=14","4.3")</f>
        <v>4.3</v>
      </c>
      <c r="G337" s="4" t="str">
        <f>HYPERLINK("http://141.218.60.56/~jnz1568/getInfo.php?workbook=22_08.xlsx&amp;sheet=U0&amp;row=337&amp;col=7&amp;number=0.000183&amp;sourceID=14","0.000183")</f>
        <v>0.000183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HYPERLINK("http://141.218.60.56/~jnz1568/getInfo.php?workbook=22_08.xlsx&amp;sheet=U0&amp;row=338&amp;col=6&amp;number=4.4&amp;sourceID=14","4.4")</f>
        <v>4.4</v>
      </c>
      <c r="G338" s="4" t="str">
        <f>HYPERLINK("http://141.218.60.56/~jnz1568/getInfo.php?workbook=22_08.xlsx&amp;sheet=U0&amp;row=338&amp;col=7&amp;number=0.000182&amp;sourceID=14","0.000182")</f>
        <v>0.000182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HYPERLINK("http://141.218.60.56/~jnz1568/getInfo.php?workbook=22_08.xlsx&amp;sheet=U0&amp;row=339&amp;col=6&amp;number=4.5&amp;sourceID=14","4.5")</f>
        <v>4.5</v>
      </c>
      <c r="G339" s="4" t="str">
        <f>HYPERLINK("http://141.218.60.56/~jnz1568/getInfo.php?workbook=22_08.xlsx&amp;sheet=U0&amp;row=339&amp;col=7&amp;number=0.000182&amp;sourceID=14","0.000182")</f>
        <v>0.000182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HYPERLINK("http://141.218.60.56/~jnz1568/getInfo.php?workbook=22_08.xlsx&amp;sheet=U0&amp;row=340&amp;col=6&amp;number=4.6&amp;sourceID=14","4.6")</f>
        <v>4.6</v>
      </c>
      <c r="G340" s="4" t="str">
        <f>HYPERLINK("http://141.218.60.56/~jnz1568/getInfo.php?workbook=22_08.xlsx&amp;sheet=U0&amp;row=340&amp;col=7&amp;number=0.000182&amp;sourceID=14","0.000182")</f>
        <v>0.000182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HYPERLINK("http://141.218.60.56/~jnz1568/getInfo.php?workbook=22_08.xlsx&amp;sheet=U0&amp;row=341&amp;col=6&amp;number=4.7&amp;sourceID=14","4.7")</f>
        <v>4.7</v>
      </c>
      <c r="G341" s="4" t="str">
        <f>HYPERLINK("http://141.218.60.56/~jnz1568/getInfo.php?workbook=22_08.xlsx&amp;sheet=U0&amp;row=341&amp;col=7&amp;number=0.000182&amp;sourceID=14","0.000182")</f>
        <v>0.000182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HYPERLINK("http://141.218.60.56/~jnz1568/getInfo.php?workbook=22_08.xlsx&amp;sheet=U0&amp;row=342&amp;col=6&amp;number=4.8&amp;sourceID=14","4.8")</f>
        <v>4.8</v>
      </c>
      <c r="G342" s="4" t="str">
        <f>HYPERLINK("http://141.218.60.56/~jnz1568/getInfo.php?workbook=22_08.xlsx&amp;sheet=U0&amp;row=342&amp;col=7&amp;number=0.000181&amp;sourceID=14","0.000181")</f>
        <v>0.000181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HYPERLINK("http://141.218.60.56/~jnz1568/getInfo.php?workbook=22_08.xlsx&amp;sheet=U0&amp;row=343&amp;col=6&amp;number=4.9&amp;sourceID=14","4.9")</f>
        <v>4.9</v>
      </c>
      <c r="G343" s="4" t="str">
        <f>HYPERLINK("http://141.218.60.56/~jnz1568/getInfo.php?workbook=22_08.xlsx&amp;sheet=U0&amp;row=343&amp;col=7&amp;number=0.000181&amp;sourceID=14","0.000181")</f>
        <v>0.000181</v>
      </c>
    </row>
    <row r="344" spans="1:7">
      <c r="A344" s="3">
        <v>22</v>
      </c>
      <c r="B344" s="3">
        <v>8</v>
      </c>
      <c r="C344" s="3">
        <v>3</v>
      </c>
      <c r="D344" s="3">
        <v>4</v>
      </c>
      <c r="E344" s="3">
        <v>1</v>
      </c>
      <c r="F344" s="4" t="str">
        <f>HYPERLINK("http://141.218.60.56/~jnz1568/getInfo.php?workbook=22_08.xlsx&amp;sheet=U0&amp;row=344&amp;col=6&amp;number=3&amp;sourceID=14","3")</f>
        <v>3</v>
      </c>
      <c r="G344" s="4" t="str">
        <f>HYPERLINK("http://141.218.60.56/~jnz1568/getInfo.php?workbook=22_08.xlsx&amp;sheet=U0&amp;row=344&amp;col=7&amp;number=0.0225&amp;sourceID=14","0.0225")</f>
        <v>0.0225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HYPERLINK("http://141.218.60.56/~jnz1568/getInfo.php?workbook=22_08.xlsx&amp;sheet=U0&amp;row=345&amp;col=6&amp;number=3.1&amp;sourceID=14","3.1")</f>
        <v>3.1</v>
      </c>
      <c r="G345" s="4" t="str">
        <f>HYPERLINK("http://141.218.60.56/~jnz1568/getInfo.php?workbook=22_08.xlsx&amp;sheet=U0&amp;row=345&amp;col=7&amp;number=0.0225&amp;sourceID=14","0.0225")</f>
        <v>0.0225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HYPERLINK("http://141.218.60.56/~jnz1568/getInfo.php?workbook=22_08.xlsx&amp;sheet=U0&amp;row=346&amp;col=6&amp;number=3.2&amp;sourceID=14","3.2")</f>
        <v>3.2</v>
      </c>
      <c r="G346" s="4" t="str">
        <f>HYPERLINK("http://141.218.60.56/~jnz1568/getInfo.php?workbook=22_08.xlsx&amp;sheet=U0&amp;row=346&amp;col=7&amp;number=0.0225&amp;sourceID=14","0.0225")</f>
        <v>0.0225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HYPERLINK("http://141.218.60.56/~jnz1568/getInfo.php?workbook=22_08.xlsx&amp;sheet=U0&amp;row=347&amp;col=6&amp;number=3.3&amp;sourceID=14","3.3")</f>
        <v>3.3</v>
      </c>
      <c r="G347" s="4" t="str">
        <f>HYPERLINK("http://141.218.60.56/~jnz1568/getInfo.php?workbook=22_08.xlsx&amp;sheet=U0&amp;row=347&amp;col=7&amp;number=0.0225&amp;sourceID=14","0.0225")</f>
        <v>0.0225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HYPERLINK("http://141.218.60.56/~jnz1568/getInfo.php?workbook=22_08.xlsx&amp;sheet=U0&amp;row=348&amp;col=6&amp;number=3.4&amp;sourceID=14","3.4")</f>
        <v>3.4</v>
      </c>
      <c r="G348" s="4" t="str">
        <f>HYPERLINK("http://141.218.60.56/~jnz1568/getInfo.php?workbook=22_08.xlsx&amp;sheet=U0&amp;row=348&amp;col=7&amp;number=0.0225&amp;sourceID=14","0.0225")</f>
        <v>0.0225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HYPERLINK("http://141.218.60.56/~jnz1568/getInfo.php?workbook=22_08.xlsx&amp;sheet=U0&amp;row=349&amp;col=6&amp;number=3.5&amp;sourceID=14","3.5")</f>
        <v>3.5</v>
      </c>
      <c r="G349" s="4" t="str">
        <f>HYPERLINK("http://141.218.60.56/~jnz1568/getInfo.php?workbook=22_08.xlsx&amp;sheet=U0&amp;row=349&amp;col=7&amp;number=0.0225&amp;sourceID=14","0.0225")</f>
        <v>0.0225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HYPERLINK("http://141.218.60.56/~jnz1568/getInfo.php?workbook=22_08.xlsx&amp;sheet=U0&amp;row=350&amp;col=6&amp;number=3.6&amp;sourceID=14","3.6")</f>
        <v>3.6</v>
      </c>
      <c r="G350" s="4" t="str">
        <f>HYPERLINK("http://141.218.60.56/~jnz1568/getInfo.php?workbook=22_08.xlsx&amp;sheet=U0&amp;row=350&amp;col=7&amp;number=0.0225&amp;sourceID=14","0.0225")</f>
        <v>0.0225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HYPERLINK("http://141.218.60.56/~jnz1568/getInfo.php?workbook=22_08.xlsx&amp;sheet=U0&amp;row=351&amp;col=6&amp;number=3.7&amp;sourceID=14","3.7")</f>
        <v>3.7</v>
      </c>
      <c r="G351" s="4" t="str">
        <f>HYPERLINK("http://141.218.60.56/~jnz1568/getInfo.php?workbook=22_08.xlsx&amp;sheet=U0&amp;row=351&amp;col=7&amp;number=0.0225&amp;sourceID=14","0.0225")</f>
        <v>0.0225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HYPERLINK("http://141.218.60.56/~jnz1568/getInfo.php?workbook=22_08.xlsx&amp;sheet=U0&amp;row=352&amp;col=6&amp;number=3.8&amp;sourceID=14","3.8")</f>
        <v>3.8</v>
      </c>
      <c r="G352" s="4" t="str">
        <f>HYPERLINK("http://141.218.60.56/~jnz1568/getInfo.php?workbook=22_08.xlsx&amp;sheet=U0&amp;row=352&amp;col=7&amp;number=0.0225&amp;sourceID=14","0.0225")</f>
        <v>0.0225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HYPERLINK("http://141.218.60.56/~jnz1568/getInfo.php?workbook=22_08.xlsx&amp;sheet=U0&amp;row=353&amp;col=6&amp;number=3.9&amp;sourceID=14","3.9")</f>
        <v>3.9</v>
      </c>
      <c r="G353" s="4" t="str">
        <f>HYPERLINK("http://141.218.60.56/~jnz1568/getInfo.php?workbook=22_08.xlsx&amp;sheet=U0&amp;row=353&amp;col=7&amp;number=0.0225&amp;sourceID=14","0.0225")</f>
        <v>0.0225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HYPERLINK("http://141.218.60.56/~jnz1568/getInfo.php?workbook=22_08.xlsx&amp;sheet=U0&amp;row=354&amp;col=6&amp;number=4&amp;sourceID=14","4")</f>
        <v>4</v>
      </c>
      <c r="G354" s="4" t="str">
        <f>HYPERLINK("http://141.218.60.56/~jnz1568/getInfo.php?workbook=22_08.xlsx&amp;sheet=U0&amp;row=354&amp;col=7&amp;number=0.0225&amp;sourceID=14","0.0225")</f>
        <v>0.0225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HYPERLINK("http://141.218.60.56/~jnz1568/getInfo.php?workbook=22_08.xlsx&amp;sheet=U0&amp;row=355&amp;col=6&amp;number=4.1&amp;sourceID=14","4.1")</f>
        <v>4.1</v>
      </c>
      <c r="G355" s="4" t="str">
        <f>HYPERLINK("http://141.218.60.56/~jnz1568/getInfo.php?workbook=22_08.xlsx&amp;sheet=U0&amp;row=355&amp;col=7&amp;number=0.0224&amp;sourceID=14","0.0224")</f>
        <v>0.0224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HYPERLINK("http://141.218.60.56/~jnz1568/getInfo.php?workbook=22_08.xlsx&amp;sheet=U0&amp;row=356&amp;col=6&amp;number=4.2&amp;sourceID=14","4.2")</f>
        <v>4.2</v>
      </c>
      <c r="G356" s="4" t="str">
        <f>HYPERLINK("http://141.218.60.56/~jnz1568/getInfo.php?workbook=22_08.xlsx&amp;sheet=U0&amp;row=356&amp;col=7&amp;number=0.0224&amp;sourceID=14","0.0224")</f>
        <v>0.0224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HYPERLINK("http://141.218.60.56/~jnz1568/getInfo.php?workbook=22_08.xlsx&amp;sheet=U0&amp;row=357&amp;col=6&amp;number=4.3&amp;sourceID=14","4.3")</f>
        <v>4.3</v>
      </c>
      <c r="G357" s="4" t="str">
        <f>HYPERLINK("http://141.218.60.56/~jnz1568/getInfo.php?workbook=22_08.xlsx&amp;sheet=U0&amp;row=357&amp;col=7&amp;number=0.0224&amp;sourceID=14","0.0224")</f>
        <v>0.0224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HYPERLINK("http://141.218.60.56/~jnz1568/getInfo.php?workbook=22_08.xlsx&amp;sheet=U0&amp;row=358&amp;col=6&amp;number=4.4&amp;sourceID=14","4.4")</f>
        <v>4.4</v>
      </c>
      <c r="G358" s="4" t="str">
        <f>HYPERLINK("http://141.218.60.56/~jnz1568/getInfo.php?workbook=22_08.xlsx&amp;sheet=U0&amp;row=358&amp;col=7&amp;number=0.0224&amp;sourceID=14","0.0224")</f>
        <v>0.0224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HYPERLINK("http://141.218.60.56/~jnz1568/getInfo.php?workbook=22_08.xlsx&amp;sheet=U0&amp;row=359&amp;col=6&amp;number=4.5&amp;sourceID=14","4.5")</f>
        <v>4.5</v>
      </c>
      <c r="G359" s="4" t="str">
        <f>HYPERLINK("http://141.218.60.56/~jnz1568/getInfo.php?workbook=22_08.xlsx&amp;sheet=U0&amp;row=359&amp;col=7&amp;number=0.0224&amp;sourceID=14","0.0224")</f>
        <v>0.0224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HYPERLINK("http://141.218.60.56/~jnz1568/getInfo.php?workbook=22_08.xlsx&amp;sheet=U0&amp;row=360&amp;col=6&amp;number=4.6&amp;sourceID=14","4.6")</f>
        <v>4.6</v>
      </c>
      <c r="G360" s="4" t="str">
        <f>HYPERLINK("http://141.218.60.56/~jnz1568/getInfo.php?workbook=22_08.xlsx&amp;sheet=U0&amp;row=360&amp;col=7&amp;number=0.0224&amp;sourceID=14","0.0224")</f>
        <v>0.0224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HYPERLINK("http://141.218.60.56/~jnz1568/getInfo.php?workbook=22_08.xlsx&amp;sheet=U0&amp;row=361&amp;col=6&amp;number=4.7&amp;sourceID=14","4.7")</f>
        <v>4.7</v>
      </c>
      <c r="G361" s="4" t="str">
        <f>HYPERLINK("http://141.218.60.56/~jnz1568/getInfo.php?workbook=22_08.xlsx&amp;sheet=U0&amp;row=361&amp;col=7&amp;number=0.0224&amp;sourceID=14","0.0224")</f>
        <v>0.0224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HYPERLINK("http://141.218.60.56/~jnz1568/getInfo.php?workbook=22_08.xlsx&amp;sheet=U0&amp;row=362&amp;col=6&amp;number=4.8&amp;sourceID=14","4.8")</f>
        <v>4.8</v>
      </c>
      <c r="G362" s="4" t="str">
        <f>HYPERLINK("http://141.218.60.56/~jnz1568/getInfo.php?workbook=22_08.xlsx&amp;sheet=U0&amp;row=362&amp;col=7&amp;number=0.0223&amp;sourceID=14","0.0223")</f>
        <v>0.0223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HYPERLINK("http://141.218.60.56/~jnz1568/getInfo.php?workbook=22_08.xlsx&amp;sheet=U0&amp;row=363&amp;col=6&amp;number=4.9&amp;sourceID=14","4.9")</f>
        <v>4.9</v>
      </c>
      <c r="G363" s="4" t="str">
        <f>HYPERLINK("http://141.218.60.56/~jnz1568/getInfo.php?workbook=22_08.xlsx&amp;sheet=U0&amp;row=363&amp;col=7&amp;number=0.0223&amp;sourceID=14","0.0223")</f>
        <v>0.0223</v>
      </c>
    </row>
    <row r="364" spans="1:7">
      <c r="A364" s="3">
        <v>22</v>
      </c>
      <c r="B364" s="3">
        <v>8</v>
      </c>
      <c r="C364" s="3">
        <v>3</v>
      </c>
      <c r="D364" s="3">
        <v>5</v>
      </c>
      <c r="E364" s="3">
        <v>1</v>
      </c>
      <c r="F364" s="4" t="str">
        <f>HYPERLINK("http://141.218.60.56/~jnz1568/getInfo.php?workbook=22_08.xlsx&amp;sheet=U0&amp;row=364&amp;col=6&amp;number=3&amp;sourceID=14","3")</f>
        <v>3</v>
      </c>
      <c r="G364" s="4" t="str">
        <f>HYPERLINK("http://141.218.60.56/~jnz1568/getInfo.php?workbook=22_08.xlsx&amp;sheet=U0&amp;row=364&amp;col=7&amp;number=0.00337&amp;sourceID=14","0.00337")</f>
        <v>0.00337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HYPERLINK("http://141.218.60.56/~jnz1568/getInfo.php?workbook=22_08.xlsx&amp;sheet=U0&amp;row=365&amp;col=6&amp;number=3.1&amp;sourceID=14","3.1")</f>
        <v>3.1</v>
      </c>
      <c r="G365" s="4" t="str">
        <f>HYPERLINK("http://141.218.60.56/~jnz1568/getInfo.php?workbook=22_08.xlsx&amp;sheet=U0&amp;row=365&amp;col=7&amp;number=0.00337&amp;sourceID=14","0.00337")</f>
        <v>0.00337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HYPERLINK("http://141.218.60.56/~jnz1568/getInfo.php?workbook=22_08.xlsx&amp;sheet=U0&amp;row=366&amp;col=6&amp;number=3.2&amp;sourceID=14","3.2")</f>
        <v>3.2</v>
      </c>
      <c r="G366" s="4" t="str">
        <f>HYPERLINK("http://141.218.60.56/~jnz1568/getInfo.php?workbook=22_08.xlsx&amp;sheet=U0&amp;row=366&amp;col=7&amp;number=0.00337&amp;sourceID=14","0.00337")</f>
        <v>0.00337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HYPERLINK("http://141.218.60.56/~jnz1568/getInfo.php?workbook=22_08.xlsx&amp;sheet=U0&amp;row=367&amp;col=6&amp;number=3.3&amp;sourceID=14","3.3")</f>
        <v>3.3</v>
      </c>
      <c r="G367" s="4" t="str">
        <f>HYPERLINK("http://141.218.60.56/~jnz1568/getInfo.php?workbook=22_08.xlsx&amp;sheet=U0&amp;row=367&amp;col=7&amp;number=0.00337&amp;sourceID=14","0.00337")</f>
        <v>0.00337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HYPERLINK("http://141.218.60.56/~jnz1568/getInfo.php?workbook=22_08.xlsx&amp;sheet=U0&amp;row=368&amp;col=6&amp;number=3.4&amp;sourceID=14","3.4")</f>
        <v>3.4</v>
      </c>
      <c r="G368" s="4" t="str">
        <f>HYPERLINK("http://141.218.60.56/~jnz1568/getInfo.php?workbook=22_08.xlsx&amp;sheet=U0&amp;row=368&amp;col=7&amp;number=0.00337&amp;sourceID=14","0.00337")</f>
        <v>0.00337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HYPERLINK("http://141.218.60.56/~jnz1568/getInfo.php?workbook=22_08.xlsx&amp;sheet=U0&amp;row=369&amp;col=6&amp;number=3.5&amp;sourceID=14","3.5")</f>
        <v>3.5</v>
      </c>
      <c r="G369" s="4" t="str">
        <f>HYPERLINK("http://141.218.60.56/~jnz1568/getInfo.php?workbook=22_08.xlsx&amp;sheet=U0&amp;row=369&amp;col=7&amp;number=0.00337&amp;sourceID=14","0.00337")</f>
        <v>0.00337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HYPERLINK("http://141.218.60.56/~jnz1568/getInfo.php?workbook=22_08.xlsx&amp;sheet=U0&amp;row=370&amp;col=6&amp;number=3.6&amp;sourceID=14","3.6")</f>
        <v>3.6</v>
      </c>
      <c r="G370" s="4" t="str">
        <f>HYPERLINK("http://141.218.60.56/~jnz1568/getInfo.php?workbook=22_08.xlsx&amp;sheet=U0&amp;row=370&amp;col=7&amp;number=0.00337&amp;sourceID=14","0.00337")</f>
        <v>0.00337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HYPERLINK("http://141.218.60.56/~jnz1568/getInfo.php?workbook=22_08.xlsx&amp;sheet=U0&amp;row=371&amp;col=6&amp;number=3.7&amp;sourceID=14","3.7")</f>
        <v>3.7</v>
      </c>
      <c r="G371" s="4" t="str">
        <f>HYPERLINK("http://141.218.60.56/~jnz1568/getInfo.php?workbook=22_08.xlsx&amp;sheet=U0&amp;row=371&amp;col=7&amp;number=0.00337&amp;sourceID=14","0.00337")</f>
        <v>0.00337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HYPERLINK("http://141.218.60.56/~jnz1568/getInfo.php?workbook=22_08.xlsx&amp;sheet=U0&amp;row=372&amp;col=6&amp;number=3.8&amp;sourceID=14","3.8")</f>
        <v>3.8</v>
      </c>
      <c r="G372" s="4" t="str">
        <f>HYPERLINK("http://141.218.60.56/~jnz1568/getInfo.php?workbook=22_08.xlsx&amp;sheet=U0&amp;row=372&amp;col=7&amp;number=0.00337&amp;sourceID=14","0.00337")</f>
        <v>0.00337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HYPERLINK("http://141.218.60.56/~jnz1568/getInfo.php?workbook=22_08.xlsx&amp;sheet=U0&amp;row=373&amp;col=6&amp;number=3.9&amp;sourceID=14","3.9")</f>
        <v>3.9</v>
      </c>
      <c r="G373" s="4" t="str">
        <f>HYPERLINK("http://141.218.60.56/~jnz1568/getInfo.php?workbook=22_08.xlsx&amp;sheet=U0&amp;row=373&amp;col=7&amp;number=0.00337&amp;sourceID=14","0.00337")</f>
        <v>0.00337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HYPERLINK("http://141.218.60.56/~jnz1568/getInfo.php?workbook=22_08.xlsx&amp;sheet=U0&amp;row=374&amp;col=6&amp;number=4&amp;sourceID=14","4")</f>
        <v>4</v>
      </c>
      <c r="G374" s="4" t="str">
        <f>HYPERLINK("http://141.218.60.56/~jnz1568/getInfo.php?workbook=22_08.xlsx&amp;sheet=U0&amp;row=374&amp;col=7&amp;number=0.00337&amp;sourceID=14","0.00337")</f>
        <v>0.00337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HYPERLINK("http://141.218.60.56/~jnz1568/getInfo.php?workbook=22_08.xlsx&amp;sheet=U0&amp;row=375&amp;col=6&amp;number=4.1&amp;sourceID=14","4.1")</f>
        <v>4.1</v>
      </c>
      <c r="G375" s="4" t="str">
        <f>HYPERLINK("http://141.218.60.56/~jnz1568/getInfo.php?workbook=22_08.xlsx&amp;sheet=U0&amp;row=375&amp;col=7&amp;number=0.00337&amp;sourceID=14","0.00337")</f>
        <v>0.00337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HYPERLINK("http://141.218.60.56/~jnz1568/getInfo.php?workbook=22_08.xlsx&amp;sheet=U0&amp;row=376&amp;col=6&amp;number=4.2&amp;sourceID=14","4.2")</f>
        <v>4.2</v>
      </c>
      <c r="G376" s="4" t="str">
        <f>HYPERLINK("http://141.218.60.56/~jnz1568/getInfo.php?workbook=22_08.xlsx&amp;sheet=U0&amp;row=376&amp;col=7&amp;number=0.00337&amp;sourceID=14","0.00337")</f>
        <v>0.00337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HYPERLINK("http://141.218.60.56/~jnz1568/getInfo.php?workbook=22_08.xlsx&amp;sheet=U0&amp;row=377&amp;col=6&amp;number=4.3&amp;sourceID=14","4.3")</f>
        <v>4.3</v>
      </c>
      <c r="G377" s="4" t="str">
        <f>HYPERLINK("http://141.218.60.56/~jnz1568/getInfo.php?workbook=22_08.xlsx&amp;sheet=U0&amp;row=377&amp;col=7&amp;number=0.00336&amp;sourceID=14","0.00336")</f>
        <v>0.00336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HYPERLINK("http://141.218.60.56/~jnz1568/getInfo.php?workbook=22_08.xlsx&amp;sheet=U0&amp;row=378&amp;col=6&amp;number=4.4&amp;sourceID=14","4.4")</f>
        <v>4.4</v>
      </c>
      <c r="G378" s="4" t="str">
        <f>HYPERLINK("http://141.218.60.56/~jnz1568/getInfo.php?workbook=22_08.xlsx&amp;sheet=U0&amp;row=378&amp;col=7&amp;number=0.00336&amp;sourceID=14","0.00336")</f>
        <v>0.00336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HYPERLINK("http://141.218.60.56/~jnz1568/getInfo.php?workbook=22_08.xlsx&amp;sheet=U0&amp;row=379&amp;col=6&amp;number=4.5&amp;sourceID=14","4.5")</f>
        <v>4.5</v>
      </c>
      <c r="G379" s="4" t="str">
        <f>HYPERLINK("http://141.218.60.56/~jnz1568/getInfo.php?workbook=22_08.xlsx&amp;sheet=U0&amp;row=379&amp;col=7&amp;number=0.00336&amp;sourceID=14","0.00336")</f>
        <v>0.00336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HYPERLINK("http://141.218.60.56/~jnz1568/getInfo.php?workbook=22_08.xlsx&amp;sheet=U0&amp;row=380&amp;col=6&amp;number=4.6&amp;sourceID=14","4.6")</f>
        <v>4.6</v>
      </c>
      <c r="G380" s="4" t="str">
        <f>HYPERLINK("http://141.218.60.56/~jnz1568/getInfo.php?workbook=22_08.xlsx&amp;sheet=U0&amp;row=380&amp;col=7&amp;number=0.00335&amp;sourceID=14","0.00335")</f>
        <v>0.00335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HYPERLINK("http://141.218.60.56/~jnz1568/getInfo.php?workbook=22_08.xlsx&amp;sheet=U0&amp;row=381&amp;col=6&amp;number=4.7&amp;sourceID=14","4.7")</f>
        <v>4.7</v>
      </c>
      <c r="G381" s="4" t="str">
        <f>HYPERLINK("http://141.218.60.56/~jnz1568/getInfo.php?workbook=22_08.xlsx&amp;sheet=U0&amp;row=381&amp;col=7&amp;number=0.00335&amp;sourceID=14","0.00335")</f>
        <v>0.00335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HYPERLINK("http://141.218.60.56/~jnz1568/getInfo.php?workbook=22_08.xlsx&amp;sheet=U0&amp;row=382&amp;col=6&amp;number=4.8&amp;sourceID=14","4.8")</f>
        <v>4.8</v>
      </c>
      <c r="G382" s="4" t="str">
        <f>HYPERLINK("http://141.218.60.56/~jnz1568/getInfo.php?workbook=22_08.xlsx&amp;sheet=U0&amp;row=382&amp;col=7&amp;number=0.00334&amp;sourceID=14","0.00334")</f>
        <v>0.00334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HYPERLINK("http://141.218.60.56/~jnz1568/getInfo.php?workbook=22_08.xlsx&amp;sheet=U0&amp;row=383&amp;col=6&amp;number=4.9&amp;sourceID=14","4.9")</f>
        <v>4.9</v>
      </c>
      <c r="G383" s="4" t="str">
        <f>HYPERLINK("http://141.218.60.56/~jnz1568/getInfo.php?workbook=22_08.xlsx&amp;sheet=U0&amp;row=383&amp;col=7&amp;number=0.00333&amp;sourceID=14","0.00333")</f>
        <v>0.00333</v>
      </c>
    </row>
    <row r="384" spans="1:7">
      <c r="A384" s="3">
        <v>22</v>
      </c>
      <c r="B384" s="3">
        <v>8</v>
      </c>
      <c r="C384" s="3">
        <v>3</v>
      </c>
      <c r="D384" s="3">
        <v>6</v>
      </c>
      <c r="E384" s="3">
        <v>1</v>
      </c>
      <c r="F384" s="4" t="str">
        <f>HYPERLINK("http://141.218.60.56/~jnz1568/getInfo.php?workbook=22_08.xlsx&amp;sheet=U0&amp;row=384&amp;col=6&amp;number=3&amp;sourceID=14","3")</f>
        <v>3</v>
      </c>
      <c r="G384" s="4" t="str">
        <f>HYPERLINK("http://141.218.60.56/~jnz1568/getInfo.php?workbook=22_08.xlsx&amp;sheet=U0&amp;row=384&amp;col=7&amp;number=0.00412&amp;sourceID=14","0.00412")</f>
        <v>0.00412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HYPERLINK("http://141.218.60.56/~jnz1568/getInfo.php?workbook=22_08.xlsx&amp;sheet=U0&amp;row=385&amp;col=6&amp;number=3.1&amp;sourceID=14","3.1")</f>
        <v>3.1</v>
      </c>
      <c r="G385" s="4" t="str">
        <f>HYPERLINK("http://141.218.60.56/~jnz1568/getInfo.php?workbook=22_08.xlsx&amp;sheet=U0&amp;row=385&amp;col=7&amp;number=0.00412&amp;sourceID=14","0.00412")</f>
        <v>0.00412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HYPERLINK("http://141.218.60.56/~jnz1568/getInfo.php?workbook=22_08.xlsx&amp;sheet=U0&amp;row=386&amp;col=6&amp;number=3.2&amp;sourceID=14","3.2")</f>
        <v>3.2</v>
      </c>
      <c r="G386" s="4" t="str">
        <f>HYPERLINK("http://141.218.60.56/~jnz1568/getInfo.php?workbook=22_08.xlsx&amp;sheet=U0&amp;row=386&amp;col=7&amp;number=0.00412&amp;sourceID=14","0.00412")</f>
        <v>0.00412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HYPERLINK("http://141.218.60.56/~jnz1568/getInfo.php?workbook=22_08.xlsx&amp;sheet=U0&amp;row=387&amp;col=6&amp;number=3.3&amp;sourceID=14","3.3")</f>
        <v>3.3</v>
      </c>
      <c r="G387" s="4" t="str">
        <f>HYPERLINK("http://141.218.60.56/~jnz1568/getInfo.php?workbook=22_08.xlsx&amp;sheet=U0&amp;row=387&amp;col=7&amp;number=0.00412&amp;sourceID=14","0.00412")</f>
        <v>0.00412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HYPERLINK("http://141.218.60.56/~jnz1568/getInfo.php?workbook=22_08.xlsx&amp;sheet=U0&amp;row=388&amp;col=6&amp;number=3.4&amp;sourceID=14","3.4")</f>
        <v>3.4</v>
      </c>
      <c r="G388" s="4" t="str">
        <f>HYPERLINK("http://141.218.60.56/~jnz1568/getInfo.php?workbook=22_08.xlsx&amp;sheet=U0&amp;row=388&amp;col=7&amp;number=0.00412&amp;sourceID=14","0.00412")</f>
        <v>0.00412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HYPERLINK("http://141.218.60.56/~jnz1568/getInfo.php?workbook=22_08.xlsx&amp;sheet=U0&amp;row=389&amp;col=6&amp;number=3.5&amp;sourceID=14","3.5")</f>
        <v>3.5</v>
      </c>
      <c r="G389" s="4" t="str">
        <f>HYPERLINK("http://141.218.60.56/~jnz1568/getInfo.php?workbook=22_08.xlsx&amp;sheet=U0&amp;row=389&amp;col=7&amp;number=0.00412&amp;sourceID=14","0.00412")</f>
        <v>0.00412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HYPERLINK("http://141.218.60.56/~jnz1568/getInfo.php?workbook=22_08.xlsx&amp;sheet=U0&amp;row=390&amp;col=6&amp;number=3.6&amp;sourceID=14","3.6")</f>
        <v>3.6</v>
      </c>
      <c r="G390" s="4" t="str">
        <f>HYPERLINK("http://141.218.60.56/~jnz1568/getInfo.php?workbook=22_08.xlsx&amp;sheet=U0&amp;row=390&amp;col=7&amp;number=0.00412&amp;sourceID=14","0.00412")</f>
        <v>0.00412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HYPERLINK("http://141.218.60.56/~jnz1568/getInfo.php?workbook=22_08.xlsx&amp;sheet=U0&amp;row=391&amp;col=6&amp;number=3.7&amp;sourceID=14","3.7")</f>
        <v>3.7</v>
      </c>
      <c r="G391" s="4" t="str">
        <f>HYPERLINK("http://141.218.60.56/~jnz1568/getInfo.php?workbook=22_08.xlsx&amp;sheet=U0&amp;row=391&amp;col=7&amp;number=0.00412&amp;sourceID=14","0.00412")</f>
        <v>0.00412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HYPERLINK("http://141.218.60.56/~jnz1568/getInfo.php?workbook=22_08.xlsx&amp;sheet=U0&amp;row=392&amp;col=6&amp;number=3.8&amp;sourceID=14","3.8")</f>
        <v>3.8</v>
      </c>
      <c r="G392" s="4" t="str">
        <f>HYPERLINK("http://141.218.60.56/~jnz1568/getInfo.php?workbook=22_08.xlsx&amp;sheet=U0&amp;row=392&amp;col=7&amp;number=0.00412&amp;sourceID=14","0.00412")</f>
        <v>0.00412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HYPERLINK("http://141.218.60.56/~jnz1568/getInfo.php?workbook=22_08.xlsx&amp;sheet=U0&amp;row=393&amp;col=6&amp;number=3.9&amp;sourceID=14","3.9")</f>
        <v>3.9</v>
      </c>
      <c r="G393" s="4" t="str">
        <f>HYPERLINK("http://141.218.60.56/~jnz1568/getInfo.php?workbook=22_08.xlsx&amp;sheet=U0&amp;row=393&amp;col=7&amp;number=0.00412&amp;sourceID=14","0.00412")</f>
        <v>0.00412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HYPERLINK("http://141.218.60.56/~jnz1568/getInfo.php?workbook=22_08.xlsx&amp;sheet=U0&amp;row=394&amp;col=6&amp;number=4&amp;sourceID=14","4")</f>
        <v>4</v>
      </c>
      <c r="G394" s="4" t="str">
        <f>HYPERLINK("http://141.218.60.56/~jnz1568/getInfo.php?workbook=22_08.xlsx&amp;sheet=U0&amp;row=394&amp;col=7&amp;number=0.00412&amp;sourceID=14","0.00412")</f>
        <v>0.00412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HYPERLINK("http://141.218.60.56/~jnz1568/getInfo.php?workbook=22_08.xlsx&amp;sheet=U0&amp;row=395&amp;col=6&amp;number=4.1&amp;sourceID=14","4.1")</f>
        <v>4.1</v>
      </c>
      <c r="G395" s="4" t="str">
        <f>HYPERLINK("http://141.218.60.56/~jnz1568/getInfo.php?workbook=22_08.xlsx&amp;sheet=U0&amp;row=395&amp;col=7&amp;number=0.00412&amp;sourceID=14","0.00412")</f>
        <v>0.00412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HYPERLINK("http://141.218.60.56/~jnz1568/getInfo.php?workbook=22_08.xlsx&amp;sheet=U0&amp;row=396&amp;col=6&amp;number=4.2&amp;sourceID=14","4.2")</f>
        <v>4.2</v>
      </c>
      <c r="G396" s="4" t="str">
        <f>HYPERLINK("http://141.218.60.56/~jnz1568/getInfo.php?workbook=22_08.xlsx&amp;sheet=U0&amp;row=396&amp;col=7&amp;number=0.00412&amp;sourceID=14","0.00412")</f>
        <v>0.00412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HYPERLINK("http://141.218.60.56/~jnz1568/getInfo.php?workbook=22_08.xlsx&amp;sheet=U0&amp;row=397&amp;col=6&amp;number=4.3&amp;sourceID=14","4.3")</f>
        <v>4.3</v>
      </c>
      <c r="G397" s="4" t="str">
        <f>HYPERLINK("http://141.218.60.56/~jnz1568/getInfo.php?workbook=22_08.xlsx&amp;sheet=U0&amp;row=397&amp;col=7&amp;number=0.00411&amp;sourceID=14","0.00411")</f>
        <v>0.00411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HYPERLINK("http://141.218.60.56/~jnz1568/getInfo.php?workbook=22_08.xlsx&amp;sheet=U0&amp;row=398&amp;col=6&amp;number=4.4&amp;sourceID=14","4.4")</f>
        <v>4.4</v>
      </c>
      <c r="G398" s="4" t="str">
        <f>HYPERLINK("http://141.218.60.56/~jnz1568/getInfo.php?workbook=22_08.xlsx&amp;sheet=U0&amp;row=398&amp;col=7&amp;number=0.00411&amp;sourceID=14","0.00411")</f>
        <v>0.00411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HYPERLINK("http://141.218.60.56/~jnz1568/getInfo.php?workbook=22_08.xlsx&amp;sheet=U0&amp;row=399&amp;col=6&amp;number=4.5&amp;sourceID=14","4.5")</f>
        <v>4.5</v>
      </c>
      <c r="G399" s="4" t="str">
        <f>HYPERLINK("http://141.218.60.56/~jnz1568/getInfo.php?workbook=22_08.xlsx&amp;sheet=U0&amp;row=399&amp;col=7&amp;number=0.00411&amp;sourceID=14","0.00411")</f>
        <v>0.00411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HYPERLINK("http://141.218.60.56/~jnz1568/getInfo.php?workbook=22_08.xlsx&amp;sheet=U0&amp;row=400&amp;col=6&amp;number=4.6&amp;sourceID=14","4.6")</f>
        <v>4.6</v>
      </c>
      <c r="G400" s="4" t="str">
        <f>HYPERLINK("http://141.218.60.56/~jnz1568/getInfo.php?workbook=22_08.xlsx&amp;sheet=U0&amp;row=400&amp;col=7&amp;number=0.00411&amp;sourceID=14","0.00411")</f>
        <v>0.00411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HYPERLINK("http://141.218.60.56/~jnz1568/getInfo.php?workbook=22_08.xlsx&amp;sheet=U0&amp;row=401&amp;col=6&amp;number=4.7&amp;sourceID=14","4.7")</f>
        <v>4.7</v>
      </c>
      <c r="G401" s="4" t="str">
        <f>HYPERLINK("http://141.218.60.56/~jnz1568/getInfo.php?workbook=22_08.xlsx&amp;sheet=U0&amp;row=401&amp;col=7&amp;number=0.0041&amp;sourceID=14","0.0041")</f>
        <v>0.0041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HYPERLINK("http://141.218.60.56/~jnz1568/getInfo.php?workbook=22_08.xlsx&amp;sheet=U0&amp;row=402&amp;col=6&amp;number=4.8&amp;sourceID=14","4.8")</f>
        <v>4.8</v>
      </c>
      <c r="G402" s="4" t="str">
        <f>HYPERLINK("http://141.218.60.56/~jnz1568/getInfo.php?workbook=22_08.xlsx&amp;sheet=U0&amp;row=402&amp;col=7&amp;number=0.0041&amp;sourceID=14","0.0041")</f>
        <v>0.0041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HYPERLINK("http://141.218.60.56/~jnz1568/getInfo.php?workbook=22_08.xlsx&amp;sheet=U0&amp;row=403&amp;col=6&amp;number=4.9&amp;sourceID=14","4.9")</f>
        <v>4.9</v>
      </c>
      <c r="G403" s="4" t="str">
        <f>HYPERLINK("http://141.218.60.56/~jnz1568/getInfo.php?workbook=22_08.xlsx&amp;sheet=U0&amp;row=403&amp;col=7&amp;number=0.00409&amp;sourceID=14","0.00409")</f>
        <v>0.00409</v>
      </c>
    </row>
    <row r="404" spans="1:7">
      <c r="A404" s="3">
        <v>22</v>
      </c>
      <c r="B404" s="3">
        <v>8</v>
      </c>
      <c r="C404" s="3">
        <v>3</v>
      </c>
      <c r="D404" s="3">
        <v>7</v>
      </c>
      <c r="E404" s="3">
        <v>1</v>
      </c>
      <c r="F404" s="4" t="str">
        <f>HYPERLINK("http://141.218.60.56/~jnz1568/getInfo.php?workbook=22_08.xlsx&amp;sheet=U0&amp;row=404&amp;col=6&amp;number=3&amp;sourceID=14","3")</f>
        <v>3</v>
      </c>
      <c r="G404" s="4" t="str">
        <f>HYPERLINK("http://141.218.60.56/~jnz1568/getInfo.php?workbook=22_08.xlsx&amp;sheet=U0&amp;row=404&amp;col=7&amp;number=0.18&amp;sourceID=14","0.18")</f>
        <v>0.18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HYPERLINK("http://141.218.60.56/~jnz1568/getInfo.php?workbook=22_08.xlsx&amp;sheet=U0&amp;row=405&amp;col=6&amp;number=3.1&amp;sourceID=14","3.1")</f>
        <v>3.1</v>
      </c>
      <c r="G405" s="4" t="str">
        <f>HYPERLINK("http://141.218.60.56/~jnz1568/getInfo.php?workbook=22_08.xlsx&amp;sheet=U0&amp;row=405&amp;col=7&amp;number=0.18&amp;sourceID=14","0.18")</f>
        <v>0.18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HYPERLINK("http://141.218.60.56/~jnz1568/getInfo.php?workbook=22_08.xlsx&amp;sheet=U0&amp;row=406&amp;col=6&amp;number=3.2&amp;sourceID=14","3.2")</f>
        <v>3.2</v>
      </c>
      <c r="G406" s="4" t="str">
        <f>HYPERLINK("http://141.218.60.56/~jnz1568/getInfo.php?workbook=22_08.xlsx&amp;sheet=U0&amp;row=406&amp;col=7&amp;number=0.18&amp;sourceID=14","0.18")</f>
        <v>0.18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HYPERLINK("http://141.218.60.56/~jnz1568/getInfo.php?workbook=22_08.xlsx&amp;sheet=U0&amp;row=407&amp;col=6&amp;number=3.3&amp;sourceID=14","3.3")</f>
        <v>3.3</v>
      </c>
      <c r="G407" s="4" t="str">
        <f>HYPERLINK("http://141.218.60.56/~jnz1568/getInfo.php?workbook=22_08.xlsx&amp;sheet=U0&amp;row=407&amp;col=7&amp;number=0.18&amp;sourceID=14","0.18")</f>
        <v>0.18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HYPERLINK("http://141.218.60.56/~jnz1568/getInfo.php?workbook=22_08.xlsx&amp;sheet=U0&amp;row=408&amp;col=6&amp;number=3.4&amp;sourceID=14","3.4")</f>
        <v>3.4</v>
      </c>
      <c r="G408" s="4" t="str">
        <f>HYPERLINK("http://141.218.60.56/~jnz1568/getInfo.php?workbook=22_08.xlsx&amp;sheet=U0&amp;row=408&amp;col=7&amp;number=0.18&amp;sourceID=14","0.18")</f>
        <v>0.18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HYPERLINK("http://141.218.60.56/~jnz1568/getInfo.php?workbook=22_08.xlsx&amp;sheet=U0&amp;row=409&amp;col=6&amp;number=3.5&amp;sourceID=14","3.5")</f>
        <v>3.5</v>
      </c>
      <c r="G409" s="4" t="str">
        <f>HYPERLINK("http://141.218.60.56/~jnz1568/getInfo.php?workbook=22_08.xlsx&amp;sheet=U0&amp;row=409&amp;col=7&amp;number=0.18&amp;sourceID=14","0.18")</f>
        <v>0.18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HYPERLINK("http://141.218.60.56/~jnz1568/getInfo.php?workbook=22_08.xlsx&amp;sheet=U0&amp;row=410&amp;col=6&amp;number=3.6&amp;sourceID=14","3.6")</f>
        <v>3.6</v>
      </c>
      <c r="G410" s="4" t="str">
        <f>HYPERLINK("http://141.218.60.56/~jnz1568/getInfo.php?workbook=22_08.xlsx&amp;sheet=U0&amp;row=410&amp;col=7&amp;number=0.18&amp;sourceID=14","0.18")</f>
        <v>0.18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HYPERLINK("http://141.218.60.56/~jnz1568/getInfo.php?workbook=22_08.xlsx&amp;sheet=U0&amp;row=411&amp;col=6&amp;number=3.7&amp;sourceID=14","3.7")</f>
        <v>3.7</v>
      </c>
      <c r="G411" s="4" t="str">
        <f>HYPERLINK("http://141.218.60.56/~jnz1568/getInfo.php?workbook=22_08.xlsx&amp;sheet=U0&amp;row=411&amp;col=7&amp;number=0.18&amp;sourceID=14","0.18")</f>
        <v>0.18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HYPERLINK("http://141.218.60.56/~jnz1568/getInfo.php?workbook=22_08.xlsx&amp;sheet=U0&amp;row=412&amp;col=6&amp;number=3.8&amp;sourceID=14","3.8")</f>
        <v>3.8</v>
      </c>
      <c r="G412" s="4" t="str">
        <f>HYPERLINK("http://141.218.60.56/~jnz1568/getInfo.php?workbook=22_08.xlsx&amp;sheet=U0&amp;row=412&amp;col=7&amp;number=0.18&amp;sourceID=14","0.18")</f>
        <v>0.18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HYPERLINK("http://141.218.60.56/~jnz1568/getInfo.php?workbook=22_08.xlsx&amp;sheet=U0&amp;row=413&amp;col=6&amp;number=3.9&amp;sourceID=14","3.9")</f>
        <v>3.9</v>
      </c>
      <c r="G413" s="4" t="str">
        <f>HYPERLINK("http://141.218.60.56/~jnz1568/getInfo.php?workbook=22_08.xlsx&amp;sheet=U0&amp;row=413&amp;col=7&amp;number=0.18&amp;sourceID=14","0.18")</f>
        <v>0.18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HYPERLINK("http://141.218.60.56/~jnz1568/getInfo.php?workbook=22_08.xlsx&amp;sheet=U0&amp;row=414&amp;col=6&amp;number=4&amp;sourceID=14","4")</f>
        <v>4</v>
      </c>
      <c r="G414" s="4" t="str">
        <f>HYPERLINK("http://141.218.60.56/~jnz1568/getInfo.php?workbook=22_08.xlsx&amp;sheet=U0&amp;row=414&amp;col=7&amp;number=0.18&amp;sourceID=14","0.18")</f>
        <v>0.18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HYPERLINK("http://141.218.60.56/~jnz1568/getInfo.php?workbook=22_08.xlsx&amp;sheet=U0&amp;row=415&amp;col=6&amp;number=4.1&amp;sourceID=14","4.1")</f>
        <v>4.1</v>
      </c>
      <c r="G415" s="4" t="str">
        <f>HYPERLINK("http://141.218.60.56/~jnz1568/getInfo.php?workbook=22_08.xlsx&amp;sheet=U0&amp;row=415&amp;col=7&amp;number=0.18&amp;sourceID=14","0.18")</f>
        <v>0.18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HYPERLINK("http://141.218.60.56/~jnz1568/getInfo.php?workbook=22_08.xlsx&amp;sheet=U0&amp;row=416&amp;col=6&amp;number=4.2&amp;sourceID=14","4.2")</f>
        <v>4.2</v>
      </c>
      <c r="G416" s="4" t="str">
        <f>HYPERLINK("http://141.218.60.56/~jnz1568/getInfo.php?workbook=22_08.xlsx&amp;sheet=U0&amp;row=416&amp;col=7&amp;number=0.18&amp;sourceID=14","0.18")</f>
        <v>0.18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HYPERLINK("http://141.218.60.56/~jnz1568/getInfo.php?workbook=22_08.xlsx&amp;sheet=U0&amp;row=417&amp;col=6&amp;number=4.3&amp;sourceID=14","4.3")</f>
        <v>4.3</v>
      </c>
      <c r="G417" s="4" t="str">
        <f>HYPERLINK("http://141.218.60.56/~jnz1568/getInfo.php?workbook=22_08.xlsx&amp;sheet=U0&amp;row=417&amp;col=7&amp;number=0.18&amp;sourceID=14","0.18")</f>
        <v>0.18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HYPERLINK("http://141.218.60.56/~jnz1568/getInfo.php?workbook=22_08.xlsx&amp;sheet=U0&amp;row=418&amp;col=6&amp;number=4.4&amp;sourceID=14","4.4")</f>
        <v>4.4</v>
      </c>
      <c r="G418" s="4" t="str">
        <f>HYPERLINK("http://141.218.60.56/~jnz1568/getInfo.php?workbook=22_08.xlsx&amp;sheet=U0&amp;row=418&amp;col=7&amp;number=0.181&amp;sourceID=14","0.181")</f>
        <v>0.181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HYPERLINK("http://141.218.60.56/~jnz1568/getInfo.php?workbook=22_08.xlsx&amp;sheet=U0&amp;row=419&amp;col=6&amp;number=4.5&amp;sourceID=14","4.5")</f>
        <v>4.5</v>
      </c>
      <c r="G419" s="4" t="str">
        <f>HYPERLINK("http://141.218.60.56/~jnz1568/getInfo.php?workbook=22_08.xlsx&amp;sheet=U0&amp;row=419&amp;col=7&amp;number=0.181&amp;sourceID=14","0.181")</f>
        <v>0.181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HYPERLINK("http://141.218.60.56/~jnz1568/getInfo.php?workbook=22_08.xlsx&amp;sheet=U0&amp;row=420&amp;col=6&amp;number=4.6&amp;sourceID=14","4.6")</f>
        <v>4.6</v>
      </c>
      <c r="G420" s="4" t="str">
        <f>HYPERLINK("http://141.218.60.56/~jnz1568/getInfo.php?workbook=22_08.xlsx&amp;sheet=U0&amp;row=420&amp;col=7&amp;number=0.181&amp;sourceID=14","0.181")</f>
        <v>0.181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HYPERLINK("http://141.218.60.56/~jnz1568/getInfo.php?workbook=22_08.xlsx&amp;sheet=U0&amp;row=421&amp;col=6&amp;number=4.7&amp;sourceID=14","4.7")</f>
        <v>4.7</v>
      </c>
      <c r="G421" s="4" t="str">
        <f>HYPERLINK("http://141.218.60.56/~jnz1568/getInfo.php?workbook=22_08.xlsx&amp;sheet=U0&amp;row=421&amp;col=7&amp;number=0.181&amp;sourceID=14","0.181")</f>
        <v>0.181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HYPERLINK("http://141.218.60.56/~jnz1568/getInfo.php?workbook=22_08.xlsx&amp;sheet=U0&amp;row=422&amp;col=6&amp;number=4.8&amp;sourceID=14","4.8")</f>
        <v>4.8</v>
      </c>
      <c r="G422" s="4" t="str">
        <f>HYPERLINK("http://141.218.60.56/~jnz1568/getInfo.php?workbook=22_08.xlsx&amp;sheet=U0&amp;row=422&amp;col=7&amp;number=0.182&amp;sourceID=14","0.182")</f>
        <v>0.182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HYPERLINK("http://141.218.60.56/~jnz1568/getInfo.php?workbook=22_08.xlsx&amp;sheet=U0&amp;row=423&amp;col=6&amp;number=4.9&amp;sourceID=14","4.9")</f>
        <v>4.9</v>
      </c>
      <c r="G423" s="4" t="str">
        <f>HYPERLINK("http://141.218.60.56/~jnz1568/getInfo.php?workbook=22_08.xlsx&amp;sheet=U0&amp;row=423&amp;col=7&amp;number=0.182&amp;sourceID=14","0.182")</f>
        <v>0.182</v>
      </c>
    </row>
    <row r="424" spans="1:7">
      <c r="A424" s="3">
        <v>22</v>
      </c>
      <c r="B424" s="3">
        <v>8</v>
      </c>
      <c r="C424" s="3">
        <v>3</v>
      </c>
      <c r="D424" s="3">
        <v>8</v>
      </c>
      <c r="E424" s="3">
        <v>1</v>
      </c>
      <c r="F424" s="4" t="str">
        <f>HYPERLINK("http://141.218.60.56/~jnz1568/getInfo.php?workbook=22_08.xlsx&amp;sheet=U0&amp;row=424&amp;col=6&amp;number=3&amp;sourceID=14","3")</f>
        <v>3</v>
      </c>
      <c r="G424" s="4" t="str">
        <f>HYPERLINK("http://141.218.60.56/~jnz1568/getInfo.php?workbook=22_08.xlsx&amp;sheet=U0&amp;row=424&amp;col=7&amp;number=0.000854&amp;sourceID=14","0.000854")</f>
        <v>0.000854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HYPERLINK("http://141.218.60.56/~jnz1568/getInfo.php?workbook=22_08.xlsx&amp;sheet=U0&amp;row=425&amp;col=6&amp;number=3.1&amp;sourceID=14","3.1")</f>
        <v>3.1</v>
      </c>
      <c r="G425" s="4" t="str">
        <f>HYPERLINK("http://141.218.60.56/~jnz1568/getInfo.php?workbook=22_08.xlsx&amp;sheet=U0&amp;row=425&amp;col=7&amp;number=0.000854&amp;sourceID=14","0.000854")</f>
        <v>0.000854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HYPERLINK("http://141.218.60.56/~jnz1568/getInfo.php?workbook=22_08.xlsx&amp;sheet=U0&amp;row=426&amp;col=6&amp;number=3.2&amp;sourceID=14","3.2")</f>
        <v>3.2</v>
      </c>
      <c r="G426" s="4" t="str">
        <f>HYPERLINK("http://141.218.60.56/~jnz1568/getInfo.php?workbook=22_08.xlsx&amp;sheet=U0&amp;row=426&amp;col=7&amp;number=0.000854&amp;sourceID=14","0.000854")</f>
        <v>0.000854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HYPERLINK("http://141.218.60.56/~jnz1568/getInfo.php?workbook=22_08.xlsx&amp;sheet=U0&amp;row=427&amp;col=6&amp;number=3.3&amp;sourceID=14","3.3")</f>
        <v>3.3</v>
      </c>
      <c r="G427" s="4" t="str">
        <f>HYPERLINK("http://141.218.60.56/~jnz1568/getInfo.php?workbook=22_08.xlsx&amp;sheet=U0&amp;row=427&amp;col=7&amp;number=0.000854&amp;sourceID=14","0.000854")</f>
        <v>0.000854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HYPERLINK("http://141.218.60.56/~jnz1568/getInfo.php?workbook=22_08.xlsx&amp;sheet=U0&amp;row=428&amp;col=6&amp;number=3.4&amp;sourceID=14","3.4")</f>
        <v>3.4</v>
      </c>
      <c r="G428" s="4" t="str">
        <f>HYPERLINK("http://141.218.60.56/~jnz1568/getInfo.php?workbook=22_08.xlsx&amp;sheet=U0&amp;row=428&amp;col=7&amp;number=0.000854&amp;sourceID=14","0.000854")</f>
        <v>0.000854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HYPERLINK("http://141.218.60.56/~jnz1568/getInfo.php?workbook=22_08.xlsx&amp;sheet=U0&amp;row=429&amp;col=6&amp;number=3.5&amp;sourceID=14","3.5")</f>
        <v>3.5</v>
      </c>
      <c r="G429" s="4" t="str">
        <f>HYPERLINK("http://141.218.60.56/~jnz1568/getInfo.php?workbook=22_08.xlsx&amp;sheet=U0&amp;row=429&amp;col=7&amp;number=0.000854&amp;sourceID=14","0.000854")</f>
        <v>0.000854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HYPERLINK("http://141.218.60.56/~jnz1568/getInfo.php?workbook=22_08.xlsx&amp;sheet=U0&amp;row=430&amp;col=6&amp;number=3.6&amp;sourceID=14","3.6")</f>
        <v>3.6</v>
      </c>
      <c r="G430" s="4" t="str">
        <f>HYPERLINK("http://141.218.60.56/~jnz1568/getInfo.php?workbook=22_08.xlsx&amp;sheet=U0&amp;row=430&amp;col=7&amp;number=0.000854&amp;sourceID=14","0.000854")</f>
        <v>0.000854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HYPERLINK("http://141.218.60.56/~jnz1568/getInfo.php?workbook=22_08.xlsx&amp;sheet=U0&amp;row=431&amp;col=6&amp;number=3.7&amp;sourceID=14","3.7")</f>
        <v>3.7</v>
      </c>
      <c r="G431" s="4" t="str">
        <f>HYPERLINK("http://141.218.60.56/~jnz1568/getInfo.php?workbook=22_08.xlsx&amp;sheet=U0&amp;row=431&amp;col=7&amp;number=0.000854&amp;sourceID=14","0.000854")</f>
        <v>0.000854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HYPERLINK("http://141.218.60.56/~jnz1568/getInfo.php?workbook=22_08.xlsx&amp;sheet=U0&amp;row=432&amp;col=6&amp;number=3.8&amp;sourceID=14","3.8")</f>
        <v>3.8</v>
      </c>
      <c r="G432" s="4" t="str">
        <f>HYPERLINK("http://141.218.60.56/~jnz1568/getInfo.php?workbook=22_08.xlsx&amp;sheet=U0&amp;row=432&amp;col=7&amp;number=0.000854&amp;sourceID=14","0.000854")</f>
        <v>0.000854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HYPERLINK("http://141.218.60.56/~jnz1568/getInfo.php?workbook=22_08.xlsx&amp;sheet=U0&amp;row=433&amp;col=6&amp;number=3.9&amp;sourceID=14","3.9")</f>
        <v>3.9</v>
      </c>
      <c r="G433" s="4" t="str">
        <f>HYPERLINK("http://141.218.60.56/~jnz1568/getInfo.php?workbook=22_08.xlsx&amp;sheet=U0&amp;row=433&amp;col=7&amp;number=0.000854&amp;sourceID=14","0.000854")</f>
        <v>0.000854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HYPERLINK("http://141.218.60.56/~jnz1568/getInfo.php?workbook=22_08.xlsx&amp;sheet=U0&amp;row=434&amp;col=6&amp;number=4&amp;sourceID=14","4")</f>
        <v>4</v>
      </c>
      <c r="G434" s="4" t="str">
        <f>HYPERLINK("http://141.218.60.56/~jnz1568/getInfo.php?workbook=22_08.xlsx&amp;sheet=U0&amp;row=434&amp;col=7&amp;number=0.000854&amp;sourceID=14","0.000854")</f>
        <v>0.000854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HYPERLINK("http://141.218.60.56/~jnz1568/getInfo.php?workbook=22_08.xlsx&amp;sheet=U0&amp;row=435&amp;col=6&amp;number=4.1&amp;sourceID=14","4.1")</f>
        <v>4.1</v>
      </c>
      <c r="G435" s="4" t="str">
        <f>HYPERLINK("http://141.218.60.56/~jnz1568/getInfo.php?workbook=22_08.xlsx&amp;sheet=U0&amp;row=435&amp;col=7&amp;number=0.000854&amp;sourceID=14","0.000854")</f>
        <v>0.000854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HYPERLINK("http://141.218.60.56/~jnz1568/getInfo.php?workbook=22_08.xlsx&amp;sheet=U0&amp;row=436&amp;col=6&amp;number=4.2&amp;sourceID=14","4.2")</f>
        <v>4.2</v>
      </c>
      <c r="G436" s="4" t="str">
        <f>HYPERLINK("http://141.218.60.56/~jnz1568/getInfo.php?workbook=22_08.xlsx&amp;sheet=U0&amp;row=436&amp;col=7&amp;number=0.000853&amp;sourceID=14","0.000853")</f>
        <v>0.000853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HYPERLINK("http://141.218.60.56/~jnz1568/getInfo.php?workbook=22_08.xlsx&amp;sheet=U0&amp;row=437&amp;col=6&amp;number=4.3&amp;sourceID=14","4.3")</f>
        <v>4.3</v>
      </c>
      <c r="G437" s="4" t="str">
        <f>HYPERLINK("http://141.218.60.56/~jnz1568/getInfo.php?workbook=22_08.xlsx&amp;sheet=U0&amp;row=437&amp;col=7&amp;number=0.000853&amp;sourceID=14","0.000853")</f>
        <v>0.000853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HYPERLINK("http://141.218.60.56/~jnz1568/getInfo.php?workbook=22_08.xlsx&amp;sheet=U0&amp;row=438&amp;col=6&amp;number=4.4&amp;sourceID=14","4.4")</f>
        <v>4.4</v>
      </c>
      <c r="G438" s="4" t="str">
        <f>HYPERLINK("http://141.218.60.56/~jnz1568/getInfo.php?workbook=22_08.xlsx&amp;sheet=U0&amp;row=438&amp;col=7&amp;number=0.000853&amp;sourceID=14","0.000853")</f>
        <v>0.000853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HYPERLINK("http://141.218.60.56/~jnz1568/getInfo.php?workbook=22_08.xlsx&amp;sheet=U0&amp;row=439&amp;col=6&amp;number=4.5&amp;sourceID=14","4.5")</f>
        <v>4.5</v>
      </c>
      <c r="G439" s="4" t="str">
        <f>HYPERLINK("http://141.218.60.56/~jnz1568/getInfo.php?workbook=22_08.xlsx&amp;sheet=U0&amp;row=439&amp;col=7&amp;number=0.000852&amp;sourceID=14","0.000852")</f>
        <v>0.000852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HYPERLINK("http://141.218.60.56/~jnz1568/getInfo.php?workbook=22_08.xlsx&amp;sheet=U0&amp;row=440&amp;col=6&amp;number=4.6&amp;sourceID=14","4.6")</f>
        <v>4.6</v>
      </c>
      <c r="G440" s="4" t="str">
        <f>HYPERLINK("http://141.218.60.56/~jnz1568/getInfo.php?workbook=22_08.xlsx&amp;sheet=U0&amp;row=440&amp;col=7&amp;number=0.000852&amp;sourceID=14","0.000852")</f>
        <v>0.000852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HYPERLINK("http://141.218.60.56/~jnz1568/getInfo.php?workbook=22_08.xlsx&amp;sheet=U0&amp;row=441&amp;col=6&amp;number=4.7&amp;sourceID=14","4.7")</f>
        <v>4.7</v>
      </c>
      <c r="G441" s="4" t="str">
        <f>HYPERLINK("http://141.218.60.56/~jnz1568/getInfo.php?workbook=22_08.xlsx&amp;sheet=U0&amp;row=441&amp;col=7&amp;number=0.000851&amp;sourceID=14","0.000851")</f>
        <v>0.000851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HYPERLINK("http://141.218.60.56/~jnz1568/getInfo.php?workbook=22_08.xlsx&amp;sheet=U0&amp;row=442&amp;col=6&amp;number=4.8&amp;sourceID=14","4.8")</f>
        <v>4.8</v>
      </c>
      <c r="G442" s="4" t="str">
        <f>HYPERLINK("http://141.218.60.56/~jnz1568/getInfo.php?workbook=22_08.xlsx&amp;sheet=U0&amp;row=442&amp;col=7&amp;number=0.00085&amp;sourceID=14","0.00085")</f>
        <v>0.00085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HYPERLINK("http://141.218.60.56/~jnz1568/getInfo.php?workbook=22_08.xlsx&amp;sheet=U0&amp;row=443&amp;col=6&amp;number=4.9&amp;sourceID=14","4.9")</f>
        <v>4.9</v>
      </c>
      <c r="G443" s="4" t="str">
        <f>HYPERLINK("http://141.218.60.56/~jnz1568/getInfo.php?workbook=22_08.xlsx&amp;sheet=U0&amp;row=443&amp;col=7&amp;number=0.000849&amp;sourceID=14","0.000849")</f>
        <v>0.000849</v>
      </c>
    </row>
    <row r="444" spans="1:7">
      <c r="A444" s="3">
        <v>22</v>
      </c>
      <c r="B444" s="3">
        <v>8</v>
      </c>
      <c r="C444" s="3">
        <v>3</v>
      </c>
      <c r="D444" s="3">
        <v>9</v>
      </c>
      <c r="E444" s="3">
        <v>1</v>
      </c>
      <c r="F444" s="4" t="str">
        <f>HYPERLINK("http://141.218.60.56/~jnz1568/getInfo.php?workbook=22_08.xlsx&amp;sheet=U0&amp;row=444&amp;col=6&amp;number=3&amp;sourceID=14","3")</f>
        <v>3</v>
      </c>
      <c r="G444" s="4" t="str">
        <f>HYPERLINK("http://141.218.60.56/~jnz1568/getInfo.php?workbook=22_08.xlsx&amp;sheet=U0&amp;row=444&amp;col=7&amp;number=0.00525&amp;sourceID=14","0.00525")</f>
        <v>0.00525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HYPERLINK("http://141.218.60.56/~jnz1568/getInfo.php?workbook=22_08.xlsx&amp;sheet=U0&amp;row=445&amp;col=6&amp;number=3.1&amp;sourceID=14","3.1")</f>
        <v>3.1</v>
      </c>
      <c r="G445" s="4" t="str">
        <f>HYPERLINK("http://141.218.60.56/~jnz1568/getInfo.php?workbook=22_08.xlsx&amp;sheet=U0&amp;row=445&amp;col=7&amp;number=0.00525&amp;sourceID=14","0.00525")</f>
        <v>0.00525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HYPERLINK("http://141.218.60.56/~jnz1568/getInfo.php?workbook=22_08.xlsx&amp;sheet=U0&amp;row=446&amp;col=6&amp;number=3.2&amp;sourceID=14","3.2")</f>
        <v>3.2</v>
      </c>
      <c r="G446" s="4" t="str">
        <f>HYPERLINK("http://141.218.60.56/~jnz1568/getInfo.php?workbook=22_08.xlsx&amp;sheet=U0&amp;row=446&amp;col=7&amp;number=0.00525&amp;sourceID=14","0.00525")</f>
        <v>0.00525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HYPERLINK("http://141.218.60.56/~jnz1568/getInfo.php?workbook=22_08.xlsx&amp;sheet=U0&amp;row=447&amp;col=6&amp;number=3.3&amp;sourceID=14","3.3")</f>
        <v>3.3</v>
      </c>
      <c r="G447" s="4" t="str">
        <f>HYPERLINK("http://141.218.60.56/~jnz1568/getInfo.php?workbook=22_08.xlsx&amp;sheet=U0&amp;row=447&amp;col=7&amp;number=0.00525&amp;sourceID=14","0.00525")</f>
        <v>0.00525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HYPERLINK("http://141.218.60.56/~jnz1568/getInfo.php?workbook=22_08.xlsx&amp;sheet=U0&amp;row=448&amp;col=6&amp;number=3.4&amp;sourceID=14","3.4")</f>
        <v>3.4</v>
      </c>
      <c r="G448" s="4" t="str">
        <f>HYPERLINK("http://141.218.60.56/~jnz1568/getInfo.php?workbook=22_08.xlsx&amp;sheet=U0&amp;row=448&amp;col=7&amp;number=0.00525&amp;sourceID=14","0.00525")</f>
        <v>0.00525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HYPERLINK("http://141.218.60.56/~jnz1568/getInfo.php?workbook=22_08.xlsx&amp;sheet=U0&amp;row=449&amp;col=6&amp;number=3.5&amp;sourceID=14","3.5")</f>
        <v>3.5</v>
      </c>
      <c r="G449" s="4" t="str">
        <f>HYPERLINK("http://141.218.60.56/~jnz1568/getInfo.php?workbook=22_08.xlsx&amp;sheet=U0&amp;row=449&amp;col=7&amp;number=0.00525&amp;sourceID=14","0.00525")</f>
        <v>0.00525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HYPERLINK("http://141.218.60.56/~jnz1568/getInfo.php?workbook=22_08.xlsx&amp;sheet=U0&amp;row=450&amp;col=6&amp;number=3.6&amp;sourceID=14","3.6")</f>
        <v>3.6</v>
      </c>
      <c r="G450" s="4" t="str">
        <f>HYPERLINK("http://141.218.60.56/~jnz1568/getInfo.php?workbook=22_08.xlsx&amp;sheet=U0&amp;row=450&amp;col=7&amp;number=0.00525&amp;sourceID=14","0.00525")</f>
        <v>0.00525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HYPERLINK("http://141.218.60.56/~jnz1568/getInfo.php?workbook=22_08.xlsx&amp;sheet=U0&amp;row=451&amp;col=6&amp;number=3.7&amp;sourceID=14","3.7")</f>
        <v>3.7</v>
      </c>
      <c r="G451" s="4" t="str">
        <f>HYPERLINK("http://141.218.60.56/~jnz1568/getInfo.php?workbook=22_08.xlsx&amp;sheet=U0&amp;row=451&amp;col=7&amp;number=0.00525&amp;sourceID=14","0.00525")</f>
        <v>0.00525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HYPERLINK("http://141.218.60.56/~jnz1568/getInfo.php?workbook=22_08.xlsx&amp;sheet=U0&amp;row=452&amp;col=6&amp;number=3.8&amp;sourceID=14","3.8")</f>
        <v>3.8</v>
      </c>
      <c r="G452" s="4" t="str">
        <f>HYPERLINK("http://141.218.60.56/~jnz1568/getInfo.php?workbook=22_08.xlsx&amp;sheet=U0&amp;row=452&amp;col=7&amp;number=0.00525&amp;sourceID=14","0.00525")</f>
        <v>0.00525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HYPERLINK("http://141.218.60.56/~jnz1568/getInfo.php?workbook=22_08.xlsx&amp;sheet=U0&amp;row=453&amp;col=6&amp;number=3.9&amp;sourceID=14","3.9")</f>
        <v>3.9</v>
      </c>
      <c r="G453" s="4" t="str">
        <f>HYPERLINK("http://141.218.60.56/~jnz1568/getInfo.php?workbook=22_08.xlsx&amp;sheet=U0&amp;row=453&amp;col=7&amp;number=0.00525&amp;sourceID=14","0.00525")</f>
        <v>0.00525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HYPERLINK("http://141.218.60.56/~jnz1568/getInfo.php?workbook=22_08.xlsx&amp;sheet=U0&amp;row=454&amp;col=6&amp;number=4&amp;sourceID=14","4")</f>
        <v>4</v>
      </c>
      <c r="G454" s="4" t="str">
        <f>HYPERLINK("http://141.218.60.56/~jnz1568/getInfo.php?workbook=22_08.xlsx&amp;sheet=U0&amp;row=454&amp;col=7&amp;number=0.00525&amp;sourceID=14","0.00525")</f>
        <v>0.00525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HYPERLINK("http://141.218.60.56/~jnz1568/getInfo.php?workbook=22_08.xlsx&amp;sheet=U0&amp;row=455&amp;col=6&amp;number=4.1&amp;sourceID=14","4.1")</f>
        <v>4.1</v>
      </c>
      <c r="G455" s="4" t="str">
        <f>HYPERLINK("http://141.218.60.56/~jnz1568/getInfo.php?workbook=22_08.xlsx&amp;sheet=U0&amp;row=455&amp;col=7&amp;number=0.00525&amp;sourceID=14","0.00525")</f>
        <v>0.00525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HYPERLINK("http://141.218.60.56/~jnz1568/getInfo.php?workbook=22_08.xlsx&amp;sheet=U0&amp;row=456&amp;col=6&amp;number=4.2&amp;sourceID=14","4.2")</f>
        <v>4.2</v>
      </c>
      <c r="G456" s="4" t="str">
        <f>HYPERLINK("http://141.218.60.56/~jnz1568/getInfo.php?workbook=22_08.xlsx&amp;sheet=U0&amp;row=456&amp;col=7&amp;number=0.00525&amp;sourceID=14","0.00525")</f>
        <v>0.00525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HYPERLINK("http://141.218.60.56/~jnz1568/getInfo.php?workbook=22_08.xlsx&amp;sheet=U0&amp;row=457&amp;col=6&amp;number=4.3&amp;sourceID=14","4.3")</f>
        <v>4.3</v>
      </c>
      <c r="G457" s="4" t="str">
        <f>HYPERLINK("http://141.218.60.56/~jnz1568/getInfo.php?workbook=22_08.xlsx&amp;sheet=U0&amp;row=457&amp;col=7&amp;number=0.00525&amp;sourceID=14","0.00525")</f>
        <v>0.00525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HYPERLINK("http://141.218.60.56/~jnz1568/getInfo.php?workbook=22_08.xlsx&amp;sheet=U0&amp;row=458&amp;col=6&amp;number=4.4&amp;sourceID=14","4.4")</f>
        <v>4.4</v>
      </c>
      <c r="G458" s="4" t="str">
        <f>HYPERLINK("http://141.218.60.56/~jnz1568/getInfo.php?workbook=22_08.xlsx&amp;sheet=U0&amp;row=458&amp;col=7&amp;number=0.00525&amp;sourceID=14","0.00525")</f>
        <v>0.00525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HYPERLINK("http://141.218.60.56/~jnz1568/getInfo.php?workbook=22_08.xlsx&amp;sheet=U0&amp;row=459&amp;col=6&amp;number=4.5&amp;sourceID=14","4.5")</f>
        <v>4.5</v>
      </c>
      <c r="G459" s="4" t="str">
        <f>HYPERLINK("http://141.218.60.56/~jnz1568/getInfo.php?workbook=22_08.xlsx&amp;sheet=U0&amp;row=459&amp;col=7&amp;number=0.00525&amp;sourceID=14","0.00525")</f>
        <v>0.00525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HYPERLINK("http://141.218.60.56/~jnz1568/getInfo.php?workbook=22_08.xlsx&amp;sheet=U0&amp;row=460&amp;col=6&amp;number=4.6&amp;sourceID=14","4.6")</f>
        <v>4.6</v>
      </c>
      <c r="G460" s="4" t="str">
        <f>HYPERLINK("http://141.218.60.56/~jnz1568/getInfo.php?workbook=22_08.xlsx&amp;sheet=U0&amp;row=460&amp;col=7&amp;number=0.00525&amp;sourceID=14","0.00525")</f>
        <v>0.00525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HYPERLINK("http://141.218.60.56/~jnz1568/getInfo.php?workbook=22_08.xlsx&amp;sheet=U0&amp;row=461&amp;col=6&amp;number=4.7&amp;sourceID=14","4.7")</f>
        <v>4.7</v>
      </c>
      <c r="G461" s="4" t="str">
        <f>HYPERLINK("http://141.218.60.56/~jnz1568/getInfo.php?workbook=22_08.xlsx&amp;sheet=U0&amp;row=461&amp;col=7&amp;number=0.00525&amp;sourceID=14","0.00525")</f>
        <v>0.00525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HYPERLINK("http://141.218.60.56/~jnz1568/getInfo.php?workbook=22_08.xlsx&amp;sheet=U0&amp;row=462&amp;col=6&amp;number=4.8&amp;sourceID=14","4.8")</f>
        <v>4.8</v>
      </c>
      <c r="G462" s="4" t="str">
        <f>HYPERLINK("http://141.218.60.56/~jnz1568/getInfo.php?workbook=22_08.xlsx&amp;sheet=U0&amp;row=462&amp;col=7&amp;number=0.00525&amp;sourceID=14","0.00525")</f>
        <v>0.00525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HYPERLINK("http://141.218.60.56/~jnz1568/getInfo.php?workbook=22_08.xlsx&amp;sheet=U0&amp;row=463&amp;col=6&amp;number=4.9&amp;sourceID=14","4.9")</f>
        <v>4.9</v>
      </c>
      <c r="G463" s="4" t="str">
        <f>HYPERLINK("http://141.218.60.56/~jnz1568/getInfo.php?workbook=22_08.xlsx&amp;sheet=U0&amp;row=463&amp;col=7&amp;number=0.00525&amp;sourceID=14","0.00525")</f>
        <v>0.00525</v>
      </c>
    </row>
    <row r="464" spans="1:7">
      <c r="A464" s="3">
        <v>22</v>
      </c>
      <c r="B464" s="3">
        <v>8</v>
      </c>
      <c r="C464" s="3">
        <v>3</v>
      </c>
      <c r="D464" s="3">
        <v>10</v>
      </c>
      <c r="E464" s="3">
        <v>1</v>
      </c>
      <c r="F464" s="4" t="str">
        <f>HYPERLINK("http://141.218.60.56/~jnz1568/getInfo.php?workbook=22_08.xlsx&amp;sheet=U0&amp;row=464&amp;col=6&amp;number=3&amp;sourceID=14","3")</f>
        <v>3</v>
      </c>
      <c r="G464" s="4" t="str">
        <f>HYPERLINK("http://141.218.60.56/~jnz1568/getInfo.php?workbook=22_08.xlsx&amp;sheet=U0&amp;row=464&amp;col=7&amp;number=6.82e-05&amp;sourceID=14","6.82e-05")</f>
        <v>6.82e-05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HYPERLINK("http://141.218.60.56/~jnz1568/getInfo.php?workbook=22_08.xlsx&amp;sheet=U0&amp;row=465&amp;col=6&amp;number=3.1&amp;sourceID=14","3.1")</f>
        <v>3.1</v>
      </c>
      <c r="G465" s="4" t="str">
        <f>HYPERLINK("http://141.218.60.56/~jnz1568/getInfo.php?workbook=22_08.xlsx&amp;sheet=U0&amp;row=465&amp;col=7&amp;number=6.82e-05&amp;sourceID=14","6.82e-05")</f>
        <v>6.82e-05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HYPERLINK("http://141.218.60.56/~jnz1568/getInfo.php?workbook=22_08.xlsx&amp;sheet=U0&amp;row=466&amp;col=6&amp;number=3.2&amp;sourceID=14","3.2")</f>
        <v>3.2</v>
      </c>
      <c r="G466" s="4" t="str">
        <f>HYPERLINK("http://141.218.60.56/~jnz1568/getInfo.php?workbook=22_08.xlsx&amp;sheet=U0&amp;row=466&amp;col=7&amp;number=6.82e-05&amp;sourceID=14","6.82e-05")</f>
        <v>6.82e-05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HYPERLINK("http://141.218.60.56/~jnz1568/getInfo.php?workbook=22_08.xlsx&amp;sheet=U0&amp;row=467&amp;col=6&amp;number=3.3&amp;sourceID=14","3.3")</f>
        <v>3.3</v>
      </c>
      <c r="G467" s="4" t="str">
        <f>HYPERLINK("http://141.218.60.56/~jnz1568/getInfo.php?workbook=22_08.xlsx&amp;sheet=U0&amp;row=467&amp;col=7&amp;number=6.82e-05&amp;sourceID=14","6.82e-05")</f>
        <v>6.82e-05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HYPERLINK("http://141.218.60.56/~jnz1568/getInfo.php?workbook=22_08.xlsx&amp;sheet=U0&amp;row=468&amp;col=6&amp;number=3.4&amp;sourceID=14","3.4")</f>
        <v>3.4</v>
      </c>
      <c r="G468" s="4" t="str">
        <f>HYPERLINK("http://141.218.60.56/~jnz1568/getInfo.php?workbook=22_08.xlsx&amp;sheet=U0&amp;row=468&amp;col=7&amp;number=6.82e-05&amp;sourceID=14","6.82e-05")</f>
        <v>6.82e-05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HYPERLINK("http://141.218.60.56/~jnz1568/getInfo.php?workbook=22_08.xlsx&amp;sheet=U0&amp;row=469&amp;col=6&amp;number=3.5&amp;sourceID=14","3.5")</f>
        <v>3.5</v>
      </c>
      <c r="G469" s="4" t="str">
        <f>HYPERLINK("http://141.218.60.56/~jnz1568/getInfo.php?workbook=22_08.xlsx&amp;sheet=U0&amp;row=469&amp;col=7&amp;number=6.82e-05&amp;sourceID=14","6.82e-05")</f>
        <v>6.82e-05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HYPERLINK("http://141.218.60.56/~jnz1568/getInfo.php?workbook=22_08.xlsx&amp;sheet=U0&amp;row=470&amp;col=6&amp;number=3.6&amp;sourceID=14","3.6")</f>
        <v>3.6</v>
      </c>
      <c r="G470" s="4" t="str">
        <f>HYPERLINK("http://141.218.60.56/~jnz1568/getInfo.php?workbook=22_08.xlsx&amp;sheet=U0&amp;row=470&amp;col=7&amp;number=6.82e-05&amp;sourceID=14","6.82e-05")</f>
        <v>6.82e-05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HYPERLINK("http://141.218.60.56/~jnz1568/getInfo.php?workbook=22_08.xlsx&amp;sheet=U0&amp;row=471&amp;col=6&amp;number=3.7&amp;sourceID=14","3.7")</f>
        <v>3.7</v>
      </c>
      <c r="G471" s="4" t="str">
        <f>HYPERLINK("http://141.218.60.56/~jnz1568/getInfo.php?workbook=22_08.xlsx&amp;sheet=U0&amp;row=471&amp;col=7&amp;number=6.82e-05&amp;sourceID=14","6.82e-05")</f>
        <v>6.82e-05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HYPERLINK("http://141.218.60.56/~jnz1568/getInfo.php?workbook=22_08.xlsx&amp;sheet=U0&amp;row=472&amp;col=6&amp;number=3.8&amp;sourceID=14","3.8")</f>
        <v>3.8</v>
      </c>
      <c r="G472" s="4" t="str">
        <f>HYPERLINK("http://141.218.60.56/~jnz1568/getInfo.php?workbook=22_08.xlsx&amp;sheet=U0&amp;row=472&amp;col=7&amp;number=6.82e-05&amp;sourceID=14","6.82e-05")</f>
        <v>6.82e-05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HYPERLINK("http://141.218.60.56/~jnz1568/getInfo.php?workbook=22_08.xlsx&amp;sheet=U0&amp;row=473&amp;col=6&amp;number=3.9&amp;sourceID=14","3.9")</f>
        <v>3.9</v>
      </c>
      <c r="G473" s="4" t="str">
        <f>HYPERLINK("http://141.218.60.56/~jnz1568/getInfo.php?workbook=22_08.xlsx&amp;sheet=U0&amp;row=473&amp;col=7&amp;number=6.82e-05&amp;sourceID=14","6.82e-05")</f>
        <v>6.82e-05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HYPERLINK("http://141.218.60.56/~jnz1568/getInfo.php?workbook=22_08.xlsx&amp;sheet=U0&amp;row=474&amp;col=6&amp;number=4&amp;sourceID=14","4")</f>
        <v>4</v>
      </c>
      <c r="G474" s="4" t="str">
        <f>HYPERLINK("http://141.218.60.56/~jnz1568/getInfo.php?workbook=22_08.xlsx&amp;sheet=U0&amp;row=474&amp;col=7&amp;number=6.82e-05&amp;sourceID=14","6.82e-05")</f>
        <v>6.82e-05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HYPERLINK("http://141.218.60.56/~jnz1568/getInfo.php?workbook=22_08.xlsx&amp;sheet=U0&amp;row=475&amp;col=6&amp;number=4.1&amp;sourceID=14","4.1")</f>
        <v>4.1</v>
      </c>
      <c r="G475" s="4" t="str">
        <f>HYPERLINK("http://141.218.60.56/~jnz1568/getInfo.php?workbook=22_08.xlsx&amp;sheet=U0&amp;row=475&amp;col=7&amp;number=6.82e-05&amp;sourceID=14","6.82e-05")</f>
        <v>6.82e-05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HYPERLINK("http://141.218.60.56/~jnz1568/getInfo.php?workbook=22_08.xlsx&amp;sheet=U0&amp;row=476&amp;col=6&amp;number=4.2&amp;sourceID=14","4.2")</f>
        <v>4.2</v>
      </c>
      <c r="G476" s="4" t="str">
        <f>HYPERLINK("http://141.218.60.56/~jnz1568/getInfo.php?workbook=22_08.xlsx&amp;sheet=U0&amp;row=476&amp;col=7&amp;number=6.81e-05&amp;sourceID=14","6.81e-05")</f>
        <v>6.81e-05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HYPERLINK("http://141.218.60.56/~jnz1568/getInfo.php?workbook=22_08.xlsx&amp;sheet=U0&amp;row=477&amp;col=6&amp;number=4.3&amp;sourceID=14","4.3")</f>
        <v>4.3</v>
      </c>
      <c r="G477" s="4" t="str">
        <f>HYPERLINK("http://141.218.60.56/~jnz1568/getInfo.php?workbook=22_08.xlsx&amp;sheet=U0&amp;row=477&amp;col=7&amp;number=6.81e-05&amp;sourceID=14","6.81e-05")</f>
        <v>6.81e-05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HYPERLINK("http://141.218.60.56/~jnz1568/getInfo.php?workbook=22_08.xlsx&amp;sheet=U0&amp;row=478&amp;col=6&amp;number=4.4&amp;sourceID=14","4.4")</f>
        <v>4.4</v>
      </c>
      <c r="G478" s="4" t="str">
        <f>HYPERLINK("http://141.218.60.56/~jnz1568/getInfo.php?workbook=22_08.xlsx&amp;sheet=U0&amp;row=478&amp;col=7&amp;number=6.81e-05&amp;sourceID=14","6.81e-05")</f>
        <v>6.81e-05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HYPERLINK("http://141.218.60.56/~jnz1568/getInfo.php?workbook=22_08.xlsx&amp;sheet=U0&amp;row=479&amp;col=6&amp;number=4.5&amp;sourceID=14","4.5")</f>
        <v>4.5</v>
      </c>
      <c r="G479" s="4" t="str">
        <f>HYPERLINK("http://141.218.60.56/~jnz1568/getInfo.php?workbook=22_08.xlsx&amp;sheet=U0&amp;row=479&amp;col=7&amp;number=6.8e-05&amp;sourceID=14","6.8e-05")</f>
        <v>6.8e-05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HYPERLINK("http://141.218.60.56/~jnz1568/getInfo.php?workbook=22_08.xlsx&amp;sheet=U0&amp;row=480&amp;col=6&amp;number=4.6&amp;sourceID=14","4.6")</f>
        <v>4.6</v>
      </c>
      <c r="G480" s="4" t="str">
        <f>HYPERLINK("http://141.218.60.56/~jnz1568/getInfo.php?workbook=22_08.xlsx&amp;sheet=U0&amp;row=480&amp;col=7&amp;number=6.8e-05&amp;sourceID=14","6.8e-05")</f>
        <v>6.8e-05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HYPERLINK("http://141.218.60.56/~jnz1568/getInfo.php?workbook=22_08.xlsx&amp;sheet=U0&amp;row=481&amp;col=6&amp;number=4.7&amp;sourceID=14","4.7")</f>
        <v>4.7</v>
      </c>
      <c r="G481" s="4" t="str">
        <f>HYPERLINK("http://141.218.60.56/~jnz1568/getInfo.php?workbook=22_08.xlsx&amp;sheet=U0&amp;row=481&amp;col=7&amp;number=6.79e-05&amp;sourceID=14","6.79e-05")</f>
        <v>6.79e-05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HYPERLINK("http://141.218.60.56/~jnz1568/getInfo.php?workbook=22_08.xlsx&amp;sheet=U0&amp;row=482&amp;col=6&amp;number=4.8&amp;sourceID=14","4.8")</f>
        <v>4.8</v>
      </c>
      <c r="G482" s="4" t="str">
        <f>HYPERLINK("http://141.218.60.56/~jnz1568/getInfo.php?workbook=22_08.xlsx&amp;sheet=U0&amp;row=482&amp;col=7&amp;number=6.78e-05&amp;sourceID=14","6.78e-05")</f>
        <v>6.78e-05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HYPERLINK("http://141.218.60.56/~jnz1568/getInfo.php?workbook=22_08.xlsx&amp;sheet=U0&amp;row=483&amp;col=6&amp;number=4.9&amp;sourceID=14","4.9")</f>
        <v>4.9</v>
      </c>
      <c r="G483" s="4" t="str">
        <f>HYPERLINK("http://141.218.60.56/~jnz1568/getInfo.php?workbook=22_08.xlsx&amp;sheet=U0&amp;row=483&amp;col=7&amp;number=6.77e-05&amp;sourceID=14","6.77e-05")</f>
        <v>6.77e-05</v>
      </c>
    </row>
    <row r="484" spans="1:7">
      <c r="A484" s="3">
        <v>22</v>
      </c>
      <c r="B484" s="3">
        <v>8</v>
      </c>
      <c r="C484" s="3">
        <v>4</v>
      </c>
      <c r="D484" s="3">
        <v>5</v>
      </c>
      <c r="E484" s="3">
        <v>1</v>
      </c>
      <c r="F484" s="4" t="str">
        <f>HYPERLINK("http://141.218.60.56/~jnz1568/getInfo.php?workbook=22_08.xlsx&amp;sheet=U0&amp;row=484&amp;col=6&amp;number=3&amp;sourceID=14","3")</f>
        <v>3</v>
      </c>
      <c r="G484" s="4" t="str">
        <f>HYPERLINK("http://141.218.60.56/~jnz1568/getInfo.php?workbook=22_08.xlsx&amp;sheet=U0&amp;row=484&amp;col=7&amp;number=0.0327&amp;sourceID=14","0.0327")</f>
        <v>0.0327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HYPERLINK("http://141.218.60.56/~jnz1568/getInfo.php?workbook=22_08.xlsx&amp;sheet=U0&amp;row=485&amp;col=6&amp;number=3.1&amp;sourceID=14","3.1")</f>
        <v>3.1</v>
      </c>
      <c r="G485" s="4" t="str">
        <f>HYPERLINK("http://141.218.60.56/~jnz1568/getInfo.php?workbook=22_08.xlsx&amp;sheet=U0&amp;row=485&amp;col=7&amp;number=0.0327&amp;sourceID=14","0.0327")</f>
        <v>0.0327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HYPERLINK("http://141.218.60.56/~jnz1568/getInfo.php?workbook=22_08.xlsx&amp;sheet=U0&amp;row=486&amp;col=6&amp;number=3.2&amp;sourceID=14","3.2")</f>
        <v>3.2</v>
      </c>
      <c r="G486" s="4" t="str">
        <f>HYPERLINK("http://141.218.60.56/~jnz1568/getInfo.php?workbook=22_08.xlsx&amp;sheet=U0&amp;row=486&amp;col=7&amp;number=0.0327&amp;sourceID=14","0.0327")</f>
        <v>0.0327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HYPERLINK("http://141.218.60.56/~jnz1568/getInfo.php?workbook=22_08.xlsx&amp;sheet=U0&amp;row=487&amp;col=6&amp;number=3.3&amp;sourceID=14","3.3")</f>
        <v>3.3</v>
      </c>
      <c r="G487" s="4" t="str">
        <f>HYPERLINK("http://141.218.60.56/~jnz1568/getInfo.php?workbook=22_08.xlsx&amp;sheet=U0&amp;row=487&amp;col=7&amp;number=0.0327&amp;sourceID=14","0.0327")</f>
        <v>0.0327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HYPERLINK("http://141.218.60.56/~jnz1568/getInfo.php?workbook=22_08.xlsx&amp;sheet=U0&amp;row=488&amp;col=6&amp;number=3.4&amp;sourceID=14","3.4")</f>
        <v>3.4</v>
      </c>
      <c r="G488" s="4" t="str">
        <f>HYPERLINK("http://141.218.60.56/~jnz1568/getInfo.php?workbook=22_08.xlsx&amp;sheet=U0&amp;row=488&amp;col=7&amp;number=0.0327&amp;sourceID=14","0.0327")</f>
        <v>0.0327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HYPERLINK("http://141.218.60.56/~jnz1568/getInfo.php?workbook=22_08.xlsx&amp;sheet=U0&amp;row=489&amp;col=6&amp;number=3.5&amp;sourceID=14","3.5")</f>
        <v>3.5</v>
      </c>
      <c r="G489" s="4" t="str">
        <f>HYPERLINK("http://141.218.60.56/~jnz1568/getInfo.php?workbook=22_08.xlsx&amp;sheet=U0&amp;row=489&amp;col=7&amp;number=0.0327&amp;sourceID=14","0.0327")</f>
        <v>0.0327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HYPERLINK("http://141.218.60.56/~jnz1568/getInfo.php?workbook=22_08.xlsx&amp;sheet=U0&amp;row=490&amp;col=6&amp;number=3.6&amp;sourceID=14","3.6")</f>
        <v>3.6</v>
      </c>
      <c r="G490" s="4" t="str">
        <f>HYPERLINK("http://141.218.60.56/~jnz1568/getInfo.php?workbook=22_08.xlsx&amp;sheet=U0&amp;row=490&amp;col=7&amp;number=0.0327&amp;sourceID=14","0.0327")</f>
        <v>0.0327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HYPERLINK("http://141.218.60.56/~jnz1568/getInfo.php?workbook=22_08.xlsx&amp;sheet=U0&amp;row=491&amp;col=6&amp;number=3.7&amp;sourceID=14","3.7")</f>
        <v>3.7</v>
      </c>
      <c r="G491" s="4" t="str">
        <f>HYPERLINK("http://141.218.60.56/~jnz1568/getInfo.php?workbook=22_08.xlsx&amp;sheet=U0&amp;row=491&amp;col=7&amp;number=0.0327&amp;sourceID=14","0.0327")</f>
        <v>0.0327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HYPERLINK("http://141.218.60.56/~jnz1568/getInfo.php?workbook=22_08.xlsx&amp;sheet=U0&amp;row=492&amp;col=6&amp;number=3.8&amp;sourceID=14","3.8")</f>
        <v>3.8</v>
      </c>
      <c r="G492" s="4" t="str">
        <f>HYPERLINK("http://141.218.60.56/~jnz1568/getInfo.php?workbook=22_08.xlsx&amp;sheet=U0&amp;row=492&amp;col=7&amp;number=0.0327&amp;sourceID=14","0.0327")</f>
        <v>0.0327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HYPERLINK("http://141.218.60.56/~jnz1568/getInfo.php?workbook=22_08.xlsx&amp;sheet=U0&amp;row=493&amp;col=6&amp;number=3.9&amp;sourceID=14","3.9")</f>
        <v>3.9</v>
      </c>
      <c r="G493" s="4" t="str">
        <f>HYPERLINK("http://141.218.60.56/~jnz1568/getInfo.php?workbook=22_08.xlsx&amp;sheet=U0&amp;row=493&amp;col=7&amp;number=0.0327&amp;sourceID=14","0.0327")</f>
        <v>0.0327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HYPERLINK("http://141.218.60.56/~jnz1568/getInfo.php?workbook=22_08.xlsx&amp;sheet=U0&amp;row=494&amp;col=6&amp;number=4&amp;sourceID=14","4")</f>
        <v>4</v>
      </c>
      <c r="G494" s="4" t="str">
        <f>HYPERLINK("http://141.218.60.56/~jnz1568/getInfo.php?workbook=22_08.xlsx&amp;sheet=U0&amp;row=494&amp;col=7&amp;number=0.0327&amp;sourceID=14","0.0327")</f>
        <v>0.0327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HYPERLINK("http://141.218.60.56/~jnz1568/getInfo.php?workbook=22_08.xlsx&amp;sheet=U0&amp;row=495&amp;col=6&amp;number=4.1&amp;sourceID=14","4.1")</f>
        <v>4.1</v>
      </c>
      <c r="G495" s="4" t="str">
        <f>HYPERLINK("http://141.218.60.56/~jnz1568/getInfo.php?workbook=22_08.xlsx&amp;sheet=U0&amp;row=495&amp;col=7&amp;number=0.0327&amp;sourceID=14","0.0327")</f>
        <v>0.0327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HYPERLINK("http://141.218.60.56/~jnz1568/getInfo.php?workbook=22_08.xlsx&amp;sheet=U0&amp;row=496&amp;col=6&amp;number=4.2&amp;sourceID=14","4.2")</f>
        <v>4.2</v>
      </c>
      <c r="G496" s="4" t="str">
        <f>HYPERLINK("http://141.218.60.56/~jnz1568/getInfo.php?workbook=22_08.xlsx&amp;sheet=U0&amp;row=496&amp;col=7&amp;number=0.0327&amp;sourceID=14","0.0327")</f>
        <v>0.0327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HYPERLINK("http://141.218.60.56/~jnz1568/getInfo.php?workbook=22_08.xlsx&amp;sheet=U0&amp;row=497&amp;col=6&amp;number=4.3&amp;sourceID=14","4.3")</f>
        <v>4.3</v>
      </c>
      <c r="G497" s="4" t="str">
        <f>HYPERLINK("http://141.218.60.56/~jnz1568/getInfo.php?workbook=22_08.xlsx&amp;sheet=U0&amp;row=497&amp;col=7&amp;number=0.0327&amp;sourceID=14","0.0327")</f>
        <v>0.0327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HYPERLINK("http://141.218.60.56/~jnz1568/getInfo.php?workbook=22_08.xlsx&amp;sheet=U0&amp;row=498&amp;col=6&amp;number=4.4&amp;sourceID=14","4.4")</f>
        <v>4.4</v>
      </c>
      <c r="G498" s="4" t="str">
        <f>HYPERLINK("http://141.218.60.56/~jnz1568/getInfo.php?workbook=22_08.xlsx&amp;sheet=U0&amp;row=498&amp;col=7&amp;number=0.0327&amp;sourceID=14","0.0327")</f>
        <v>0.0327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HYPERLINK("http://141.218.60.56/~jnz1568/getInfo.php?workbook=22_08.xlsx&amp;sheet=U0&amp;row=499&amp;col=6&amp;number=4.5&amp;sourceID=14","4.5")</f>
        <v>4.5</v>
      </c>
      <c r="G499" s="4" t="str">
        <f>HYPERLINK("http://141.218.60.56/~jnz1568/getInfo.php?workbook=22_08.xlsx&amp;sheet=U0&amp;row=499&amp;col=7&amp;number=0.0327&amp;sourceID=14","0.0327")</f>
        <v>0.0327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HYPERLINK("http://141.218.60.56/~jnz1568/getInfo.php?workbook=22_08.xlsx&amp;sheet=U0&amp;row=500&amp;col=6&amp;number=4.6&amp;sourceID=14","4.6")</f>
        <v>4.6</v>
      </c>
      <c r="G500" s="4" t="str">
        <f>HYPERLINK("http://141.218.60.56/~jnz1568/getInfo.php?workbook=22_08.xlsx&amp;sheet=U0&amp;row=500&amp;col=7&amp;number=0.0327&amp;sourceID=14","0.0327")</f>
        <v>0.0327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HYPERLINK("http://141.218.60.56/~jnz1568/getInfo.php?workbook=22_08.xlsx&amp;sheet=U0&amp;row=501&amp;col=6&amp;number=4.7&amp;sourceID=14","4.7")</f>
        <v>4.7</v>
      </c>
      <c r="G501" s="4" t="str">
        <f>HYPERLINK("http://141.218.60.56/~jnz1568/getInfo.php?workbook=22_08.xlsx&amp;sheet=U0&amp;row=501&amp;col=7&amp;number=0.0327&amp;sourceID=14","0.0327")</f>
        <v>0.0327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HYPERLINK("http://141.218.60.56/~jnz1568/getInfo.php?workbook=22_08.xlsx&amp;sheet=U0&amp;row=502&amp;col=6&amp;number=4.8&amp;sourceID=14","4.8")</f>
        <v>4.8</v>
      </c>
      <c r="G502" s="4" t="str">
        <f>HYPERLINK("http://141.218.60.56/~jnz1568/getInfo.php?workbook=22_08.xlsx&amp;sheet=U0&amp;row=502&amp;col=7&amp;number=0.0327&amp;sourceID=14","0.0327")</f>
        <v>0.0327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HYPERLINK("http://141.218.60.56/~jnz1568/getInfo.php?workbook=22_08.xlsx&amp;sheet=U0&amp;row=503&amp;col=6&amp;number=4.9&amp;sourceID=14","4.9")</f>
        <v>4.9</v>
      </c>
      <c r="G503" s="4" t="str">
        <f>HYPERLINK("http://141.218.60.56/~jnz1568/getInfo.php?workbook=22_08.xlsx&amp;sheet=U0&amp;row=503&amp;col=7&amp;number=0.0328&amp;sourceID=14","0.0328")</f>
        <v>0.0328</v>
      </c>
    </row>
    <row r="504" spans="1:7">
      <c r="A504" s="3">
        <v>22</v>
      </c>
      <c r="B504" s="3">
        <v>8</v>
      </c>
      <c r="C504" s="3">
        <v>4</v>
      </c>
      <c r="D504" s="3">
        <v>6</v>
      </c>
      <c r="E504" s="3">
        <v>1</v>
      </c>
      <c r="F504" s="4" t="str">
        <f>HYPERLINK("http://141.218.60.56/~jnz1568/getInfo.php?workbook=22_08.xlsx&amp;sheet=U0&amp;row=504&amp;col=6&amp;number=3&amp;sourceID=14","3")</f>
        <v>3</v>
      </c>
      <c r="G504" s="4" t="str">
        <f>HYPERLINK("http://141.218.60.56/~jnz1568/getInfo.php?workbook=22_08.xlsx&amp;sheet=U0&amp;row=504&amp;col=7&amp;number=0.0545&amp;sourceID=14","0.0545")</f>
        <v>0.0545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HYPERLINK("http://141.218.60.56/~jnz1568/getInfo.php?workbook=22_08.xlsx&amp;sheet=U0&amp;row=505&amp;col=6&amp;number=3.1&amp;sourceID=14","3.1")</f>
        <v>3.1</v>
      </c>
      <c r="G505" s="4" t="str">
        <f>HYPERLINK("http://141.218.60.56/~jnz1568/getInfo.php?workbook=22_08.xlsx&amp;sheet=U0&amp;row=505&amp;col=7&amp;number=0.0545&amp;sourceID=14","0.0545")</f>
        <v>0.0545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HYPERLINK("http://141.218.60.56/~jnz1568/getInfo.php?workbook=22_08.xlsx&amp;sheet=U0&amp;row=506&amp;col=6&amp;number=3.2&amp;sourceID=14","3.2")</f>
        <v>3.2</v>
      </c>
      <c r="G506" s="4" t="str">
        <f>HYPERLINK("http://141.218.60.56/~jnz1568/getInfo.php?workbook=22_08.xlsx&amp;sheet=U0&amp;row=506&amp;col=7&amp;number=0.0545&amp;sourceID=14","0.0545")</f>
        <v>0.0545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HYPERLINK("http://141.218.60.56/~jnz1568/getInfo.php?workbook=22_08.xlsx&amp;sheet=U0&amp;row=507&amp;col=6&amp;number=3.3&amp;sourceID=14","3.3")</f>
        <v>3.3</v>
      </c>
      <c r="G507" s="4" t="str">
        <f>HYPERLINK("http://141.218.60.56/~jnz1568/getInfo.php?workbook=22_08.xlsx&amp;sheet=U0&amp;row=507&amp;col=7&amp;number=0.0545&amp;sourceID=14","0.0545")</f>
        <v>0.0545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HYPERLINK("http://141.218.60.56/~jnz1568/getInfo.php?workbook=22_08.xlsx&amp;sheet=U0&amp;row=508&amp;col=6&amp;number=3.4&amp;sourceID=14","3.4")</f>
        <v>3.4</v>
      </c>
      <c r="G508" s="4" t="str">
        <f>HYPERLINK("http://141.218.60.56/~jnz1568/getInfo.php?workbook=22_08.xlsx&amp;sheet=U0&amp;row=508&amp;col=7&amp;number=0.0545&amp;sourceID=14","0.0545")</f>
        <v>0.0545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HYPERLINK("http://141.218.60.56/~jnz1568/getInfo.php?workbook=22_08.xlsx&amp;sheet=U0&amp;row=509&amp;col=6&amp;number=3.5&amp;sourceID=14","3.5")</f>
        <v>3.5</v>
      </c>
      <c r="G509" s="4" t="str">
        <f>HYPERLINK("http://141.218.60.56/~jnz1568/getInfo.php?workbook=22_08.xlsx&amp;sheet=U0&amp;row=509&amp;col=7&amp;number=0.0545&amp;sourceID=14","0.0545")</f>
        <v>0.0545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HYPERLINK("http://141.218.60.56/~jnz1568/getInfo.php?workbook=22_08.xlsx&amp;sheet=U0&amp;row=510&amp;col=6&amp;number=3.6&amp;sourceID=14","3.6")</f>
        <v>3.6</v>
      </c>
      <c r="G510" s="4" t="str">
        <f>HYPERLINK("http://141.218.60.56/~jnz1568/getInfo.php?workbook=22_08.xlsx&amp;sheet=U0&amp;row=510&amp;col=7&amp;number=0.0545&amp;sourceID=14","0.0545")</f>
        <v>0.0545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HYPERLINK("http://141.218.60.56/~jnz1568/getInfo.php?workbook=22_08.xlsx&amp;sheet=U0&amp;row=511&amp;col=6&amp;number=3.7&amp;sourceID=14","3.7")</f>
        <v>3.7</v>
      </c>
      <c r="G511" s="4" t="str">
        <f>HYPERLINK("http://141.218.60.56/~jnz1568/getInfo.php?workbook=22_08.xlsx&amp;sheet=U0&amp;row=511&amp;col=7&amp;number=0.0545&amp;sourceID=14","0.0545")</f>
        <v>0.0545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HYPERLINK("http://141.218.60.56/~jnz1568/getInfo.php?workbook=22_08.xlsx&amp;sheet=U0&amp;row=512&amp;col=6&amp;number=3.8&amp;sourceID=14","3.8")</f>
        <v>3.8</v>
      </c>
      <c r="G512" s="4" t="str">
        <f>HYPERLINK("http://141.218.60.56/~jnz1568/getInfo.php?workbook=22_08.xlsx&amp;sheet=U0&amp;row=512&amp;col=7&amp;number=0.0545&amp;sourceID=14","0.0545")</f>
        <v>0.0545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HYPERLINK("http://141.218.60.56/~jnz1568/getInfo.php?workbook=22_08.xlsx&amp;sheet=U0&amp;row=513&amp;col=6&amp;number=3.9&amp;sourceID=14","3.9")</f>
        <v>3.9</v>
      </c>
      <c r="G513" s="4" t="str">
        <f>HYPERLINK("http://141.218.60.56/~jnz1568/getInfo.php?workbook=22_08.xlsx&amp;sheet=U0&amp;row=513&amp;col=7&amp;number=0.0545&amp;sourceID=14","0.0545")</f>
        <v>0.0545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HYPERLINK("http://141.218.60.56/~jnz1568/getInfo.php?workbook=22_08.xlsx&amp;sheet=U0&amp;row=514&amp;col=6&amp;number=4&amp;sourceID=14","4")</f>
        <v>4</v>
      </c>
      <c r="G514" s="4" t="str">
        <f>HYPERLINK("http://141.218.60.56/~jnz1568/getInfo.php?workbook=22_08.xlsx&amp;sheet=U0&amp;row=514&amp;col=7&amp;number=0.0545&amp;sourceID=14","0.0545")</f>
        <v>0.0545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HYPERLINK("http://141.218.60.56/~jnz1568/getInfo.php?workbook=22_08.xlsx&amp;sheet=U0&amp;row=515&amp;col=6&amp;number=4.1&amp;sourceID=14","4.1")</f>
        <v>4.1</v>
      </c>
      <c r="G515" s="4" t="str">
        <f>HYPERLINK("http://141.218.60.56/~jnz1568/getInfo.php?workbook=22_08.xlsx&amp;sheet=U0&amp;row=515&amp;col=7&amp;number=0.0545&amp;sourceID=14","0.0545")</f>
        <v>0.0545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HYPERLINK("http://141.218.60.56/~jnz1568/getInfo.php?workbook=22_08.xlsx&amp;sheet=U0&amp;row=516&amp;col=6&amp;number=4.2&amp;sourceID=14","4.2")</f>
        <v>4.2</v>
      </c>
      <c r="G516" s="4" t="str">
        <f>HYPERLINK("http://141.218.60.56/~jnz1568/getInfo.php?workbook=22_08.xlsx&amp;sheet=U0&amp;row=516&amp;col=7&amp;number=0.0545&amp;sourceID=14","0.0545")</f>
        <v>0.0545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HYPERLINK("http://141.218.60.56/~jnz1568/getInfo.php?workbook=22_08.xlsx&amp;sheet=U0&amp;row=517&amp;col=6&amp;number=4.3&amp;sourceID=14","4.3")</f>
        <v>4.3</v>
      </c>
      <c r="G517" s="4" t="str">
        <f>HYPERLINK("http://141.218.60.56/~jnz1568/getInfo.php?workbook=22_08.xlsx&amp;sheet=U0&amp;row=517&amp;col=7&amp;number=0.0545&amp;sourceID=14","0.0545")</f>
        <v>0.0545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HYPERLINK("http://141.218.60.56/~jnz1568/getInfo.php?workbook=22_08.xlsx&amp;sheet=U0&amp;row=518&amp;col=6&amp;number=4.4&amp;sourceID=14","4.4")</f>
        <v>4.4</v>
      </c>
      <c r="G518" s="4" t="str">
        <f>HYPERLINK("http://141.218.60.56/~jnz1568/getInfo.php?workbook=22_08.xlsx&amp;sheet=U0&amp;row=518&amp;col=7&amp;number=0.0545&amp;sourceID=14","0.0545")</f>
        <v>0.0545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HYPERLINK("http://141.218.60.56/~jnz1568/getInfo.php?workbook=22_08.xlsx&amp;sheet=U0&amp;row=519&amp;col=6&amp;number=4.5&amp;sourceID=14","4.5")</f>
        <v>4.5</v>
      </c>
      <c r="G519" s="4" t="str">
        <f>HYPERLINK("http://141.218.60.56/~jnz1568/getInfo.php?workbook=22_08.xlsx&amp;sheet=U0&amp;row=519&amp;col=7&amp;number=0.0545&amp;sourceID=14","0.0545")</f>
        <v>0.0545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HYPERLINK("http://141.218.60.56/~jnz1568/getInfo.php?workbook=22_08.xlsx&amp;sheet=U0&amp;row=520&amp;col=6&amp;number=4.6&amp;sourceID=14","4.6")</f>
        <v>4.6</v>
      </c>
      <c r="G520" s="4" t="str">
        <f>HYPERLINK("http://141.218.60.56/~jnz1568/getInfo.php?workbook=22_08.xlsx&amp;sheet=U0&amp;row=520&amp;col=7&amp;number=0.0545&amp;sourceID=14","0.0545")</f>
        <v>0.0545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HYPERLINK("http://141.218.60.56/~jnz1568/getInfo.php?workbook=22_08.xlsx&amp;sheet=U0&amp;row=521&amp;col=6&amp;number=4.7&amp;sourceID=14","4.7")</f>
        <v>4.7</v>
      </c>
      <c r="G521" s="4" t="str">
        <f>HYPERLINK("http://141.218.60.56/~jnz1568/getInfo.php?workbook=22_08.xlsx&amp;sheet=U0&amp;row=521&amp;col=7&amp;number=0.0545&amp;sourceID=14","0.0545")</f>
        <v>0.0545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HYPERLINK("http://141.218.60.56/~jnz1568/getInfo.php?workbook=22_08.xlsx&amp;sheet=U0&amp;row=522&amp;col=6&amp;number=4.8&amp;sourceID=14","4.8")</f>
        <v>4.8</v>
      </c>
      <c r="G522" s="4" t="str">
        <f>HYPERLINK("http://141.218.60.56/~jnz1568/getInfo.php?workbook=22_08.xlsx&amp;sheet=U0&amp;row=522&amp;col=7&amp;number=0.0545&amp;sourceID=14","0.0545")</f>
        <v>0.0545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HYPERLINK("http://141.218.60.56/~jnz1568/getInfo.php?workbook=22_08.xlsx&amp;sheet=U0&amp;row=523&amp;col=6&amp;number=4.9&amp;sourceID=14","4.9")</f>
        <v>4.9</v>
      </c>
      <c r="G523" s="4" t="str">
        <f>HYPERLINK("http://141.218.60.56/~jnz1568/getInfo.php?workbook=22_08.xlsx&amp;sheet=U0&amp;row=523&amp;col=7&amp;number=0.0545&amp;sourceID=14","0.0545")</f>
        <v>0.0545</v>
      </c>
    </row>
    <row r="524" spans="1:7">
      <c r="A524" s="3">
        <v>22</v>
      </c>
      <c r="B524" s="3">
        <v>8</v>
      </c>
      <c r="C524" s="3">
        <v>4</v>
      </c>
      <c r="D524" s="3">
        <v>7</v>
      </c>
      <c r="E524" s="3">
        <v>1</v>
      </c>
      <c r="F524" s="4" t="str">
        <f>HYPERLINK("http://141.218.60.56/~jnz1568/getInfo.php?workbook=22_08.xlsx&amp;sheet=U0&amp;row=524&amp;col=6&amp;number=3&amp;sourceID=14","3")</f>
        <v>3</v>
      </c>
      <c r="G524" s="4" t="str">
        <f>HYPERLINK("http://141.218.60.56/~jnz1568/getInfo.php?workbook=22_08.xlsx&amp;sheet=U0&amp;row=524&amp;col=7&amp;number=0.0137&amp;sourceID=14","0.0137")</f>
        <v>0.0137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HYPERLINK("http://141.218.60.56/~jnz1568/getInfo.php?workbook=22_08.xlsx&amp;sheet=U0&amp;row=525&amp;col=6&amp;number=3.1&amp;sourceID=14","3.1")</f>
        <v>3.1</v>
      </c>
      <c r="G525" s="4" t="str">
        <f>HYPERLINK("http://141.218.60.56/~jnz1568/getInfo.php?workbook=22_08.xlsx&amp;sheet=U0&amp;row=525&amp;col=7&amp;number=0.0137&amp;sourceID=14","0.0137")</f>
        <v>0.0137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HYPERLINK("http://141.218.60.56/~jnz1568/getInfo.php?workbook=22_08.xlsx&amp;sheet=U0&amp;row=526&amp;col=6&amp;number=3.2&amp;sourceID=14","3.2")</f>
        <v>3.2</v>
      </c>
      <c r="G526" s="4" t="str">
        <f>HYPERLINK("http://141.218.60.56/~jnz1568/getInfo.php?workbook=22_08.xlsx&amp;sheet=U0&amp;row=526&amp;col=7&amp;number=0.0137&amp;sourceID=14","0.0137")</f>
        <v>0.0137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HYPERLINK("http://141.218.60.56/~jnz1568/getInfo.php?workbook=22_08.xlsx&amp;sheet=U0&amp;row=527&amp;col=6&amp;number=3.3&amp;sourceID=14","3.3")</f>
        <v>3.3</v>
      </c>
      <c r="G527" s="4" t="str">
        <f>HYPERLINK("http://141.218.60.56/~jnz1568/getInfo.php?workbook=22_08.xlsx&amp;sheet=U0&amp;row=527&amp;col=7&amp;number=0.0137&amp;sourceID=14","0.0137")</f>
        <v>0.0137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HYPERLINK("http://141.218.60.56/~jnz1568/getInfo.php?workbook=22_08.xlsx&amp;sheet=U0&amp;row=528&amp;col=6&amp;number=3.4&amp;sourceID=14","3.4")</f>
        <v>3.4</v>
      </c>
      <c r="G528" s="4" t="str">
        <f>HYPERLINK("http://141.218.60.56/~jnz1568/getInfo.php?workbook=22_08.xlsx&amp;sheet=U0&amp;row=528&amp;col=7&amp;number=0.0137&amp;sourceID=14","0.0137")</f>
        <v>0.0137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HYPERLINK("http://141.218.60.56/~jnz1568/getInfo.php?workbook=22_08.xlsx&amp;sheet=U0&amp;row=529&amp;col=6&amp;number=3.5&amp;sourceID=14","3.5")</f>
        <v>3.5</v>
      </c>
      <c r="G529" s="4" t="str">
        <f>HYPERLINK("http://141.218.60.56/~jnz1568/getInfo.php?workbook=22_08.xlsx&amp;sheet=U0&amp;row=529&amp;col=7&amp;number=0.0137&amp;sourceID=14","0.0137")</f>
        <v>0.0137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HYPERLINK("http://141.218.60.56/~jnz1568/getInfo.php?workbook=22_08.xlsx&amp;sheet=U0&amp;row=530&amp;col=6&amp;number=3.6&amp;sourceID=14","3.6")</f>
        <v>3.6</v>
      </c>
      <c r="G530" s="4" t="str">
        <f>HYPERLINK("http://141.218.60.56/~jnz1568/getInfo.php?workbook=22_08.xlsx&amp;sheet=U0&amp;row=530&amp;col=7&amp;number=0.0137&amp;sourceID=14","0.0137")</f>
        <v>0.0137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HYPERLINK("http://141.218.60.56/~jnz1568/getInfo.php?workbook=22_08.xlsx&amp;sheet=U0&amp;row=531&amp;col=6&amp;number=3.7&amp;sourceID=14","3.7")</f>
        <v>3.7</v>
      </c>
      <c r="G531" s="4" t="str">
        <f>HYPERLINK("http://141.218.60.56/~jnz1568/getInfo.php?workbook=22_08.xlsx&amp;sheet=U0&amp;row=531&amp;col=7&amp;number=0.0137&amp;sourceID=14","0.0137")</f>
        <v>0.0137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HYPERLINK("http://141.218.60.56/~jnz1568/getInfo.php?workbook=22_08.xlsx&amp;sheet=U0&amp;row=532&amp;col=6&amp;number=3.8&amp;sourceID=14","3.8")</f>
        <v>3.8</v>
      </c>
      <c r="G532" s="4" t="str">
        <f>HYPERLINK("http://141.218.60.56/~jnz1568/getInfo.php?workbook=22_08.xlsx&amp;sheet=U0&amp;row=532&amp;col=7&amp;number=0.0137&amp;sourceID=14","0.0137")</f>
        <v>0.0137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HYPERLINK("http://141.218.60.56/~jnz1568/getInfo.php?workbook=22_08.xlsx&amp;sheet=U0&amp;row=533&amp;col=6&amp;number=3.9&amp;sourceID=14","3.9")</f>
        <v>3.9</v>
      </c>
      <c r="G533" s="4" t="str">
        <f>HYPERLINK("http://141.218.60.56/~jnz1568/getInfo.php?workbook=22_08.xlsx&amp;sheet=U0&amp;row=533&amp;col=7&amp;number=0.0137&amp;sourceID=14","0.0137")</f>
        <v>0.0137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HYPERLINK("http://141.218.60.56/~jnz1568/getInfo.php?workbook=22_08.xlsx&amp;sheet=U0&amp;row=534&amp;col=6&amp;number=4&amp;sourceID=14","4")</f>
        <v>4</v>
      </c>
      <c r="G534" s="4" t="str">
        <f>HYPERLINK("http://141.218.60.56/~jnz1568/getInfo.php?workbook=22_08.xlsx&amp;sheet=U0&amp;row=534&amp;col=7&amp;number=0.0137&amp;sourceID=14","0.0137")</f>
        <v>0.0137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HYPERLINK("http://141.218.60.56/~jnz1568/getInfo.php?workbook=22_08.xlsx&amp;sheet=U0&amp;row=535&amp;col=6&amp;number=4.1&amp;sourceID=14","4.1")</f>
        <v>4.1</v>
      </c>
      <c r="G535" s="4" t="str">
        <f>HYPERLINK("http://141.218.60.56/~jnz1568/getInfo.php?workbook=22_08.xlsx&amp;sheet=U0&amp;row=535&amp;col=7&amp;number=0.0137&amp;sourceID=14","0.0137")</f>
        <v>0.0137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HYPERLINK("http://141.218.60.56/~jnz1568/getInfo.php?workbook=22_08.xlsx&amp;sheet=U0&amp;row=536&amp;col=6&amp;number=4.2&amp;sourceID=14","4.2")</f>
        <v>4.2</v>
      </c>
      <c r="G536" s="4" t="str">
        <f>HYPERLINK("http://141.218.60.56/~jnz1568/getInfo.php?workbook=22_08.xlsx&amp;sheet=U0&amp;row=536&amp;col=7&amp;number=0.0137&amp;sourceID=14","0.0137")</f>
        <v>0.0137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HYPERLINK("http://141.218.60.56/~jnz1568/getInfo.php?workbook=22_08.xlsx&amp;sheet=U0&amp;row=537&amp;col=6&amp;number=4.3&amp;sourceID=14","4.3")</f>
        <v>4.3</v>
      </c>
      <c r="G537" s="4" t="str">
        <f>HYPERLINK("http://141.218.60.56/~jnz1568/getInfo.php?workbook=22_08.xlsx&amp;sheet=U0&amp;row=537&amp;col=7&amp;number=0.0137&amp;sourceID=14","0.0137")</f>
        <v>0.0137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HYPERLINK("http://141.218.60.56/~jnz1568/getInfo.php?workbook=22_08.xlsx&amp;sheet=U0&amp;row=538&amp;col=6&amp;number=4.4&amp;sourceID=14","4.4")</f>
        <v>4.4</v>
      </c>
      <c r="G538" s="4" t="str">
        <f>HYPERLINK("http://141.218.60.56/~jnz1568/getInfo.php?workbook=22_08.xlsx&amp;sheet=U0&amp;row=538&amp;col=7&amp;number=0.0137&amp;sourceID=14","0.0137")</f>
        <v>0.0137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HYPERLINK("http://141.218.60.56/~jnz1568/getInfo.php?workbook=22_08.xlsx&amp;sheet=U0&amp;row=539&amp;col=6&amp;number=4.5&amp;sourceID=14","4.5")</f>
        <v>4.5</v>
      </c>
      <c r="G539" s="4" t="str">
        <f>HYPERLINK("http://141.218.60.56/~jnz1568/getInfo.php?workbook=22_08.xlsx&amp;sheet=U0&amp;row=539&amp;col=7&amp;number=0.0137&amp;sourceID=14","0.0137")</f>
        <v>0.0137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HYPERLINK("http://141.218.60.56/~jnz1568/getInfo.php?workbook=22_08.xlsx&amp;sheet=U0&amp;row=540&amp;col=6&amp;number=4.6&amp;sourceID=14","4.6")</f>
        <v>4.6</v>
      </c>
      <c r="G540" s="4" t="str">
        <f>HYPERLINK("http://141.218.60.56/~jnz1568/getInfo.php?workbook=22_08.xlsx&amp;sheet=U0&amp;row=540&amp;col=7&amp;number=0.0137&amp;sourceID=14","0.0137")</f>
        <v>0.0137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HYPERLINK("http://141.218.60.56/~jnz1568/getInfo.php?workbook=22_08.xlsx&amp;sheet=U0&amp;row=541&amp;col=6&amp;number=4.7&amp;sourceID=14","4.7")</f>
        <v>4.7</v>
      </c>
      <c r="G541" s="4" t="str">
        <f>HYPERLINK("http://141.218.60.56/~jnz1568/getInfo.php?workbook=22_08.xlsx&amp;sheet=U0&amp;row=541&amp;col=7&amp;number=0.0137&amp;sourceID=14","0.0137")</f>
        <v>0.0137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HYPERLINK("http://141.218.60.56/~jnz1568/getInfo.php?workbook=22_08.xlsx&amp;sheet=U0&amp;row=542&amp;col=6&amp;number=4.8&amp;sourceID=14","4.8")</f>
        <v>4.8</v>
      </c>
      <c r="G542" s="4" t="str">
        <f>HYPERLINK("http://141.218.60.56/~jnz1568/getInfo.php?workbook=22_08.xlsx&amp;sheet=U0&amp;row=542&amp;col=7&amp;number=0.0137&amp;sourceID=14","0.0137")</f>
        <v>0.0137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HYPERLINK("http://141.218.60.56/~jnz1568/getInfo.php?workbook=22_08.xlsx&amp;sheet=U0&amp;row=543&amp;col=6&amp;number=4.9&amp;sourceID=14","4.9")</f>
        <v>4.9</v>
      </c>
      <c r="G543" s="4" t="str">
        <f>HYPERLINK("http://141.218.60.56/~jnz1568/getInfo.php?workbook=22_08.xlsx&amp;sheet=U0&amp;row=543&amp;col=7&amp;number=0.0137&amp;sourceID=14","0.0137")</f>
        <v>0.0137</v>
      </c>
    </row>
    <row r="544" spans="1:7">
      <c r="A544" s="3">
        <v>22</v>
      </c>
      <c r="B544" s="3">
        <v>8</v>
      </c>
      <c r="C544" s="3">
        <v>4</v>
      </c>
      <c r="D544" s="3">
        <v>8</v>
      </c>
      <c r="E544" s="3">
        <v>1</v>
      </c>
      <c r="F544" s="4" t="str">
        <f>HYPERLINK("http://141.218.60.56/~jnz1568/getInfo.php?workbook=22_08.xlsx&amp;sheet=U0&amp;row=544&amp;col=6&amp;number=3&amp;sourceID=14","3")</f>
        <v>3</v>
      </c>
      <c r="G544" s="4" t="str">
        <f>HYPERLINK("http://141.218.60.56/~jnz1568/getInfo.php?workbook=22_08.xlsx&amp;sheet=U0&amp;row=544&amp;col=7&amp;number=0.00518&amp;sourceID=14","0.00518")</f>
        <v>0.00518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HYPERLINK("http://141.218.60.56/~jnz1568/getInfo.php?workbook=22_08.xlsx&amp;sheet=U0&amp;row=545&amp;col=6&amp;number=3.1&amp;sourceID=14","3.1")</f>
        <v>3.1</v>
      </c>
      <c r="G545" s="4" t="str">
        <f>HYPERLINK("http://141.218.60.56/~jnz1568/getInfo.php?workbook=22_08.xlsx&amp;sheet=U0&amp;row=545&amp;col=7&amp;number=0.00518&amp;sourceID=14","0.00518")</f>
        <v>0.00518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HYPERLINK("http://141.218.60.56/~jnz1568/getInfo.php?workbook=22_08.xlsx&amp;sheet=U0&amp;row=546&amp;col=6&amp;number=3.2&amp;sourceID=14","3.2")</f>
        <v>3.2</v>
      </c>
      <c r="G546" s="4" t="str">
        <f>HYPERLINK("http://141.218.60.56/~jnz1568/getInfo.php?workbook=22_08.xlsx&amp;sheet=U0&amp;row=546&amp;col=7&amp;number=0.00518&amp;sourceID=14","0.00518")</f>
        <v>0.00518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HYPERLINK("http://141.218.60.56/~jnz1568/getInfo.php?workbook=22_08.xlsx&amp;sheet=U0&amp;row=547&amp;col=6&amp;number=3.3&amp;sourceID=14","3.3")</f>
        <v>3.3</v>
      </c>
      <c r="G547" s="4" t="str">
        <f>HYPERLINK("http://141.218.60.56/~jnz1568/getInfo.php?workbook=22_08.xlsx&amp;sheet=U0&amp;row=547&amp;col=7&amp;number=0.00518&amp;sourceID=14","0.00518")</f>
        <v>0.00518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HYPERLINK("http://141.218.60.56/~jnz1568/getInfo.php?workbook=22_08.xlsx&amp;sheet=U0&amp;row=548&amp;col=6&amp;number=3.4&amp;sourceID=14","3.4")</f>
        <v>3.4</v>
      </c>
      <c r="G548" s="4" t="str">
        <f>HYPERLINK("http://141.218.60.56/~jnz1568/getInfo.php?workbook=22_08.xlsx&amp;sheet=U0&amp;row=548&amp;col=7&amp;number=0.00518&amp;sourceID=14","0.00518")</f>
        <v>0.00518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HYPERLINK("http://141.218.60.56/~jnz1568/getInfo.php?workbook=22_08.xlsx&amp;sheet=U0&amp;row=549&amp;col=6&amp;number=3.5&amp;sourceID=14","3.5")</f>
        <v>3.5</v>
      </c>
      <c r="G549" s="4" t="str">
        <f>HYPERLINK("http://141.218.60.56/~jnz1568/getInfo.php?workbook=22_08.xlsx&amp;sheet=U0&amp;row=549&amp;col=7&amp;number=0.00518&amp;sourceID=14","0.00518")</f>
        <v>0.00518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HYPERLINK("http://141.218.60.56/~jnz1568/getInfo.php?workbook=22_08.xlsx&amp;sheet=U0&amp;row=550&amp;col=6&amp;number=3.6&amp;sourceID=14","3.6")</f>
        <v>3.6</v>
      </c>
      <c r="G550" s="4" t="str">
        <f>HYPERLINK("http://141.218.60.56/~jnz1568/getInfo.php?workbook=22_08.xlsx&amp;sheet=U0&amp;row=550&amp;col=7&amp;number=0.00518&amp;sourceID=14","0.00518")</f>
        <v>0.00518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HYPERLINK("http://141.218.60.56/~jnz1568/getInfo.php?workbook=22_08.xlsx&amp;sheet=U0&amp;row=551&amp;col=6&amp;number=3.7&amp;sourceID=14","3.7")</f>
        <v>3.7</v>
      </c>
      <c r="G551" s="4" t="str">
        <f>HYPERLINK("http://141.218.60.56/~jnz1568/getInfo.php?workbook=22_08.xlsx&amp;sheet=U0&amp;row=551&amp;col=7&amp;number=0.00518&amp;sourceID=14","0.00518")</f>
        <v>0.00518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HYPERLINK("http://141.218.60.56/~jnz1568/getInfo.php?workbook=22_08.xlsx&amp;sheet=U0&amp;row=552&amp;col=6&amp;number=3.8&amp;sourceID=14","3.8")</f>
        <v>3.8</v>
      </c>
      <c r="G552" s="4" t="str">
        <f>HYPERLINK("http://141.218.60.56/~jnz1568/getInfo.php?workbook=22_08.xlsx&amp;sheet=U0&amp;row=552&amp;col=7&amp;number=0.00518&amp;sourceID=14","0.00518")</f>
        <v>0.00518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HYPERLINK("http://141.218.60.56/~jnz1568/getInfo.php?workbook=22_08.xlsx&amp;sheet=U0&amp;row=553&amp;col=6&amp;number=3.9&amp;sourceID=14","3.9")</f>
        <v>3.9</v>
      </c>
      <c r="G553" s="4" t="str">
        <f>HYPERLINK("http://141.218.60.56/~jnz1568/getInfo.php?workbook=22_08.xlsx&amp;sheet=U0&amp;row=553&amp;col=7&amp;number=0.00518&amp;sourceID=14","0.00518")</f>
        <v>0.00518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HYPERLINK("http://141.218.60.56/~jnz1568/getInfo.php?workbook=22_08.xlsx&amp;sheet=U0&amp;row=554&amp;col=6&amp;number=4&amp;sourceID=14","4")</f>
        <v>4</v>
      </c>
      <c r="G554" s="4" t="str">
        <f>HYPERLINK("http://141.218.60.56/~jnz1568/getInfo.php?workbook=22_08.xlsx&amp;sheet=U0&amp;row=554&amp;col=7&amp;number=0.00518&amp;sourceID=14","0.00518")</f>
        <v>0.00518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HYPERLINK("http://141.218.60.56/~jnz1568/getInfo.php?workbook=22_08.xlsx&amp;sheet=U0&amp;row=555&amp;col=6&amp;number=4.1&amp;sourceID=14","4.1")</f>
        <v>4.1</v>
      </c>
      <c r="G555" s="4" t="str">
        <f>HYPERLINK("http://141.218.60.56/~jnz1568/getInfo.php?workbook=22_08.xlsx&amp;sheet=U0&amp;row=555&amp;col=7&amp;number=0.00518&amp;sourceID=14","0.00518")</f>
        <v>0.00518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HYPERLINK("http://141.218.60.56/~jnz1568/getInfo.php?workbook=22_08.xlsx&amp;sheet=U0&amp;row=556&amp;col=6&amp;number=4.2&amp;sourceID=14","4.2")</f>
        <v>4.2</v>
      </c>
      <c r="G556" s="4" t="str">
        <f>HYPERLINK("http://141.218.60.56/~jnz1568/getInfo.php?workbook=22_08.xlsx&amp;sheet=U0&amp;row=556&amp;col=7&amp;number=0.00518&amp;sourceID=14","0.00518")</f>
        <v>0.00518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HYPERLINK("http://141.218.60.56/~jnz1568/getInfo.php?workbook=22_08.xlsx&amp;sheet=U0&amp;row=557&amp;col=6&amp;number=4.3&amp;sourceID=14","4.3")</f>
        <v>4.3</v>
      </c>
      <c r="G557" s="4" t="str">
        <f>HYPERLINK("http://141.218.60.56/~jnz1568/getInfo.php?workbook=22_08.xlsx&amp;sheet=U0&amp;row=557&amp;col=7&amp;number=0.00517&amp;sourceID=14","0.00517")</f>
        <v>0.00517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HYPERLINK("http://141.218.60.56/~jnz1568/getInfo.php?workbook=22_08.xlsx&amp;sheet=U0&amp;row=558&amp;col=6&amp;number=4.4&amp;sourceID=14","4.4")</f>
        <v>4.4</v>
      </c>
      <c r="G558" s="4" t="str">
        <f>HYPERLINK("http://141.218.60.56/~jnz1568/getInfo.php?workbook=22_08.xlsx&amp;sheet=U0&amp;row=558&amp;col=7&amp;number=0.00517&amp;sourceID=14","0.00517")</f>
        <v>0.00517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HYPERLINK("http://141.218.60.56/~jnz1568/getInfo.php?workbook=22_08.xlsx&amp;sheet=U0&amp;row=559&amp;col=6&amp;number=4.5&amp;sourceID=14","4.5")</f>
        <v>4.5</v>
      </c>
      <c r="G559" s="4" t="str">
        <f>HYPERLINK("http://141.218.60.56/~jnz1568/getInfo.php?workbook=22_08.xlsx&amp;sheet=U0&amp;row=559&amp;col=7&amp;number=0.00517&amp;sourceID=14","0.00517")</f>
        <v>0.00517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HYPERLINK("http://141.218.60.56/~jnz1568/getInfo.php?workbook=22_08.xlsx&amp;sheet=U0&amp;row=560&amp;col=6&amp;number=4.6&amp;sourceID=14","4.6")</f>
        <v>4.6</v>
      </c>
      <c r="G560" s="4" t="str">
        <f>HYPERLINK("http://141.218.60.56/~jnz1568/getInfo.php?workbook=22_08.xlsx&amp;sheet=U0&amp;row=560&amp;col=7&amp;number=0.00517&amp;sourceID=14","0.00517")</f>
        <v>0.00517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HYPERLINK("http://141.218.60.56/~jnz1568/getInfo.php?workbook=22_08.xlsx&amp;sheet=U0&amp;row=561&amp;col=6&amp;number=4.7&amp;sourceID=14","4.7")</f>
        <v>4.7</v>
      </c>
      <c r="G561" s="4" t="str">
        <f>HYPERLINK("http://141.218.60.56/~jnz1568/getInfo.php?workbook=22_08.xlsx&amp;sheet=U0&amp;row=561&amp;col=7&amp;number=0.00516&amp;sourceID=14","0.00516")</f>
        <v>0.00516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HYPERLINK("http://141.218.60.56/~jnz1568/getInfo.php?workbook=22_08.xlsx&amp;sheet=U0&amp;row=562&amp;col=6&amp;number=4.8&amp;sourceID=14","4.8")</f>
        <v>4.8</v>
      </c>
      <c r="G562" s="4" t="str">
        <f>HYPERLINK("http://141.218.60.56/~jnz1568/getInfo.php?workbook=22_08.xlsx&amp;sheet=U0&amp;row=562&amp;col=7&amp;number=0.00516&amp;sourceID=14","0.00516")</f>
        <v>0.00516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HYPERLINK("http://141.218.60.56/~jnz1568/getInfo.php?workbook=22_08.xlsx&amp;sheet=U0&amp;row=563&amp;col=6&amp;number=4.9&amp;sourceID=14","4.9")</f>
        <v>4.9</v>
      </c>
      <c r="G563" s="4" t="str">
        <f>HYPERLINK("http://141.218.60.56/~jnz1568/getInfo.php?workbook=22_08.xlsx&amp;sheet=U0&amp;row=563&amp;col=7&amp;number=0.00515&amp;sourceID=14","0.00515")</f>
        <v>0.00515</v>
      </c>
    </row>
    <row r="564" spans="1:7">
      <c r="A564" s="3">
        <v>22</v>
      </c>
      <c r="B564" s="3">
        <v>8</v>
      </c>
      <c r="C564" s="3">
        <v>4</v>
      </c>
      <c r="D564" s="3">
        <v>9</v>
      </c>
      <c r="E564" s="3">
        <v>1</v>
      </c>
      <c r="F564" s="4" t="str">
        <f>HYPERLINK("http://141.218.60.56/~jnz1568/getInfo.php?workbook=22_08.xlsx&amp;sheet=U0&amp;row=564&amp;col=6&amp;number=3&amp;sourceID=14","3")</f>
        <v>3</v>
      </c>
      <c r="G564" s="4" t="str">
        <f>HYPERLINK("http://141.218.60.56/~jnz1568/getInfo.php?workbook=22_08.xlsx&amp;sheet=U0&amp;row=564&amp;col=7&amp;number=0.862&amp;sourceID=14","0.862")</f>
        <v>0.862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HYPERLINK("http://141.218.60.56/~jnz1568/getInfo.php?workbook=22_08.xlsx&amp;sheet=U0&amp;row=565&amp;col=6&amp;number=3.1&amp;sourceID=14","3.1")</f>
        <v>3.1</v>
      </c>
      <c r="G565" s="4" t="str">
        <f>HYPERLINK("http://141.218.60.56/~jnz1568/getInfo.php?workbook=22_08.xlsx&amp;sheet=U0&amp;row=565&amp;col=7&amp;number=0.862&amp;sourceID=14","0.862")</f>
        <v>0.862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HYPERLINK("http://141.218.60.56/~jnz1568/getInfo.php?workbook=22_08.xlsx&amp;sheet=U0&amp;row=566&amp;col=6&amp;number=3.2&amp;sourceID=14","3.2")</f>
        <v>3.2</v>
      </c>
      <c r="G566" s="4" t="str">
        <f>HYPERLINK("http://141.218.60.56/~jnz1568/getInfo.php?workbook=22_08.xlsx&amp;sheet=U0&amp;row=566&amp;col=7&amp;number=0.862&amp;sourceID=14","0.862")</f>
        <v>0.862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HYPERLINK("http://141.218.60.56/~jnz1568/getInfo.php?workbook=22_08.xlsx&amp;sheet=U0&amp;row=567&amp;col=6&amp;number=3.3&amp;sourceID=14","3.3")</f>
        <v>3.3</v>
      </c>
      <c r="G567" s="4" t="str">
        <f>HYPERLINK("http://141.218.60.56/~jnz1568/getInfo.php?workbook=22_08.xlsx&amp;sheet=U0&amp;row=567&amp;col=7&amp;number=0.862&amp;sourceID=14","0.862")</f>
        <v>0.862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HYPERLINK("http://141.218.60.56/~jnz1568/getInfo.php?workbook=22_08.xlsx&amp;sheet=U0&amp;row=568&amp;col=6&amp;number=3.4&amp;sourceID=14","3.4")</f>
        <v>3.4</v>
      </c>
      <c r="G568" s="4" t="str">
        <f>HYPERLINK("http://141.218.60.56/~jnz1568/getInfo.php?workbook=22_08.xlsx&amp;sheet=U0&amp;row=568&amp;col=7&amp;number=0.862&amp;sourceID=14","0.862")</f>
        <v>0.862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HYPERLINK("http://141.218.60.56/~jnz1568/getInfo.php?workbook=22_08.xlsx&amp;sheet=U0&amp;row=569&amp;col=6&amp;number=3.5&amp;sourceID=14","3.5")</f>
        <v>3.5</v>
      </c>
      <c r="G569" s="4" t="str">
        <f>HYPERLINK("http://141.218.60.56/~jnz1568/getInfo.php?workbook=22_08.xlsx&amp;sheet=U0&amp;row=569&amp;col=7&amp;number=0.862&amp;sourceID=14","0.862")</f>
        <v>0.862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HYPERLINK("http://141.218.60.56/~jnz1568/getInfo.php?workbook=22_08.xlsx&amp;sheet=U0&amp;row=570&amp;col=6&amp;number=3.6&amp;sourceID=14","3.6")</f>
        <v>3.6</v>
      </c>
      <c r="G570" s="4" t="str">
        <f>HYPERLINK("http://141.218.60.56/~jnz1568/getInfo.php?workbook=22_08.xlsx&amp;sheet=U0&amp;row=570&amp;col=7&amp;number=0.862&amp;sourceID=14","0.862")</f>
        <v>0.862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HYPERLINK("http://141.218.60.56/~jnz1568/getInfo.php?workbook=22_08.xlsx&amp;sheet=U0&amp;row=571&amp;col=6&amp;number=3.7&amp;sourceID=14","3.7")</f>
        <v>3.7</v>
      </c>
      <c r="G571" s="4" t="str">
        <f>HYPERLINK("http://141.218.60.56/~jnz1568/getInfo.php?workbook=22_08.xlsx&amp;sheet=U0&amp;row=571&amp;col=7&amp;number=0.862&amp;sourceID=14","0.862")</f>
        <v>0.862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HYPERLINK("http://141.218.60.56/~jnz1568/getInfo.php?workbook=22_08.xlsx&amp;sheet=U0&amp;row=572&amp;col=6&amp;number=3.8&amp;sourceID=14","3.8")</f>
        <v>3.8</v>
      </c>
      <c r="G572" s="4" t="str">
        <f>HYPERLINK("http://141.218.60.56/~jnz1568/getInfo.php?workbook=22_08.xlsx&amp;sheet=U0&amp;row=572&amp;col=7&amp;number=0.863&amp;sourceID=14","0.863")</f>
        <v>0.863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HYPERLINK("http://141.218.60.56/~jnz1568/getInfo.php?workbook=22_08.xlsx&amp;sheet=U0&amp;row=573&amp;col=6&amp;number=3.9&amp;sourceID=14","3.9")</f>
        <v>3.9</v>
      </c>
      <c r="G573" s="4" t="str">
        <f>HYPERLINK("http://141.218.60.56/~jnz1568/getInfo.php?workbook=22_08.xlsx&amp;sheet=U0&amp;row=573&amp;col=7&amp;number=0.863&amp;sourceID=14","0.863")</f>
        <v>0.863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HYPERLINK("http://141.218.60.56/~jnz1568/getInfo.php?workbook=22_08.xlsx&amp;sheet=U0&amp;row=574&amp;col=6&amp;number=4&amp;sourceID=14","4")</f>
        <v>4</v>
      </c>
      <c r="G574" s="4" t="str">
        <f>HYPERLINK("http://141.218.60.56/~jnz1568/getInfo.php?workbook=22_08.xlsx&amp;sheet=U0&amp;row=574&amp;col=7&amp;number=0.863&amp;sourceID=14","0.863")</f>
        <v>0.863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HYPERLINK("http://141.218.60.56/~jnz1568/getInfo.php?workbook=22_08.xlsx&amp;sheet=U0&amp;row=575&amp;col=6&amp;number=4.1&amp;sourceID=14","4.1")</f>
        <v>4.1</v>
      </c>
      <c r="G575" s="4" t="str">
        <f>HYPERLINK("http://141.218.60.56/~jnz1568/getInfo.php?workbook=22_08.xlsx&amp;sheet=U0&amp;row=575&amp;col=7&amp;number=0.863&amp;sourceID=14","0.863")</f>
        <v>0.863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HYPERLINK("http://141.218.60.56/~jnz1568/getInfo.php?workbook=22_08.xlsx&amp;sheet=U0&amp;row=576&amp;col=6&amp;number=4.2&amp;sourceID=14","4.2")</f>
        <v>4.2</v>
      </c>
      <c r="G576" s="4" t="str">
        <f>HYPERLINK("http://141.218.60.56/~jnz1568/getInfo.php?workbook=22_08.xlsx&amp;sheet=U0&amp;row=576&amp;col=7&amp;number=0.864&amp;sourceID=14","0.864")</f>
        <v>0.864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HYPERLINK("http://141.218.60.56/~jnz1568/getInfo.php?workbook=22_08.xlsx&amp;sheet=U0&amp;row=577&amp;col=6&amp;number=4.3&amp;sourceID=14","4.3")</f>
        <v>4.3</v>
      </c>
      <c r="G577" s="4" t="str">
        <f>HYPERLINK("http://141.218.60.56/~jnz1568/getInfo.php?workbook=22_08.xlsx&amp;sheet=U0&amp;row=577&amp;col=7&amp;number=0.864&amp;sourceID=14","0.864")</f>
        <v>0.864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HYPERLINK("http://141.218.60.56/~jnz1568/getInfo.php?workbook=22_08.xlsx&amp;sheet=U0&amp;row=578&amp;col=6&amp;number=4.4&amp;sourceID=14","4.4")</f>
        <v>4.4</v>
      </c>
      <c r="G578" s="4" t="str">
        <f>HYPERLINK("http://141.218.60.56/~jnz1568/getInfo.php?workbook=22_08.xlsx&amp;sheet=U0&amp;row=578&amp;col=7&amp;number=0.865&amp;sourceID=14","0.865")</f>
        <v>0.865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HYPERLINK("http://141.218.60.56/~jnz1568/getInfo.php?workbook=22_08.xlsx&amp;sheet=U0&amp;row=579&amp;col=6&amp;number=4.5&amp;sourceID=14","4.5")</f>
        <v>4.5</v>
      </c>
      <c r="G579" s="4" t="str">
        <f>HYPERLINK("http://141.218.60.56/~jnz1568/getInfo.php?workbook=22_08.xlsx&amp;sheet=U0&amp;row=579&amp;col=7&amp;number=0.866&amp;sourceID=14","0.866")</f>
        <v>0.866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HYPERLINK("http://141.218.60.56/~jnz1568/getInfo.php?workbook=22_08.xlsx&amp;sheet=U0&amp;row=580&amp;col=6&amp;number=4.6&amp;sourceID=14","4.6")</f>
        <v>4.6</v>
      </c>
      <c r="G580" s="4" t="str">
        <f>HYPERLINK("http://141.218.60.56/~jnz1568/getInfo.php?workbook=22_08.xlsx&amp;sheet=U0&amp;row=580&amp;col=7&amp;number=0.867&amp;sourceID=14","0.867")</f>
        <v>0.867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HYPERLINK("http://141.218.60.56/~jnz1568/getInfo.php?workbook=22_08.xlsx&amp;sheet=U0&amp;row=581&amp;col=6&amp;number=4.7&amp;sourceID=14","4.7")</f>
        <v>4.7</v>
      </c>
      <c r="G581" s="4" t="str">
        <f>HYPERLINK("http://141.218.60.56/~jnz1568/getInfo.php?workbook=22_08.xlsx&amp;sheet=U0&amp;row=581&amp;col=7&amp;number=0.868&amp;sourceID=14","0.868")</f>
        <v>0.868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HYPERLINK("http://141.218.60.56/~jnz1568/getInfo.php?workbook=22_08.xlsx&amp;sheet=U0&amp;row=582&amp;col=6&amp;number=4.8&amp;sourceID=14","4.8")</f>
        <v>4.8</v>
      </c>
      <c r="G582" s="4" t="str">
        <f>HYPERLINK("http://141.218.60.56/~jnz1568/getInfo.php?workbook=22_08.xlsx&amp;sheet=U0&amp;row=582&amp;col=7&amp;number=0.87&amp;sourceID=14","0.87")</f>
        <v>0.87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HYPERLINK("http://141.218.60.56/~jnz1568/getInfo.php?workbook=22_08.xlsx&amp;sheet=U0&amp;row=583&amp;col=6&amp;number=4.9&amp;sourceID=14","4.9")</f>
        <v>4.9</v>
      </c>
      <c r="G583" s="4" t="str">
        <f>HYPERLINK("http://141.218.60.56/~jnz1568/getInfo.php?workbook=22_08.xlsx&amp;sheet=U0&amp;row=583&amp;col=7&amp;number=0.872&amp;sourceID=14","0.872")</f>
        <v>0.872</v>
      </c>
    </row>
    <row r="584" spans="1:7">
      <c r="A584" s="3">
        <v>22</v>
      </c>
      <c r="B584" s="3">
        <v>8</v>
      </c>
      <c r="C584" s="3">
        <v>4</v>
      </c>
      <c r="D584" s="3">
        <v>10</v>
      </c>
      <c r="E584" s="3">
        <v>1</v>
      </c>
      <c r="F584" s="4" t="str">
        <f>HYPERLINK("http://141.218.60.56/~jnz1568/getInfo.php?workbook=22_08.xlsx&amp;sheet=U0&amp;row=584&amp;col=6&amp;number=3&amp;sourceID=14","3")</f>
        <v>3</v>
      </c>
      <c r="G584" s="4" t="str">
        <f>HYPERLINK("http://141.218.60.56/~jnz1568/getInfo.php?workbook=22_08.xlsx&amp;sheet=U0&amp;row=584&amp;col=7&amp;number=0.000567&amp;sourceID=14","0.000567")</f>
        <v>0.000567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HYPERLINK("http://141.218.60.56/~jnz1568/getInfo.php?workbook=22_08.xlsx&amp;sheet=U0&amp;row=585&amp;col=6&amp;number=3.1&amp;sourceID=14","3.1")</f>
        <v>3.1</v>
      </c>
      <c r="G585" s="4" t="str">
        <f>HYPERLINK("http://141.218.60.56/~jnz1568/getInfo.php?workbook=22_08.xlsx&amp;sheet=U0&amp;row=585&amp;col=7&amp;number=0.000567&amp;sourceID=14","0.000567")</f>
        <v>0.000567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HYPERLINK("http://141.218.60.56/~jnz1568/getInfo.php?workbook=22_08.xlsx&amp;sheet=U0&amp;row=586&amp;col=6&amp;number=3.2&amp;sourceID=14","3.2")</f>
        <v>3.2</v>
      </c>
      <c r="G586" s="4" t="str">
        <f>HYPERLINK("http://141.218.60.56/~jnz1568/getInfo.php?workbook=22_08.xlsx&amp;sheet=U0&amp;row=586&amp;col=7&amp;number=0.000567&amp;sourceID=14","0.000567")</f>
        <v>0.000567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HYPERLINK("http://141.218.60.56/~jnz1568/getInfo.php?workbook=22_08.xlsx&amp;sheet=U0&amp;row=587&amp;col=6&amp;number=3.3&amp;sourceID=14","3.3")</f>
        <v>3.3</v>
      </c>
      <c r="G587" s="4" t="str">
        <f>HYPERLINK("http://141.218.60.56/~jnz1568/getInfo.php?workbook=22_08.xlsx&amp;sheet=U0&amp;row=587&amp;col=7&amp;number=0.000567&amp;sourceID=14","0.000567")</f>
        <v>0.000567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HYPERLINK("http://141.218.60.56/~jnz1568/getInfo.php?workbook=22_08.xlsx&amp;sheet=U0&amp;row=588&amp;col=6&amp;number=3.4&amp;sourceID=14","3.4")</f>
        <v>3.4</v>
      </c>
      <c r="G588" s="4" t="str">
        <f>HYPERLINK("http://141.218.60.56/~jnz1568/getInfo.php?workbook=22_08.xlsx&amp;sheet=U0&amp;row=588&amp;col=7&amp;number=0.000567&amp;sourceID=14","0.000567")</f>
        <v>0.000567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HYPERLINK("http://141.218.60.56/~jnz1568/getInfo.php?workbook=22_08.xlsx&amp;sheet=U0&amp;row=589&amp;col=6&amp;number=3.5&amp;sourceID=14","3.5")</f>
        <v>3.5</v>
      </c>
      <c r="G589" s="4" t="str">
        <f>HYPERLINK("http://141.218.60.56/~jnz1568/getInfo.php?workbook=22_08.xlsx&amp;sheet=U0&amp;row=589&amp;col=7&amp;number=0.000567&amp;sourceID=14","0.000567")</f>
        <v>0.000567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HYPERLINK("http://141.218.60.56/~jnz1568/getInfo.php?workbook=22_08.xlsx&amp;sheet=U0&amp;row=590&amp;col=6&amp;number=3.6&amp;sourceID=14","3.6")</f>
        <v>3.6</v>
      </c>
      <c r="G590" s="4" t="str">
        <f>HYPERLINK("http://141.218.60.56/~jnz1568/getInfo.php?workbook=22_08.xlsx&amp;sheet=U0&amp;row=590&amp;col=7&amp;number=0.000567&amp;sourceID=14","0.000567")</f>
        <v>0.000567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HYPERLINK("http://141.218.60.56/~jnz1568/getInfo.php?workbook=22_08.xlsx&amp;sheet=U0&amp;row=591&amp;col=6&amp;number=3.7&amp;sourceID=14","3.7")</f>
        <v>3.7</v>
      </c>
      <c r="G591" s="4" t="str">
        <f>HYPERLINK("http://141.218.60.56/~jnz1568/getInfo.php?workbook=22_08.xlsx&amp;sheet=U0&amp;row=591&amp;col=7&amp;number=0.000567&amp;sourceID=14","0.000567")</f>
        <v>0.000567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HYPERLINK("http://141.218.60.56/~jnz1568/getInfo.php?workbook=22_08.xlsx&amp;sheet=U0&amp;row=592&amp;col=6&amp;number=3.8&amp;sourceID=14","3.8")</f>
        <v>3.8</v>
      </c>
      <c r="G592" s="4" t="str">
        <f>HYPERLINK("http://141.218.60.56/~jnz1568/getInfo.php?workbook=22_08.xlsx&amp;sheet=U0&amp;row=592&amp;col=7&amp;number=0.000567&amp;sourceID=14","0.000567")</f>
        <v>0.000567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HYPERLINK("http://141.218.60.56/~jnz1568/getInfo.php?workbook=22_08.xlsx&amp;sheet=U0&amp;row=593&amp;col=6&amp;number=3.9&amp;sourceID=14","3.9")</f>
        <v>3.9</v>
      </c>
      <c r="G593" s="4" t="str">
        <f>HYPERLINK("http://141.218.60.56/~jnz1568/getInfo.php?workbook=22_08.xlsx&amp;sheet=U0&amp;row=593&amp;col=7&amp;number=0.000567&amp;sourceID=14","0.000567")</f>
        <v>0.000567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HYPERLINK("http://141.218.60.56/~jnz1568/getInfo.php?workbook=22_08.xlsx&amp;sheet=U0&amp;row=594&amp;col=6&amp;number=4&amp;sourceID=14","4")</f>
        <v>4</v>
      </c>
      <c r="G594" s="4" t="str">
        <f>HYPERLINK("http://141.218.60.56/~jnz1568/getInfo.php?workbook=22_08.xlsx&amp;sheet=U0&amp;row=594&amp;col=7&amp;number=0.000567&amp;sourceID=14","0.000567")</f>
        <v>0.000567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HYPERLINK("http://141.218.60.56/~jnz1568/getInfo.php?workbook=22_08.xlsx&amp;sheet=U0&amp;row=595&amp;col=6&amp;number=4.1&amp;sourceID=14","4.1")</f>
        <v>4.1</v>
      </c>
      <c r="G595" s="4" t="str">
        <f>HYPERLINK("http://141.218.60.56/~jnz1568/getInfo.php?workbook=22_08.xlsx&amp;sheet=U0&amp;row=595&amp;col=7&amp;number=0.000567&amp;sourceID=14","0.000567")</f>
        <v>0.000567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HYPERLINK("http://141.218.60.56/~jnz1568/getInfo.php?workbook=22_08.xlsx&amp;sheet=U0&amp;row=596&amp;col=6&amp;number=4.2&amp;sourceID=14","4.2")</f>
        <v>4.2</v>
      </c>
      <c r="G596" s="4" t="str">
        <f>HYPERLINK("http://141.218.60.56/~jnz1568/getInfo.php?workbook=22_08.xlsx&amp;sheet=U0&amp;row=596&amp;col=7&amp;number=0.000567&amp;sourceID=14","0.000567")</f>
        <v>0.000567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HYPERLINK("http://141.218.60.56/~jnz1568/getInfo.php?workbook=22_08.xlsx&amp;sheet=U0&amp;row=597&amp;col=6&amp;number=4.3&amp;sourceID=14","4.3")</f>
        <v>4.3</v>
      </c>
      <c r="G597" s="4" t="str">
        <f>HYPERLINK("http://141.218.60.56/~jnz1568/getInfo.php?workbook=22_08.xlsx&amp;sheet=U0&amp;row=597&amp;col=7&amp;number=0.000568&amp;sourceID=14","0.000568")</f>
        <v>0.000568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HYPERLINK("http://141.218.60.56/~jnz1568/getInfo.php?workbook=22_08.xlsx&amp;sheet=U0&amp;row=598&amp;col=6&amp;number=4.4&amp;sourceID=14","4.4")</f>
        <v>4.4</v>
      </c>
      <c r="G598" s="4" t="str">
        <f>HYPERLINK("http://141.218.60.56/~jnz1568/getInfo.php?workbook=22_08.xlsx&amp;sheet=U0&amp;row=598&amp;col=7&amp;number=0.000568&amp;sourceID=14","0.000568")</f>
        <v>0.000568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HYPERLINK("http://141.218.60.56/~jnz1568/getInfo.php?workbook=22_08.xlsx&amp;sheet=U0&amp;row=599&amp;col=6&amp;number=4.5&amp;sourceID=14","4.5")</f>
        <v>4.5</v>
      </c>
      <c r="G599" s="4" t="str">
        <f>HYPERLINK("http://141.218.60.56/~jnz1568/getInfo.php?workbook=22_08.xlsx&amp;sheet=U0&amp;row=599&amp;col=7&amp;number=0.000568&amp;sourceID=14","0.000568")</f>
        <v>0.000568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HYPERLINK("http://141.218.60.56/~jnz1568/getInfo.php?workbook=22_08.xlsx&amp;sheet=U0&amp;row=600&amp;col=6&amp;number=4.6&amp;sourceID=14","4.6")</f>
        <v>4.6</v>
      </c>
      <c r="G600" s="4" t="str">
        <f>HYPERLINK("http://141.218.60.56/~jnz1568/getInfo.php?workbook=22_08.xlsx&amp;sheet=U0&amp;row=600&amp;col=7&amp;number=0.000568&amp;sourceID=14","0.000568")</f>
        <v>0.000568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HYPERLINK("http://141.218.60.56/~jnz1568/getInfo.php?workbook=22_08.xlsx&amp;sheet=U0&amp;row=601&amp;col=6&amp;number=4.7&amp;sourceID=14","4.7")</f>
        <v>4.7</v>
      </c>
      <c r="G601" s="4" t="str">
        <f>HYPERLINK("http://141.218.60.56/~jnz1568/getInfo.php?workbook=22_08.xlsx&amp;sheet=U0&amp;row=601&amp;col=7&amp;number=0.000569&amp;sourceID=14","0.000569")</f>
        <v>0.000569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HYPERLINK("http://141.218.60.56/~jnz1568/getInfo.php?workbook=22_08.xlsx&amp;sheet=U0&amp;row=602&amp;col=6&amp;number=4.8&amp;sourceID=14","4.8")</f>
        <v>4.8</v>
      </c>
      <c r="G602" s="4" t="str">
        <f>HYPERLINK("http://141.218.60.56/~jnz1568/getInfo.php?workbook=22_08.xlsx&amp;sheet=U0&amp;row=602&amp;col=7&amp;number=0.000569&amp;sourceID=14","0.000569")</f>
        <v>0.000569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HYPERLINK("http://141.218.60.56/~jnz1568/getInfo.php?workbook=22_08.xlsx&amp;sheet=U0&amp;row=603&amp;col=6&amp;number=4.9&amp;sourceID=14","4.9")</f>
        <v>4.9</v>
      </c>
      <c r="G603" s="4" t="str">
        <f>HYPERLINK("http://141.218.60.56/~jnz1568/getInfo.php?workbook=22_08.xlsx&amp;sheet=U0&amp;row=603&amp;col=7&amp;number=0.00057&amp;sourceID=14","0.00057")</f>
        <v>0.00057</v>
      </c>
    </row>
    <row r="604" spans="1:7">
      <c r="A604" s="3">
        <v>22</v>
      </c>
      <c r="B604" s="3">
        <v>8</v>
      </c>
      <c r="C604" s="3">
        <v>5</v>
      </c>
      <c r="D604" s="3">
        <v>6</v>
      </c>
      <c r="E604" s="3">
        <v>1</v>
      </c>
      <c r="F604" s="4" t="str">
        <f>HYPERLINK("http://141.218.60.56/~jnz1568/getInfo.php?workbook=22_08.xlsx&amp;sheet=U0&amp;row=604&amp;col=6&amp;number=3&amp;sourceID=14","3")</f>
        <v>3</v>
      </c>
      <c r="G604" s="4" t="str">
        <f>HYPERLINK("http://141.218.60.56/~jnz1568/getInfo.php?workbook=22_08.xlsx&amp;sheet=U0&amp;row=604&amp;col=7&amp;number=0.00362&amp;sourceID=14","0.00362")</f>
        <v>0.00362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HYPERLINK("http://141.218.60.56/~jnz1568/getInfo.php?workbook=22_08.xlsx&amp;sheet=U0&amp;row=605&amp;col=6&amp;number=3.1&amp;sourceID=14","3.1")</f>
        <v>3.1</v>
      </c>
      <c r="G605" s="4" t="str">
        <f>HYPERLINK("http://141.218.60.56/~jnz1568/getInfo.php?workbook=22_08.xlsx&amp;sheet=U0&amp;row=605&amp;col=7&amp;number=0.00362&amp;sourceID=14","0.00362")</f>
        <v>0.00362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HYPERLINK("http://141.218.60.56/~jnz1568/getInfo.php?workbook=22_08.xlsx&amp;sheet=U0&amp;row=606&amp;col=6&amp;number=3.2&amp;sourceID=14","3.2")</f>
        <v>3.2</v>
      </c>
      <c r="G606" s="4" t="str">
        <f>HYPERLINK("http://141.218.60.56/~jnz1568/getInfo.php?workbook=22_08.xlsx&amp;sheet=U0&amp;row=606&amp;col=7&amp;number=0.00362&amp;sourceID=14","0.00362")</f>
        <v>0.00362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HYPERLINK("http://141.218.60.56/~jnz1568/getInfo.php?workbook=22_08.xlsx&amp;sheet=U0&amp;row=607&amp;col=6&amp;number=3.3&amp;sourceID=14","3.3")</f>
        <v>3.3</v>
      </c>
      <c r="G607" s="4" t="str">
        <f>HYPERLINK("http://141.218.60.56/~jnz1568/getInfo.php?workbook=22_08.xlsx&amp;sheet=U0&amp;row=607&amp;col=7&amp;number=0.00362&amp;sourceID=14","0.00362")</f>
        <v>0.00362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HYPERLINK("http://141.218.60.56/~jnz1568/getInfo.php?workbook=22_08.xlsx&amp;sheet=U0&amp;row=608&amp;col=6&amp;number=3.4&amp;sourceID=14","3.4")</f>
        <v>3.4</v>
      </c>
      <c r="G608" s="4" t="str">
        <f>HYPERLINK("http://141.218.60.56/~jnz1568/getInfo.php?workbook=22_08.xlsx&amp;sheet=U0&amp;row=608&amp;col=7&amp;number=0.00362&amp;sourceID=14","0.00362")</f>
        <v>0.00362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HYPERLINK("http://141.218.60.56/~jnz1568/getInfo.php?workbook=22_08.xlsx&amp;sheet=U0&amp;row=609&amp;col=6&amp;number=3.5&amp;sourceID=14","3.5")</f>
        <v>3.5</v>
      </c>
      <c r="G609" s="4" t="str">
        <f>HYPERLINK("http://141.218.60.56/~jnz1568/getInfo.php?workbook=22_08.xlsx&amp;sheet=U0&amp;row=609&amp;col=7&amp;number=0.00362&amp;sourceID=14","0.00362")</f>
        <v>0.00362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HYPERLINK("http://141.218.60.56/~jnz1568/getInfo.php?workbook=22_08.xlsx&amp;sheet=U0&amp;row=610&amp;col=6&amp;number=3.6&amp;sourceID=14","3.6")</f>
        <v>3.6</v>
      </c>
      <c r="G610" s="4" t="str">
        <f>HYPERLINK("http://141.218.60.56/~jnz1568/getInfo.php?workbook=22_08.xlsx&amp;sheet=U0&amp;row=610&amp;col=7&amp;number=0.00362&amp;sourceID=14","0.00362")</f>
        <v>0.00362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HYPERLINK("http://141.218.60.56/~jnz1568/getInfo.php?workbook=22_08.xlsx&amp;sheet=U0&amp;row=611&amp;col=6&amp;number=3.7&amp;sourceID=14","3.7")</f>
        <v>3.7</v>
      </c>
      <c r="G611" s="4" t="str">
        <f>HYPERLINK("http://141.218.60.56/~jnz1568/getInfo.php?workbook=22_08.xlsx&amp;sheet=U0&amp;row=611&amp;col=7&amp;number=0.00362&amp;sourceID=14","0.00362")</f>
        <v>0.00362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HYPERLINK("http://141.218.60.56/~jnz1568/getInfo.php?workbook=22_08.xlsx&amp;sheet=U0&amp;row=612&amp;col=6&amp;number=3.8&amp;sourceID=14","3.8")</f>
        <v>3.8</v>
      </c>
      <c r="G612" s="4" t="str">
        <f>HYPERLINK("http://141.218.60.56/~jnz1568/getInfo.php?workbook=22_08.xlsx&amp;sheet=U0&amp;row=612&amp;col=7&amp;number=0.00362&amp;sourceID=14","0.00362")</f>
        <v>0.00362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HYPERLINK("http://141.218.60.56/~jnz1568/getInfo.php?workbook=22_08.xlsx&amp;sheet=U0&amp;row=613&amp;col=6&amp;number=3.9&amp;sourceID=14","3.9")</f>
        <v>3.9</v>
      </c>
      <c r="G613" s="4" t="str">
        <f>HYPERLINK("http://141.218.60.56/~jnz1568/getInfo.php?workbook=22_08.xlsx&amp;sheet=U0&amp;row=613&amp;col=7&amp;number=0.00362&amp;sourceID=14","0.00362")</f>
        <v>0.00362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HYPERLINK("http://141.218.60.56/~jnz1568/getInfo.php?workbook=22_08.xlsx&amp;sheet=U0&amp;row=614&amp;col=6&amp;number=4&amp;sourceID=14","4")</f>
        <v>4</v>
      </c>
      <c r="G614" s="4" t="str">
        <f>HYPERLINK("http://141.218.60.56/~jnz1568/getInfo.php?workbook=22_08.xlsx&amp;sheet=U0&amp;row=614&amp;col=7&amp;number=0.00362&amp;sourceID=14","0.00362")</f>
        <v>0.00362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HYPERLINK("http://141.218.60.56/~jnz1568/getInfo.php?workbook=22_08.xlsx&amp;sheet=U0&amp;row=615&amp;col=6&amp;number=4.1&amp;sourceID=14","4.1")</f>
        <v>4.1</v>
      </c>
      <c r="G615" s="4" t="str">
        <f>HYPERLINK("http://141.218.60.56/~jnz1568/getInfo.php?workbook=22_08.xlsx&amp;sheet=U0&amp;row=615&amp;col=7&amp;number=0.00362&amp;sourceID=14","0.00362")</f>
        <v>0.00362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HYPERLINK("http://141.218.60.56/~jnz1568/getInfo.php?workbook=22_08.xlsx&amp;sheet=U0&amp;row=616&amp;col=6&amp;number=4.2&amp;sourceID=14","4.2")</f>
        <v>4.2</v>
      </c>
      <c r="G616" s="4" t="str">
        <f>HYPERLINK("http://141.218.60.56/~jnz1568/getInfo.php?workbook=22_08.xlsx&amp;sheet=U0&amp;row=616&amp;col=7&amp;number=0.00361&amp;sourceID=14","0.00361")</f>
        <v>0.00361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HYPERLINK("http://141.218.60.56/~jnz1568/getInfo.php?workbook=22_08.xlsx&amp;sheet=U0&amp;row=617&amp;col=6&amp;number=4.3&amp;sourceID=14","4.3")</f>
        <v>4.3</v>
      </c>
      <c r="G617" s="4" t="str">
        <f>HYPERLINK("http://141.218.60.56/~jnz1568/getInfo.php?workbook=22_08.xlsx&amp;sheet=U0&amp;row=617&amp;col=7&amp;number=0.00361&amp;sourceID=14","0.00361")</f>
        <v>0.00361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HYPERLINK("http://141.218.60.56/~jnz1568/getInfo.php?workbook=22_08.xlsx&amp;sheet=U0&amp;row=618&amp;col=6&amp;number=4.4&amp;sourceID=14","4.4")</f>
        <v>4.4</v>
      </c>
      <c r="G618" s="4" t="str">
        <f>HYPERLINK("http://141.218.60.56/~jnz1568/getInfo.php?workbook=22_08.xlsx&amp;sheet=U0&amp;row=618&amp;col=7&amp;number=0.00361&amp;sourceID=14","0.00361")</f>
        <v>0.00361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HYPERLINK("http://141.218.60.56/~jnz1568/getInfo.php?workbook=22_08.xlsx&amp;sheet=U0&amp;row=619&amp;col=6&amp;number=4.5&amp;sourceID=14","4.5")</f>
        <v>4.5</v>
      </c>
      <c r="G619" s="4" t="str">
        <f>HYPERLINK("http://141.218.60.56/~jnz1568/getInfo.php?workbook=22_08.xlsx&amp;sheet=U0&amp;row=619&amp;col=7&amp;number=0.00361&amp;sourceID=14","0.00361")</f>
        <v>0.00361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HYPERLINK("http://141.218.60.56/~jnz1568/getInfo.php?workbook=22_08.xlsx&amp;sheet=U0&amp;row=620&amp;col=6&amp;number=4.6&amp;sourceID=14","4.6")</f>
        <v>4.6</v>
      </c>
      <c r="G620" s="4" t="str">
        <f>HYPERLINK("http://141.218.60.56/~jnz1568/getInfo.php?workbook=22_08.xlsx&amp;sheet=U0&amp;row=620&amp;col=7&amp;number=0.00361&amp;sourceID=14","0.00361")</f>
        <v>0.00361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HYPERLINK("http://141.218.60.56/~jnz1568/getInfo.php?workbook=22_08.xlsx&amp;sheet=U0&amp;row=621&amp;col=6&amp;number=4.7&amp;sourceID=14","4.7")</f>
        <v>4.7</v>
      </c>
      <c r="G621" s="4" t="str">
        <f>HYPERLINK("http://141.218.60.56/~jnz1568/getInfo.php?workbook=22_08.xlsx&amp;sheet=U0&amp;row=621&amp;col=7&amp;number=0.0036&amp;sourceID=14","0.0036")</f>
        <v>0.0036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HYPERLINK("http://141.218.60.56/~jnz1568/getInfo.php?workbook=22_08.xlsx&amp;sheet=U0&amp;row=622&amp;col=6&amp;number=4.8&amp;sourceID=14","4.8")</f>
        <v>4.8</v>
      </c>
      <c r="G622" s="4" t="str">
        <f>HYPERLINK("http://141.218.60.56/~jnz1568/getInfo.php?workbook=22_08.xlsx&amp;sheet=U0&amp;row=622&amp;col=7&amp;number=0.0036&amp;sourceID=14","0.0036")</f>
        <v>0.0036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HYPERLINK("http://141.218.60.56/~jnz1568/getInfo.php?workbook=22_08.xlsx&amp;sheet=U0&amp;row=623&amp;col=6&amp;number=4.9&amp;sourceID=14","4.9")</f>
        <v>4.9</v>
      </c>
      <c r="G623" s="4" t="str">
        <f>HYPERLINK("http://141.218.60.56/~jnz1568/getInfo.php?workbook=22_08.xlsx&amp;sheet=U0&amp;row=623&amp;col=7&amp;number=0.0036&amp;sourceID=14","0.0036")</f>
        <v>0.0036</v>
      </c>
    </row>
    <row r="624" spans="1:7">
      <c r="A624" s="3">
        <v>22</v>
      </c>
      <c r="B624" s="3">
        <v>8</v>
      </c>
      <c r="C624" s="3">
        <v>5</v>
      </c>
      <c r="D624" s="3">
        <v>7</v>
      </c>
      <c r="E624" s="3">
        <v>1</v>
      </c>
      <c r="F624" s="4" t="str">
        <f>HYPERLINK("http://141.218.60.56/~jnz1568/getInfo.php?workbook=22_08.xlsx&amp;sheet=U0&amp;row=624&amp;col=6&amp;number=3&amp;sourceID=14","3")</f>
        <v>3</v>
      </c>
      <c r="G624" s="4" t="str">
        <f>HYPERLINK("http://141.218.60.56/~jnz1568/getInfo.php?workbook=22_08.xlsx&amp;sheet=U0&amp;row=624&amp;col=7&amp;number=0.015&amp;sourceID=14","0.015")</f>
        <v>0.015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HYPERLINK("http://141.218.60.56/~jnz1568/getInfo.php?workbook=22_08.xlsx&amp;sheet=U0&amp;row=625&amp;col=6&amp;number=3.1&amp;sourceID=14","3.1")</f>
        <v>3.1</v>
      </c>
      <c r="G625" s="4" t="str">
        <f>HYPERLINK("http://141.218.60.56/~jnz1568/getInfo.php?workbook=22_08.xlsx&amp;sheet=U0&amp;row=625&amp;col=7&amp;number=0.015&amp;sourceID=14","0.015")</f>
        <v>0.015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HYPERLINK("http://141.218.60.56/~jnz1568/getInfo.php?workbook=22_08.xlsx&amp;sheet=U0&amp;row=626&amp;col=6&amp;number=3.2&amp;sourceID=14","3.2")</f>
        <v>3.2</v>
      </c>
      <c r="G626" s="4" t="str">
        <f>HYPERLINK("http://141.218.60.56/~jnz1568/getInfo.php?workbook=22_08.xlsx&amp;sheet=U0&amp;row=626&amp;col=7&amp;number=0.015&amp;sourceID=14","0.015")</f>
        <v>0.015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HYPERLINK("http://141.218.60.56/~jnz1568/getInfo.php?workbook=22_08.xlsx&amp;sheet=U0&amp;row=627&amp;col=6&amp;number=3.3&amp;sourceID=14","3.3")</f>
        <v>3.3</v>
      </c>
      <c r="G627" s="4" t="str">
        <f>HYPERLINK("http://141.218.60.56/~jnz1568/getInfo.php?workbook=22_08.xlsx&amp;sheet=U0&amp;row=627&amp;col=7&amp;number=0.015&amp;sourceID=14","0.015")</f>
        <v>0.015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HYPERLINK("http://141.218.60.56/~jnz1568/getInfo.php?workbook=22_08.xlsx&amp;sheet=U0&amp;row=628&amp;col=6&amp;number=3.4&amp;sourceID=14","3.4")</f>
        <v>3.4</v>
      </c>
      <c r="G628" s="4" t="str">
        <f>HYPERLINK("http://141.218.60.56/~jnz1568/getInfo.php?workbook=22_08.xlsx&amp;sheet=U0&amp;row=628&amp;col=7&amp;number=0.015&amp;sourceID=14","0.015")</f>
        <v>0.015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HYPERLINK("http://141.218.60.56/~jnz1568/getInfo.php?workbook=22_08.xlsx&amp;sheet=U0&amp;row=629&amp;col=6&amp;number=3.5&amp;sourceID=14","3.5")</f>
        <v>3.5</v>
      </c>
      <c r="G629" s="4" t="str">
        <f>HYPERLINK("http://141.218.60.56/~jnz1568/getInfo.php?workbook=22_08.xlsx&amp;sheet=U0&amp;row=629&amp;col=7&amp;number=0.015&amp;sourceID=14","0.015")</f>
        <v>0.015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HYPERLINK("http://141.218.60.56/~jnz1568/getInfo.php?workbook=22_08.xlsx&amp;sheet=U0&amp;row=630&amp;col=6&amp;number=3.6&amp;sourceID=14","3.6")</f>
        <v>3.6</v>
      </c>
      <c r="G630" s="4" t="str">
        <f>HYPERLINK("http://141.218.60.56/~jnz1568/getInfo.php?workbook=22_08.xlsx&amp;sheet=U0&amp;row=630&amp;col=7&amp;number=0.015&amp;sourceID=14","0.015")</f>
        <v>0.015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HYPERLINK("http://141.218.60.56/~jnz1568/getInfo.php?workbook=22_08.xlsx&amp;sheet=U0&amp;row=631&amp;col=6&amp;number=3.7&amp;sourceID=14","3.7")</f>
        <v>3.7</v>
      </c>
      <c r="G631" s="4" t="str">
        <f>HYPERLINK("http://141.218.60.56/~jnz1568/getInfo.php?workbook=22_08.xlsx&amp;sheet=U0&amp;row=631&amp;col=7&amp;number=0.015&amp;sourceID=14","0.015")</f>
        <v>0.015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HYPERLINK("http://141.218.60.56/~jnz1568/getInfo.php?workbook=22_08.xlsx&amp;sheet=U0&amp;row=632&amp;col=6&amp;number=3.8&amp;sourceID=14","3.8")</f>
        <v>3.8</v>
      </c>
      <c r="G632" s="4" t="str">
        <f>HYPERLINK("http://141.218.60.56/~jnz1568/getInfo.php?workbook=22_08.xlsx&amp;sheet=U0&amp;row=632&amp;col=7&amp;number=0.015&amp;sourceID=14","0.015")</f>
        <v>0.015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HYPERLINK("http://141.218.60.56/~jnz1568/getInfo.php?workbook=22_08.xlsx&amp;sheet=U0&amp;row=633&amp;col=6&amp;number=3.9&amp;sourceID=14","3.9")</f>
        <v>3.9</v>
      </c>
      <c r="G633" s="4" t="str">
        <f>HYPERLINK("http://141.218.60.56/~jnz1568/getInfo.php?workbook=22_08.xlsx&amp;sheet=U0&amp;row=633&amp;col=7&amp;number=0.015&amp;sourceID=14","0.015")</f>
        <v>0.015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HYPERLINK("http://141.218.60.56/~jnz1568/getInfo.php?workbook=22_08.xlsx&amp;sheet=U0&amp;row=634&amp;col=6&amp;number=4&amp;sourceID=14","4")</f>
        <v>4</v>
      </c>
      <c r="G634" s="4" t="str">
        <f>HYPERLINK("http://141.218.60.56/~jnz1568/getInfo.php?workbook=22_08.xlsx&amp;sheet=U0&amp;row=634&amp;col=7&amp;number=0.015&amp;sourceID=14","0.015")</f>
        <v>0.015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HYPERLINK("http://141.218.60.56/~jnz1568/getInfo.php?workbook=22_08.xlsx&amp;sheet=U0&amp;row=635&amp;col=6&amp;number=4.1&amp;sourceID=14","4.1")</f>
        <v>4.1</v>
      </c>
      <c r="G635" s="4" t="str">
        <f>HYPERLINK("http://141.218.60.56/~jnz1568/getInfo.php?workbook=22_08.xlsx&amp;sheet=U0&amp;row=635&amp;col=7&amp;number=0.015&amp;sourceID=14","0.015")</f>
        <v>0.015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HYPERLINK("http://141.218.60.56/~jnz1568/getInfo.php?workbook=22_08.xlsx&amp;sheet=U0&amp;row=636&amp;col=6&amp;number=4.2&amp;sourceID=14","4.2")</f>
        <v>4.2</v>
      </c>
      <c r="G636" s="4" t="str">
        <f>HYPERLINK("http://141.218.60.56/~jnz1568/getInfo.php?workbook=22_08.xlsx&amp;sheet=U0&amp;row=636&amp;col=7&amp;number=0.015&amp;sourceID=14","0.015")</f>
        <v>0.015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HYPERLINK("http://141.218.60.56/~jnz1568/getInfo.php?workbook=22_08.xlsx&amp;sheet=U0&amp;row=637&amp;col=6&amp;number=4.3&amp;sourceID=14","4.3")</f>
        <v>4.3</v>
      </c>
      <c r="G637" s="4" t="str">
        <f>HYPERLINK("http://141.218.60.56/~jnz1568/getInfo.php?workbook=22_08.xlsx&amp;sheet=U0&amp;row=637&amp;col=7&amp;number=0.015&amp;sourceID=14","0.015")</f>
        <v>0.015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HYPERLINK("http://141.218.60.56/~jnz1568/getInfo.php?workbook=22_08.xlsx&amp;sheet=U0&amp;row=638&amp;col=6&amp;number=4.4&amp;sourceID=14","4.4")</f>
        <v>4.4</v>
      </c>
      <c r="G638" s="4" t="str">
        <f>HYPERLINK("http://141.218.60.56/~jnz1568/getInfo.php?workbook=22_08.xlsx&amp;sheet=U0&amp;row=638&amp;col=7&amp;number=0.015&amp;sourceID=14","0.015")</f>
        <v>0.015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HYPERLINK("http://141.218.60.56/~jnz1568/getInfo.php?workbook=22_08.xlsx&amp;sheet=U0&amp;row=639&amp;col=6&amp;number=4.5&amp;sourceID=14","4.5")</f>
        <v>4.5</v>
      </c>
      <c r="G639" s="4" t="str">
        <f>HYPERLINK("http://141.218.60.56/~jnz1568/getInfo.php?workbook=22_08.xlsx&amp;sheet=U0&amp;row=639&amp;col=7&amp;number=0.015&amp;sourceID=14","0.015")</f>
        <v>0.015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HYPERLINK("http://141.218.60.56/~jnz1568/getInfo.php?workbook=22_08.xlsx&amp;sheet=U0&amp;row=640&amp;col=6&amp;number=4.6&amp;sourceID=14","4.6")</f>
        <v>4.6</v>
      </c>
      <c r="G640" s="4" t="str">
        <f>HYPERLINK("http://141.218.60.56/~jnz1568/getInfo.php?workbook=22_08.xlsx&amp;sheet=U0&amp;row=640&amp;col=7&amp;number=0.015&amp;sourceID=14","0.015")</f>
        <v>0.015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HYPERLINK("http://141.218.60.56/~jnz1568/getInfo.php?workbook=22_08.xlsx&amp;sheet=U0&amp;row=641&amp;col=6&amp;number=4.7&amp;sourceID=14","4.7")</f>
        <v>4.7</v>
      </c>
      <c r="G641" s="4" t="str">
        <f>HYPERLINK("http://141.218.60.56/~jnz1568/getInfo.php?workbook=22_08.xlsx&amp;sheet=U0&amp;row=641&amp;col=7&amp;number=0.015&amp;sourceID=14","0.015")</f>
        <v>0.015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HYPERLINK("http://141.218.60.56/~jnz1568/getInfo.php?workbook=22_08.xlsx&amp;sheet=U0&amp;row=642&amp;col=6&amp;number=4.8&amp;sourceID=14","4.8")</f>
        <v>4.8</v>
      </c>
      <c r="G642" s="4" t="str">
        <f>HYPERLINK("http://141.218.60.56/~jnz1568/getInfo.php?workbook=22_08.xlsx&amp;sheet=U0&amp;row=642&amp;col=7&amp;number=0.0151&amp;sourceID=14","0.0151")</f>
        <v>0.0151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HYPERLINK("http://141.218.60.56/~jnz1568/getInfo.php?workbook=22_08.xlsx&amp;sheet=U0&amp;row=643&amp;col=6&amp;number=4.9&amp;sourceID=14","4.9")</f>
        <v>4.9</v>
      </c>
      <c r="G643" s="4" t="str">
        <f>HYPERLINK("http://141.218.60.56/~jnz1568/getInfo.php?workbook=22_08.xlsx&amp;sheet=U0&amp;row=643&amp;col=7&amp;number=0.0151&amp;sourceID=14","0.0151")</f>
        <v>0.0151</v>
      </c>
    </row>
    <row r="644" spans="1:7">
      <c r="A644" s="3">
        <v>22</v>
      </c>
      <c r="B644" s="3">
        <v>8</v>
      </c>
      <c r="C644" s="3">
        <v>5</v>
      </c>
      <c r="D644" s="3">
        <v>8</v>
      </c>
      <c r="E644" s="3">
        <v>1</v>
      </c>
      <c r="F644" s="4" t="str">
        <f>HYPERLINK("http://141.218.60.56/~jnz1568/getInfo.php?workbook=22_08.xlsx&amp;sheet=U0&amp;row=644&amp;col=6&amp;number=3&amp;sourceID=14","3")</f>
        <v>3</v>
      </c>
      <c r="G644" s="4" t="str">
        <f>HYPERLINK("http://141.218.60.56/~jnz1568/getInfo.php?workbook=22_08.xlsx&amp;sheet=U0&amp;row=644&amp;col=7&amp;number=0.00191&amp;sourceID=14","0.00191")</f>
        <v>0.00191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HYPERLINK("http://141.218.60.56/~jnz1568/getInfo.php?workbook=22_08.xlsx&amp;sheet=U0&amp;row=645&amp;col=6&amp;number=3.1&amp;sourceID=14","3.1")</f>
        <v>3.1</v>
      </c>
      <c r="G645" s="4" t="str">
        <f>HYPERLINK("http://141.218.60.56/~jnz1568/getInfo.php?workbook=22_08.xlsx&amp;sheet=U0&amp;row=645&amp;col=7&amp;number=0.00191&amp;sourceID=14","0.00191")</f>
        <v>0.00191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HYPERLINK("http://141.218.60.56/~jnz1568/getInfo.php?workbook=22_08.xlsx&amp;sheet=U0&amp;row=646&amp;col=6&amp;number=3.2&amp;sourceID=14","3.2")</f>
        <v>3.2</v>
      </c>
      <c r="G646" s="4" t="str">
        <f>HYPERLINK("http://141.218.60.56/~jnz1568/getInfo.php?workbook=22_08.xlsx&amp;sheet=U0&amp;row=646&amp;col=7&amp;number=0.00191&amp;sourceID=14","0.00191")</f>
        <v>0.00191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HYPERLINK("http://141.218.60.56/~jnz1568/getInfo.php?workbook=22_08.xlsx&amp;sheet=U0&amp;row=647&amp;col=6&amp;number=3.3&amp;sourceID=14","3.3")</f>
        <v>3.3</v>
      </c>
      <c r="G647" s="4" t="str">
        <f>HYPERLINK("http://141.218.60.56/~jnz1568/getInfo.php?workbook=22_08.xlsx&amp;sheet=U0&amp;row=647&amp;col=7&amp;number=0.00191&amp;sourceID=14","0.00191")</f>
        <v>0.00191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HYPERLINK("http://141.218.60.56/~jnz1568/getInfo.php?workbook=22_08.xlsx&amp;sheet=U0&amp;row=648&amp;col=6&amp;number=3.4&amp;sourceID=14","3.4")</f>
        <v>3.4</v>
      </c>
      <c r="G648" s="4" t="str">
        <f>HYPERLINK("http://141.218.60.56/~jnz1568/getInfo.php?workbook=22_08.xlsx&amp;sheet=U0&amp;row=648&amp;col=7&amp;number=0.00191&amp;sourceID=14","0.00191")</f>
        <v>0.00191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HYPERLINK("http://141.218.60.56/~jnz1568/getInfo.php?workbook=22_08.xlsx&amp;sheet=U0&amp;row=649&amp;col=6&amp;number=3.5&amp;sourceID=14","3.5")</f>
        <v>3.5</v>
      </c>
      <c r="G649" s="4" t="str">
        <f>HYPERLINK("http://141.218.60.56/~jnz1568/getInfo.php?workbook=22_08.xlsx&amp;sheet=U0&amp;row=649&amp;col=7&amp;number=0.00191&amp;sourceID=14","0.00191")</f>
        <v>0.00191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HYPERLINK("http://141.218.60.56/~jnz1568/getInfo.php?workbook=22_08.xlsx&amp;sheet=U0&amp;row=650&amp;col=6&amp;number=3.6&amp;sourceID=14","3.6")</f>
        <v>3.6</v>
      </c>
      <c r="G650" s="4" t="str">
        <f>HYPERLINK("http://141.218.60.56/~jnz1568/getInfo.php?workbook=22_08.xlsx&amp;sheet=U0&amp;row=650&amp;col=7&amp;number=0.00191&amp;sourceID=14","0.00191")</f>
        <v>0.00191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HYPERLINK("http://141.218.60.56/~jnz1568/getInfo.php?workbook=22_08.xlsx&amp;sheet=U0&amp;row=651&amp;col=6&amp;number=3.7&amp;sourceID=14","3.7")</f>
        <v>3.7</v>
      </c>
      <c r="G651" s="4" t="str">
        <f>HYPERLINK("http://141.218.60.56/~jnz1568/getInfo.php?workbook=22_08.xlsx&amp;sheet=U0&amp;row=651&amp;col=7&amp;number=0.00191&amp;sourceID=14","0.00191")</f>
        <v>0.00191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HYPERLINK("http://141.218.60.56/~jnz1568/getInfo.php?workbook=22_08.xlsx&amp;sheet=U0&amp;row=652&amp;col=6&amp;number=3.8&amp;sourceID=14","3.8")</f>
        <v>3.8</v>
      </c>
      <c r="G652" s="4" t="str">
        <f>HYPERLINK("http://141.218.60.56/~jnz1568/getInfo.php?workbook=22_08.xlsx&amp;sheet=U0&amp;row=652&amp;col=7&amp;number=0.00191&amp;sourceID=14","0.00191")</f>
        <v>0.00191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HYPERLINK("http://141.218.60.56/~jnz1568/getInfo.php?workbook=22_08.xlsx&amp;sheet=U0&amp;row=653&amp;col=6&amp;number=3.9&amp;sourceID=14","3.9")</f>
        <v>3.9</v>
      </c>
      <c r="G653" s="4" t="str">
        <f>HYPERLINK("http://141.218.60.56/~jnz1568/getInfo.php?workbook=22_08.xlsx&amp;sheet=U0&amp;row=653&amp;col=7&amp;number=0.0019&amp;sourceID=14","0.0019")</f>
        <v>0.0019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HYPERLINK("http://141.218.60.56/~jnz1568/getInfo.php?workbook=22_08.xlsx&amp;sheet=U0&amp;row=654&amp;col=6&amp;number=4&amp;sourceID=14","4")</f>
        <v>4</v>
      </c>
      <c r="G654" s="4" t="str">
        <f>HYPERLINK("http://141.218.60.56/~jnz1568/getInfo.php?workbook=22_08.xlsx&amp;sheet=U0&amp;row=654&amp;col=7&amp;number=0.0019&amp;sourceID=14","0.0019")</f>
        <v>0.0019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HYPERLINK("http://141.218.60.56/~jnz1568/getInfo.php?workbook=22_08.xlsx&amp;sheet=U0&amp;row=655&amp;col=6&amp;number=4.1&amp;sourceID=14","4.1")</f>
        <v>4.1</v>
      </c>
      <c r="G655" s="4" t="str">
        <f>HYPERLINK("http://141.218.60.56/~jnz1568/getInfo.php?workbook=22_08.xlsx&amp;sheet=U0&amp;row=655&amp;col=7&amp;number=0.0019&amp;sourceID=14","0.0019")</f>
        <v>0.0019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HYPERLINK("http://141.218.60.56/~jnz1568/getInfo.php?workbook=22_08.xlsx&amp;sheet=U0&amp;row=656&amp;col=6&amp;number=4.2&amp;sourceID=14","4.2")</f>
        <v>4.2</v>
      </c>
      <c r="G656" s="4" t="str">
        <f>HYPERLINK("http://141.218.60.56/~jnz1568/getInfo.php?workbook=22_08.xlsx&amp;sheet=U0&amp;row=656&amp;col=7&amp;number=0.0019&amp;sourceID=14","0.0019")</f>
        <v>0.0019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HYPERLINK("http://141.218.60.56/~jnz1568/getInfo.php?workbook=22_08.xlsx&amp;sheet=U0&amp;row=657&amp;col=6&amp;number=4.3&amp;sourceID=14","4.3")</f>
        <v>4.3</v>
      </c>
      <c r="G657" s="4" t="str">
        <f>HYPERLINK("http://141.218.60.56/~jnz1568/getInfo.php?workbook=22_08.xlsx&amp;sheet=U0&amp;row=657&amp;col=7&amp;number=0.0019&amp;sourceID=14","0.0019")</f>
        <v>0.0019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HYPERLINK("http://141.218.60.56/~jnz1568/getInfo.php?workbook=22_08.xlsx&amp;sheet=U0&amp;row=658&amp;col=6&amp;number=4.4&amp;sourceID=14","4.4")</f>
        <v>4.4</v>
      </c>
      <c r="G658" s="4" t="str">
        <f>HYPERLINK("http://141.218.60.56/~jnz1568/getInfo.php?workbook=22_08.xlsx&amp;sheet=U0&amp;row=658&amp;col=7&amp;number=0.0019&amp;sourceID=14","0.0019")</f>
        <v>0.0019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HYPERLINK("http://141.218.60.56/~jnz1568/getInfo.php?workbook=22_08.xlsx&amp;sheet=U0&amp;row=659&amp;col=6&amp;number=4.5&amp;sourceID=14","4.5")</f>
        <v>4.5</v>
      </c>
      <c r="G659" s="4" t="str">
        <f>HYPERLINK("http://141.218.60.56/~jnz1568/getInfo.php?workbook=22_08.xlsx&amp;sheet=U0&amp;row=659&amp;col=7&amp;number=0.0019&amp;sourceID=14","0.0019")</f>
        <v>0.0019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HYPERLINK("http://141.218.60.56/~jnz1568/getInfo.php?workbook=22_08.xlsx&amp;sheet=U0&amp;row=660&amp;col=6&amp;number=4.6&amp;sourceID=14","4.6")</f>
        <v>4.6</v>
      </c>
      <c r="G660" s="4" t="str">
        <f>HYPERLINK("http://141.218.60.56/~jnz1568/getInfo.php?workbook=22_08.xlsx&amp;sheet=U0&amp;row=660&amp;col=7&amp;number=0.0019&amp;sourceID=14","0.0019")</f>
        <v>0.0019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HYPERLINK("http://141.218.60.56/~jnz1568/getInfo.php?workbook=22_08.xlsx&amp;sheet=U0&amp;row=661&amp;col=6&amp;number=4.7&amp;sourceID=14","4.7")</f>
        <v>4.7</v>
      </c>
      <c r="G661" s="4" t="str">
        <f>HYPERLINK("http://141.218.60.56/~jnz1568/getInfo.php?workbook=22_08.xlsx&amp;sheet=U0&amp;row=661&amp;col=7&amp;number=0.0019&amp;sourceID=14","0.0019")</f>
        <v>0.0019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HYPERLINK("http://141.218.60.56/~jnz1568/getInfo.php?workbook=22_08.xlsx&amp;sheet=U0&amp;row=662&amp;col=6&amp;number=4.8&amp;sourceID=14","4.8")</f>
        <v>4.8</v>
      </c>
      <c r="G662" s="4" t="str">
        <f>HYPERLINK("http://141.218.60.56/~jnz1568/getInfo.php?workbook=22_08.xlsx&amp;sheet=U0&amp;row=662&amp;col=7&amp;number=0.0019&amp;sourceID=14","0.0019")</f>
        <v>0.0019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HYPERLINK("http://141.218.60.56/~jnz1568/getInfo.php?workbook=22_08.xlsx&amp;sheet=U0&amp;row=663&amp;col=6&amp;number=4.9&amp;sourceID=14","4.9")</f>
        <v>4.9</v>
      </c>
      <c r="G663" s="4" t="str">
        <f>HYPERLINK("http://141.218.60.56/~jnz1568/getInfo.php?workbook=22_08.xlsx&amp;sheet=U0&amp;row=663&amp;col=7&amp;number=0.00189&amp;sourceID=14","0.00189")</f>
        <v>0.00189</v>
      </c>
    </row>
    <row r="664" spans="1:7">
      <c r="A664" s="3">
        <v>22</v>
      </c>
      <c r="B664" s="3">
        <v>8</v>
      </c>
      <c r="C664" s="3">
        <v>5</v>
      </c>
      <c r="D664" s="3">
        <v>9</v>
      </c>
      <c r="E664" s="3">
        <v>1</v>
      </c>
      <c r="F664" s="4" t="str">
        <f>HYPERLINK("http://141.218.60.56/~jnz1568/getInfo.php?workbook=22_08.xlsx&amp;sheet=U0&amp;row=664&amp;col=6&amp;number=3&amp;sourceID=14","3")</f>
        <v>3</v>
      </c>
      <c r="G664" s="4" t="str">
        <f>HYPERLINK("http://141.218.60.56/~jnz1568/getInfo.php?workbook=22_08.xlsx&amp;sheet=U0&amp;row=664&amp;col=7&amp;number=0.0947&amp;sourceID=14","0.0947")</f>
        <v>0.0947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HYPERLINK("http://141.218.60.56/~jnz1568/getInfo.php?workbook=22_08.xlsx&amp;sheet=U0&amp;row=665&amp;col=6&amp;number=3.1&amp;sourceID=14","3.1")</f>
        <v>3.1</v>
      </c>
      <c r="G665" s="4" t="str">
        <f>HYPERLINK("http://141.218.60.56/~jnz1568/getInfo.php?workbook=22_08.xlsx&amp;sheet=U0&amp;row=665&amp;col=7&amp;number=0.0947&amp;sourceID=14","0.0947")</f>
        <v>0.0947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HYPERLINK("http://141.218.60.56/~jnz1568/getInfo.php?workbook=22_08.xlsx&amp;sheet=U0&amp;row=666&amp;col=6&amp;number=3.2&amp;sourceID=14","3.2")</f>
        <v>3.2</v>
      </c>
      <c r="G666" s="4" t="str">
        <f>HYPERLINK("http://141.218.60.56/~jnz1568/getInfo.php?workbook=22_08.xlsx&amp;sheet=U0&amp;row=666&amp;col=7&amp;number=0.0947&amp;sourceID=14","0.0947")</f>
        <v>0.0947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HYPERLINK("http://141.218.60.56/~jnz1568/getInfo.php?workbook=22_08.xlsx&amp;sheet=U0&amp;row=667&amp;col=6&amp;number=3.3&amp;sourceID=14","3.3")</f>
        <v>3.3</v>
      </c>
      <c r="G667" s="4" t="str">
        <f>HYPERLINK("http://141.218.60.56/~jnz1568/getInfo.php?workbook=22_08.xlsx&amp;sheet=U0&amp;row=667&amp;col=7&amp;number=0.0947&amp;sourceID=14","0.0947")</f>
        <v>0.0947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HYPERLINK("http://141.218.60.56/~jnz1568/getInfo.php?workbook=22_08.xlsx&amp;sheet=U0&amp;row=668&amp;col=6&amp;number=3.4&amp;sourceID=14","3.4")</f>
        <v>3.4</v>
      </c>
      <c r="G668" s="4" t="str">
        <f>HYPERLINK("http://141.218.60.56/~jnz1568/getInfo.php?workbook=22_08.xlsx&amp;sheet=U0&amp;row=668&amp;col=7&amp;number=0.0947&amp;sourceID=14","0.0947")</f>
        <v>0.0947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HYPERLINK("http://141.218.60.56/~jnz1568/getInfo.php?workbook=22_08.xlsx&amp;sheet=U0&amp;row=669&amp;col=6&amp;number=3.5&amp;sourceID=14","3.5")</f>
        <v>3.5</v>
      </c>
      <c r="G669" s="4" t="str">
        <f>HYPERLINK("http://141.218.60.56/~jnz1568/getInfo.php?workbook=22_08.xlsx&amp;sheet=U0&amp;row=669&amp;col=7&amp;number=0.0947&amp;sourceID=14","0.0947")</f>
        <v>0.0947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HYPERLINK("http://141.218.60.56/~jnz1568/getInfo.php?workbook=22_08.xlsx&amp;sheet=U0&amp;row=670&amp;col=6&amp;number=3.6&amp;sourceID=14","3.6")</f>
        <v>3.6</v>
      </c>
      <c r="G670" s="4" t="str">
        <f>HYPERLINK("http://141.218.60.56/~jnz1568/getInfo.php?workbook=22_08.xlsx&amp;sheet=U0&amp;row=670&amp;col=7&amp;number=0.0947&amp;sourceID=14","0.0947")</f>
        <v>0.0947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HYPERLINK("http://141.218.60.56/~jnz1568/getInfo.php?workbook=22_08.xlsx&amp;sheet=U0&amp;row=671&amp;col=6&amp;number=3.7&amp;sourceID=14","3.7")</f>
        <v>3.7</v>
      </c>
      <c r="G671" s="4" t="str">
        <f>HYPERLINK("http://141.218.60.56/~jnz1568/getInfo.php?workbook=22_08.xlsx&amp;sheet=U0&amp;row=671&amp;col=7&amp;number=0.0947&amp;sourceID=14","0.0947")</f>
        <v>0.0947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HYPERLINK("http://141.218.60.56/~jnz1568/getInfo.php?workbook=22_08.xlsx&amp;sheet=U0&amp;row=672&amp;col=6&amp;number=3.8&amp;sourceID=14","3.8")</f>
        <v>3.8</v>
      </c>
      <c r="G672" s="4" t="str">
        <f>HYPERLINK("http://141.218.60.56/~jnz1568/getInfo.php?workbook=22_08.xlsx&amp;sheet=U0&amp;row=672&amp;col=7&amp;number=0.0948&amp;sourceID=14","0.0948")</f>
        <v>0.0948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HYPERLINK("http://141.218.60.56/~jnz1568/getInfo.php?workbook=22_08.xlsx&amp;sheet=U0&amp;row=673&amp;col=6&amp;number=3.9&amp;sourceID=14","3.9")</f>
        <v>3.9</v>
      </c>
      <c r="G673" s="4" t="str">
        <f>HYPERLINK("http://141.218.60.56/~jnz1568/getInfo.php?workbook=22_08.xlsx&amp;sheet=U0&amp;row=673&amp;col=7&amp;number=0.0948&amp;sourceID=14","0.0948")</f>
        <v>0.0948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HYPERLINK("http://141.218.60.56/~jnz1568/getInfo.php?workbook=22_08.xlsx&amp;sheet=U0&amp;row=674&amp;col=6&amp;number=4&amp;sourceID=14","4")</f>
        <v>4</v>
      </c>
      <c r="G674" s="4" t="str">
        <f>HYPERLINK("http://141.218.60.56/~jnz1568/getInfo.php?workbook=22_08.xlsx&amp;sheet=U0&amp;row=674&amp;col=7&amp;number=0.0948&amp;sourceID=14","0.0948")</f>
        <v>0.0948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HYPERLINK("http://141.218.60.56/~jnz1568/getInfo.php?workbook=22_08.xlsx&amp;sheet=U0&amp;row=675&amp;col=6&amp;number=4.1&amp;sourceID=14","4.1")</f>
        <v>4.1</v>
      </c>
      <c r="G675" s="4" t="str">
        <f>HYPERLINK("http://141.218.60.56/~jnz1568/getInfo.php?workbook=22_08.xlsx&amp;sheet=U0&amp;row=675&amp;col=7&amp;number=0.0949&amp;sourceID=14","0.0949")</f>
        <v>0.0949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HYPERLINK("http://141.218.60.56/~jnz1568/getInfo.php?workbook=22_08.xlsx&amp;sheet=U0&amp;row=676&amp;col=6&amp;number=4.2&amp;sourceID=14","4.2")</f>
        <v>4.2</v>
      </c>
      <c r="G676" s="4" t="str">
        <f>HYPERLINK("http://141.218.60.56/~jnz1568/getInfo.php?workbook=22_08.xlsx&amp;sheet=U0&amp;row=676&amp;col=7&amp;number=0.0949&amp;sourceID=14","0.0949")</f>
        <v>0.0949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HYPERLINK("http://141.218.60.56/~jnz1568/getInfo.php?workbook=22_08.xlsx&amp;sheet=U0&amp;row=677&amp;col=6&amp;number=4.3&amp;sourceID=14","4.3")</f>
        <v>4.3</v>
      </c>
      <c r="G677" s="4" t="str">
        <f>HYPERLINK("http://141.218.60.56/~jnz1568/getInfo.php?workbook=22_08.xlsx&amp;sheet=U0&amp;row=677&amp;col=7&amp;number=0.095&amp;sourceID=14","0.095")</f>
        <v>0.095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HYPERLINK("http://141.218.60.56/~jnz1568/getInfo.php?workbook=22_08.xlsx&amp;sheet=U0&amp;row=678&amp;col=6&amp;number=4.4&amp;sourceID=14","4.4")</f>
        <v>4.4</v>
      </c>
      <c r="G678" s="4" t="str">
        <f>HYPERLINK("http://141.218.60.56/~jnz1568/getInfo.php?workbook=22_08.xlsx&amp;sheet=U0&amp;row=678&amp;col=7&amp;number=0.0951&amp;sourceID=14","0.0951")</f>
        <v>0.0951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HYPERLINK("http://141.218.60.56/~jnz1568/getInfo.php?workbook=22_08.xlsx&amp;sheet=U0&amp;row=679&amp;col=6&amp;number=4.5&amp;sourceID=14","4.5")</f>
        <v>4.5</v>
      </c>
      <c r="G679" s="4" t="str">
        <f>HYPERLINK("http://141.218.60.56/~jnz1568/getInfo.php?workbook=22_08.xlsx&amp;sheet=U0&amp;row=679&amp;col=7&amp;number=0.0952&amp;sourceID=14","0.0952")</f>
        <v>0.0952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HYPERLINK("http://141.218.60.56/~jnz1568/getInfo.php?workbook=22_08.xlsx&amp;sheet=U0&amp;row=680&amp;col=6&amp;number=4.6&amp;sourceID=14","4.6")</f>
        <v>4.6</v>
      </c>
      <c r="G680" s="4" t="str">
        <f>HYPERLINK("http://141.218.60.56/~jnz1568/getInfo.php?workbook=22_08.xlsx&amp;sheet=U0&amp;row=680&amp;col=7&amp;number=0.0953&amp;sourceID=14","0.0953")</f>
        <v>0.0953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HYPERLINK("http://141.218.60.56/~jnz1568/getInfo.php?workbook=22_08.xlsx&amp;sheet=U0&amp;row=681&amp;col=6&amp;number=4.7&amp;sourceID=14","4.7")</f>
        <v>4.7</v>
      </c>
      <c r="G681" s="4" t="str">
        <f>HYPERLINK("http://141.218.60.56/~jnz1568/getInfo.php?workbook=22_08.xlsx&amp;sheet=U0&amp;row=681&amp;col=7&amp;number=0.0954&amp;sourceID=14","0.0954")</f>
        <v>0.0954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HYPERLINK("http://141.218.60.56/~jnz1568/getInfo.php?workbook=22_08.xlsx&amp;sheet=U0&amp;row=682&amp;col=6&amp;number=4.8&amp;sourceID=14","4.8")</f>
        <v>4.8</v>
      </c>
      <c r="G682" s="4" t="str">
        <f>HYPERLINK("http://141.218.60.56/~jnz1568/getInfo.php?workbook=22_08.xlsx&amp;sheet=U0&amp;row=682&amp;col=7&amp;number=0.0956&amp;sourceID=14","0.0956")</f>
        <v>0.0956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HYPERLINK("http://141.218.60.56/~jnz1568/getInfo.php?workbook=22_08.xlsx&amp;sheet=U0&amp;row=683&amp;col=6&amp;number=4.9&amp;sourceID=14","4.9")</f>
        <v>4.9</v>
      </c>
      <c r="G683" s="4" t="str">
        <f>HYPERLINK("http://141.218.60.56/~jnz1568/getInfo.php?workbook=22_08.xlsx&amp;sheet=U0&amp;row=683&amp;col=7&amp;number=0.0959&amp;sourceID=14","0.0959")</f>
        <v>0.0959</v>
      </c>
    </row>
    <row r="684" spans="1:7">
      <c r="A684" s="3">
        <v>22</v>
      </c>
      <c r="B684" s="3">
        <v>8</v>
      </c>
      <c r="C684" s="3">
        <v>5</v>
      </c>
      <c r="D684" s="3">
        <v>10</v>
      </c>
      <c r="E684" s="3">
        <v>1</v>
      </c>
      <c r="F684" s="4" t="str">
        <f>HYPERLINK("http://141.218.60.56/~jnz1568/getInfo.php?workbook=22_08.xlsx&amp;sheet=U0&amp;row=684&amp;col=6&amp;number=3&amp;sourceID=14","3")</f>
        <v>3</v>
      </c>
      <c r="G684" s="4" t="str">
        <f>HYPERLINK("http://141.218.60.56/~jnz1568/getInfo.php?workbook=22_08.xlsx&amp;sheet=U0&amp;row=684&amp;col=7&amp;number=0.000251&amp;sourceID=14","0.000251")</f>
        <v>0.000251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HYPERLINK("http://141.218.60.56/~jnz1568/getInfo.php?workbook=22_08.xlsx&amp;sheet=U0&amp;row=685&amp;col=6&amp;number=3.1&amp;sourceID=14","3.1")</f>
        <v>3.1</v>
      </c>
      <c r="G685" s="4" t="str">
        <f>HYPERLINK("http://141.218.60.56/~jnz1568/getInfo.php?workbook=22_08.xlsx&amp;sheet=U0&amp;row=685&amp;col=7&amp;number=0.000251&amp;sourceID=14","0.000251")</f>
        <v>0.000251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HYPERLINK("http://141.218.60.56/~jnz1568/getInfo.php?workbook=22_08.xlsx&amp;sheet=U0&amp;row=686&amp;col=6&amp;number=3.2&amp;sourceID=14","3.2")</f>
        <v>3.2</v>
      </c>
      <c r="G686" s="4" t="str">
        <f>HYPERLINK("http://141.218.60.56/~jnz1568/getInfo.php?workbook=22_08.xlsx&amp;sheet=U0&amp;row=686&amp;col=7&amp;number=0.000251&amp;sourceID=14","0.000251")</f>
        <v>0.000251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HYPERLINK("http://141.218.60.56/~jnz1568/getInfo.php?workbook=22_08.xlsx&amp;sheet=U0&amp;row=687&amp;col=6&amp;number=3.3&amp;sourceID=14","3.3")</f>
        <v>3.3</v>
      </c>
      <c r="G687" s="4" t="str">
        <f>HYPERLINK("http://141.218.60.56/~jnz1568/getInfo.php?workbook=22_08.xlsx&amp;sheet=U0&amp;row=687&amp;col=7&amp;number=0.000251&amp;sourceID=14","0.000251")</f>
        <v>0.000251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HYPERLINK("http://141.218.60.56/~jnz1568/getInfo.php?workbook=22_08.xlsx&amp;sheet=U0&amp;row=688&amp;col=6&amp;number=3.4&amp;sourceID=14","3.4")</f>
        <v>3.4</v>
      </c>
      <c r="G688" s="4" t="str">
        <f>HYPERLINK("http://141.218.60.56/~jnz1568/getInfo.php?workbook=22_08.xlsx&amp;sheet=U0&amp;row=688&amp;col=7&amp;number=0.000251&amp;sourceID=14","0.000251")</f>
        <v>0.000251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HYPERLINK("http://141.218.60.56/~jnz1568/getInfo.php?workbook=22_08.xlsx&amp;sheet=U0&amp;row=689&amp;col=6&amp;number=3.5&amp;sourceID=14","3.5")</f>
        <v>3.5</v>
      </c>
      <c r="G689" s="4" t="str">
        <f>HYPERLINK("http://141.218.60.56/~jnz1568/getInfo.php?workbook=22_08.xlsx&amp;sheet=U0&amp;row=689&amp;col=7&amp;number=0.000251&amp;sourceID=14","0.000251")</f>
        <v>0.000251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HYPERLINK("http://141.218.60.56/~jnz1568/getInfo.php?workbook=22_08.xlsx&amp;sheet=U0&amp;row=690&amp;col=6&amp;number=3.6&amp;sourceID=14","3.6")</f>
        <v>3.6</v>
      </c>
      <c r="G690" s="4" t="str">
        <f>HYPERLINK("http://141.218.60.56/~jnz1568/getInfo.php?workbook=22_08.xlsx&amp;sheet=U0&amp;row=690&amp;col=7&amp;number=0.000251&amp;sourceID=14","0.000251")</f>
        <v>0.000251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HYPERLINK("http://141.218.60.56/~jnz1568/getInfo.php?workbook=22_08.xlsx&amp;sheet=U0&amp;row=691&amp;col=6&amp;number=3.7&amp;sourceID=14","3.7")</f>
        <v>3.7</v>
      </c>
      <c r="G691" s="4" t="str">
        <f>HYPERLINK("http://141.218.60.56/~jnz1568/getInfo.php?workbook=22_08.xlsx&amp;sheet=U0&amp;row=691&amp;col=7&amp;number=0.000251&amp;sourceID=14","0.000251")</f>
        <v>0.000251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HYPERLINK("http://141.218.60.56/~jnz1568/getInfo.php?workbook=22_08.xlsx&amp;sheet=U0&amp;row=692&amp;col=6&amp;number=3.8&amp;sourceID=14","3.8")</f>
        <v>3.8</v>
      </c>
      <c r="G692" s="4" t="str">
        <f>HYPERLINK("http://141.218.60.56/~jnz1568/getInfo.php?workbook=22_08.xlsx&amp;sheet=U0&amp;row=692&amp;col=7&amp;number=0.000251&amp;sourceID=14","0.000251")</f>
        <v>0.000251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HYPERLINK("http://141.218.60.56/~jnz1568/getInfo.php?workbook=22_08.xlsx&amp;sheet=U0&amp;row=693&amp;col=6&amp;number=3.9&amp;sourceID=14","3.9")</f>
        <v>3.9</v>
      </c>
      <c r="G693" s="4" t="str">
        <f>HYPERLINK("http://141.218.60.56/~jnz1568/getInfo.php?workbook=22_08.xlsx&amp;sheet=U0&amp;row=693&amp;col=7&amp;number=0.000251&amp;sourceID=14","0.000251")</f>
        <v>0.000251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HYPERLINK("http://141.218.60.56/~jnz1568/getInfo.php?workbook=22_08.xlsx&amp;sheet=U0&amp;row=694&amp;col=6&amp;number=4&amp;sourceID=14","4")</f>
        <v>4</v>
      </c>
      <c r="G694" s="4" t="str">
        <f>HYPERLINK("http://141.218.60.56/~jnz1568/getInfo.php?workbook=22_08.xlsx&amp;sheet=U0&amp;row=694&amp;col=7&amp;number=0.000251&amp;sourceID=14","0.000251")</f>
        <v>0.000251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HYPERLINK("http://141.218.60.56/~jnz1568/getInfo.php?workbook=22_08.xlsx&amp;sheet=U0&amp;row=695&amp;col=6&amp;number=4.1&amp;sourceID=14","4.1")</f>
        <v>4.1</v>
      </c>
      <c r="G695" s="4" t="str">
        <f>HYPERLINK("http://141.218.60.56/~jnz1568/getInfo.php?workbook=22_08.xlsx&amp;sheet=U0&amp;row=695&amp;col=7&amp;number=0.000251&amp;sourceID=14","0.000251")</f>
        <v>0.000251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HYPERLINK("http://141.218.60.56/~jnz1568/getInfo.php?workbook=22_08.xlsx&amp;sheet=U0&amp;row=696&amp;col=6&amp;number=4.2&amp;sourceID=14","4.2")</f>
        <v>4.2</v>
      </c>
      <c r="G696" s="4" t="str">
        <f>HYPERLINK("http://141.218.60.56/~jnz1568/getInfo.php?workbook=22_08.xlsx&amp;sheet=U0&amp;row=696&amp;col=7&amp;number=0.000251&amp;sourceID=14","0.000251")</f>
        <v>0.000251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HYPERLINK("http://141.218.60.56/~jnz1568/getInfo.php?workbook=22_08.xlsx&amp;sheet=U0&amp;row=697&amp;col=6&amp;number=4.3&amp;sourceID=14","4.3")</f>
        <v>4.3</v>
      </c>
      <c r="G697" s="4" t="str">
        <f>HYPERLINK("http://141.218.60.56/~jnz1568/getInfo.php?workbook=22_08.xlsx&amp;sheet=U0&amp;row=697&amp;col=7&amp;number=0.000251&amp;sourceID=14","0.000251")</f>
        <v>0.000251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HYPERLINK("http://141.218.60.56/~jnz1568/getInfo.php?workbook=22_08.xlsx&amp;sheet=U0&amp;row=698&amp;col=6&amp;number=4.4&amp;sourceID=14","4.4")</f>
        <v>4.4</v>
      </c>
      <c r="G698" s="4" t="str">
        <f>HYPERLINK("http://141.218.60.56/~jnz1568/getInfo.php?workbook=22_08.xlsx&amp;sheet=U0&amp;row=698&amp;col=7&amp;number=0.000251&amp;sourceID=14","0.000251")</f>
        <v>0.000251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HYPERLINK("http://141.218.60.56/~jnz1568/getInfo.php?workbook=22_08.xlsx&amp;sheet=U0&amp;row=699&amp;col=6&amp;number=4.5&amp;sourceID=14","4.5")</f>
        <v>4.5</v>
      </c>
      <c r="G699" s="4" t="str">
        <f>HYPERLINK("http://141.218.60.56/~jnz1568/getInfo.php?workbook=22_08.xlsx&amp;sheet=U0&amp;row=699&amp;col=7&amp;number=0.000251&amp;sourceID=14","0.000251")</f>
        <v>0.000251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HYPERLINK("http://141.218.60.56/~jnz1568/getInfo.php?workbook=22_08.xlsx&amp;sheet=U0&amp;row=700&amp;col=6&amp;number=4.6&amp;sourceID=14","4.6")</f>
        <v>4.6</v>
      </c>
      <c r="G700" s="4" t="str">
        <f>HYPERLINK("http://141.218.60.56/~jnz1568/getInfo.php?workbook=22_08.xlsx&amp;sheet=U0&amp;row=700&amp;col=7&amp;number=0.000251&amp;sourceID=14","0.000251")</f>
        <v>0.000251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HYPERLINK("http://141.218.60.56/~jnz1568/getInfo.php?workbook=22_08.xlsx&amp;sheet=U0&amp;row=701&amp;col=6&amp;number=4.7&amp;sourceID=14","4.7")</f>
        <v>4.7</v>
      </c>
      <c r="G701" s="4" t="str">
        <f>HYPERLINK("http://141.218.60.56/~jnz1568/getInfo.php?workbook=22_08.xlsx&amp;sheet=U0&amp;row=701&amp;col=7&amp;number=0.000251&amp;sourceID=14","0.000251")</f>
        <v>0.000251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HYPERLINK("http://141.218.60.56/~jnz1568/getInfo.php?workbook=22_08.xlsx&amp;sheet=U0&amp;row=702&amp;col=6&amp;number=4.8&amp;sourceID=14","4.8")</f>
        <v>4.8</v>
      </c>
      <c r="G702" s="4" t="str">
        <f>HYPERLINK("http://141.218.60.56/~jnz1568/getInfo.php?workbook=22_08.xlsx&amp;sheet=U0&amp;row=702&amp;col=7&amp;number=0.000251&amp;sourceID=14","0.000251")</f>
        <v>0.000251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HYPERLINK("http://141.218.60.56/~jnz1568/getInfo.php?workbook=22_08.xlsx&amp;sheet=U0&amp;row=703&amp;col=6&amp;number=4.9&amp;sourceID=14","4.9")</f>
        <v>4.9</v>
      </c>
      <c r="G703" s="4" t="str">
        <f>HYPERLINK("http://141.218.60.56/~jnz1568/getInfo.php?workbook=22_08.xlsx&amp;sheet=U0&amp;row=703&amp;col=7&amp;number=0.000251&amp;sourceID=14","0.000251")</f>
        <v>0.000251</v>
      </c>
    </row>
    <row r="704" spans="1:7">
      <c r="A704" s="3">
        <v>22</v>
      </c>
      <c r="B704" s="3">
        <v>8</v>
      </c>
      <c r="C704" s="3">
        <v>6</v>
      </c>
      <c r="D704" s="3">
        <v>7</v>
      </c>
      <c r="E704" s="3">
        <v>1</v>
      </c>
      <c r="F704" s="4" t="str">
        <f>HYPERLINK("http://141.218.60.56/~jnz1568/getInfo.php?workbook=22_08.xlsx&amp;sheet=U0&amp;row=704&amp;col=6&amp;number=3&amp;sourceID=14","3")</f>
        <v>3</v>
      </c>
      <c r="G704" s="4" t="str">
        <f>HYPERLINK("http://141.218.60.56/~jnz1568/getInfo.php?workbook=22_08.xlsx&amp;sheet=U0&amp;row=704&amp;col=7&amp;number=0.0858&amp;sourceID=14","0.0858")</f>
        <v>0.0858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HYPERLINK("http://141.218.60.56/~jnz1568/getInfo.php?workbook=22_08.xlsx&amp;sheet=U0&amp;row=705&amp;col=6&amp;number=3.1&amp;sourceID=14","3.1")</f>
        <v>3.1</v>
      </c>
      <c r="G705" s="4" t="str">
        <f>HYPERLINK("http://141.218.60.56/~jnz1568/getInfo.php?workbook=22_08.xlsx&amp;sheet=U0&amp;row=705&amp;col=7&amp;number=0.0858&amp;sourceID=14","0.0858")</f>
        <v>0.0858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HYPERLINK("http://141.218.60.56/~jnz1568/getInfo.php?workbook=22_08.xlsx&amp;sheet=U0&amp;row=706&amp;col=6&amp;number=3.2&amp;sourceID=14","3.2")</f>
        <v>3.2</v>
      </c>
      <c r="G706" s="4" t="str">
        <f>HYPERLINK("http://141.218.60.56/~jnz1568/getInfo.php?workbook=22_08.xlsx&amp;sheet=U0&amp;row=706&amp;col=7&amp;number=0.0858&amp;sourceID=14","0.0858")</f>
        <v>0.0858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HYPERLINK("http://141.218.60.56/~jnz1568/getInfo.php?workbook=22_08.xlsx&amp;sheet=U0&amp;row=707&amp;col=6&amp;number=3.3&amp;sourceID=14","3.3")</f>
        <v>3.3</v>
      </c>
      <c r="G707" s="4" t="str">
        <f>HYPERLINK("http://141.218.60.56/~jnz1568/getInfo.php?workbook=22_08.xlsx&amp;sheet=U0&amp;row=707&amp;col=7&amp;number=0.0858&amp;sourceID=14","0.0858")</f>
        <v>0.0858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HYPERLINK("http://141.218.60.56/~jnz1568/getInfo.php?workbook=22_08.xlsx&amp;sheet=U0&amp;row=708&amp;col=6&amp;number=3.4&amp;sourceID=14","3.4")</f>
        <v>3.4</v>
      </c>
      <c r="G708" s="4" t="str">
        <f>HYPERLINK("http://141.218.60.56/~jnz1568/getInfo.php?workbook=22_08.xlsx&amp;sheet=U0&amp;row=708&amp;col=7&amp;number=0.0858&amp;sourceID=14","0.0858")</f>
        <v>0.0858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HYPERLINK("http://141.218.60.56/~jnz1568/getInfo.php?workbook=22_08.xlsx&amp;sheet=U0&amp;row=709&amp;col=6&amp;number=3.5&amp;sourceID=14","3.5")</f>
        <v>3.5</v>
      </c>
      <c r="G709" s="4" t="str">
        <f>HYPERLINK("http://141.218.60.56/~jnz1568/getInfo.php?workbook=22_08.xlsx&amp;sheet=U0&amp;row=709&amp;col=7&amp;number=0.0858&amp;sourceID=14","0.0858")</f>
        <v>0.0858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HYPERLINK("http://141.218.60.56/~jnz1568/getInfo.php?workbook=22_08.xlsx&amp;sheet=U0&amp;row=710&amp;col=6&amp;number=3.6&amp;sourceID=14","3.6")</f>
        <v>3.6</v>
      </c>
      <c r="G710" s="4" t="str">
        <f>HYPERLINK("http://141.218.60.56/~jnz1568/getInfo.php?workbook=22_08.xlsx&amp;sheet=U0&amp;row=710&amp;col=7&amp;number=0.0858&amp;sourceID=14","0.0858")</f>
        <v>0.0858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HYPERLINK("http://141.218.60.56/~jnz1568/getInfo.php?workbook=22_08.xlsx&amp;sheet=U0&amp;row=711&amp;col=6&amp;number=3.7&amp;sourceID=14","3.7")</f>
        <v>3.7</v>
      </c>
      <c r="G711" s="4" t="str">
        <f>HYPERLINK("http://141.218.60.56/~jnz1568/getInfo.php?workbook=22_08.xlsx&amp;sheet=U0&amp;row=711&amp;col=7&amp;number=0.0858&amp;sourceID=14","0.0858")</f>
        <v>0.0858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HYPERLINK("http://141.218.60.56/~jnz1568/getInfo.php?workbook=22_08.xlsx&amp;sheet=U0&amp;row=712&amp;col=6&amp;number=3.8&amp;sourceID=14","3.8")</f>
        <v>3.8</v>
      </c>
      <c r="G712" s="4" t="str">
        <f>HYPERLINK("http://141.218.60.56/~jnz1568/getInfo.php?workbook=22_08.xlsx&amp;sheet=U0&amp;row=712&amp;col=7&amp;number=0.0858&amp;sourceID=14","0.0858")</f>
        <v>0.0858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HYPERLINK("http://141.218.60.56/~jnz1568/getInfo.php?workbook=22_08.xlsx&amp;sheet=U0&amp;row=713&amp;col=6&amp;number=3.9&amp;sourceID=14","3.9")</f>
        <v>3.9</v>
      </c>
      <c r="G713" s="4" t="str">
        <f>HYPERLINK("http://141.218.60.56/~jnz1568/getInfo.php?workbook=22_08.xlsx&amp;sheet=U0&amp;row=713&amp;col=7&amp;number=0.0858&amp;sourceID=14","0.0858")</f>
        <v>0.0858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HYPERLINK("http://141.218.60.56/~jnz1568/getInfo.php?workbook=22_08.xlsx&amp;sheet=U0&amp;row=714&amp;col=6&amp;number=4&amp;sourceID=14","4")</f>
        <v>4</v>
      </c>
      <c r="G714" s="4" t="str">
        <f>HYPERLINK("http://141.218.60.56/~jnz1568/getInfo.php?workbook=22_08.xlsx&amp;sheet=U0&amp;row=714&amp;col=7&amp;number=0.0857&amp;sourceID=14","0.0857")</f>
        <v>0.0857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HYPERLINK("http://141.218.60.56/~jnz1568/getInfo.php?workbook=22_08.xlsx&amp;sheet=U0&amp;row=715&amp;col=6&amp;number=4.1&amp;sourceID=14","4.1")</f>
        <v>4.1</v>
      </c>
      <c r="G715" s="4" t="str">
        <f>HYPERLINK("http://141.218.60.56/~jnz1568/getInfo.php?workbook=22_08.xlsx&amp;sheet=U0&amp;row=715&amp;col=7&amp;number=0.0857&amp;sourceID=14","0.0857")</f>
        <v>0.0857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HYPERLINK("http://141.218.60.56/~jnz1568/getInfo.php?workbook=22_08.xlsx&amp;sheet=U0&amp;row=716&amp;col=6&amp;number=4.2&amp;sourceID=14","4.2")</f>
        <v>4.2</v>
      </c>
      <c r="G716" s="4" t="str">
        <f>HYPERLINK("http://141.218.60.56/~jnz1568/getInfo.php?workbook=22_08.xlsx&amp;sheet=U0&amp;row=716&amp;col=7&amp;number=0.0857&amp;sourceID=14","0.0857")</f>
        <v>0.0857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HYPERLINK("http://141.218.60.56/~jnz1568/getInfo.php?workbook=22_08.xlsx&amp;sheet=U0&amp;row=717&amp;col=6&amp;number=4.3&amp;sourceID=14","4.3")</f>
        <v>4.3</v>
      </c>
      <c r="G717" s="4" t="str">
        <f>HYPERLINK("http://141.218.60.56/~jnz1568/getInfo.php?workbook=22_08.xlsx&amp;sheet=U0&amp;row=717&amp;col=7&amp;number=0.0857&amp;sourceID=14","0.0857")</f>
        <v>0.0857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HYPERLINK("http://141.218.60.56/~jnz1568/getInfo.php?workbook=22_08.xlsx&amp;sheet=U0&amp;row=718&amp;col=6&amp;number=4.4&amp;sourceID=14","4.4")</f>
        <v>4.4</v>
      </c>
      <c r="G718" s="4" t="str">
        <f>HYPERLINK("http://141.218.60.56/~jnz1568/getInfo.php?workbook=22_08.xlsx&amp;sheet=U0&amp;row=718&amp;col=7&amp;number=0.0856&amp;sourceID=14","0.0856")</f>
        <v>0.0856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HYPERLINK("http://141.218.60.56/~jnz1568/getInfo.php?workbook=22_08.xlsx&amp;sheet=U0&amp;row=719&amp;col=6&amp;number=4.5&amp;sourceID=14","4.5")</f>
        <v>4.5</v>
      </c>
      <c r="G719" s="4" t="str">
        <f>HYPERLINK("http://141.218.60.56/~jnz1568/getInfo.php?workbook=22_08.xlsx&amp;sheet=U0&amp;row=719&amp;col=7&amp;number=0.0856&amp;sourceID=14","0.0856")</f>
        <v>0.0856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HYPERLINK("http://141.218.60.56/~jnz1568/getInfo.php?workbook=22_08.xlsx&amp;sheet=U0&amp;row=720&amp;col=6&amp;number=4.6&amp;sourceID=14","4.6")</f>
        <v>4.6</v>
      </c>
      <c r="G720" s="4" t="str">
        <f>HYPERLINK("http://141.218.60.56/~jnz1568/getInfo.php?workbook=22_08.xlsx&amp;sheet=U0&amp;row=720&amp;col=7&amp;number=0.0855&amp;sourceID=14","0.0855")</f>
        <v>0.0855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HYPERLINK("http://141.218.60.56/~jnz1568/getInfo.php?workbook=22_08.xlsx&amp;sheet=U0&amp;row=721&amp;col=6&amp;number=4.7&amp;sourceID=14","4.7")</f>
        <v>4.7</v>
      </c>
      <c r="G721" s="4" t="str">
        <f>HYPERLINK("http://141.218.60.56/~jnz1568/getInfo.php?workbook=22_08.xlsx&amp;sheet=U0&amp;row=721&amp;col=7&amp;number=0.0854&amp;sourceID=14","0.0854")</f>
        <v>0.0854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HYPERLINK("http://141.218.60.56/~jnz1568/getInfo.php?workbook=22_08.xlsx&amp;sheet=U0&amp;row=722&amp;col=6&amp;number=4.8&amp;sourceID=14","4.8")</f>
        <v>4.8</v>
      </c>
      <c r="G722" s="4" t="str">
        <f>HYPERLINK("http://141.218.60.56/~jnz1568/getInfo.php?workbook=22_08.xlsx&amp;sheet=U0&amp;row=722&amp;col=7&amp;number=0.0853&amp;sourceID=14","0.0853")</f>
        <v>0.0853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HYPERLINK("http://141.218.60.56/~jnz1568/getInfo.php?workbook=22_08.xlsx&amp;sheet=U0&amp;row=723&amp;col=6&amp;number=4.9&amp;sourceID=14","4.9")</f>
        <v>4.9</v>
      </c>
      <c r="G723" s="4" t="str">
        <f>HYPERLINK("http://141.218.60.56/~jnz1568/getInfo.php?workbook=22_08.xlsx&amp;sheet=U0&amp;row=723&amp;col=7&amp;number=0.0852&amp;sourceID=14","0.0852")</f>
        <v>0.0852</v>
      </c>
    </row>
    <row r="724" spans="1:7">
      <c r="A724" s="3">
        <v>22</v>
      </c>
      <c r="B724" s="3">
        <v>8</v>
      </c>
      <c r="C724" s="3">
        <v>6</v>
      </c>
      <c r="D724" s="3">
        <v>8</v>
      </c>
      <c r="E724" s="3">
        <v>1</v>
      </c>
      <c r="F724" s="4" t="str">
        <f>HYPERLINK("http://141.218.60.56/~jnz1568/getInfo.php?workbook=22_08.xlsx&amp;sheet=U0&amp;row=724&amp;col=6&amp;number=3&amp;sourceID=14","3")</f>
        <v>3</v>
      </c>
      <c r="G724" s="4" t="str">
        <f>HYPERLINK("http://141.218.60.56/~jnz1568/getInfo.php?workbook=22_08.xlsx&amp;sheet=U0&amp;row=724&amp;col=7&amp;number=0.0184&amp;sourceID=14","0.0184")</f>
        <v>0.0184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HYPERLINK("http://141.218.60.56/~jnz1568/getInfo.php?workbook=22_08.xlsx&amp;sheet=U0&amp;row=725&amp;col=6&amp;number=3.1&amp;sourceID=14","3.1")</f>
        <v>3.1</v>
      </c>
      <c r="G725" s="4" t="str">
        <f>HYPERLINK("http://141.218.60.56/~jnz1568/getInfo.php?workbook=22_08.xlsx&amp;sheet=U0&amp;row=725&amp;col=7&amp;number=0.0184&amp;sourceID=14","0.0184")</f>
        <v>0.0184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HYPERLINK("http://141.218.60.56/~jnz1568/getInfo.php?workbook=22_08.xlsx&amp;sheet=U0&amp;row=726&amp;col=6&amp;number=3.2&amp;sourceID=14","3.2")</f>
        <v>3.2</v>
      </c>
      <c r="G726" s="4" t="str">
        <f>HYPERLINK("http://141.218.60.56/~jnz1568/getInfo.php?workbook=22_08.xlsx&amp;sheet=U0&amp;row=726&amp;col=7&amp;number=0.0184&amp;sourceID=14","0.0184")</f>
        <v>0.0184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HYPERLINK("http://141.218.60.56/~jnz1568/getInfo.php?workbook=22_08.xlsx&amp;sheet=U0&amp;row=727&amp;col=6&amp;number=3.3&amp;sourceID=14","3.3")</f>
        <v>3.3</v>
      </c>
      <c r="G727" s="4" t="str">
        <f>HYPERLINK("http://141.218.60.56/~jnz1568/getInfo.php?workbook=22_08.xlsx&amp;sheet=U0&amp;row=727&amp;col=7&amp;number=0.0184&amp;sourceID=14","0.0184")</f>
        <v>0.0184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HYPERLINK("http://141.218.60.56/~jnz1568/getInfo.php?workbook=22_08.xlsx&amp;sheet=U0&amp;row=728&amp;col=6&amp;number=3.4&amp;sourceID=14","3.4")</f>
        <v>3.4</v>
      </c>
      <c r="G728" s="4" t="str">
        <f>HYPERLINK("http://141.218.60.56/~jnz1568/getInfo.php?workbook=22_08.xlsx&amp;sheet=U0&amp;row=728&amp;col=7&amp;number=0.0184&amp;sourceID=14","0.0184")</f>
        <v>0.0184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HYPERLINK("http://141.218.60.56/~jnz1568/getInfo.php?workbook=22_08.xlsx&amp;sheet=U0&amp;row=729&amp;col=6&amp;number=3.5&amp;sourceID=14","3.5")</f>
        <v>3.5</v>
      </c>
      <c r="G729" s="4" t="str">
        <f>HYPERLINK("http://141.218.60.56/~jnz1568/getInfo.php?workbook=22_08.xlsx&amp;sheet=U0&amp;row=729&amp;col=7&amp;number=0.0184&amp;sourceID=14","0.0184")</f>
        <v>0.0184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HYPERLINK("http://141.218.60.56/~jnz1568/getInfo.php?workbook=22_08.xlsx&amp;sheet=U0&amp;row=730&amp;col=6&amp;number=3.6&amp;sourceID=14","3.6")</f>
        <v>3.6</v>
      </c>
      <c r="G730" s="4" t="str">
        <f>HYPERLINK("http://141.218.60.56/~jnz1568/getInfo.php?workbook=22_08.xlsx&amp;sheet=U0&amp;row=730&amp;col=7&amp;number=0.0184&amp;sourceID=14","0.0184")</f>
        <v>0.0184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HYPERLINK("http://141.218.60.56/~jnz1568/getInfo.php?workbook=22_08.xlsx&amp;sheet=U0&amp;row=731&amp;col=6&amp;number=3.7&amp;sourceID=14","3.7")</f>
        <v>3.7</v>
      </c>
      <c r="G731" s="4" t="str">
        <f>HYPERLINK("http://141.218.60.56/~jnz1568/getInfo.php?workbook=22_08.xlsx&amp;sheet=U0&amp;row=731&amp;col=7&amp;number=0.0184&amp;sourceID=14","0.0184")</f>
        <v>0.0184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HYPERLINK("http://141.218.60.56/~jnz1568/getInfo.php?workbook=22_08.xlsx&amp;sheet=U0&amp;row=732&amp;col=6&amp;number=3.8&amp;sourceID=14","3.8")</f>
        <v>3.8</v>
      </c>
      <c r="G732" s="4" t="str">
        <f>HYPERLINK("http://141.218.60.56/~jnz1568/getInfo.php?workbook=22_08.xlsx&amp;sheet=U0&amp;row=732&amp;col=7&amp;number=0.0184&amp;sourceID=14","0.0184")</f>
        <v>0.0184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HYPERLINK("http://141.218.60.56/~jnz1568/getInfo.php?workbook=22_08.xlsx&amp;sheet=U0&amp;row=733&amp;col=6&amp;number=3.9&amp;sourceID=14","3.9")</f>
        <v>3.9</v>
      </c>
      <c r="G733" s="4" t="str">
        <f>HYPERLINK("http://141.218.60.56/~jnz1568/getInfo.php?workbook=22_08.xlsx&amp;sheet=U0&amp;row=733&amp;col=7&amp;number=0.0184&amp;sourceID=14","0.0184")</f>
        <v>0.0184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HYPERLINK("http://141.218.60.56/~jnz1568/getInfo.php?workbook=22_08.xlsx&amp;sheet=U0&amp;row=734&amp;col=6&amp;number=4&amp;sourceID=14","4")</f>
        <v>4</v>
      </c>
      <c r="G734" s="4" t="str">
        <f>HYPERLINK("http://141.218.60.56/~jnz1568/getInfo.php?workbook=22_08.xlsx&amp;sheet=U0&amp;row=734&amp;col=7&amp;number=0.0184&amp;sourceID=14","0.0184")</f>
        <v>0.0184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HYPERLINK("http://141.218.60.56/~jnz1568/getInfo.php?workbook=22_08.xlsx&amp;sheet=U0&amp;row=735&amp;col=6&amp;number=4.1&amp;sourceID=14","4.1")</f>
        <v>4.1</v>
      </c>
      <c r="G735" s="4" t="str">
        <f>HYPERLINK("http://141.218.60.56/~jnz1568/getInfo.php?workbook=22_08.xlsx&amp;sheet=U0&amp;row=735&amp;col=7&amp;number=0.0184&amp;sourceID=14","0.0184")</f>
        <v>0.0184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HYPERLINK("http://141.218.60.56/~jnz1568/getInfo.php?workbook=22_08.xlsx&amp;sheet=U0&amp;row=736&amp;col=6&amp;number=4.2&amp;sourceID=14","4.2")</f>
        <v>4.2</v>
      </c>
      <c r="G736" s="4" t="str">
        <f>HYPERLINK("http://141.218.60.56/~jnz1568/getInfo.php?workbook=22_08.xlsx&amp;sheet=U0&amp;row=736&amp;col=7&amp;number=0.0184&amp;sourceID=14","0.0184")</f>
        <v>0.0184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HYPERLINK("http://141.218.60.56/~jnz1568/getInfo.php?workbook=22_08.xlsx&amp;sheet=U0&amp;row=737&amp;col=6&amp;number=4.3&amp;sourceID=14","4.3")</f>
        <v>4.3</v>
      </c>
      <c r="G737" s="4" t="str">
        <f>HYPERLINK("http://141.218.60.56/~jnz1568/getInfo.php?workbook=22_08.xlsx&amp;sheet=U0&amp;row=737&amp;col=7&amp;number=0.0184&amp;sourceID=14","0.0184")</f>
        <v>0.0184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HYPERLINK("http://141.218.60.56/~jnz1568/getInfo.php?workbook=22_08.xlsx&amp;sheet=U0&amp;row=738&amp;col=6&amp;number=4.4&amp;sourceID=14","4.4")</f>
        <v>4.4</v>
      </c>
      <c r="G738" s="4" t="str">
        <f>HYPERLINK("http://141.218.60.56/~jnz1568/getInfo.php?workbook=22_08.xlsx&amp;sheet=U0&amp;row=738&amp;col=7&amp;number=0.0184&amp;sourceID=14","0.0184")</f>
        <v>0.0184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HYPERLINK("http://141.218.60.56/~jnz1568/getInfo.php?workbook=22_08.xlsx&amp;sheet=U0&amp;row=739&amp;col=6&amp;number=4.5&amp;sourceID=14","4.5")</f>
        <v>4.5</v>
      </c>
      <c r="G739" s="4" t="str">
        <f>HYPERLINK("http://141.218.60.56/~jnz1568/getInfo.php?workbook=22_08.xlsx&amp;sheet=U0&amp;row=739&amp;col=7&amp;number=0.0184&amp;sourceID=14","0.0184")</f>
        <v>0.0184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HYPERLINK("http://141.218.60.56/~jnz1568/getInfo.php?workbook=22_08.xlsx&amp;sheet=U0&amp;row=740&amp;col=6&amp;number=4.6&amp;sourceID=14","4.6")</f>
        <v>4.6</v>
      </c>
      <c r="G740" s="4" t="str">
        <f>HYPERLINK("http://141.218.60.56/~jnz1568/getInfo.php?workbook=22_08.xlsx&amp;sheet=U0&amp;row=740&amp;col=7&amp;number=0.0184&amp;sourceID=14","0.0184")</f>
        <v>0.0184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HYPERLINK("http://141.218.60.56/~jnz1568/getInfo.php?workbook=22_08.xlsx&amp;sheet=U0&amp;row=741&amp;col=6&amp;number=4.7&amp;sourceID=14","4.7")</f>
        <v>4.7</v>
      </c>
      <c r="G741" s="4" t="str">
        <f>HYPERLINK("http://141.218.60.56/~jnz1568/getInfo.php?workbook=22_08.xlsx&amp;sheet=U0&amp;row=741&amp;col=7&amp;number=0.0184&amp;sourceID=14","0.0184")</f>
        <v>0.0184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HYPERLINK("http://141.218.60.56/~jnz1568/getInfo.php?workbook=22_08.xlsx&amp;sheet=U0&amp;row=742&amp;col=6&amp;number=4.8&amp;sourceID=14","4.8")</f>
        <v>4.8</v>
      </c>
      <c r="G742" s="4" t="str">
        <f>HYPERLINK("http://141.218.60.56/~jnz1568/getInfo.php?workbook=22_08.xlsx&amp;sheet=U0&amp;row=742&amp;col=7&amp;number=0.0184&amp;sourceID=14","0.0184")</f>
        <v>0.0184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HYPERLINK("http://141.218.60.56/~jnz1568/getInfo.php?workbook=22_08.xlsx&amp;sheet=U0&amp;row=743&amp;col=6&amp;number=4.9&amp;sourceID=14","4.9")</f>
        <v>4.9</v>
      </c>
      <c r="G743" s="4" t="str">
        <f>HYPERLINK("http://141.218.60.56/~jnz1568/getInfo.php?workbook=22_08.xlsx&amp;sheet=U0&amp;row=743&amp;col=7&amp;number=0.0184&amp;sourceID=14","0.0184")</f>
        <v>0.0184</v>
      </c>
    </row>
    <row r="744" spans="1:7">
      <c r="A744" s="3">
        <v>22</v>
      </c>
      <c r="B744" s="3">
        <v>8</v>
      </c>
      <c r="C744" s="3">
        <v>6</v>
      </c>
      <c r="D744" s="3">
        <v>9</v>
      </c>
      <c r="E744" s="3">
        <v>1</v>
      </c>
      <c r="F744" s="4" t="str">
        <f>HYPERLINK("http://141.218.60.56/~jnz1568/getInfo.php?workbook=22_08.xlsx&amp;sheet=U0&amp;row=744&amp;col=6&amp;number=3&amp;sourceID=14","3")</f>
        <v>3</v>
      </c>
      <c r="G744" s="4" t="str">
        <f>HYPERLINK("http://141.218.60.56/~jnz1568/getInfo.php?workbook=22_08.xlsx&amp;sheet=U0&amp;row=744&amp;col=7&amp;number=0.0398&amp;sourceID=14","0.0398")</f>
        <v>0.0398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HYPERLINK("http://141.218.60.56/~jnz1568/getInfo.php?workbook=22_08.xlsx&amp;sheet=U0&amp;row=745&amp;col=6&amp;number=3.1&amp;sourceID=14","3.1")</f>
        <v>3.1</v>
      </c>
      <c r="G745" s="4" t="str">
        <f>HYPERLINK("http://141.218.60.56/~jnz1568/getInfo.php?workbook=22_08.xlsx&amp;sheet=U0&amp;row=745&amp;col=7&amp;number=0.0398&amp;sourceID=14","0.0398")</f>
        <v>0.0398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HYPERLINK("http://141.218.60.56/~jnz1568/getInfo.php?workbook=22_08.xlsx&amp;sheet=U0&amp;row=746&amp;col=6&amp;number=3.2&amp;sourceID=14","3.2")</f>
        <v>3.2</v>
      </c>
      <c r="G746" s="4" t="str">
        <f>HYPERLINK("http://141.218.60.56/~jnz1568/getInfo.php?workbook=22_08.xlsx&amp;sheet=U0&amp;row=746&amp;col=7&amp;number=0.0398&amp;sourceID=14","0.0398")</f>
        <v>0.0398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HYPERLINK("http://141.218.60.56/~jnz1568/getInfo.php?workbook=22_08.xlsx&amp;sheet=U0&amp;row=747&amp;col=6&amp;number=3.3&amp;sourceID=14","3.3")</f>
        <v>3.3</v>
      </c>
      <c r="G747" s="4" t="str">
        <f>HYPERLINK("http://141.218.60.56/~jnz1568/getInfo.php?workbook=22_08.xlsx&amp;sheet=U0&amp;row=747&amp;col=7&amp;number=0.0398&amp;sourceID=14","0.0398")</f>
        <v>0.0398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HYPERLINK("http://141.218.60.56/~jnz1568/getInfo.php?workbook=22_08.xlsx&amp;sheet=U0&amp;row=748&amp;col=6&amp;number=3.4&amp;sourceID=14","3.4")</f>
        <v>3.4</v>
      </c>
      <c r="G748" s="4" t="str">
        <f>HYPERLINK("http://141.218.60.56/~jnz1568/getInfo.php?workbook=22_08.xlsx&amp;sheet=U0&amp;row=748&amp;col=7&amp;number=0.0398&amp;sourceID=14","0.0398")</f>
        <v>0.0398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HYPERLINK("http://141.218.60.56/~jnz1568/getInfo.php?workbook=22_08.xlsx&amp;sheet=U0&amp;row=749&amp;col=6&amp;number=3.5&amp;sourceID=14","3.5")</f>
        <v>3.5</v>
      </c>
      <c r="G749" s="4" t="str">
        <f>HYPERLINK("http://141.218.60.56/~jnz1568/getInfo.php?workbook=22_08.xlsx&amp;sheet=U0&amp;row=749&amp;col=7&amp;number=0.0398&amp;sourceID=14","0.0398")</f>
        <v>0.0398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HYPERLINK("http://141.218.60.56/~jnz1568/getInfo.php?workbook=22_08.xlsx&amp;sheet=U0&amp;row=750&amp;col=6&amp;number=3.6&amp;sourceID=14","3.6")</f>
        <v>3.6</v>
      </c>
      <c r="G750" s="4" t="str">
        <f>HYPERLINK("http://141.218.60.56/~jnz1568/getInfo.php?workbook=22_08.xlsx&amp;sheet=U0&amp;row=750&amp;col=7&amp;number=0.0398&amp;sourceID=14","0.0398")</f>
        <v>0.0398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HYPERLINK("http://141.218.60.56/~jnz1568/getInfo.php?workbook=22_08.xlsx&amp;sheet=U0&amp;row=751&amp;col=6&amp;number=3.7&amp;sourceID=14","3.7")</f>
        <v>3.7</v>
      </c>
      <c r="G751" s="4" t="str">
        <f>HYPERLINK("http://141.218.60.56/~jnz1568/getInfo.php?workbook=22_08.xlsx&amp;sheet=U0&amp;row=751&amp;col=7&amp;number=0.0398&amp;sourceID=14","0.0398")</f>
        <v>0.0398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HYPERLINK("http://141.218.60.56/~jnz1568/getInfo.php?workbook=22_08.xlsx&amp;sheet=U0&amp;row=752&amp;col=6&amp;number=3.8&amp;sourceID=14","3.8")</f>
        <v>3.8</v>
      </c>
      <c r="G752" s="4" t="str">
        <f>HYPERLINK("http://141.218.60.56/~jnz1568/getInfo.php?workbook=22_08.xlsx&amp;sheet=U0&amp;row=752&amp;col=7&amp;number=0.0398&amp;sourceID=14","0.0398")</f>
        <v>0.0398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HYPERLINK("http://141.218.60.56/~jnz1568/getInfo.php?workbook=22_08.xlsx&amp;sheet=U0&amp;row=753&amp;col=6&amp;number=3.9&amp;sourceID=14","3.9")</f>
        <v>3.9</v>
      </c>
      <c r="G753" s="4" t="str">
        <f>HYPERLINK("http://141.218.60.56/~jnz1568/getInfo.php?workbook=22_08.xlsx&amp;sheet=U0&amp;row=753&amp;col=7&amp;number=0.0398&amp;sourceID=14","0.0398")</f>
        <v>0.0398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HYPERLINK("http://141.218.60.56/~jnz1568/getInfo.php?workbook=22_08.xlsx&amp;sheet=U0&amp;row=754&amp;col=6&amp;number=4&amp;sourceID=14","4")</f>
        <v>4</v>
      </c>
      <c r="G754" s="4" t="str">
        <f>HYPERLINK("http://141.218.60.56/~jnz1568/getInfo.php?workbook=22_08.xlsx&amp;sheet=U0&amp;row=754&amp;col=7&amp;number=0.0398&amp;sourceID=14","0.0398")</f>
        <v>0.0398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HYPERLINK("http://141.218.60.56/~jnz1568/getInfo.php?workbook=22_08.xlsx&amp;sheet=U0&amp;row=755&amp;col=6&amp;number=4.1&amp;sourceID=14","4.1")</f>
        <v>4.1</v>
      </c>
      <c r="G755" s="4" t="str">
        <f>HYPERLINK("http://141.218.60.56/~jnz1568/getInfo.php?workbook=22_08.xlsx&amp;sheet=U0&amp;row=755&amp;col=7&amp;number=0.0398&amp;sourceID=14","0.0398")</f>
        <v>0.0398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HYPERLINK("http://141.218.60.56/~jnz1568/getInfo.php?workbook=22_08.xlsx&amp;sheet=U0&amp;row=756&amp;col=6&amp;number=4.2&amp;sourceID=14","4.2")</f>
        <v>4.2</v>
      </c>
      <c r="G756" s="4" t="str">
        <f>HYPERLINK("http://141.218.60.56/~jnz1568/getInfo.php?workbook=22_08.xlsx&amp;sheet=U0&amp;row=756&amp;col=7&amp;number=0.0398&amp;sourceID=14","0.0398")</f>
        <v>0.0398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HYPERLINK("http://141.218.60.56/~jnz1568/getInfo.php?workbook=22_08.xlsx&amp;sheet=U0&amp;row=757&amp;col=6&amp;number=4.3&amp;sourceID=14","4.3")</f>
        <v>4.3</v>
      </c>
      <c r="G757" s="4" t="str">
        <f>HYPERLINK("http://141.218.60.56/~jnz1568/getInfo.php?workbook=22_08.xlsx&amp;sheet=U0&amp;row=757&amp;col=7&amp;number=0.0397&amp;sourceID=14","0.0397")</f>
        <v>0.0397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HYPERLINK("http://141.218.60.56/~jnz1568/getInfo.php?workbook=22_08.xlsx&amp;sheet=U0&amp;row=758&amp;col=6&amp;number=4.4&amp;sourceID=14","4.4")</f>
        <v>4.4</v>
      </c>
      <c r="G758" s="4" t="str">
        <f>HYPERLINK("http://141.218.60.56/~jnz1568/getInfo.php?workbook=22_08.xlsx&amp;sheet=U0&amp;row=758&amp;col=7&amp;number=0.0397&amp;sourceID=14","0.0397")</f>
        <v>0.0397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HYPERLINK("http://141.218.60.56/~jnz1568/getInfo.php?workbook=22_08.xlsx&amp;sheet=U0&amp;row=759&amp;col=6&amp;number=4.5&amp;sourceID=14","4.5")</f>
        <v>4.5</v>
      </c>
      <c r="G759" s="4" t="str">
        <f>HYPERLINK("http://141.218.60.56/~jnz1568/getInfo.php?workbook=22_08.xlsx&amp;sheet=U0&amp;row=759&amp;col=7&amp;number=0.0397&amp;sourceID=14","0.0397")</f>
        <v>0.0397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HYPERLINK("http://141.218.60.56/~jnz1568/getInfo.php?workbook=22_08.xlsx&amp;sheet=U0&amp;row=760&amp;col=6&amp;number=4.6&amp;sourceID=14","4.6")</f>
        <v>4.6</v>
      </c>
      <c r="G760" s="4" t="str">
        <f>HYPERLINK("http://141.218.60.56/~jnz1568/getInfo.php?workbook=22_08.xlsx&amp;sheet=U0&amp;row=760&amp;col=7&amp;number=0.0397&amp;sourceID=14","0.0397")</f>
        <v>0.0397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HYPERLINK("http://141.218.60.56/~jnz1568/getInfo.php?workbook=22_08.xlsx&amp;sheet=U0&amp;row=761&amp;col=6&amp;number=4.7&amp;sourceID=14","4.7")</f>
        <v>4.7</v>
      </c>
      <c r="G761" s="4" t="str">
        <f>HYPERLINK("http://141.218.60.56/~jnz1568/getInfo.php?workbook=22_08.xlsx&amp;sheet=U0&amp;row=761&amp;col=7&amp;number=0.0396&amp;sourceID=14","0.0396")</f>
        <v>0.0396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HYPERLINK("http://141.218.60.56/~jnz1568/getInfo.php?workbook=22_08.xlsx&amp;sheet=U0&amp;row=762&amp;col=6&amp;number=4.8&amp;sourceID=14","4.8")</f>
        <v>4.8</v>
      </c>
      <c r="G762" s="4" t="str">
        <f>HYPERLINK("http://141.218.60.56/~jnz1568/getInfo.php?workbook=22_08.xlsx&amp;sheet=U0&amp;row=762&amp;col=7&amp;number=0.0395&amp;sourceID=14","0.0395")</f>
        <v>0.0395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HYPERLINK("http://141.218.60.56/~jnz1568/getInfo.php?workbook=22_08.xlsx&amp;sheet=U0&amp;row=763&amp;col=6&amp;number=4.9&amp;sourceID=14","4.9")</f>
        <v>4.9</v>
      </c>
      <c r="G763" s="4" t="str">
        <f>HYPERLINK("http://141.218.60.56/~jnz1568/getInfo.php?workbook=22_08.xlsx&amp;sheet=U0&amp;row=763&amp;col=7&amp;number=0.0395&amp;sourceID=14","0.0395")</f>
        <v>0.0395</v>
      </c>
    </row>
    <row r="764" spans="1:7">
      <c r="A764" s="3">
        <v>22</v>
      </c>
      <c r="B764" s="3">
        <v>8</v>
      </c>
      <c r="C764" s="3">
        <v>6</v>
      </c>
      <c r="D764" s="3">
        <v>10</v>
      </c>
      <c r="E764" s="3">
        <v>1</v>
      </c>
      <c r="F764" s="4" t="str">
        <f>HYPERLINK("http://141.218.60.56/~jnz1568/getInfo.php?workbook=22_08.xlsx&amp;sheet=U0&amp;row=764&amp;col=6&amp;number=3&amp;sourceID=14","3")</f>
        <v>3</v>
      </c>
      <c r="G764" s="4" t="str">
        <f>HYPERLINK("http://141.218.60.56/~jnz1568/getInfo.php?workbook=22_08.xlsx&amp;sheet=U0&amp;row=764&amp;col=7&amp;number=0.0104&amp;sourceID=14","0.0104")</f>
        <v>0.0104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HYPERLINK("http://141.218.60.56/~jnz1568/getInfo.php?workbook=22_08.xlsx&amp;sheet=U0&amp;row=765&amp;col=6&amp;number=3.1&amp;sourceID=14","3.1")</f>
        <v>3.1</v>
      </c>
      <c r="G765" s="4" t="str">
        <f>HYPERLINK("http://141.218.60.56/~jnz1568/getInfo.php?workbook=22_08.xlsx&amp;sheet=U0&amp;row=765&amp;col=7&amp;number=0.0104&amp;sourceID=14","0.0104")</f>
        <v>0.0104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HYPERLINK("http://141.218.60.56/~jnz1568/getInfo.php?workbook=22_08.xlsx&amp;sheet=U0&amp;row=766&amp;col=6&amp;number=3.2&amp;sourceID=14","3.2")</f>
        <v>3.2</v>
      </c>
      <c r="G766" s="4" t="str">
        <f>HYPERLINK("http://141.218.60.56/~jnz1568/getInfo.php?workbook=22_08.xlsx&amp;sheet=U0&amp;row=766&amp;col=7&amp;number=0.0104&amp;sourceID=14","0.0104")</f>
        <v>0.0104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HYPERLINK("http://141.218.60.56/~jnz1568/getInfo.php?workbook=22_08.xlsx&amp;sheet=U0&amp;row=767&amp;col=6&amp;number=3.3&amp;sourceID=14","3.3")</f>
        <v>3.3</v>
      </c>
      <c r="G767" s="4" t="str">
        <f>HYPERLINK("http://141.218.60.56/~jnz1568/getInfo.php?workbook=22_08.xlsx&amp;sheet=U0&amp;row=767&amp;col=7&amp;number=0.0104&amp;sourceID=14","0.0104")</f>
        <v>0.0104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HYPERLINK("http://141.218.60.56/~jnz1568/getInfo.php?workbook=22_08.xlsx&amp;sheet=U0&amp;row=768&amp;col=6&amp;number=3.4&amp;sourceID=14","3.4")</f>
        <v>3.4</v>
      </c>
      <c r="G768" s="4" t="str">
        <f>HYPERLINK("http://141.218.60.56/~jnz1568/getInfo.php?workbook=22_08.xlsx&amp;sheet=U0&amp;row=768&amp;col=7&amp;number=0.0104&amp;sourceID=14","0.0104")</f>
        <v>0.0104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HYPERLINK("http://141.218.60.56/~jnz1568/getInfo.php?workbook=22_08.xlsx&amp;sheet=U0&amp;row=769&amp;col=6&amp;number=3.5&amp;sourceID=14","3.5")</f>
        <v>3.5</v>
      </c>
      <c r="G769" s="4" t="str">
        <f>HYPERLINK("http://141.218.60.56/~jnz1568/getInfo.php?workbook=22_08.xlsx&amp;sheet=U0&amp;row=769&amp;col=7&amp;number=0.0104&amp;sourceID=14","0.0104")</f>
        <v>0.0104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HYPERLINK("http://141.218.60.56/~jnz1568/getInfo.php?workbook=22_08.xlsx&amp;sheet=U0&amp;row=770&amp;col=6&amp;number=3.6&amp;sourceID=14","3.6")</f>
        <v>3.6</v>
      </c>
      <c r="G770" s="4" t="str">
        <f>HYPERLINK("http://141.218.60.56/~jnz1568/getInfo.php?workbook=22_08.xlsx&amp;sheet=U0&amp;row=770&amp;col=7&amp;number=0.0104&amp;sourceID=14","0.0104")</f>
        <v>0.0104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HYPERLINK("http://141.218.60.56/~jnz1568/getInfo.php?workbook=22_08.xlsx&amp;sheet=U0&amp;row=771&amp;col=6&amp;number=3.7&amp;sourceID=14","3.7")</f>
        <v>3.7</v>
      </c>
      <c r="G771" s="4" t="str">
        <f>HYPERLINK("http://141.218.60.56/~jnz1568/getInfo.php?workbook=22_08.xlsx&amp;sheet=U0&amp;row=771&amp;col=7&amp;number=0.0104&amp;sourceID=14","0.0104")</f>
        <v>0.0104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HYPERLINK("http://141.218.60.56/~jnz1568/getInfo.php?workbook=22_08.xlsx&amp;sheet=U0&amp;row=772&amp;col=6&amp;number=3.8&amp;sourceID=14","3.8")</f>
        <v>3.8</v>
      </c>
      <c r="G772" s="4" t="str">
        <f>HYPERLINK("http://141.218.60.56/~jnz1568/getInfo.php?workbook=22_08.xlsx&amp;sheet=U0&amp;row=772&amp;col=7&amp;number=0.0104&amp;sourceID=14","0.0104")</f>
        <v>0.0104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HYPERLINK("http://141.218.60.56/~jnz1568/getInfo.php?workbook=22_08.xlsx&amp;sheet=U0&amp;row=773&amp;col=6&amp;number=3.9&amp;sourceID=14","3.9")</f>
        <v>3.9</v>
      </c>
      <c r="G773" s="4" t="str">
        <f>HYPERLINK("http://141.218.60.56/~jnz1568/getInfo.php?workbook=22_08.xlsx&amp;sheet=U0&amp;row=773&amp;col=7&amp;number=0.0104&amp;sourceID=14","0.0104")</f>
        <v>0.0104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HYPERLINK("http://141.218.60.56/~jnz1568/getInfo.php?workbook=22_08.xlsx&amp;sheet=U0&amp;row=774&amp;col=6&amp;number=4&amp;sourceID=14","4")</f>
        <v>4</v>
      </c>
      <c r="G774" s="4" t="str">
        <f>HYPERLINK("http://141.218.60.56/~jnz1568/getInfo.php?workbook=22_08.xlsx&amp;sheet=U0&amp;row=774&amp;col=7&amp;number=0.0104&amp;sourceID=14","0.0104")</f>
        <v>0.0104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HYPERLINK("http://141.218.60.56/~jnz1568/getInfo.php?workbook=22_08.xlsx&amp;sheet=U0&amp;row=775&amp;col=6&amp;number=4.1&amp;sourceID=14","4.1")</f>
        <v>4.1</v>
      </c>
      <c r="G775" s="4" t="str">
        <f>HYPERLINK("http://141.218.60.56/~jnz1568/getInfo.php?workbook=22_08.xlsx&amp;sheet=U0&amp;row=775&amp;col=7&amp;number=0.0104&amp;sourceID=14","0.0104")</f>
        <v>0.0104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HYPERLINK("http://141.218.60.56/~jnz1568/getInfo.php?workbook=22_08.xlsx&amp;sheet=U0&amp;row=776&amp;col=6&amp;number=4.2&amp;sourceID=14","4.2")</f>
        <v>4.2</v>
      </c>
      <c r="G776" s="4" t="str">
        <f>HYPERLINK("http://141.218.60.56/~jnz1568/getInfo.php?workbook=22_08.xlsx&amp;sheet=U0&amp;row=776&amp;col=7&amp;number=0.0104&amp;sourceID=14","0.0104")</f>
        <v>0.0104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HYPERLINK("http://141.218.60.56/~jnz1568/getInfo.php?workbook=22_08.xlsx&amp;sheet=U0&amp;row=777&amp;col=6&amp;number=4.3&amp;sourceID=14","4.3")</f>
        <v>4.3</v>
      </c>
      <c r="G777" s="4" t="str">
        <f>HYPERLINK("http://141.218.60.56/~jnz1568/getInfo.php?workbook=22_08.xlsx&amp;sheet=U0&amp;row=777&amp;col=7&amp;number=0.0104&amp;sourceID=14","0.0104")</f>
        <v>0.0104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HYPERLINK("http://141.218.60.56/~jnz1568/getInfo.php?workbook=22_08.xlsx&amp;sheet=U0&amp;row=778&amp;col=6&amp;number=4.4&amp;sourceID=14","4.4")</f>
        <v>4.4</v>
      </c>
      <c r="G778" s="4" t="str">
        <f>HYPERLINK("http://141.218.60.56/~jnz1568/getInfo.php?workbook=22_08.xlsx&amp;sheet=U0&amp;row=778&amp;col=7&amp;number=0.0104&amp;sourceID=14","0.0104")</f>
        <v>0.0104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HYPERLINK("http://141.218.60.56/~jnz1568/getInfo.php?workbook=22_08.xlsx&amp;sheet=U0&amp;row=779&amp;col=6&amp;number=4.5&amp;sourceID=14","4.5")</f>
        <v>4.5</v>
      </c>
      <c r="G779" s="4" t="str">
        <f>HYPERLINK("http://141.218.60.56/~jnz1568/getInfo.php?workbook=22_08.xlsx&amp;sheet=U0&amp;row=779&amp;col=7&amp;number=0.0104&amp;sourceID=14","0.0104")</f>
        <v>0.0104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HYPERLINK("http://141.218.60.56/~jnz1568/getInfo.php?workbook=22_08.xlsx&amp;sheet=U0&amp;row=780&amp;col=6&amp;number=4.6&amp;sourceID=14","4.6")</f>
        <v>4.6</v>
      </c>
      <c r="G780" s="4" t="str">
        <f>HYPERLINK("http://141.218.60.56/~jnz1568/getInfo.php?workbook=22_08.xlsx&amp;sheet=U0&amp;row=780&amp;col=7&amp;number=0.0104&amp;sourceID=14","0.0104")</f>
        <v>0.0104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HYPERLINK("http://141.218.60.56/~jnz1568/getInfo.php?workbook=22_08.xlsx&amp;sheet=U0&amp;row=781&amp;col=6&amp;number=4.7&amp;sourceID=14","4.7")</f>
        <v>4.7</v>
      </c>
      <c r="G781" s="4" t="str">
        <f>HYPERLINK("http://141.218.60.56/~jnz1568/getInfo.php?workbook=22_08.xlsx&amp;sheet=U0&amp;row=781&amp;col=7&amp;number=0.0104&amp;sourceID=14","0.0104")</f>
        <v>0.0104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HYPERLINK("http://141.218.60.56/~jnz1568/getInfo.php?workbook=22_08.xlsx&amp;sheet=U0&amp;row=782&amp;col=6&amp;number=4.8&amp;sourceID=14","4.8")</f>
        <v>4.8</v>
      </c>
      <c r="G782" s="4" t="str">
        <f>HYPERLINK("http://141.218.60.56/~jnz1568/getInfo.php?workbook=22_08.xlsx&amp;sheet=U0&amp;row=782&amp;col=7&amp;number=0.0104&amp;sourceID=14","0.0104")</f>
        <v>0.0104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HYPERLINK("http://141.218.60.56/~jnz1568/getInfo.php?workbook=22_08.xlsx&amp;sheet=U0&amp;row=783&amp;col=6&amp;number=4.9&amp;sourceID=14","4.9")</f>
        <v>4.9</v>
      </c>
      <c r="G783" s="4" t="str">
        <f>HYPERLINK("http://141.218.60.56/~jnz1568/getInfo.php?workbook=22_08.xlsx&amp;sheet=U0&amp;row=783&amp;col=7&amp;number=0.0104&amp;sourceID=14","0.0104")</f>
        <v>0.0104</v>
      </c>
    </row>
    <row r="784" spans="1:7">
      <c r="A784" s="3">
        <v>22</v>
      </c>
      <c r="B784" s="3">
        <v>8</v>
      </c>
      <c r="C784" s="3">
        <v>7</v>
      </c>
      <c r="D784" s="3">
        <v>8</v>
      </c>
      <c r="E784" s="3">
        <v>1</v>
      </c>
      <c r="F784" s="4" t="str">
        <f>HYPERLINK("http://141.218.60.56/~jnz1568/getInfo.php?workbook=22_08.xlsx&amp;sheet=U0&amp;row=784&amp;col=6&amp;number=3&amp;sourceID=14","3")</f>
        <v>3</v>
      </c>
      <c r="G784" s="4" t="str">
        <f>HYPERLINK("http://141.218.60.56/~jnz1568/getInfo.php?workbook=22_08.xlsx&amp;sheet=U0&amp;row=784&amp;col=7&amp;number=0.035&amp;sourceID=14","0.035")</f>
        <v>0.035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HYPERLINK("http://141.218.60.56/~jnz1568/getInfo.php?workbook=22_08.xlsx&amp;sheet=U0&amp;row=785&amp;col=6&amp;number=3.1&amp;sourceID=14","3.1")</f>
        <v>3.1</v>
      </c>
      <c r="G785" s="4" t="str">
        <f>HYPERLINK("http://141.218.60.56/~jnz1568/getInfo.php?workbook=22_08.xlsx&amp;sheet=U0&amp;row=785&amp;col=7&amp;number=0.035&amp;sourceID=14","0.035")</f>
        <v>0.035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HYPERLINK("http://141.218.60.56/~jnz1568/getInfo.php?workbook=22_08.xlsx&amp;sheet=U0&amp;row=786&amp;col=6&amp;number=3.2&amp;sourceID=14","3.2")</f>
        <v>3.2</v>
      </c>
      <c r="G786" s="4" t="str">
        <f>HYPERLINK("http://141.218.60.56/~jnz1568/getInfo.php?workbook=22_08.xlsx&amp;sheet=U0&amp;row=786&amp;col=7&amp;number=0.035&amp;sourceID=14","0.035")</f>
        <v>0.035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HYPERLINK("http://141.218.60.56/~jnz1568/getInfo.php?workbook=22_08.xlsx&amp;sheet=U0&amp;row=787&amp;col=6&amp;number=3.3&amp;sourceID=14","3.3")</f>
        <v>3.3</v>
      </c>
      <c r="G787" s="4" t="str">
        <f>HYPERLINK("http://141.218.60.56/~jnz1568/getInfo.php?workbook=22_08.xlsx&amp;sheet=U0&amp;row=787&amp;col=7&amp;number=0.035&amp;sourceID=14","0.035")</f>
        <v>0.035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HYPERLINK("http://141.218.60.56/~jnz1568/getInfo.php?workbook=22_08.xlsx&amp;sheet=U0&amp;row=788&amp;col=6&amp;number=3.4&amp;sourceID=14","3.4")</f>
        <v>3.4</v>
      </c>
      <c r="G788" s="4" t="str">
        <f>HYPERLINK("http://141.218.60.56/~jnz1568/getInfo.php?workbook=22_08.xlsx&amp;sheet=U0&amp;row=788&amp;col=7&amp;number=0.035&amp;sourceID=14","0.035")</f>
        <v>0.035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HYPERLINK("http://141.218.60.56/~jnz1568/getInfo.php?workbook=22_08.xlsx&amp;sheet=U0&amp;row=789&amp;col=6&amp;number=3.5&amp;sourceID=14","3.5")</f>
        <v>3.5</v>
      </c>
      <c r="G789" s="4" t="str">
        <f>HYPERLINK("http://141.218.60.56/~jnz1568/getInfo.php?workbook=22_08.xlsx&amp;sheet=U0&amp;row=789&amp;col=7&amp;number=0.035&amp;sourceID=14","0.035")</f>
        <v>0.035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HYPERLINK("http://141.218.60.56/~jnz1568/getInfo.php?workbook=22_08.xlsx&amp;sheet=U0&amp;row=790&amp;col=6&amp;number=3.6&amp;sourceID=14","3.6")</f>
        <v>3.6</v>
      </c>
      <c r="G790" s="4" t="str">
        <f>HYPERLINK("http://141.218.60.56/~jnz1568/getInfo.php?workbook=22_08.xlsx&amp;sheet=U0&amp;row=790&amp;col=7&amp;number=0.035&amp;sourceID=14","0.035")</f>
        <v>0.035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HYPERLINK("http://141.218.60.56/~jnz1568/getInfo.php?workbook=22_08.xlsx&amp;sheet=U0&amp;row=791&amp;col=6&amp;number=3.7&amp;sourceID=14","3.7")</f>
        <v>3.7</v>
      </c>
      <c r="G791" s="4" t="str">
        <f>HYPERLINK("http://141.218.60.56/~jnz1568/getInfo.php?workbook=22_08.xlsx&amp;sheet=U0&amp;row=791&amp;col=7&amp;number=0.035&amp;sourceID=14","0.035")</f>
        <v>0.035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HYPERLINK("http://141.218.60.56/~jnz1568/getInfo.php?workbook=22_08.xlsx&amp;sheet=U0&amp;row=792&amp;col=6&amp;number=3.8&amp;sourceID=14","3.8")</f>
        <v>3.8</v>
      </c>
      <c r="G792" s="4" t="str">
        <f>HYPERLINK("http://141.218.60.56/~jnz1568/getInfo.php?workbook=22_08.xlsx&amp;sheet=U0&amp;row=792&amp;col=7&amp;number=0.035&amp;sourceID=14","0.035")</f>
        <v>0.035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HYPERLINK("http://141.218.60.56/~jnz1568/getInfo.php?workbook=22_08.xlsx&amp;sheet=U0&amp;row=793&amp;col=6&amp;number=3.9&amp;sourceID=14","3.9")</f>
        <v>3.9</v>
      </c>
      <c r="G793" s="4" t="str">
        <f>HYPERLINK("http://141.218.60.56/~jnz1568/getInfo.php?workbook=22_08.xlsx&amp;sheet=U0&amp;row=793&amp;col=7&amp;number=0.035&amp;sourceID=14","0.035")</f>
        <v>0.035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HYPERLINK("http://141.218.60.56/~jnz1568/getInfo.php?workbook=22_08.xlsx&amp;sheet=U0&amp;row=794&amp;col=6&amp;number=4&amp;sourceID=14","4")</f>
        <v>4</v>
      </c>
      <c r="G794" s="4" t="str">
        <f>HYPERLINK("http://141.218.60.56/~jnz1568/getInfo.php?workbook=22_08.xlsx&amp;sheet=U0&amp;row=794&amp;col=7&amp;number=0.035&amp;sourceID=14","0.035")</f>
        <v>0.035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HYPERLINK("http://141.218.60.56/~jnz1568/getInfo.php?workbook=22_08.xlsx&amp;sheet=U0&amp;row=795&amp;col=6&amp;number=4.1&amp;sourceID=14","4.1")</f>
        <v>4.1</v>
      </c>
      <c r="G795" s="4" t="str">
        <f>HYPERLINK("http://141.218.60.56/~jnz1568/getInfo.php?workbook=22_08.xlsx&amp;sheet=U0&amp;row=795&amp;col=7&amp;number=0.035&amp;sourceID=14","0.035")</f>
        <v>0.035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HYPERLINK("http://141.218.60.56/~jnz1568/getInfo.php?workbook=22_08.xlsx&amp;sheet=U0&amp;row=796&amp;col=6&amp;number=4.2&amp;sourceID=14","4.2")</f>
        <v>4.2</v>
      </c>
      <c r="G796" s="4" t="str">
        <f>HYPERLINK("http://141.218.60.56/~jnz1568/getInfo.php?workbook=22_08.xlsx&amp;sheet=U0&amp;row=796&amp;col=7&amp;number=0.035&amp;sourceID=14","0.035")</f>
        <v>0.035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HYPERLINK("http://141.218.60.56/~jnz1568/getInfo.php?workbook=22_08.xlsx&amp;sheet=U0&amp;row=797&amp;col=6&amp;number=4.3&amp;sourceID=14","4.3")</f>
        <v>4.3</v>
      </c>
      <c r="G797" s="4" t="str">
        <f>HYPERLINK("http://141.218.60.56/~jnz1568/getInfo.php?workbook=22_08.xlsx&amp;sheet=U0&amp;row=797&amp;col=7&amp;number=0.035&amp;sourceID=14","0.035")</f>
        <v>0.035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HYPERLINK("http://141.218.60.56/~jnz1568/getInfo.php?workbook=22_08.xlsx&amp;sheet=U0&amp;row=798&amp;col=6&amp;number=4.4&amp;sourceID=14","4.4")</f>
        <v>4.4</v>
      </c>
      <c r="G798" s="4" t="str">
        <f>HYPERLINK("http://141.218.60.56/~jnz1568/getInfo.php?workbook=22_08.xlsx&amp;sheet=U0&amp;row=798&amp;col=7&amp;number=0.0349&amp;sourceID=14","0.0349")</f>
        <v>0.0349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HYPERLINK("http://141.218.60.56/~jnz1568/getInfo.php?workbook=22_08.xlsx&amp;sheet=U0&amp;row=799&amp;col=6&amp;number=4.5&amp;sourceID=14","4.5")</f>
        <v>4.5</v>
      </c>
      <c r="G799" s="4" t="str">
        <f>HYPERLINK("http://141.218.60.56/~jnz1568/getInfo.php?workbook=22_08.xlsx&amp;sheet=U0&amp;row=799&amp;col=7&amp;number=0.0349&amp;sourceID=14","0.0349")</f>
        <v>0.0349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HYPERLINK("http://141.218.60.56/~jnz1568/getInfo.php?workbook=22_08.xlsx&amp;sheet=U0&amp;row=800&amp;col=6&amp;number=4.6&amp;sourceID=14","4.6")</f>
        <v>4.6</v>
      </c>
      <c r="G800" s="4" t="str">
        <f>HYPERLINK("http://141.218.60.56/~jnz1568/getInfo.php?workbook=22_08.xlsx&amp;sheet=U0&amp;row=800&amp;col=7&amp;number=0.0349&amp;sourceID=14","0.0349")</f>
        <v>0.0349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HYPERLINK("http://141.218.60.56/~jnz1568/getInfo.php?workbook=22_08.xlsx&amp;sheet=U0&amp;row=801&amp;col=6&amp;number=4.7&amp;sourceID=14","4.7")</f>
        <v>4.7</v>
      </c>
      <c r="G801" s="4" t="str">
        <f>HYPERLINK("http://141.218.60.56/~jnz1568/getInfo.php?workbook=22_08.xlsx&amp;sheet=U0&amp;row=801&amp;col=7&amp;number=0.0348&amp;sourceID=14","0.0348")</f>
        <v>0.0348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HYPERLINK("http://141.218.60.56/~jnz1568/getInfo.php?workbook=22_08.xlsx&amp;sheet=U0&amp;row=802&amp;col=6&amp;number=4.8&amp;sourceID=14","4.8")</f>
        <v>4.8</v>
      </c>
      <c r="G802" s="4" t="str">
        <f>HYPERLINK("http://141.218.60.56/~jnz1568/getInfo.php?workbook=22_08.xlsx&amp;sheet=U0&amp;row=802&amp;col=7&amp;number=0.0348&amp;sourceID=14","0.0348")</f>
        <v>0.0348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HYPERLINK("http://141.218.60.56/~jnz1568/getInfo.php?workbook=22_08.xlsx&amp;sheet=U0&amp;row=803&amp;col=6&amp;number=4.9&amp;sourceID=14","4.9")</f>
        <v>4.9</v>
      </c>
      <c r="G803" s="4" t="str">
        <f>HYPERLINK("http://141.218.60.56/~jnz1568/getInfo.php?workbook=22_08.xlsx&amp;sheet=U0&amp;row=803&amp;col=7&amp;number=0.0347&amp;sourceID=14","0.0347")</f>
        <v>0.0347</v>
      </c>
    </row>
    <row r="804" spans="1:7">
      <c r="A804" s="3">
        <v>22</v>
      </c>
      <c r="B804" s="3">
        <v>8</v>
      </c>
      <c r="C804" s="3">
        <v>7</v>
      </c>
      <c r="D804" s="3">
        <v>9</v>
      </c>
      <c r="E804" s="3">
        <v>1</v>
      </c>
      <c r="F804" s="4" t="str">
        <f>HYPERLINK("http://141.218.60.56/~jnz1568/getInfo.php?workbook=22_08.xlsx&amp;sheet=U0&amp;row=804&amp;col=6&amp;number=3&amp;sourceID=14","3")</f>
        <v>3</v>
      </c>
      <c r="G804" s="4" t="str">
        <f>HYPERLINK("http://141.218.60.56/~jnz1568/getInfo.php?workbook=22_08.xlsx&amp;sheet=U0&amp;row=804&amp;col=7&amp;number=0.0257&amp;sourceID=14","0.0257")</f>
        <v>0.0257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HYPERLINK("http://141.218.60.56/~jnz1568/getInfo.php?workbook=22_08.xlsx&amp;sheet=U0&amp;row=805&amp;col=6&amp;number=3.1&amp;sourceID=14","3.1")</f>
        <v>3.1</v>
      </c>
      <c r="G805" s="4" t="str">
        <f>HYPERLINK("http://141.218.60.56/~jnz1568/getInfo.php?workbook=22_08.xlsx&amp;sheet=U0&amp;row=805&amp;col=7&amp;number=0.0257&amp;sourceID=14","0.0257")</f>
        <v>0.0257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HYPERLINK("http://141.218.60.56/~jnz1568/getInfo.php?workbook=22_08.xlsx&amp;sheet=U0&amp;row=806&amp;col=6&amp;number=3.2&amp;sourceID=14","3.2")</f>
        <v>3.2</v>
      </c>
      <c r="G806" s="4" t="str">
        <f>HYPERLINK("http://141.218.60.56/~jnz1568/getInfo.php?workbook=22_08.xlsx&amp;sheet=U0&amp;row=806&amp;col=7&amp;number=0.0257&amp;sourceID=14","0.0257")</f>
        <v>0.0257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HYPERLINK("http://141.218.60.56/~jnz1568/getInfo.php?workbook=22_08.xlsx&amp;sheet=U0&amp;row=807&amp;col=6&amp;number=3.3&amp;sourceID=14","3.3")</f>
        <v>3.3</v>
      </c>
      <c r="G807" s="4" t="str">
        <f>HYPERLINK("http://141.218.60.56/~jnz1568/getInfo.php?workbook=22_08.xlsx&amp;sheet=U0&amp;row=807&amp;col=7&amp;number=0.0257&amp;sourceID=14","0.0257")</f>
        <v>0.0257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HYPERLINK("http://141.218.60.56/~jnz1568/getInfo.php?workbook=22_08.xlsx&amp;sheet=U0&amp;row=808&amp;col=6&amp;number=3.4&amp;sourceID=14","3.4")</f>
        <v>3.4</v>
      </c>
      <c r="G808" s="4" t="str">
        <f>HYPERLINK("http://141.218.60.56/~jnz1568/getInfo.php?workbook=22_08.xlsx&amp;sheet=U0&amp;row=808&amp;col=7&amp;number=0.0257&amp;sourceID=14","0.0257")</f>
        <v>0.0257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HYPERLINK("http://141.218.60.56/~jnz1568/getInfo.php?workbook=22_08.xlsx&amp;sheet=U0&amp;row=809&amp;col=6&amp;number=3.5&amp;sourceID=14","3.5")</f>
        <v>3.5</v>
      </c>
      <c r="G809" s="4" t="str">
        <f>HYPERLINK("http://141.218.60.56/~jnz1568/getInfo.php?workbook=22_08.xlsx&amp;sheet=U0&amp;row=809&amp;col=7&amp;number=0.0257&amp;sourceID=14","0.0257")</f>
        <v>0.0257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HYPERLINK("http://141.218.60.56/~jnz1568/getInfo.php?workbook=22_08.xlsx&amp;sheet=U0&amp;row=810&amp;col=6&amp;number=3.6&amp;sourceID=14","3.6")</f>
        <v>3.6</v>
      </c>
      <c r="G810" s="4" t="str">
        <f>HYPERLINK("http://141.218.60.56/~jnz1568/getInfo.php?workbook=22_08.xlsx&amp;sheet=U0&amp;row=810&amp;col=7&amp;number=0.0257&amp;sourceID=14","0.0257")</f>
        <v>0.0257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HYPERLINK("http://141.218.60.56/~jnz1568/getInfo.php?workbook=22_08.xlsx&amp;sheet=U0&amp;row=811&amp;col=6&amp;number=3.7&amp;sourceID=14","3.7")</f>
        <v>3.7</v>
      </c>
      <c r="G811" s="4" t="str">
        <f>HYPERLINK("http://141.218.60.56/~jnz1568/getInfo.php?workbook=22_08.xlsx&amp;sheet=U0&amp;row=811&amp;col=7&amp;number=0.0257&amp;sourceID=14","0.0257")</f>
        <v>0.0257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HYPERLINK("http://141.218.60.56/~jnz1568/getInfo.php?workbook=22_08.xlsx&amp;sheet=U0&amp;row=812&amp;col=6&amp;number=3.8&amp;sourceID=14","3.8")</f>
        <v>3.8</v>
      </c>
      <c r="G812" s="4" t="str">
        <f>HYPERLINK("http://141.218.60.56/~jnz1568/getInfo.php?workbook=22_08.xlsx&amp;sheet=U0&amp;row=812&amp;col=7&amp;number=0.0257&amp;sourceID=14","0.0257")</f>
        <v>0.0257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HYPERLINK("http://141.218.60.56/~jnz1568/getInfo.php?workbook=22_08.xlsx&amp;sheet=U0&amp;row=813&amp;col=6&amp;number=3.9&amp;sourceID=14","3.9")</f>
        <v>3.9</v>
      </c>
      <c r="G813" s="4" t="str">
        <f>HYPERLINK("http://141.218.60.56/~jnz1568/getInfo.php?workbook=22_08.xlsx&amp;sheet=U0&amp;row=813&amp;col=7&amp;number=0.0257&amp;sourceID=14","0.0257")</f>
        <v>0.0257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HYPERLINK("http://141.218.60.56/~jnz1568/getInfo.php?workbook=22_08.xlsx&amp;sheet=U0&amp;row=814&amp;col=6&amp;number=4&amp;sourceID=14","4")</f>
        <v>4</v>
      </c>
      <c r="G814" s="4" t="str">
        <f>HYPERLINK("http://141.218.60.56/~jnz1568/getInfo.php?workbook=22_08.xlsx&amp;sheet=U0&amp;row=814&amp;col=7&amp;number=0.0257&amp;sourceID=14","0.0257")</f>
        <v>0.0257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HYPERLINK("http://141.218.60.56/~jnz1568/getInfo.php?workbook=22_08.xlsx&amp;sheet=U0&amp;row=815&amp;col=6&amp;number=4.1&amp;sourceID=14","4.1")</f>
        <v>4.1</v>
      </c>
      <c r="G815" s="4" t="str">
        <f>HYPERLINK("http://141.218.60.56/~jnz1568/getInfo.php?workbook=22_08.xlsx&amp;sheet=U0&amp;row=815&amp;col=7&amp;number=0.0257&amp;sourceID=14","0.0257")</f>
        <v>0.0257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HYPERLINK("http://141.218.60.56/~jnz1568/getInfo.php?workbook=22_08.xlsx&amp;sheet=U0&amp;row=816&amp;col=6&amp;number=4.2&amp;sourceID=14","4.2")</f>
        <v>4.2</v>
      </c>
      <c r="G816" s="4" t="str">
        <f>HYPERLINK("http://141.218.60.56/~jnz1568/getInfo.php?workbook=22_08.xlsx&amp;sheet=U0&amp;row=816&amp;col=7&amp;number=0.0257&amp;sourceID=14","0.0257")</f>
        <v>0.0257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HYPERLINK("http://141.218.60.56/~jnz1568/getInfo.php?workbook=22_08.xlsx&amp;sheet=U0&amp;row=817&amp;col=6&amp;number=4.3&amp;sourceID=14","4.3")</f>
        <v>4.3</v>
      </c>
      <c r="G817" s="4" t="str">
        <f>HYPERLINK("http://141.218.60.56/~jnz1568/getInfo.php?workbook=22_08.xlsx&amp;sheet=U0&amp;row=817&amp;col=7&amp;number=0.0257&amp;sourceID=14","0.0257")</f>
        <v>0.0257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HYPERLINK("http://141.218.60.56/~jnz1568/getInfo.php?workbook=22_08.xlsx&amp;sheet=U0&amp;row=818&amp;col=6&amp;number=4.4&amp;sourceID=14","4.4")</f>
        <v>4.4</v>
      </c>
      <c r="G818" s="4" t="str">
        <f>HYPERLINK("http://141.218.60.56/~jnz1568/getInfo.php?workbook=22_08.xlsx&amp;sheet=U0&amp;row=818&amp;col=7&amp;number=0.0257&amp;sourceID=14","0.0257")</f>
        <v>0.0257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HYPERLINK("http://141.218.60.56/~jnz1568/getInfo.php?workbook=22_08.xlsx&amp;sheet=U0&amp;row=819&amp;col=6&amp;number=4.5&amp;sourceID=14","4.5")</f>
        <v>4.5</v>
      </c>
      <c r="G819" s="4" t="str">
        <f>HYPERLINK("http://141.218.60.56/~jnz1568/getInfo.php?workbook=22_08.xlsx&amp;sheet=U0&amp;row=819&amp;col=7&amp;number=0.0256&amp;sourceID=14","0.0256")</f>
        <v>0.0256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HYPERLINK("http://141.218.60.56/~jnz1568/getInfo.php?workbook=22_08.xlsx&amp;sheet=U0&amp;row=820&amp;col=6&amp;number=4.6&amp;sourceID=14","4.6")</f>
        <v>4.6</v>
      </c>
      <c r="G820" s="4" t="str">
        <f>HYPERLINK("http://141.218.60.56/~jnz1568/getInfo.php?workbook=22_08.xlsx&amp;sheet=U0&amp;row=820&amp;col=7&amp;number=0.0256&amp;sourceID=14","0.0256")</f>
        <v>0.0256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HYPERLINK("http://141.218.60.56/~jnz1568/getInfo.php?workbook=22_08.xlsx&amp;sheet=U0&amp;row=821&amp;col=6&amp;number=4.7&amp;sourceID=14","4.7")</f>
        <v>4.7</v>
      </c>
      <c r="G821" s="4" t="str">
        <f>HYPERLINK("http://141.218.60.56/~jnz1568/getInfo.php?workbook=22_08.xlsx&amp;sheet=U0&amp;row=821&amp;col=7&amp;number=0.0256&amp;sourceID=14","0.0256")</f>
        <v>0.0256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HYPERLINK("http://141.218.60.56/~jnz1568/getInfo.php?workbook=22_08.xlsx&amp;sheet=U0&amp;row=822&amp;col=6&amp;number=4.8&amp;sourceID=14","4.8")</f>
        <v>4.8</v>
      </c>
      <c r="G822" s="4" t="str">
        <f>HYPERLINK("http://141.218.60.56/~jnz1568/getInfo.php?workbook=22_08.xlsx&amp;sheet=U0&amp;row=822&amp;col=7&amp;number=0.0255&amp;sourceID=14","0.0255")</f>
        <v>0.0255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HYPERLINK("http://141.218.60.56/~jnz1568/getInfo.php?workbook=22_08.xlsx&amp;sheet=U0&amp;row=823&amp;col=6&amp;number=4.9&amp;sourceID=14","4.9")</f>
        <v>4.9</v>
      </c>
      <c r="G823" s="4" t="str">
        <f>HYPERLINK("http://141.218.60.56/~jnz1568/getInfo.php?workbook=22_08.xlsx&amp;sheet=U0&amp;row=823&amp;col=7&amp;number=0.0255&amp;sourceID=14","0.0255")</f>
        <v>0.0255</v>
      </c>
    </row>
    <row r="824" spans="1:7">
      <c r="A824" s="3">
        <v>22</v>
      </c>
      <c r="B824" s="3">
        <v>8</v>
      </c>
      <c r="C824" s="3">
        <v>7</v>
      </c>
      <c r="D824" s="3">
        <v>10</v>
      </c>
      <c r="E824" s="3">
        <v>1</v>
      </c>
      <c r="F824" s="4" t="str">
        <f>HYPERLINK("http://141.218.60.56/~jnz1568/getInfo.php?workbook=22_08.xlsx&amp;sheet=U0&amp;row=824&amp;col=6&amp;number=3&amp;sourceID=14","3")</f>
        <v>3</v>
      </c>
      <c r="G824" s="4" t="str">
        <f>HYPERLINK("http://141.218.60.56/~jnz1568/getInfo.php?workbook=22_08.xlsx&amp;sheet=U0&amp;row=824&amp;col=7&amp;number=0.0117&amp;sourceID=14","0.0117")</f>
        <v>0.0117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HYPERLINK("http://141.218.60.56/~jnz1568/getInfo.php?workbook=22_08.xlsx&amp;sheet=U0&amp;row=825&amp;col=6&amp;number=3.1&amp;sourceID=14","3.1")</f>
        <v>3.1</v>
      </c>
      <c r="G825" s="4" t="str">
        <f>HYPERLINK("http://141.218.60.56/~jnz1568/getInfo.php?workbook=22_08.xlsx&amp;sheet=U0&amp;row=825&amp;col=7&amp;number=0.0117&amp;sourceID=14","0.0117")</f>
        <v>0.0117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HYPERLINK("http://141.218.60.56/~jnz1568/getInfo.php?workbook=22_08.xlsx&amp;sheet=U0&amp;row=826&amp;col=6&amp;number=3.2&amp;sourceID=14","3.2")</f>
        <v>3.2</v>
      </c>
      <c r="G826" s="4" t="str">
        <f>HYPERLINK("http://141.218.60.56/~jnz1568/getInfo.php?workbook=22_08.xlsx&amp;sheet=U0&amp;row=826&amp;col=7&amp;number=0.0117&amp;sourceID=14","0.0117")</f>
        <v>0.0117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HYPERLINK("http://141.218.60.56/~jnz1568/getInfo.php?workbook=22_08.xlsx&amp;sheet=U0&amp;row=827&amp;col=6&amp;number=3.3&amp;sourceID=14","3.3")</f>
        <v>3.3</v>
      </c>
      <c r="G827" s="4" t="str">
        <f>HYPERLINK("http://141.218.60.56/~jnz1568/getInfo.php?workbook=22_08.xlsx&amp;sheet=U0&amp;row=827&amp;col=7&amp;number=0.0117&amp;sourceID=14","0.0117")</f>
        <v>0.0117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HYPERLINK("http://141.218.60.56/~jnz1568/getInfo.php?workbook=22_08.xlsx&amp;sheet=U0&amp;row=828&amp;col=6&amp;number=3.4&amp;sourceID=14","3.4")</f>
        <v>3.4</v>
      </c>
      <c r="G828" s="4" t="str">
        <f>HYPERLINK("http://141.218.60.56/~jnz1568/getInfo.php?workbook=22_08.xlsx&amp;sheet=U0&amp;row=828&amp;col=7&amp;number=0.0117&amp;sourceID=14","0.0117")</f>
        <v>0.0117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HYPERLINK("http://141.218.60.56/~jnz1568/getInfo.php?workbook=22_08.xlsx&amp;sheet=U0&amp;row=829&amp;col=6&amp;number=3.5&amp;sourceID=14","3.5")</f>
        <v>3.5</v>
      </c>
      <c r="G829" s="4" t="str">
        <f>HYPERLINK("http://141.218.60.56/~jnz1568/getInfo.php?workbook=22_08.xlsx&amp;sheet=U0&amp;row=829&amp;col=7&amp;number=0.0117&amp;sourceID=14","0.0117")</f>
        <v>0.0117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HYPERLINK("http://141.218.60.56/~jnz1568/getInfo.php?workbook=22_08.xlsx&amp;sheet=U0&amp;row=830&amp;col=6&amp;number=3.6&amp;sourceID=14","3.6")</f>
        <v>3.6</v>
      </c>
      <c r="G830" s="4" t="str">
        <f>HYPERLINK("http://141.218.60.56/~jnz1568/getInfo.php?workbook=22_08.xlsx&amp;sheet=U0&amp;row=830&amp;col=7&amp;number=0.0117&amp;sourceID=14","0.0117")</f>
        <v>0.0117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HYPERLINK("http://141.218.60.56/~jnz1568/getInfo.php?workbook=22_08.xlsx&amp;sheet=U0&amp;row=831&amp;col=6&amp;number=3.7&amp;sourceID=14","3.7")</f>
        <v>3.7</v>
      </c>
      <c r="G831" s="4" t="str">
        <f>HYPERLINK("http://141.218.60.56/~jnz1568/getInfo.php?workbook=22_08.xlsx&amp;sheet=U0&amp;row=831&amp;col=7&amp;number=0.0117&amp;sourceID=14","0.0117")</f>
        <v>0.0117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HYPERLINK("http://141.218.60.56/~jnz1568/getInfo.php?workbook=22_08.xlsx&amp;sheet=U0&amp;row=832&amp;col=6&amp;number=3.8&amp;sourceID=14","3.8")</f>
        <v>3.8</v>
      </c>
      <c r="G832" s="4" t="str">
        <f>HYPERLINK("http://141.218.60.56/~jnz1568/getInfo.php?workbook=22_08.xlsx&amp;sheet=U0&amp;row=832&amp;col=7&amp;number=0.0117&amp;sourceID=14","0.0117")</f>
        <v>0.0117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HYPERLINK("http://141.218.60.56/~jnz1568/getInfo.php?workbook=22_08.xlsx&amp;sheet=U0&amp;row=833&amp;col=6&amp;number=3.9&amp;sourceID=14","3.9")</f>
        <v>3.9</v>
      </c>
      <c r="G833" s="4" t="str">
        <f>HYPERLINK("http://141.218.60.56/~jnz1568/getInfo.php?workbook=22_08.xlsx&amp;sheet=U0&amp;row=833&amp;col=7&amp;number=0.0117&amp;sourceID=14","0.0117")</f>
        <v>0.0117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HYPERLINK("http://141.218.60.56/~jnz1568/getInfo.php?workbook=22_08.xlsx&amp;sheet=U0&amp;row=834&amp;col=6&amp;number=4&amp;sourceID=14","4")</f>
        <v>4</v>
      </c>
      <c r="G834" s="4" t="str">
        <f>HYPERLINK("http://141.218.60.56/~jnz1568/getInfo.php?workbook=22_08.xlsx&amp;sheet=U0&amp;row=834&amp;col=7&amp;number=0.0117&amp;sourceID=14","0.0117")</f>
        <v>0.0117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HYPERLINK("http://141.218.60.56/~jnz1568/getInfo.php?workbook=22_08.xlsx&amp;sheet=U0&amp;row=835&amp;col=6&amp;number=4.1&amp;sourceID=14","4.1")</f>
        <v>4.1</v>
      </c>
      <c r="G835" s="4" t="str">
        <f>HYPERLINK("http://141.218.60.56/~jnz1568/getInfo.php?workbook=22_08.xlsx&amp;sheet=U0&amp;row=835&amp;col=7&amp;number=0.0117&amp;sourceID=14","0.0117")</f>
        <v>0.0117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HYPERLINK("http://141.218.60.56/~jnz1568/getInfo.php?workbook=22_08.xlsx&amp;sheet=U0&amp;row=836&amp;col=6&amp;number=4.2&amp;sourceID=14","4.2")</f>
        <v>4.2</v>
      </c>
      <c r="G836" s="4" t="str">
        <f>HYPERLINK("http://141.218.60.56/~jnz1568/getInfo.php?workbook=22_08.xlsx&amp;sheet=U0&amp;row=836&amp;col=7&amp;number=0.0117&amp;sourceID=14","0.0117")</f>
        <v>0.0117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HYPERLINK("http://141.218.60.56/~jnz1568/getInfo.php?workbook=22_08.xlsx&amp;sheet=U0&amp;row=837&amp;col=6&amp;number=4.3&amp;sourceID=14","4.3")</f>
        <v>4.3</v>
      </c>
      <c r="G837" s="4" t="str">
        <f>HYPERLINK("http://141.218.60.56/~jnz1568/getInfo.php?workbook=22_08.xlsx&amp;sheet=U0&amp;row=837&amp;col=7&amp;number=0.0117&amp;sourceID=14","0.0117")</f>
        <v>0.0117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HYPERLINK("http://141.218.60.56/~jnz1568/getInfo.php?workbook=22_08.xlsx&amp;sheet=U0&amp;row=838&amp;col=6&amp;number=4.4&amp;sourceID=14","4.4")</f>
        <v>4.4</v>
      </c>
      <c r="G838" s="4" t="str">
        <f>HYPERLINK("http://141.218.60.56/~jnz1568/getInfo.php?workbook=22_08.xlsx&amp;sheet=U0&amp;row=838&amp;col=7&amp;number=0.0117&amp;sourceID=14","0.0117")</f>
        <v>0.0117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HYPERLINK("http://141.218.60.56/~jnz1568/getInfo.php?workbook=22_08.xlsx&amp;sheet=U0&amp;row=839&amp;col=6&amp;number=4.5&amp;sourceID=14","4.5")</f>
        <v>4.5</v>
      </c>
      <c r="G839" s="4" t="str">
        <f>HYPERLINK("http://141.218.60.56/~jnz1568/getInfo.php?workbook=22_08.xlsx&amp;sheet=U0&amp;row=839&amp;col=7&amp;number=0.0117&amp;sourceID=14","0.0117")</f>
        <v>0.0117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HYPERLINK("http://141.218.60.56/~jnz1568/getInfo.php?workbook=22_08.xlsx&amp;sheet=U0&amp;row=840&amp;col=6&amp;number=4.6&amp;sourceID=14","4.6")</f>
        <v>4.6</v>
      </c>
      <c r="G840" s="4" t="str">
        <f>HYPERLINK("http://141.218.60.56/~jnz1568/getInfo.php?workbook=22_08.xlsx&amp;sheet=U0&amp;row=840&amp;col=7&amp;number=0.0117&amp;sourceID=14","0.0117")</f>
        <v>0.0117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HYPERLINK("http://141.218.60.56/~jnz1568/getInfo.php?workbook=22_08.xlsx&amp;sheet=U0&amp;row=841&amp;col=6&amp;number=4.7&amp;sourceID=14","4.7")</f>
        <v>4.7</v>
      </c>
      <c r="G841" s="4" t="str">
        <f>HYPERLINK("http://141.218.60.56/~jnz1568/getInfo.php?workbook=22_08.xlsx&amp;sheet=U0&amp;row=841&amp;col=7&amp;number=0.0117&amp;sourceID=14","0.0117")</f>
        <v>0.0117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HYPERLINK("http://141.218.60.56/~jnz1568/getInfo.php?workbook=22_08.xlsx&amp;sheet=U0&amp;row=842&amp;col=6&amp;number=4.8&amp;sourceID=14","4.8")</f>
        <v>4.8</v>
      </c>
      <c r="G842" s="4" t="str">
        <f>HYPERLINK("http://141.218.60.56/~jnz1568/getInfo.php?workbook=22_08.xlsx&amp;sheet=U0&amp;row=842&amp;col=7&amp;number=0.0117&amp;sourceID=14","0.0117")</f>
        <v>0.0117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HYPERLINK("http://141.218.60.56/~jnz1568/getInfo.php?workbook=22_08.xlsx&amp;sheet=U0&amp;row=843&amp;col=6&amp;number=4.9&amp;sourceID=14","4.9")</f>
        <v>4.9</v>
      </c>
      <c r="G843" s="4" t="str">
        <f>HYPERLINK("http://141.218.60.56/~jnz1568/getInfo.php?workbook=22_08.xlsx&amp;sheet=U0&amp;row=843&amp;col=7&amp;number=0.0117&amp;sourceID=14","0.0117")</f>
        <v>0.0117</v>
      </c>
    </row>
    <row r="844" spans="1:7">
      <c r="A844" s="3">
        <v>22</v>
      </c>
      <c r="B844" s="3">
        <v>8</v>
      </c>
      <c r="C844" s="3">
        <v>8</v>
      </c>
      <c r="D844" s="3">
        <v>9</v>
      </c>
      <c r="E844" s="3">
        <v>1</v>
      </c>
      <c r="F844" s="4" t="str">
        <f>HYPERLINK("http://141.218.60.56/~jnz1568/getInfo.php?workbook=22_08.xlsx&amp;sheet=U0&amp;row=844&amp;col=6&amp;number=3&amp;sourceID=14","3")</f>
        <v>3</v>
      </c>
      <c r="G844" s="4" t="str">
        <f>HYPERLINK("http://141.218.60.56/~jnz1568/getInfo.php?workbook=22_08.xlsx&amp;sheet=U0&amp;row=844&amp;col=7&amp;number=0.00902&amp;sourceID=14","0.00902")</f>
        <v>0.00902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HYPERLINK("http://141.218.60.56/~jnz1568/getInfo.php?workbook=22_08.xlsx&amp;sheet=U0&amp;row=845&amp;col=6&amp;number=3.1&amp;sourceID=14","3.1")</f>
        <v>3.1</v>
      </c>
      <c r="G845" s="4" t="str">
        <f>HYPERLINK("http://141.218.60.56/~jnz1568/getInfo.php?workbook=22_08.xlsx&amp;sheet=U0&amp;row=845&amp;col=7&amp;number=0.00902&amp;sourceID=14","0.00902")</f>
        <v>0.00902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HYPERLINK("http://141.218.60.56/~jnz1568/getInfo.php?workbook=22_08.xlsx&amp;sheet=U0&amp;row=846&amp;col=6&amp;number=3.2&amp;sourceID=14","3.2")</f>
        <v>3.2</v>
      </c>
      <c r="G846" s="4" t="str">
        <f>HYPERLINK("http://141.218.60.56/~jnz1568/getInfo.php?workbook=22_08.xlsx&amp;sheet=U0&amp;row=846&amp;col=7&amp;number=0.00902&amp;sourceID=14","0.00902")</f>
        <v>0.00902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HYPERLINK("http://141.218.60.56/~jnz1568/getInfo.php?workbook=22_08.xlsx&amp;sheet=U0&amp;row=847&amp;col=6&amp;number=3.3&amp;sourceID=14","3.3")</f>
        <v>3.3</v>
      </c>
      <c r="G847" s="4" t="str">
        <f>HYPERLINK("http://141.218.60.56/~jnz1568/getInfo.php?workbook=22_08.xlsx&amp;sheet=U0&amp;row=847&amp;col=7&amp;number=0.00902&amp;sourceID=14","0.00902")</f>
        <v>0.00902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HYPERLINK("http://141.218.60.56/~jnz1568/getInfo.php?workbook=22_08.xlsx&amp;sheet=U0&amp;row=848&amp;col=6&amp;number=3.4&amp;sourceID=14","3.4")</f>
        <v>3.4</v>
      </c>
      <c r="G848" s="4" t="str">
        <f>HYPERLINK("http://141.218.60.56/~jnz1568/getInfo.php?workbook=22_08.xlsx&amp;sheet=U0&amp;row=848&amp;col=7&amp;number=0.00902&amp;sourceID=14","0.00902")</f>
        <v>0.00902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HYPERLINK("http://141.218.60.56/~jnz1568/getInfo.php?workbook=22_08.xlsx&amp;sheet=U0&amp;row=849&amp;col=6&amp;number=3.5&amp;sourceID=14","3.5")</f>
        <v>3.5</v>
      </c>
      <c r="G849" s="4" t="str">
        <f>HYPERLINK("http://141.218.60.56/~jnz1568/getInfo.php?workbook=22_08.xlsx&amp;sheet=U0&amp;row=849&amp;col=7&amp;number=0.00902&amp;sourceID=14","0.00902")</f>
        <v>0.00902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HYPERLINK("http://141.218.60.56/~jnz1568/getInfo.php?workbook=22_08.xlsx&amp;sheet=U0&amp;row=850&amp;col=6&amp;number=3.6&amp;sourceID=14","3.6")</f>
        <v>3.6</v>
      </c>
      <c r="G850" s="4" t="str">
        <f>HYPERLINK("http://141.218.60.56/~jnz1568/getInfo.php?workbook=22_08.xlsx&amp;sheet=U0&amp;row=850&amp;col=7&amp;number=0.00902&amp;sourceID=14","0.00902")</f>
        <v>0.00902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HYPERLINK("http://141.218.60.56/~jnz1568/getInfo.php?workbook=22_08.xlsx&amp;sheet=U0&amp;row=851&amp;col=6&amp;number=3.7&amp;sourceID=14","3.7")</f>
        <v>3.7</v>
      </c>
      <c r="G851" s="4" t="str">
        <f>HYPERLINK("http://141.218.60.56/~jnz1568/getInfo.php?workbook=22_08.xlsx&amp;sheet=U0&amp;row=851&amp;col=7&amp;number=0.00901&amp;sourceID=14","0.00901")</f>
        <v>0.00901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HYPERLINK("http://141.218.60.56/~jnz1568/getInfo.php?workbook=22_08.xlsx&amp;sheet=U0&amp;row=852&amp;col=6&amp;number=3.8&amp;sourceID=14","3.8")</f>
        <v>3.8</v>
      </c>
      <c r="G852" s="4" t="str">
        <f>HYPERLINK("http://141.218.60.56/~jnz1568/getInfo.php?workbook=22_08.xlsx&amp;sheet=U0&amp;row=852&amp;col=7&amp;number=0.00901&amp;sourceID=14","0.00901")</f>
        <v>0.00901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HYPERLINK("http://141.218.60.56/~jnz1568/getInfo.php?workbook=22_08.xlsx&amp;sheet=U0&amp;row=853&amp;col=6&amp;number=3.9&amp;sourceID=14","3.9")</f>
        <v>3.9</v>
      </c>
      <c r="G853" s="4" t="str">
        <f>HYPERLINK("http://141.218.60.56/~jnz1568/getInfo.php?workbook=22_08.xlsx&amp;sheet=U0&amp;row=853&amp;col=7&amp;number=0.00901&amp;sourceID=14","0.00901")</f>
        <v>0.00901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HYPERLINK("http://141.218.60.56/~jnz1568/getInfo.php?workbook=22_08.xlsx&amp;sheet=U0&amp;row=854&amp;col=6&amp;number=4&amp;sourceID=14","4")</f>
        <v>4</v>
      </c>
      <c r="G854" s="4" t="str">
        <f>HYPERLINK("http://141.218.60.56/~jnz1568/getInfo.php?workbook=22_08.xlsx&amp;sheet=U0&amp;row=854&amp;col=7&amp;number=0.00901&amp;sourceID=14","0.00901")</f>
        <v>0.00901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HYPERLINK("http://141.218.60.56/~jnz1568/getInfo.php?workbook=22_08.xlsx&amp;sheet=U0&amp;row=855&amp;col=6&amp;number=4.1&amp;sourceID=14","4.1")</f>
        <v>4.1</v>
      </c>
      <c r="G855" s="4" t="str">
        <f>HYPERLINK("http://141.218.60.56/~jnz1568/getInfo.php?workbook=22_08.xlsx&amp;sheet=U0&amp;row=855&amp;col=7&amp;number=0.00901&amp;sourceID=14","0.00901")</f>
        <v>0.00901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HYPERLINK("http://141.218.60.56/~jnz1568/getInfo.php?workbook=22_08.xlsx&amp;sheet=U0&amp;row=856&amp;col=6&amp;number=4.2&amp;sourceID=14","4.2")</f>
        <v>4.2</v>
      </c>
      <c r="G856" s="4" t="str">
        <f>HYPERLINK("http://141.218.60.56/~jnz1568/getInfo.php?workbook=22_08.xlsx&amp;sheet=U0&amp;row=856&amp;col=7&amp;number=0.009&amp;sourceID=14","0.009")</f>
        <v>0.009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HYPERLINK("http://141.218.60.56/~jnz1568/getInfo.php?workbook=22_08.xlsx&amp;sheet=U0&amp;row=857&amp;col=6&amp;number=4.3&amp;sourceID=14","4.3")</f>
        <v>4.3</v>
      </c>
      <c r="G857" s="4" t="str">
        <f>HYPERLINK("http://141.218.60.56/~jnz1568/getInfo.php?workbook=22_08.xlsx&amp;sheet=U0&amp;row=857&amp;col=7&amp;number=0.009&amp;sourceID=14","0.009")</f>
        <v>0.009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HYPERLINK("http://141.218.60.56/~jnz1568/getInfo.php?workbook=22_08.xlsx&amp;sheet=U0&amp;row=858&amp;col=6&amp;number=4.4&amp;sourceID=14","4.4")</f>
        <v>4.4</v>
      </c>
      <c r="G858" s="4" t="str">
        <f>HYPERLINK("http://141.218.60.56/~jnz1568/getInfo.php?workbook=22_08.xlsx&amp;sheet=U0&amp;row=858&amp;col=7&amp;number=0.00899&amp;sourceID=14","0.00899")</f>
        <v>0.00899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HYPERLINK("http://141.218.60.56/~jnz1568/getInfo.php?workbook=22_08.xlsx&amp;sheet=U0&amp;row=859&amp;col=6&amp;number=4.5&amp;sourceID=14","4.5")</f>
        <v>4.5</v>
      </c>
      <c r="G859" s="4" t="str">
        <f>HYPERLINK("http://141.218.60.56/~jnz1568/getInfo.php?workbook=22_08.xlsx&amp;sheet=U0&amp;row=859&amp;col=7&amp;number=0.00898&amp;sourceID=14","0.00898")</f>
        <v>0.00898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HYPERLINK("http://141.218.60.56/~jnz1568/getInfo.php?workbook=22_08.xlsx&amp;sheet=U0&amp;row=860&amp;col=6&amp;number=4.6&amp;sourceID=14","4.6")</f>
        <v>4.6</v>
      </c>
      <c r="G860" s="4" t="str">
        <f>HYPERLINK("http://141.218.60.56/~jnz1568/getInfo.php?workbook=22_08.xlsx&amp;sheet=U0&amp;row=860&amp;col=7&amp;number=0.00897&amp;sourceID=14","0.00897")</f>
        <v>0.00897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HYPERLINK("http://141.218.60.56/~jnz1568/getInfo.php?workbook=22_08.xlsx&amp;sheet=U0&amp;row=861&amp;col=6&amp;number=4.7&amp;sourceID=14","4.7")</f>
        <v>4.7</v>
      </c>
      <c r="G861" s="4" t="str">
        <f>HYPERLINK("http://141.218.60.56/~jnz1568/getInfo.php?workbook=22_08.xlsx&amp;sheet=U0&amp;row=861&amp;col=7&amp;number=0.00896&amp;sourceID=14","0.00896")</f>
        <v>0.00896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HYPERLINK("http://141.218.60.56/~jnz1568/getInfo.php?workbook=22_08.xlsx&amp;sheet=U0&amp;row=862&amp;col=6&amp;number=4.8&amp;sourceID=14","4.8")</f>
        <v>4.8</v>
      </c>
      <c r="G862" s="4" t="str">
        <f>HYPERLINK("http://141.218.60.56/~jnz1568/getInfo.php?workbook=22_08.xlsx&amp;sheet=U0&amp;row=862&amp;col=7&amp;number=0.00895&amp;sourceID=14","0.00895")</f>
        <v>0.00895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HYPERLINK("http://141.218.60.56/~jnz1568/getInfo.php?workbook=22_08.xlsx&amp;sheet=U0&amp;row=863&amp;col=6&amp;number=4.9&amp;sourceID=14","4.9")</f>
        <v>4.9</v>
      </c>
      <c r="G863" s="4" t="str">
        <f>HYPERLINK("http://141.218.60.56/~jnz1568/getInfo.php?workbook=22_08.xlsx&amp;sheet=U0&amp;row=863&amp;col=7&amp;number=0.00893&amp;sourceID=14","0.00893")</f>
        <v>0.00893</v>
      </c>
    </row>
    <row r="864" spans="1:7">
      <c r="A864" s="3">
        <v>22</v>
      </c>
      <c r="B864" s="3">
        <v>8</v>
      </c>
      <c r="C864" s="3">
        <v>8</v>
      </c>
      <c r="D864" s="3">
        <v>10</v>
      </c>
      <c r="E864" s="3">
        <v>1</v>
      </c>
      <c r="F864" s="4" t="str">
        <f>HYPERLINK("http://141.218.60.56/~jnz1568/getInfo.php?workbook=22_08.xlsx&amp;sheet=U0&amp;row=864&amp;col=6&amp;number=3&amp;sourceID=14","3")</f>
        <v>3</v>
      </c>
      <c r="G864" s="4" t="str">
        <f>HYPERLINK("http://141.218.60.56/~jnz1568/getInfo.php?workbook=22_08.xlsx&amp;sheet=U0&amp;row=864&amp;col=7&amp;number=0.00205&amp;sourceID=14","0.00205")</f>
        <v>0.00205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HYPERLINK("http://141.218.60.56/~jnz1568/getInfo.php?workbook=22_08.xlsx&amp;sheet=U0&amp;row=865&amp;col=6&amp;number=3.1&amp;sourceID=14","3.1")</f>
        <v>3.1</v>
      </c>
      <c r="G865" s="4" t="str">
        <f>HYPERLINK("http://141.218.60.56/~jnz1568/getInfo.php?workbook=22_08.xlsx&amp;sheet=U0&amp;row=865&amp;col=7&amp;number=0.00205&amp;sourceID=14","0.00205")</f>
        <v>0.00205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HYPERLINK("http://141.218.60.56/~jnz1568/getInfo.php?workbook=22_08.xlsx&amp;sheet=U0&amp;row=866&amp;col=6&amp;number=3.2&amp;sourceID=14","3.2")</f>
        <v>3.2</v>
      </c>
      <c r="G866" s="4" t="str">
        <f>HYPERLINK("http://141.218.60.56/~jnz1568/getInfo.php?workbook=22_08.xlsx&amp;sheet=U0&amp;row=866&amp;col=7&amp;number=0.00205&amp;sourceID=14","0.00205")</f>
        <v>0.00205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HYPERLINK("http://141.218.60.56/~jnz1568/getInfo.php?workbook=22_08.xlsx&amp;sheet=U0&amp;row=867&amp;col=6&amp;number=3.3&amp;sourceID=14","3.3")</f>
        <v>3.3</v>
      </c>
      <c r="G867" s="4" t="str">
        <f>HYPERLINK("http://141.218.60.56/~jnz1568/getInfo.php?workbook=22_08.xlsx&amp;sheet=U0&amp;row=867&amp;col=7&amp;number=0.00205&amp;sourceID=14","0.00205")</f>
        <v>0.00205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HYPERLINK("http://141.218.60.56/~jnz1568/getInfo.php?workbook=22_08.xlsx&amp;sheet=U0&amp;row=868&amp;col=6&amp;number=3.4&amp;sourceID=14","3.4")</f>
        <v>3.4</v>
      </c>
      <c r="G868" s="4" t="str">
        <f>HYPERLINK("http://141.218.60.56/~jnz1568/getInfo.php?workbook=22_08.xlsx&amp;sheet=U0&amp;row=868&amp;col=7&amp;number=0.00205&amp;sourceID=14","0.00205")</f>
        <v>0.00205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HYPERLINK("http://141.218.60.56/~jnz1568/getInfo.php?workbook=22_08.xlsx&amp;sheet=U0&amp;row=869&amp;col=6&amp;number=3.5&amp;sourceID=14","3.5")</f>
        <v>3.5</v>
      </c>
      <c r="G869" s="4" t="str">
        <f>HYPERLINK("http://141.218.60.56/~jnz1568/getInfo.php?workbook=22_08.xlsx&amp;sheet=U0&amp;row=869&amp;col=7&amp;number=0.00205&amp;sourceID=14","0.00205")</f>
        <v>0.00205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HYPERLINK("http://141.218.60.56/~jnz1568/getInfo.php?workbook=22_08.xlsx&amp;sheet=U0&amp;row=870&amp;col=6&amp;number=3.6&amp;sourceID=14","3.6")</f>
        <v>3.6</v>
      </c>
      <c r="G870" s="4" t="str">
        <f>HYPERLINK("http://141.218.60.56/~jnz1568/getInfo.php?workbook=22_08.xlsx&amp;sheet=U0&amp;row=870&amp;col=7&amp;number=0.00205&amp;sourceID=14","0.00205")</f>
        <v>0.00205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HYPERLINK("http://141.218.60.56/~jnz1568/getInfo.php?workbook=22_08.xlsx&amp;sheet=U0&amp;row=871&amp;col=6&amp;number=3.7&amp;sourceID=14","3.7")</f>
        <v>3.7</v>
      </c>
      <c r="G871" s="4" t="str">
        <f>HYPERLINK("http://141.218.60.56/~jnz1568/getInfo.php?workbook=22_08.xlsx&amp;sheet=U0&amp;row=871&amp;col=7&amp;number=0.00205&amp;sourceID=14","0.00205")</f>
        <v>0.00205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HYPERLINK("http://141.218.60.56/~jnz1568/getInfo.php?workbook=22_08.xlsx&amp;sheet=U0&amp;row=872&amp;col=6&amp;number=3.8&amp;sourceID=14","3.8")</f>
        <v>3.8</v>
      </c>
      <c r="G872" s="4" t="str">
        <f>HYPERLINK("http://141.218.60.56/~jnz1568/getInfo.php?workbook=22_08.xlsx&amp;sheet=U0&amp;row=872&amp;col=7&amp;number=0.00205&amp;sourceID=14","0.00205")</f>
        <v>0.00205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HYPERLINK("http://141.218.60.56/~jnz1568/getInfo.php?workbook=22_08.xlsx&amp;sheet=U0&amp;row=873&amp;col=6&amp;number=3.9&amp;sourceID=14","3.9")</f>
        <v>3.9</v>
      </c>
      <c r="G873" s="4" t="str">
        <f>HYPERLINK("http://141.218.60.56/~jnz1568/getInfo.php?workbook=22_08.xlsx&amp;sheet=U0&amp;row=873&amp;col=7&amp;number=0.00205&amp;sourceID=14","0.00205")</f>
        <v>0.00205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HYPERLINK("http://141.218.60.56/~jnz1568/getInfo.php?workbook=22_08.xlsx&amp;sheet=U0&amp;row=874&amp;col=6&amp;number=4&amp;sourceID=14","4")</f>
        <v>4</v>
      </c>
      <c r="G874" s="4" t="str">
        <f>HYPERLINK("http://141.218.60.56/~jnz1568/getInfo.php?workbook=22_08.xlsx&amp;sheet=U0&amp;row=874&amp;col=7&amp;number=0.00205&amp;sourceID=14","0.00205")</f>
        <v>0.00205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HYPERLINK("http://141.218.60.56/~jnz1568/getInfo.php?workbook=22_08.xlsx&amp;sheet=U0&amp;row=875&amp;col=6&amp;number=4.1&amp;sourceID=14","4.1")</f>
        <v>4.1</v>
      </c>
      <c r="G875" s="4" t="str">
        <f>HYPERLINK("http://141.218.60.56/~jnz1568/getInfo.php?workbook=22_08.xlsx&amp;sheet=U0&amp;row=875&amp;col=7&amp;number=0.00205&amp;sourceID=14","0.00205")</f>
        <v>0.00205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HYPERLINK("http://141.218.60.56/~jnz1568/getInfo.php?workbook=22_08.xlsx&amp;sheet=U0&amp;row=876&amp;col=6&amp;number=4.2&amp;sourceID=14","4.2")</f>
        <v>4.2</v>
      </c>
      <c r="G876" s="4" t="str">
        <f>HYPERLINK("http://141.218.60.56/~jnz1568/getInfo.php?workbook=22_08.xlsx&amp;sheet=U0&amp;row=876&amp;col=7&amp;number=0.00205&amp;sourceID=14","0.00205")</f>
        <v>0.00205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HYPERLINK("http://141.218.60.56/~jnz1568/getInfo.php?workbook=22_08.xlsx&amp;sheet=U0&amp;row=877&amp;col=6&amp;number=4.3&amp;sourceID=14","4.3")</f>
        <v>4.3</v>
      </c>
      <c r="G877" s="4" t="str">
        <f>HYPERLINK("http://141.218.60.56/~jnz1568/getInfo.php?workbook=22_08.xlsx&amp;sheet=U0&amp;row=877&amp;col=7&amp;number=0.00205&amp;sourceID=14","0.00205")</f>
        <v>0.00205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HYPERLINK("http://141.218.60.56/~jnz1568/getInfo.php?workbook=22_08.xlsx&amp;sheet=U0&amp;row=878&amp;col=6&amp;number=4.4&amp;sourceID=14","4.4")</f>
        <v>4.4</v>
      </c>
      <c r="G878" s="4" t="str">
        <f>HYPERLINK("http://141.218.60.56/~jnz1568/getInfo.php?workbook=22_08.xlsx&amp;sheet=U0&amp;row=878&amp;col=7&amp;number=0.00205&amp;sourceID=14","0.00205")</f>
        <v>0.00205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HYPERLINK("http://141.218.60.56/~jnz1568/getInfo.php?workbook=22_08.xlsx&amp;sheet=U0&amp;row=879&amp;col=6&amp;number=4.5&amp;sourceID=14","4.5")</f>
        <v>4.5</v>
      </c>
      <c r="G879" s="4" t="str">
        <f>HYPERLINK("http://141.218.60.56/~jnz1568/getInfo.php?workbook=22_08.xlsx&amp;sheet=U0&amp;row=879&amp;col=7&amp;number=0.00204&amp;sourceID=14","0.00204")</f>
        <v>0.00204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HYPERLINK("http://141.218.60.56/~jnz1568/getInfo.php?workbook=22_08.xlsx&amp;sheet=U0&amp;row=880&amp;col=6&amp;number=4.6&amp;sourceID=14","4.6")</f>
        <v>4.6</v>
      </c>
      <c r="G880" s="4" t="str">
        <f>HYPERLINK("http://141.218.60.56/~jnz1568/getInfo.php?workbook=22_08.xlsx&amp;sheet=U0&amp;row=880&amp;col=7&amp;number=0.00204&amp;sourceID=14","0.00204")</f>
        <v>0.00204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HYPERLINK("http://141.218.60.56/~jnz1568/getInfo.php?workbook=22_08.xlsx&amp;sheet=U0&amp;row=881&amp;col=6&amp;number=4.7&amp;sourceID=14","4.7")</f>
        <v>4.7</v>
      </c>
      <c r="G881" s="4" t="str">
        <f>HYPERLINK("http://141.218.60.56/~jnz1568/getInfo.php?workbook=22_08.xlsx&amp;sheet=U0&amp;row=881&amp;col=7&amp;number=0.00204&amp;sourceID=14","0.00204")</f>
        <v>0.00204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HYPERLINK("http://141.218.60.56/~jnz1568/getInfo.php?workbook=22_08.xlsx&amp;sheet=U0&amp;row=882&amp;col=6&amp;number=4.8&amp;sourceID=14","4.8")</f>
        <v>4.8</v>
      </c>
      <c r="G882" s="4" t="str">
        <f>HYPERLINK("http://141.218.60.56/~jnz1568/getInfo.php?workbook=22_08.xlsx&amp;sheet=U0&amp;row=882&amp;col=7&amp;number=0.00204&amp;sourceID=14","0.00204")</f>
        <v>0.00204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HYPERLINK("http://141.218.60.56/~jnz1568/getInfo.php?workbook=22_08.xlsx&amp;sheet=U0&amp;row=883&amp;col=6&amp;number=4.9&amp;sourceID=14","4.9")</f>
        <v>4.9</v>
      </c>
      <c r="G883" s="4" t="str">
        <f>HYPERLINK("http://141.218.60.56/~jnz1568/getInfo.php?workbook=22_08.xlsx&amp;sheet=U0&amp;row=883&amp;col=7&amp;number=0.00204&amp;sourceID=14","0.00204")</f>
        <v>0.00204</v>
      </c>
    </row>
    <row r="884" spans="1:7">
      <c r="A884" s="3">
        <v>22</v>
      </c>
      <c r="B884" s="3">
        <v>8</v>
      </c>
      <c r="C884" s="3">
        <v>9</v>
      </c>
      <c r="D884" s="3">
        <v>10</v>
      </c>
      <c r="E884" s="3">
        <v>1</v>
      </c>
      <c r="F884" s="4" t="str">
        <f>HYPERLINK("http://141.218.60.56/~jnz1568/getInfo.php?workbook=22_08.xlsx&amp;sheet=U0&amp;row=884&amp;col=6&amp;number=3&amp;sourceID=14","3")</f>
        <v>3</v>
      </c>
      <c r="G884" s="4" t="str">
        <f>HYPERLINK("http://141.218.60.56/~jnz1568/getInfo.php?workbook=22_08.xlsx&amp;sheet=U0&amp;row=884&amp;col=7&amp;number=0.657&amp;sourceID=14","0.657")</f>
        <v>0.657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HYPERLINK("http://141.218.60.56/~jnz1568/getInfo.php?workbook=22_08.xlsx&amp;sheet=U0&amp;row=885&amp;col=6&amp;number=3.1&amp;sourceID=14","3.1")</f>
        <v>3.1</v>
      </c>
      <c r="G885" s="4" t="str">
        <f>HYPERLINK("http://141.218.60.56/~jnz1568/getInfo.php?workbook=22_08.xlsx&amp;sheet=U0&amp;row=885&amp;col=7&amp;number=0.657&amp;sourceID=14","0.657")</f>
        <v>0.657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HYPERLINK("http://141.218.60.56/~jnz1568/getInfo.php?workbook=22_08.xlsx&amp;sheet=U0&amp;row=886&amp;col=6&amp;number=3.2&amp;sourceID=14","3.2")</f>
        <v>3.2</v>
      </c>
      <c r="G886" s="4" t="str">
        <f>HYPERLINK("http://141.218.60.56/~jnz1568/getInfo.php?workbook=22_08.xlsx&amp;sheet=U0&amp;row=886&amp;col=7&amp;number=0.657&amp;sourceID=14","0.657")</f>
        <v>0.657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HYPERLINK("http://141.218.60.56/~jnz1568/getInfo.php?workbook=22_08.xlsx&amp;sheet=U0&amp;row=887&amp;col=6&amp;number=3.3&amp;sourceID=14","3.3")</f>
        <v>3.3</v>
      </c>
      <c r="G887" s="4" t="str">
        <f>HYPERLINK("http://141.218.60.56/~jnz1568/getInfo.php?workbook=22_08.xlsx&amp;sheet=U0&amp;row=887&amp;col=7&amp;number=0.657&amp;sourceID=14","0.657")</f>
        <v>0.657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HYPERLINK("http://141.218.60.56/~jnz1568/getInfo.php?workbook=22_08.xlsx&amp;sheet=U0&amp;row=888&amp;col=6&amp;number=3.4&amp;sourceID=14","3.4")</f>
        <v>3.4</v>
      </c>
      <c r="G888" s="4" t="str">
        <f>HYPERLINK("http://141.218.60.56/~jnz1568/getInfo.php?workbook=22_08.xlsx&amp;sheet=U0&amp;row=888&amp;col=7&amp;number=0.657&amp;sourceID=14","0.657")</f>
        <v>0.657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HYPERLINK("http://141.218.60.56/~jnz1568/getInfo.php?workbook=22_08.xlsx&amp;sheet=U0&amp;row=889&amp;col=6&amp;number=3.5&amp;sourceID=14","3.5")</f>
        <v>3.5</v>
      </c>
      <c r="G889" s="4" t="str">
        <f>HYPERLINK("http://141.218.60.56/~jnz1568/getInfo.php?workbook=22_08.xlsx&amp;sheet=U0&amp;row=889&amp;col=7&amp;number=0.657&amp;sourceID=14","0.657")</f>
        <v>0.657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HYPERLINK("http://141.218.60.56/~jnz1568/getInfo.php?workbook=22_08.xlsx&amp;sheet=U0&amp;row=890&amp;col=6&amp;number=3.6&amp;sourceID=14","3.6")</f>
        <v>3.6</v>
      </c>
      <c r="G890" s="4" t="str">
        <f>HYPERLINK("http://141.218.60.56/~jnz1568/getInfo.php?workbook=22_08.xlsx&amp;sheet=U0&amp;row=890&amp;col=7&amp;number=0.657&amp;sourceID=14","0.657")</f>
        <v>0.657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HYPERLINK("http://141.218.60.56/~jnz1568/getInfo.php?workbook=22_08.xlsx&amp;sheet=U0&amp;row=891&amp;col=6&amp;number=3.7&amp;sourceID=14","3.7")</f>
        <v>3.7</v>
      </c>
      <c r="G891" s="4" t="str">
        <f>HYPERLINK("http://141.218.60.56/~jnz1568/getInfo.php?workbook=22_08.xlsx&amp;sheet=U0&amp;row=891&amp;col=7&amp;number=0.657&amp;sourceID=14","0.657")</f>
        <v>0.657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HYPERLINK("http://141.218.60.56/~jnz1568/getInfo.php?workbook=22_08.xlsx&amp;sheet=U0&amp;row=892&amp;col=6&amp;number=3.8&amp;sourceID=14","3.8")</f>
        <v>3.8</v>
      </c>
      <c r="G892" s="4" t="str">
        <f>HYPERLINK("http://141.218.60.56/~jnz1568/getInfo.php?workbook=22_08.xlsx&amp;sheet=U0&amp;row=892&amp;col=7&amp;number=0.657&amp;sourceID=14","0.657")</f>
        <v>0.657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HYPERLINK("http://141.218.60.56/~jnz1568/getInfo.php?workbook=22_08.xlsx&amp;sheet=U0&amp;row=893&amp;col=6&amp;number=3.9&amp;sourceID=14","3.9")</f>
        <v>3.9</v>
      </c>
      <c r="G893" s="4" t="str">
        <f>HYPERLINK("http://141.218.60.56/~jnz1568/getInfo.php?workbook=22_08.xlsx&amp;sheet=U0&amp;row=893&amp;col=7&amp;number=0.657&amp;sourceID=14","0.657")</f>
        <v>0.657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HYPERLINK("http://141.218.60.56/~jnz1568/getInfo.php?workbook=22_08.xlsx&amp;sheet=U0&amp;row=894&amp;col=6&amp;number=4&amp;sourceID=14","4")</f>
        <v>4</v>
      </c>
      <c r="G894" s="4" t="str">
        <f>HYPERLINK("http://141.218.60.56/~jnz1568/getInfo.php?workbook=22_08.xlsx&amp;sheet=U0&amp;row=894&amp;col=7&amp;number=0.658&amp;sourceID=14","0.658")</f>
        <v>0.658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HYPERLINK("http://141.218.60.56/~jnz1568/getInfo.php?workbook=22_08.xlsx&amp;sheet=U0&amp;row=895&amp;col=6&amp;number=4.1&amp;sourceID=14","4.1")</f>
        <v>4.1</v>
      </c>
      <c r="G895" s="4" t="str">
        <f>HYPERLINK("http://141.218.60.56/~jnz1568/getInfo.php?workbook=22_08.xlsx&amp;sheet=U0&amp;row=895&amp;col=7&amp;number=0.658&amp;sourceID=14","0.658")</f>
        <v>0.658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HYPERLINK("http://141.218.60.56/~jnz1568/getInfo.php?workbook=22_08.xlsx&amp;sheet=U0&amp;row=896&amp;col=6&amp;number=4.2&amp;sourceID=14","4.2")</f>
        <v>4.2</v>
      </c>
      <c r="G896" s="4" t="str">
        <f>HYPERLINK("http://141.218.60.56/~jnz1568/getInfo.php?workbook=22_08.xlsx&amp;sheet=U0&amp;row=896&amp;col=7&amp;number=0.658&amp;sourceID=14","0.658")</f>
        <v>0.658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HYPERLINK("http://141.218.60.56/~jnz1568/getInfo.php?workbook=22_08.xlsx&amp;sheet=U0&amp;row=897&amp;col=6&amp;number=4.3&amp;sourceID=14","4.3")</f>
        <v>4.3</v>
      </c>
      <c r="G897" s="4" t="str">
        <f>HYPERLINK("http://141.218.60.56/~jnz1568/getInfo.php?workbook=22_08.xlsx&amp;sheet=U0&amp;row=897&amp;col=7&amp;number=0.659&amp;sourceID=14","0.659")</f>
        <v>0.659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HYPERLINK("http://141.218.60.56/~jnz1568/getInfo.php?workbook=22_08.xlsx&amp;sheet=U0&amp;row=898&amp;col=6&amp;number=4.4&amp;sourceID=14","4.4")</f>
        <v>4.4</v>
      </c>
      <c r="G898" s="4" t="str">
        <f>HYPERLINK("http://141.218.60.56/~jnz1568/getInfo.php?workbook=22_08.xlsx&amp;sheet=U0&amp;row=898&amp;col=7&amp;number=0.66&amp;sourceID=14","0.66")</f>
        <v>0.66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HYPERLINK("http://141.218.60.56/~jnz1568/getInfo.php?workbook=22_08.xlsx&amp;sheet=U0&amp;row=899&amp;col=6&amp;number=4.5&amp;sourceID=14","4.5")</f>
        <v>4.5</v>
      </c>
      <c r="G899" s="4" t="str">
        <f>HYPERLINK("http://141.218.60.56/~jnz1568/getInfo.php?workbook=22_08.xlsx&amp;sheet=U0&amp;row=899&amp;col=7&amp;number=0.66&amp;sourceID=14","0.66")</f>
        <v>0.66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HYPERLINK("http://141.218.60.56/~jnz1568/getInfo.php?workbook=22_08.xlsx&amp;sheet=U0&amp;row=900&amp;col=6&amp;number=4.6&amp;sourceID=14","4.6")</f>
        <v>4.6</v>
      </c>
      <c r="G900" s="4" t="str">
        <f>HYPERLINK("http://141.218.60.56/~jnz1568/getInfo.php?workbook=22_08.xlsx&amp;sheet=U0&amp;row=900&amp;col=7&amp;number=0.661&amp;sourceID=14","0.661")</f>
        <v>0.661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HYPERLINK("http://141.218.60.56/~jnz1568/getInfo.php?workbook=22_08.xlsx&amp;sheet=U0&amp;row=901&amp;col=6&amp;number=4.7&amp;sourceID=14","4.7")</f>
        <v>4.7</v>
      </c>
      <c r="G901" s="4" t="str">
        <f>HYPERLINK("http://141.218.60.56/~jnz1568/getInfo.php?workbook=22_08.xlsx&amp;sheet=U0&amp;row=901&amp;col=7&amp;number=0.663&amp;sourceID=14","0.663")</f>
        <v>0.663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HYPERLINK("http://141.218.60.56/~jnz1568/getInfo.php?workbook=22_08.xlsx&amp;sheet=U0&amp;row=902&amp;col=6&amp;number=4.8&amp;sourceID=14","4.8")</f>
        <v>4.8</v>
      </c>
      <c r="G902" s="4" t="str">
        <f>HYPERLINK("http://141.218.60.56/~jnz1568/getInfo.php?workbook=22_08.xlsx&amp;sheet=U0&amp;row=902&amp;col=7&amp;number=0.664&amp;sourceID=14","0.664")</f>
        <v>0.664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HYPERLINK("http://141.218.60.56/~jnz1568/getInfo.php?workbook=22_08.xlsx&amp;sheet=U0&amp;row=903&amp;col=6&amp;number=4.9&amp;sourceID=14","4.9")</f>
        <v>4.9</v>
      </c>
      <c r="G903" s="4" t="str">
        <f>HYPERLINK("http://141.218.60.56/~jnz1568/getInfo.php?workbook=22_08.xlsx&amp;sheet=U0&amp;row=903&amp;col=7&amp;number=0.666&amp;sourceID=14","0.666")</f>
        <v>0.666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2015-05-07T00:53:15Z</dcterms:created>
  <dcterms:modified xsi:type="dcterms:W3CDTF">2015-05-07T00:53:15Z</dcterms:modified>
</cp:coreProperties>
</file>