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<sst xmlns="http://schemas.openxmlformats.org/spreadsheetml/2006/main" count="64" uniqueCount="32">
  <si>
    <t>Fine Structure Energy Levels for Ti XI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</si>
  <si>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</si>
  <si>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</si>
  <si>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</si>
  <si>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</si>
  <si>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</si>
  <si>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</si>
  <si>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</si>
  <si>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</si>
  <si>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</si>
  <si>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</si>
  <si>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</si>
  <si>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3s2</t>
  </si>
  <si>
    <t>1S</t>
  </si>
  <si>
    <t>3s.3p</t>
  </si>
  <si>
    <t>3P</t>
  </si>
  <si>
    <t>1P</t>
  </si>
  <si>
    <t>3p2</t>
  </si>
  <si>
    <t>1D</t>
  </si>
  <si>
    <t>3s.3d</t>
  </si>
  <si>
    <t>3D</t>
  </si>
  <si>
    <t>3s.4s</t>
  </si>
  <si>
    <t>3S</t>
  </si>
  <si>
    <t>A-values for fine-structure transitions in Ti XI</t>
  </si>
  <si>
    <t>k</t>
  </si>
  <si>
    <t>WL Vac (A)</t>
  </si>
  <si>
    <t>A (s-1)</t>
  </si>
  <si>
    <t>A2E1(s-1)</t>
  </si>
  <si>
    <t>Effective Collision Strengths for Ti XI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</si>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</sst>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22</v>
      </c>
      <c r="B4" s="3">
        <v>12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HYPERLINK("http://141.218.60.56/~jnz1568/getInfo.php?workbook=22_12.xlsx&amp;sheet=E0&amp;row=4&amp;col=10&amp;number=0&amp;sourceID=14","0")</f>
        <v>0</v>
      </c>
    </row>
    <row r="5" spans="1:10">
      <c r="A5" s="3">
        <v>22</v>
      </c>
      <c r="B5" s="3">
        <v>12</v>
      </c>
      <c r="C5" s="3">
        <v>2</v>
      </c>
      <c r="D5" s="3" t="s">
        <v>14</v>
      </c>
      <c r="E5" s="3" t="s">
        <v>15</v>
      </c>
      <c r="F5" s="3">
        <v>3</v>
      </c>
      <c r="G5" s="3">
        <v>1</v>
      </c>
      <c r="H5" s="3">
        <v>1</v>
      </c>
      <c r="I5" s="3">
        <v>0</v>
      </c>
      <c r="J5" s="4" t="str">
        <f>HYPERLINK("http://141.218.60.56/~jnz1568/getInfo.php?workbook=22_12.xlsx&amp;sheet=E0&amp;row=5&amp;col=10&amp;number=173200&amp;sourceID=14","173200")</f>
        <v>173200</v>
      </c>
    </row>
    <row r="6" spans="1:10">
      <c r="A6" s="3">
        <v>22</v>
      </c>
      <c r="B6" s="3">
        <v>12</v>
      </c>
      <c r="C6" s="3">
        <v>3</v>
      </c>
      <c r="D6" s="3" t="s">
        <v>14</v>
      </c>
      <c r="E6" s="3" t="s">
        <v>15</v>
      </c>
      <c r="F6" s="3">
        <v>3</v>
      </c>
      <c r="G6" s="3">
        <v>1</v>
      </c>
      <c r="H6" s="3">
        <v>1</v>
      </c>
      <c r="I6" s="3">
        <v>1</v>
      </c>
      <c r="J6" s="4" t="str">
        <f>HYPERLINK("http://141.218.60.56/~jnz1568/getInfo.php?workbook=22_12.xlsx&amp;sheet=E0&amp;row=6&amp;col=10&amp;number=175753&amp;sourceID=14","175753")</f>
        <v>175753</v>
      </c>
    </row>
    <row r="7" spans="1:10">
      <c r="A7" s="3">
        <v>22</v>
      </c>
      <c r="B7" s="3">
        <v>12</v>
      </c>
      <c r="C7" s="3">
        <v>4</v>
      </c>
      <c r="D7" s="3" t="s">
        <v>14</v>
      </c>
      <c r="E7" s="3" t="s">
        <v>15</v>
      </c>
      <c r="F7" s="3">
        <v>3</v>
      </c>
      <c r="G7" s="3">
        <v>1</v>
      </c>
      <c r="H7" s="3">
        <v>1</v>
      </c>
      <c r="I7" s="3">
        <v>2</v>
      </c>
      <c r="J7" s="4" t="str">
        <f>HYPERLINK("http://141.218.60.56/~jnz1568/getInfo.php?workbook=22_12.xlsx&amp;sheet=E0&amp;row=7&amp;col=10&amp;number=181400&amp;sourceID=14","181400")</f>
        <v>181400</v>
      </c>
    </row>
    <row r="8" spans="1:10">
      <c r="A8" s="3">
        <v>22</v>
      </c>
      <c r="B8" s="3">
        <v>12</v>
      </c>
      <c r="C8" s="3">
        <v>5</v>
      </c>
      <c r="D8" s="3" t="s">
        <v>14</v>
      </c>
      <c r="E8" s="3" t="s">
        <v>16</v>
      </c>
      <c r="F8" s="3">
        <v>1</v>
      </c>
      <c r="G8" s="3">
        <v>1</v>
      </c>
      <c r="H8" s="3">
        <v>1</v>
      </c>
      <c r="I8" s="3">
        <v>1</v>
      </c>
      <c r="J8" s="4" t="str">
        <f>HYPERLINK("http://141.218.60.56/~jnz1568/getInfo.php?workbook=22_12.xlsx&amp;sheet=E0&amp;row=8&amp;col=10&amp;number=258973&amp;sourceID=14","258973")</f>
        <v>258973</v>
      </c>
    </row>
    <row r="9" spans="1:10">
      <c r="A9" s="3">
        <v>22</v>
      </c>
      <c r="B9" s="3">
        <v>12</v>
      </c>
      <c r="C9" s="3">
        <v>6</v>
      </c>
      <c r="D9" s="3" t="s">
        <v>17</v>
      </c>
      <c r="E9" s="3" t="s">
        <v>18</v>
      </c>
      <c r="F9" s="3">
        <v>1</v>
      </c>
      <c r="G9" s="3">
        <v>2</v>
      </c>
      <c r="H9" s="3">
        <v>0</v>
      </c>
      <c r="I9" s="3">
        <v>2</v>
      </c>
      <c r="J9" s="4" t="str">
        <f>HYPERLINK("http://141.218.60.56/~jnz1568/getInfo.php?workbook=22_12.xlsx&amp;sheet=E0&amp;row=9&amp;col=10&amp;number=408820&amp;sourceID=14","408820")</f>
        <v>408820</v>
      </c>
    </row>
    <row r="10" spans="1:10">
      <c r="A10" s="3">
        <v>22</v>
      </c>
      <c r="B10" s="3">
        <v>12</v>
      </c>
      <c r="C10" s="3">
        <v>7</v>
      </c>
      <c r="D10" s="3" t="s">
        <v>17</v>
      </c>
      <c r="E10" s="3" t="s">
        <v>15</v>
      </c>
      <c r="F10" s="3">
        <v>3</v>
      </c>
      <c r="G10" s="3">
        <v>1</v>
      </c>
      <c r="H10" s="3">
        <v>1</v>
      </c>
      <c r="I10" s="3">
        <v>0</v>
      </c>
      <c r="J10" s="4" t="str">
        <f>HYPERLINK("http://141.218.60.56/~jnz1568/getInfo.php?workbook=22_12.xlsx&amp;sheet=E0&amp;row=10&amp;col=10&amp;number=410640&amp;sourceID=14","410640")</f>
        <v>410640</v>
      </c>
    </row>
    <row r="11" spans="1:10">
      <c r="A11" s="3">
        <v>22</v>
      </c>
      <c r="B11" s="3">
        <v>12</v>
      </c>
      <c r="C11" s="3">
        <v>8</v>
      </c>
      <c r="D11" s="3" t="s">
        <v>17</v>
      </c>
      <c r="E11" s="3" t="s">
        <v>15</v>
      </c>
      <c r="F11" s="3">
        <v>3</v>
      </c>
      <c r="G11" s="3">
        <v>1</v>
      </c>
      <c r="H11" s="3">
        <v>1</v>
      </c>
      <c r="I11" s="3">
        <v>1</v>
      </c>
      <c r="J11" s="4" t="str">
        <f>HYPERLINK("http://141.218.60.56/~jnz1568/getInfo.php?workbook=22_12.xlsx&amp;sheet=E0&amp;row=11&amp;col=10&amp;number=415150&amp;sourceID=14","415150")</f>
        <v>415150</v>
      </c>
    </row>
    <row r="12" spans="1:10">
      <c r="A12" s="3">
        <v>22</v>
      </c>
      <c r="B12" s="3">
        <v>12</v>
      </c>
      <c r="C12" s="3">
        <v>9</v>
      </c>
      <c r="D12" s="3" t="s">
        <v>17</v>
      </c>
      <c r="E12" s="3" t="s">
        <v>15</v>
      </c>
      <c r="F12" s="3">
        <v>3</v>
      </c>
      <c r="G12" s="3">
        <v>1</v>
      </c>
      <c r="H12" s="3">
        <v>1</v>
      </c>
      <c r="I12" s="3">
        <v>2</v>
      </c>
      <c r="J12" s="4" t="str">
        <f>HYPERLINK("http://141.218.60.56/~jnz1568/getInfo.php?workbook=22_12.xlsx&amp;sheet=E0&amp;row=12&amp;col=10&amp;number=420700&amp;sourceID=14","420700")</f>
        <v>420700</v>
      </c>
    </row>
    <row r="13" spans="1:10">
      <c r="A13" s="3">
        <v>22</v>
      </c>
      <c r="B13" s="3">
        <v>12</v>
      </c>
      <c r="C13" s="3">
        <v>10</v>
      </c>
      <c r="D13" s="3" t="s">
        <v>19</v>
      </c>
      <c r="E13" s="3" t="s">
        <v>20</v>
      </c>
      <c r="F13" s="3">
        <v>3</v>
      </c>
      <c r="G13" s="3">
        <v>2</v>
      </c>
      <c r="H13" s="3">
        <v>0</v>
      </c>
      <c r="I13" s="3">
        <v>1</v>
      </c>
      <c r="J13" s="4" t="str">
        <f>HYPERLINK("http://141.218.60.56/~jnz1568/getInfo.php?workbook=22_12.xlsx&amp;sheet=E0&amp;row=13&amp;col=10&amp;number=499840&amp;sourceID=14","499840")</f>
        <v>499840</v>
      </c>
    </row>
    <row r="14" spans="1:10">
      <c r="A14" s="3">
        <v>22</v>
      </c>
      <c r="B14" s="3">
        <v>12</v>
      </c>
      <c r="C14" s="3">
        <v>11</v>
      </c>
      <c r="D14" s="3" t="s">
        <v>19</v>
      </c>
      <c r="E14" s="3" t="s">
        <v>20</v>
      </c>
      <c r="F14" s="3">
        <v>3</v>
      </c>
      <c r="G14" s="3">
        <v>2</v>
      </c>
      <c r="H14" s="3">
        <v>0</v>
      </c>
      <c r="I14" s="3">
        <v>2</v>
      </c>
      <c r="J14" s="4" t="str">
        <f>HYPERLINK("http://141.218.60.56/~jnz1568/getInfo.php?workbook=22_12.xlsx&amp;sheet=E0&amp;row=14&amp;col=10&amp;number=500160&amp;sourceID=14","500160")</f>
        <v>500160</v>
      </c>
    </row>
    <row r="15" spans="1:10">
      <c r="A15" s="3">
        <v>22</v>
      </c>
      <c r="B15" s="3">
        <v>12</v>
      </c>
      <c r="C15" s="3">
        <v>12</v>
      </c>
      <c r="D15" s="3" t="s">
        <v>19</v>
      </c>
      <c r="E15" s="3" t="s">
        <v>20</v>
      </c>
      <c r="F15" s="3">
        <v>3</v>
      </c>
      <c r="G15" s="3">
        <v>2</v>
      </c>
      <c r="H15" s="3">
        <v>0</v>
      </c>
      <c r="I15" s="3">
        <v>3</v>
      </c>
      <c r="J15" s="4" t="str">
        <f>HYPERLINK("http://141.218.60.56/~jnz1568/getInfo.php?workbook=22_12.xlsx&amp;sheet=E0&amp;row=15&amp;col=10&amp;number=500650&amp;sourceID=14","500650")</f>
        <v>500650</v>
      </c>
    </row>
    <row r="16" spans="1:10">
      <c r="A16" s="3">
        <v>22</v>
      </c>
      <c r="B16" s="3">
        <v>12</v>
      </c>
      <c r="C16" s="3">
        <v>13</v>
      </c>
      <c r="D16" s="3" t="s">
        <v>17</v>
      </c>
      <c r="E16" s="3" t="s">
        <v>13</v>
      </c>
      <c r="F16" s="3">
        <v>1</v>
      </c>
      <c r="G16" s="3">
        <v>0</v>
      </c>
      <c r="H16" s="3">
        <v>0</v>
      </c>
      <c r="I16" s="3">
        <v>0</v>
      </c>
      <c r="J16" s="4" t="str">
        <f>HYPERLINK("http://141.218.60.56/~jnz1568/getInfo.php?workbook=22_12.xlsx&amp;sheet=E0&amp;row=16&amp;col=10&amp;number=482840&amp;sourceID=14","482840")</f>
        <v>482840</v>
      </c>
    </row>
    <row r="17" spans="1:10">
      <c r="A17" s="3">
        <v>22</v>
      </c>
      <c r="B17" s="3">
        <v>12</v>
      </c>
      <c r="C17" s="3">
        <v>14</v>
      </c>
      <c r="D17" s="3" t="s">
        <v>19</v>
      </c>
      <c r="E17" s="3" t="s">
        <v>18</v>
      </c>
      <c r="F17" s="3">
        <v>1</v>
      </c>
      <c r="G17" s="3">
        <v>2</v>
      </c>
      <c r="H17" s="3">
        <v>0</v>
      </c>
      <c r="I17" s="3">
        <v>2</v>
      </c>
      <c r="J17" s="4" t="str">
        <f>HYPERLINK("http://141.218.60.56/~jnz1568/getInfo.php?workbook=22_12.xlsx&amp;sheet=E0&amp;row=17&amp;col=10&amp;number=564604&amp;sourceID=14","564604")</f>
        <v>564604</v>
      </c>
    </row>
    <row r="18" spans="1:10">
      <c r="A18" s="3">
        <v>22</v>
      </c>
      <c r="B18" s="3">
        <v>12</v>
      </c>
      <c r="C18" s="3">
        <v>15</v>
      </c>
      <c r="D18" s="3" t="s">
        <v>21</v>
      </c>
      <c r="E18" s="3" t="s">
        <v>22</v>
      </c>
      <c r="F18" s="3">
        <v>3</v>
      </c>
      <c r="G18" s="3">
        <v>0</v>
      </c>
      <c r="H18" s="3">
        <v>0</v>
      </c>
      <c r="I18" s="3">
        <v>1</v>
      </c>
      <c r="J18" s="4" t="str">
        <f>HYPERLINK("http://141.218.60.56/~jnz1568/getInfo.php?workbook=22_12.xlsx&amp;sheet=E0&amp;row=18&amp;col=10&amp;number=1050850&amp;sourceID=14","1050850")</f>
        <v>1050850</v>
      </c>
    </row>
    <row r="19" spans="1:10">
      <c r="A19" s="3">
        <v>22</v>
      </c>
      <c r="B19" s="3">
        <v>12</v>
      </c>
      <c r="C19" s="3">
        <v>16</v>
      </c>
      <c r="D19" s="3" t="s">
        <v>21</v>
      </c>
      <c r="E19" s="3" t="s">
        <v>13</v>
      </c>
      <c r="F19" s="3">
        <v>1</v>
      </c>
      <c r="G19" s="3">
        <v>0</v>
      </c>
      <c r="H19" s="3">
        <v>0</v>
      </c>
      <c r="I19" s="3">
        <v>0</v>
      </c>
      <c r="J19" s="4" t="str">
        <f>HYPERLINK("http://141.218.60.56/~jnz1568/getInfo.php?workbook=22_12.xlsx&amp;sheet=E0&amp;row=19&amp;col=10&amp;number=1065780&amp;sourceID=14","1065780")</f>
        <v>1065780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2.7109375" customWidth="1"/>
    <col min="5" max="5" width="11.7109375" customWidth="1"/>
    <col min="6" max="6" width="12.7109375" customWidth="1"/>
    <col min="7" max="7" width="10.7109375" customWidth="1"/>
  </cols>
  <sheetData>
    <row r="1" spans="1:7">
      <c r="A1" s="1" t="s">
        <v>23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24</v>
      </c>
      <c r="D3" s="2" t="s">
        <v>4</v>
      </c>
      <c r="E3" s="2" t="s">
        <v>25</v>
      </c>
      <c r="F3" s="2" t="s">
        <v>26</v>
      </c>
      <c r="G3" s="2" t="s">
        <v>27</v>
      </c>
    </row>
    <row r="4" spans="1:7">
      <c r="A4" s="3">
        <v>22</v>
      </c>
      <c r="B4" s="3">
        <v>12</v>
      </c>
      <c r="C4" s="3">
        <v>3</v>
      </c>
      <c r="D4" s="3">
        <v>1</v>
      </c>
      <c r="E4" s="3">
        <v>568.981</v>
      </c>
      <c r="F4" s="4" t="str">
        <f>HYPERLINK("http://141.218.60.56/~jnz1568/getInfo.php?workbook=22_12.xlsx&amp;sheet=A0&amp;row=4&amp;col=6&amp;number=1790000&amp;sourceID=14","1790000")</f>
        <v>1790000</v>
      </c>
      <c r="G4" s="4" t="str">
        <f>HYPERLINK("http://141.218.60.56/~jnz1568/getInfo.php?workbook=22_12.xlsx&amp;sheet=A0&amp;row=4&amp;col=7&amp;number=0&amp;sourceID=14","0")</f>
        <v>0</v>
      </c>
    </row>
    <row r="5" spans="1:7">
      <c r="A5" s="3">
        <v>22</v>
      </c>
      <c r="B5" s="3">
        <v>12</v>
      </c>
      <c r="C5" s="3">
        <v>4</v>
      </c>
      <c r="D5" s="3">
        <v>1</v>
      </c>
      <c r="E5" s="3">
        <v>551.269</v>
      </c>
      <c r="F5" s="4" t="str">
        <f>HYPERLINK("http://141.218.60.56/~jnz1568/getInfo.php?workbook=22_12.xlsx&amp;sheet=A0&amp;row=5&amp;col=6&amp;number=5.872&amp;sourceID=14","5.872")</f>
        <v>5.872</v>
      </c>
      <c r="G5" s="4" t="str">
        <f>HYPERLINK("http://141.218.60.56/~jnz1568/getInfo.php?workbook=22_12.xlsx&amp;sheet=A0&amp;row=5&amp;col=7&amp;number=0&amp;sourceID=14","0")</f>
        <v>0</v>
      </c>
    </row>
    <row r="6" spans="1:7">
      <c r="A6" s="3">
        <v>22</v>
      </c>
      <c r="B6" s="3">
        <v>12</v>
      </c>
      <c r="C6" s="3">
        <v>5</v>
      </c>
      <c r="D6" s="3">
        <v>1</v>
      </c>
      <c r="E6" s="3">
        <v>386.141</v>
      </c>
      <c r="F6" s="4" t="str">
        <f>HYPERLINK("http://141.218.60.56/~jnz1568/getInfo.php?workbook=22_12.xlsx&amp;sheet=A0&amp;row=6&amp;col=6&amp;number=15170000000&amp;sourceID=14","15170000000")</f>
        <v>15170000000</v>
      </c>
      <c r="G6" s="4" t="str">
        <f>HYPERLINK("http://141.218.60.56/~jnz1568/getInfo.php?workbook=22_12.xlsx&amp;sheet=A0&amp;row=6&amp;col=7&amp;number=0&amp;sourceID=14","0")</f>
        <v>0</v>
      </c>
    </row>
    <row r="7" spans="1:7">
      <c r="A7" s="3">
        <v>22</v>
      </c>
      <c r="B7" s="3">
        <v>12</v>
      </c>
      <c r="C7" s="3">
        <v>8</v>
      </c>
      <c r="D7" s="3">
        <v>2</v>
      </c>
      <c r="E7" s="3">
        <v>413.309</v>
      </c>
      <c r="F7" s="4" t="str">
        <f>HYPERLINK("http://141.218.60.56/~jnz1568/getInfo.php?workbook=22_12.xlsx&amp;sheet=A0&amp;row=7&amp;col=6&amp;number=4355000000&amp;sourceID=14","4355000000")</f>
        <v>4355000000</v>
      </c>
      <c r="G7" s="4" t="str">
        <f>HYPERLINK("http://141.218.60.56/~jnz1568/getInfo.php?workbook=22_12.xlsx&amp;sheet=A0&amp;row=7&amp;col=7&amp;number=0&amp;sourceID=14","0")</f>
        <v>0</v>
      </c>
    </row>
    <row r="8" spans="1:7">
      <c r="A8" s="3">
        <v>22</v>
      </c>
      <c r="B8" s="3">
        <v>12</v>
      </c>
      <c r="C8" s="3">
        <v>10</v>
      </c>
      <c r="D8" s="3">
        <v>2</v>
      </c>
      <c r="E8" s="3">
        <v>306.148</v>
      </c>
      <c r="F8" s="4" t="str">
        <f>HYPERLINK("http://141.218.60.56/~jnz1568/getInfo.php?workbook=22_12.xlsx&amp;sheet=A0&amp;row=8&amp;col=6&amp;number=9824000000&amp;sourceID=14","9824000000")</f>
        <v>9824000000</v>
      </c>
      <c r="G8" s="4" t="str">
        <f>HYPERLINK("http://141.218.60.56/~jnz1568/getInfo.php?workbook=22_12.xlsx&amp;sheet=A0&amp;row=8&amp;col=7&amp;number=0&amp;sourceID=14","0")</f>
        <v>0</v>
      </c>
    </row>
    <row r="9" spans="1:7">
      <c r="A9" s="3">
        <v>22</v>
      </c>
      <c r="B9" s="3">
        <v>12</v>
      </c>
      <c r="C9" s="3">
        <v>15</v>
      </c>
      <c r="D9" s="3">
        <v>2</v>
      </c>
      <c r="E9" s="3">
        <v>113.941</v>
      </c>
      <c r="F9" s="4" t="str">
        <f>HYPERLINK("http://141.218.60.56/~jnz1568/getInfo.php?workbook=22_12.xlsx&amp;sheet=A0&amp;row=9&amp;col=6&amp;number=16960000000&amp;sourceID=14","16960000000")</f>
        <v>16960000000</v>
      </c>
      <c r="G9" s="4" t="str">
        <f>HYPERLINK("http://141.218.60.56/~jnz1568/getInfo.php?workbook=22_12.xlsx&amp;sheet=A0&amp;row=9&amp;col=7&amp;number=0&amp;sourceID=14","0")</f>
        <v>0</v>
      </c>
    </row>
    <row r="10" spans="1:7">
      <c r="A10" s="3">
        <v>22</v>
      </c>
      <c r="B10" s="3">
        <v>12</v>
      </c>
      <c r="C10" s="3">
        <v>6</v>
      </c>
      <c r="D10" s="3">
        <v>3</v>
      </c>
      <c r="E10" s="3">
        <v>429.062</v>
      </c>
      <c r="F10" s="4" t="str">
        <f>HYPERLINK("http://141.218.60.56/~jnz1568/getInfo.php?workbook=22_12.xlsx&amp;sheet=A0&amp;row=10&amp;col=6&amp;number=269800000&amp;sourceID=14","269800000")</f>
        <v>269800000</v>
      </c>
      <c r="G10" s="4" t="str">
        <f>HYPERLINK("http://141.218.60.56/~jnz1568/getInfo.php?workbook=22_12.xlsx&amp;sheet=A0&amp;row=10&amp;col=7&amp;number=0&amp;sourceID=14","0")</f>
        <v>0</v>
      </c>
    </row>
    <row r="11" spans="1:7">
      <c r="A11" s="3">
        <v>22</v>
      </c>
      <c r="B11" s="3">
        <v>12</v>
      </c>
      <c r="C11" s="3">
        <v>7</v>
      </c>
      <c r="D11" s="3">
        <v>3</v>
      </c>
      <c r="E11" s="3">
        <v>425.737</v>
      </c>
      <c r="F11" s="4" t="str">
        <f>HYPERLINK("http://141.218.60.56/~jnz1568/getInfo.php?workbook=22_12.xlsx&amp;sheet=A0&amp;row=11&amp;col=6&amp;number=12500000000&amp;sourceID=14","12500000000")</f>
        <v>12500000000</v>
      </c>
      <c r="G11" s="4" t="str">
        <f>HYPERLINK("http://141.218.60.56/~jnz1568/getInfo.php?workbook=22_12.xlsx&amp;sheet=A0&amp;row=11&amp;col=7&amp;number=0&amp;sourceID=14","0")</f>
        <v>0</v>
      </c>
    </row>
    <row r="12" spans="1:7">
      <c r="A12" s="3">
        <v>22</v>
      </c>
      <c r="B12" s="3">
        <v>12</v>
      </c>
      <c r="C12" s="3">
        <v>8</v>
      </c>
      <c r="D12" s="3">
        <v>3</v>
      </c>
      <c r="E12" s="3">
        <v>417.717</v>
      </c>
      <c r="F12" s="4" t="str">
        <f>HYPERLINK("http://141.218.60.56/~jnz1568/getInfo.php?workbook=22_12.xlsx&amp;sheet=A0&amp;row=12&amp;col=6&amp;number=3169000000&amp;sourceID=14","3169000000")</f>
        <v>3169000000</v>
      </c>
      <c r="G12" s="4" t="str">
        <f>HYPERLINK("http://141.218.60.56/~jnz1568/getInfo.php?workbook=22_12.xlsx&amp;sheet=A0&amp;row=12&amp;col=7&amp;number=0&amp;sourceID=14","0")</f>
        <v>0</v>
      </c>
    </row>
    <row r="13" spans="1:7">
      <c r="A13" s="3">
        <v>22</v>
      </c>
      <c r="B13" s="3">
        <v>12</v>
      </c>
      <c r="C13" s="3">
        <v>9</v>
      </c>
      <c r="D13" s="3">
        <v>3</v>
      </c>
      <c r="E13" s="3">
        <v>408.252</v>
      </c>
      <c r="F13" s="4" t="str">
        <f>HYPERLINK("http://141.218.60.56/~jnz1568/getInfo.php?workbook=22_12.xlsx&amp;sheet=A0&amp;row=13&amp;col=6&amp;number=3123000000&amp;sourceID=14","3123000000")</f>
        <v>3123000000</v>
      </c>
      <c r="G13" s="4" t="str">
        <f>HYPERLINK("http://141.218.60.56/~jnz1568/getInfo.php?workbook=22_12.xlsx&amp;sheet=A0&amp;row=13&amp;col=7&amp;number=0&amp;sourceID=14","0")</f>
        <v>0</v>
      </c>
    </row>
    <row r="14" spans="1:7">
      <c r="A14" s="3">
        <v>22</v>
      </c>
      <c r="B14" s="3">
        <v>12</v>
      </c>
      <c r="C14" s="3">
        <v>10</v>
      </c>
      <c r="D14" s="3">
        <v>3</v>
      </c>
      <c r="E14" s="3">
        <v>308.56</v>
      </c>
      <c r="F14" s="4" t="str">
        <f>HYPERLINK("http://141.218.60.56/~jnz1568/getInfo.php?workbook=22_12.xlsx&amp;sheet=A0&amp;row=14&amp;col=6&amp;number=7229000000&amp;sourceID=14","7229000000")</f>
        <v>7229000000</v>
      </c>
      <c r="G14" s="4" t="str">
        <f>HYPERLINK("http://141.218.60.56/~jnz1568/getInfo.php?workbook=22_12.xlsx&amp;sheet=A0&amp;row=14&amp;col=7&amp;number=0&amp;sourceID=14","0")</f>
        <v>0</v>
      </c>
    </row>
    <row r="15" spans="1:7">
      <c r="A15" s="3">
        <v>22</v>
      </c>
      <c r="B15" s="3">
        <v>12</v>
      </c>
      <c r="C15" s="3">
        <v>11</v>
      </c>
      <c r="D15" s="3">
        <v>3</v>
      </c>
      <c r="E15" s="3">
        <v>308.255</v>
      </c>
      <c r="F15" s="4" t="str">
        <f>HYPERLINK("http://141.218.60.56/~jnz1568/getInfo.php?workbook=22_12.xlsx&amp;sheet=A0&amp;row=15&amp;col=6&amp;number=12990000000&amp;sourceID=14","12990000000")</f>
        <v>12990000000</v>
      </c>
      <c r="G15" s="4" t="str">
        <f>HYPERLINK("http://141.218.60.56/~jnz1568/getInfo.php?workbook=22_12.xlsx&amp;sheet=A0&amp;row=15&amp;col=7&amp;number=0&amp;sourceID=14","0")</f>
        <v>0</v>
      </c>
    </row>
    <row r="16" spans="1:7">
      <c r="A16" s="3">
        <v>22</v>
      </c>
      <c r="B16" s="3">
        <v>12</v>
      </c>
      <c r="C16" s="3">
        <v>13</v>
      </c>
      <c r="D16" s="3">
        <v>3</v>
      </c>
      <c r="E16" s="3">
        <v>325.641</v>
      </c>
      <c r="F16" s="4" t="str">
        <f>HYPERLINK("http://141.218.60.56/~jnz1568/getInfo.php?workbook=22_12.xlsx&amp;sheet=A0&amp;row=16&amp;col=6&amp;number=52350000&amp;sourceID=14","52350000")</f>
        <v>52350000</v>
      </c>
      <c r="G16" s="4" t="str">
        <f>HYPERLINK("http://141.218.60.56/~jnz1568/getInfo.php?workbook=22_12.xlsx&amp;sheet=A0&amp;row=16&amp;col=7&amp;number=0&amp;sourceID=14","0")</f>
        <v>0</v>
      </c>
    </row>
    <row r="17" spans="1:7">
      <c r="A17" s="3">
        <v>22</v>
      </c>
      <c r="B17" s="3">
        <v>12</v>
      </c>
      <c r="C17" s="3">
        <v>14</v>
      </c>
      <c r="D17" s="3">
        <v>3</v>
      </c>
      <c r="E17" s="3">
        <v>257.168</v>
      </c>
      <c r="F17" s="4" t="str">
        <f>HYPERLINK("http://141.218.60.56/~jnz1568/getInfo.php?workbook=22_12.xlsx&amp;sheet=A0&amp;row=17&amp;col=6&amp;number=9836000&amp;sourceID=14","9836000")</f>
        <v>9836000</v>
      </c>
      <c r="G17" s="4" t="str">
        <f>HYPERLINK("http://141.218.60.56/~jnz1568/getInfo.php?workbook=22_12.xlsx&amp;sheet=A0&amp;row=17&amp;col=7&amp;number=0&amp;sourceID=14","0")</f>
        <v>0</v>
      </c>
    </row>
    <row r="18" spans="1:7">
      <c r="A18" s="3">
        <v>22</v>
      </c>
      <c r="B18" s="3">
        <v>12</v>
      </c>
      <c r="C18" s="3">
        <v>15</v>
      </c>
      <c r="D18" s="3">
        <v>3</v>
      </c>
      <c r="E18" s="3">
        <v>114.273</v>
      </c>
      <c r="F18" s="4" t="str">
        <f>HYPERLINK("http://141.218.60.56/~jnz1568/getInfo.php?workbook=22_12.xlsx&amp;sheet=A0&amp;row=18&amp;col=6&amp;number=51070000000&amp;sourceID=14","51070000000")</f>
        <v>51070000000</v>
      </c>
      <c r="G18" s="4" t="str">
        <f>HYPERLINK("http://141.218.60.56/~jnz1568/getInfo.php?workbook=22_12.xlsx&amp;sheet=A0&amp;row=18&amp;col=7&amp;number=0&amp;sourceID=14","0")</f>
        <v>0</v>
      </c>
    </row>
    <row r="19" spans="1:7">
      <c r="A19" s="3">
        <v>22</v>
      </c>
      <c r="B19" s="3">
        <v>12</v>
      </c>
      <c r="C19" s="3">
        <v>16</v>
      </c>
      <c r="D19" s="3">
        <v>3</v>
      </c>
      <c r="E19" s="3">
        <v>112.356</v>
      </c>
      <c r="F19" s="4" t="str">
        <f>HYPERLINK("http://141.218.60.56/~jnz1568/getInfo.php?workbook=22_12.xlsx&amp;sheet=A0&amp;row=19&amp;col=6&amp;number=25380000&amp;sourceID=14","25380000")</f>
        <v>25380000</v>
      </c>
      <c r="G19" s="4" t="str">
        <f>HYPERLINK("http://141.218.60.56/~jnz1568/getInfo.php?workbook=22_12.xlsx&amp;sheet=A0&amp;row=19&amp;col=7&amp;number=0&amp;sourceID=14","0")</f>
        <v>0</v>
      </c>
    </row>
    <row r="20" spans="1:7">
      <c r="A20" s="3">
        <v>22</v>
      </c>
      <c r="B20" s="3">
        <v>12</v>
      </c>
      <c r="C20" s="3">
        <v>6</v>
      </c>
      <c r="D20" s="3">
        <v>4</v>
      </c>
      <c r="E20" s="3">
        <v>439.716</v>
      </c>
      <c r="F20" s="4" t="str">
        <f>HYPERLINK("http://141.218.60.56/~jnz1568/getInfo.php?workbook=22_12.xlsx&amp;sheet=A0&amp;row=20&amp;col=6&amp;number=666800000&amp;sourceID=14","666800000")</f>
        <v>666800000</v>
      </c>
      <c r="G20" s="4" t="str">
        <f>HYPERLINK("http://141.218.60.56/~jnz1568/getInfo.php?workbook=22_12.xlsx&amp;sheet=A0&amp;row=20&amp;col=7&amp;number=0&amp;sourceID=14","0")</f>
        <v>0</v>
      </c>
    </row>
    <row r="21" spans="1:7">
      <c r="A21" s="3">
        <v>22</v>
      </c>
      <c r="B21" s="3">
        <v>12</v>
      </c>
      <c r="C21" s="3">
        <v>8</v>
      </c>
      <c r="D21" s="3">
        <v>4</v>
      </c>
      <c r="E21" s="3">
        <v>427.808</v>
      </c>
      <c r="F21" s="4" t="str">
        <f>HYPERLINK("http://141.218.60.56/~jnz1568/getInfo.php?workbook=22_12.xlsx&amp;sheet=A0&amp;row=21&amp;col=6&amp;number=5022000000&amp;sourceID=14","5022000000")</f>
        <v>5022000000</v>
      </c>
      <c r="G21" s="4" t="str">
        <f>HYPERLINK("http://141.218.60.56/~jnz1568/getInfo.php?workbook=22_12.xlsx&amp;sheet=A0&amp;row=21&amp;col=7&amp;number=0&amp;sourceID=14","0")</f>
        <v>0</v>
      </c>
    </row>
    <row r="22" spans="1:7">
      <c r="A22" s="3">
        <v>22</v>
      </c>
      <c r="B22" s="3">
        <v>12</v>
      </c>
      <c r="C22" s="3">
        <v>9</v>
      </c>
      <c r="D22" s="3">
        <v>4</v>
      </c>
      <c r="E22" s="3">
        <v>417.886</v>
      </c>
      <c r="F22" s="4" t="str">
        <f>HYPERLINK("http://141.218.60.56/~jnz1568/getInfo.php?workbook=22_12.xlsx&amp;sheet=A0&amp;row=22&amp;col=6&amp;number=9036000000&amp;sourceID=14","9036000000")</f>
        <v>9036000000</v>
      </c>
      <c r="G22" s="4" t="str">
        <f>HYPERLINK("http://141.218.60.56/~jnz1568/getInfo.php?workbook=22_12.xlsx&amp;sheet=A0&amp;row=22&amp;col=7&amp;number=0&amp;sourceID=14","0")</f>
        <v>0</v>
      </c>
    </row>
    <row r="23" spans="1:7">
      <c r="A23" s="3">
        <v>22</v>
      </c>
      <c r="B23" s="3">
        <v>12</v>
      </c>
      <c r="C23" s="3">
        <v>10</v>
      </c>
      <c r="D23" s="3">
        <v>4</v>
      </c>
      <c r="E23" s="3">
        <v>314.031</v>
      </c>
      <c r="F23" s="4" t="str">
        <f>HYPERLINK("http://141.218.60.56/~jnz1568/getInfo.php?workbook=22_12.xlsx&amp;sheet=A0&amp;row=23&amp;col=6&amp;number=465700000&amp;sourceID=14","465700000")</f>
        <v>465700000</v>
      </c>
      <c r="G23" s="4" t="str">
        <f>HYPERLINK("http://141.218.60.56/~jnz1568/getInfo.php?workbook=22_12.xlsx&amp;sheet=A0&amp;row=23&amp;col=7&amp;number=0&amp;sourceID=14","0")</f>
        <v>0</v>
      </c>
    </row>
    <row r="24" spans="1:7">
      <c r="A24" s="3">
        <v>22</v>
      </c>
      <c r="B24" s="3">
        <v>12</v>
      </c>
      <c r="C24" s="3">
        <v>11</v>
      </c>
      <c r="D24" s="3">
        <v>4</v>
      </c>
      <c r="E24" s="3">
        <v>313.716</v>
      </c>
      <c r="F24" s="4" t="str">
        <f>HYPERLINK("http://141.218.60.56/~jnz1568/getInfo.php?workbook=22_12.xlsx&amp;sheet=A0&amp;row=24&amp;col=6&amp;number=4190000000&amp;sourceID=14","4190000000")</f>
        <v>4190000000</v>
      </c>
      <c r="G24" s="4" t="str">
        <f>HYPERLINK("http://141.218.60.56/~jnz1568/getInfo.php?workbook=22_12.xlsx&amp;sheet=A0&amp;row=24&amp;col=7&amp;number=0&amp;sourceID=14","0")</f>
        <v>0</v>
      </c>
    </row>
    <row r="25" spans="1:7">
      <c r="A25" s="3">
        <v>22</v>
      </c>
      <c r="B25" s="3">
        <v>12</v>
      </c>
      <c r="C25" s="3">
        <v>12</v>
      </c>
      <c r="D25" s="3">
        <v>4</v>
      </c>
      <c r="E25" s="3">
        <v>313.235</v>
      </c>
      <c r="F25" s="4" t="str">
        <f>HYPERLINK("http://141.218.60.56/~jnz1568/getInfo.php?workbook=22_12.xlsx&amp;sheet=A0&amp;row=25&amp;col=6&amp;number=16830000000&amp;sourceID=14","16830000000")</f>
        <v>16830000000</v>
      </c>
      <c r="G25" s="4" t="str">
        <f>HYPERLINK("http://141.218.60.56/~jnz1568/getInfo.php?workbook=22_12.xlsx&amp;sheet=A0&amp;row=25&amp;col=7&amp;number=0&amp;sourceID=14","0")</f>
        <v>0</v>
      </c>
    </row>
    <row r="26" spans="1:7">
      <c r="A26" s="3">
        <v>22</v>
      </c>
      <c r="B26" s="3">
        <v>12</v>
      </c>
      <c r="C26" s="3">
        <v>14</v>
      </c>
      <c r="D26" s="3">
        <v>4</v>
      </c>
      <c r="E26" s="3">
        <v>260.958</v>
      </c>
      <c r="F26" s="4" t="str">
        <f>HYPERLINK("http://141.218.60.56/~jnz1568/getInfo.php?workbook=22_12.xlsx&amp;sheet=A0&amp;row=26&amp;col=6&amp;number=2957000&amp;sourceID=14","2957000")</f>
        <v>2957000</v>
      </c>
      <c r="G26" s="4" t="str">
        <f>HYPERLINK("http://141.218.60.56/~jnz1568/getInfo.php?workbook=22_12.xlsx&amp;sheet=A0&amp;row=26&amp;col=7&amp;number=0&amp;sourceID=14","0")</f>
        <v>0</v>
      </c>
    </row>
    <row r="27" spans="1:7">
      <c r="A27" s="3">
        <v>22</v>
      </c>
      <c r="B27" s="3">
        <v>12</v>
      </c>
      <c r="C27" s="3">
        <v>15</v>
      </c>
      <c r="D27" s="3">
        <v>4</v>
      </c>
      <c r="E27" s="3">
        <v>115.015</v>
      </c>
      <c r="F27" s="4" t="str">
        <f>HYPERLINK("http://141.218.60.56/~jnz1568/getInfo.php?workbook=22_12.xlsx&amp;sheet=A0&amp;row=27&amp;col=6&amp;number=84880000000&amp;sourceID=14","84880000000")</f>
        <v>84880000000</v>
      </c>
      <c r="G27" s="4" t="str">
        <f>HYPERLINK("http://141.218.60.56/~jnz1568/getInfo.php?workbook=22_12.xlsx&amp;sheet=A0&amp;row=27&amp;col=7&amp;number=0&amp;sourceID=14","0")</f>
        <v>0</v>
      </c>
    </row>
    <row r="28" spans="1:7">
      <c r="A28" s="3">
        <v>22</v>
      </c>
      <c r="B28" s="3">
        <v>12</v>
      </c>
      <c r="C28" s="3">
        <v>6</v>
      </c>
      <c r="D28" s="3">
        <v>5</v>
      </c>
      <c r="E28" s="3">
        <v>667.349</v>
      </c>
      <c r="F28" s="4" t="str">
        <f>HYPERLINK("http://141.218.60.56/~jnz1568/getInfo.php?workbook=22_12.xlsx&amp;sheet=A0&amp;row=28&amp;col=6&amp;number=968700000&amp;sourceID=14","968700000")</f>
        <v>968700000</v>
      </c>
      <c r="G28" s="4" t="str">
        <f>HYPERLINK("http://141.218.60.56/~jnz1568/getInfo.php?workbook=22_12.xlsx&amp;sheet=A0&amp;row=28&amp;col=7&amp;number=0&amp;sourceID=14","0")</f>
        <v>0</v>
      </c>
    </row>
    <row r="29" spans="1:7">
      <c r="A29" s="3">
        <v>22</v>
      </c>
      <c r="B29" s="3">
        <v>12</v>
      </c>
      <c r="C29" s="3">
        <v>7</v>
      </c>
      <c r="D29" s="3">
        <v>5</v>
      </c>
      <c r="E29" s="3">
        <v>659.34</v>
      </c>
      <c r="F29" s="4" t="str">
        <f>HYPERLINK("http://141.218.60.56/~jnz1568/getInfo.php?workbook=22_12.xlsx&amp;sheet=A0&amp;row=29&amp;col=6&amp;number=9904000&amp;sourceID=14","9904000")</f>
        <v>9904000</v>
      </c>
      <c r="G29" s="4" t="str">
        <f>HYPERLINK("http://141.218.60.56/~jnz1568/getInfo.php?workbook=22_12.xlsx&amp;sheet=A0&amp;row=29&amp;col=7&amp;number=0&amp;sourceID=14","0")</f>
        <v>0</v>
      </c>
    </row>
    <row r="30" spans="1:7">
      <c r="A30" s="3">
        <v>22</v>
      </c>
      <c r="B30" s="3">
        <v>12</v>
      </c>
      <c r="C30" s="3">
        <v>8</v>
      </c>
      <c r="D30" s="3">
        <v>5</v>
      </c>
      <c r="E30" s="3">
        <v>640.3</v>
      </c>
      <c r="F30" s="4" t="str">
        <f>HYPERLINK("http://141.218.60.56/~jnz1568/getInfo.php?workbook=22_12.xlsx&amp;sheet=A0&amp;row=30&amp;col=6&amp;number=387700&amp;sourceID=14","387700")</f>
        <v>387700</v>
      </c>
      <c r="G30" s="4" t="str">
        <f>HYPERLINK("http://141.218.60.56/~jnz1568/getInfo.php?workbook=22_12.xlsx&amp;sheet=A0&amp;row=30&amp;col=7&amp;number=0&amp;sourceID=14","0")</f>
        <v>0</v>
      </c>
    </row>
    <row r="31" spans="1:7">
      <c r="A31" s="3">
        <v>22</v>
      </c>
      <c r="B31" s="3">
        <v>12</v>
      </c>
      <c r="C31" s="3">
        <v>9</v>
      </c>
      <c r="D31" s="3">
        <v>5</v>
      </c>
      <c r="E31" s="3">
        <v>618.327</v>
      </c>
      <c r="F31" s="4" t="str">
        <f>HYPERLINK("http://141.218.60.56/~jnz1568/getInfo.php?workbook=22_12.xlsx&amp;sheet=A0&amp;row=31&amp;col=6&amp;number=108600000&amp;sourceID=14","108600000")</f>
        <v>108600000</v>
      </c>
      <c r="G31" s="4" t="str">
        <f>HYPERLINK("http://141.218.60.56/~jnz1568/getInfo.php?workbook=22_12.xlsx&amp;sheet=A0&amp;row=31&amp;col=7&amp;number=0&amp;sourceID=14","0")</f>
        <v>0</v>
      </c>
    </row>
    <row r="32" spans="1:7">
      <c r="A32" s="3">
        <v>22</v>
      </c>
      <c r="B32" s="3">
        <v>12</v>
      </c>
      <c r="C32" s="3">
        <v>10</v>
      </c>
      <c r="D32" s="3">
        <v>5</v>
      </c>
      <c r="E32" s="3">
        <v>415.168</v>
      </c>
      <c r="F32" s="4" t="str">
        <f>HYPERLINK("http://141.218.60.56/~jnz1568/getInfo.php?workbook=22_12.xlsx&amp;sheet=A0&amp;row=32&amp;col=6&amp;number=1412000&amp;sourceID=14","1412000")</f>
        <v>1412000</v>
      </c>
      <c r="G32" s="4" t="str">
        <f>HYPERLINK("http://141.218.60.56/~jnz1568/getInfo.php?workbook=22_12.xlsx&amp;sheet=A0&amp;row=32&amp;col=7&amp;number=0&amp;sourceID=14","0")</f>
        <v>0</v>
      </c>
    </row>
    <row r="33" spans="1:7">
      <c r="A33" s="3">
        <v>22</v>
      </c>
      <c r="B33" s="3">
        <v>12</v>
      </c>
      <c r="C33" s="3">
        <v>11</v>
      </c>
      <c r="D33" s="3">
        <v>5</v>
      </c>
      <c r="E33" s="3">
        <v>414.617</v>
      </c>
      <c r="F33" s="4" t="str">
        <f>HYPERLINK("http://141.218.60.56/~jnz1568/getInfo.php?workbook=22_12.xlsx&amp;sheet=A0&amp;row=33&amp;col=6&amp;number=432300&amp;sourceID=14","432300")</f>
        <v>432300</v>
      </c>
      <c r="G33" s="4" t="str">
        <f>HYPERLINK("http://141.218.60.56/~jnz1568/getInfo.php?workbook=22_12.xlsx&amp;sheet=A0&amp;row=33&amp;col=7&amp;number=0&amp;sourceID=14","0")</f>
        <v>0</v>
      </c>
    </row>
    <row r="34" spans="1:7">
      <c r="A34" s="3">
        <v>22</v>
      </c>
      <c r="B34" s="3">
        <v>12</v>
      </c>
      <c r="C34" s="3">
        <v>13</v>
      </c>
      <c r="D34" s="3">
        <v>5</v>
      </c>
      <c r="E34" s="3">
        <v>446.695</v>
      </c>
      <c r="F34" s="4" t="str">
        <f>HYPERLINK("http://141.218.60.56/~jnz1568/getInfo.php?workbook=22_12.xlsx&amp;sheet=A0&amp;row=34&amp;col=6&amp;number=13000000000&amp;sourceID=14","13000000000")</f>
        <v>13000000000</v>
      </c>
      <c r="G34" s="4" t="str">
        <f>HYPERLINK("http://141.218.60.56/~jnz1568/getInfo.php?workbook=22_12.xlsx&amp;sheet=A0&amp;row=34&amp;col=7&amp;number=0&amp;sourceID=14","0")</f>
        <v>0</v>
      </c>
    </row>
    <row r="35" spans="1:7">
      <c r="A35" s="3">
        <v>22</v>
      </c>
      <c r="B35" s="3">
        <v>12</v>
      </c>
      <c r="C35" s="3">
        <v>14</v>
      </c>
      <c r="D35" s="3">
        <v>5</v>
      </c>
      <c r="E35" s="3">
        <v>327.193</v>
      </c>
      <c r="F35" s="4" t="str">
        <f>HYPERLINK("http://141.218.60.56/~jnz1568/getInfo.php?workbook=22_12.xlsx&amp;sheet=A0&amp;row=35&amp;col=6&amp;number=31160000000&amp;sourceID=14","31160000000")</f>
        <v>31160000000</v>
      </c>
      <c r="G35" s="4" t="str">
        <f>HYPERLINK("http://141.218.60.56/~jnz1568/getInfo.php?workbook=22_12.xlsx&amp;sheet=A0&amp;row=35&amp;col=7&amp;number=0&amp;sourceID=14","0")</f>
        <v>0</v>
      </c>
    </row>
    <row r="36" spans="1:7">
      <c r="A36" s="3">
        <v>22</v>
      </c>
      <c r="B36" s="3">
        <v>12</v>
      </c>
      <c r="C36" s="3">
        <v>15</v>
      </c>
      <c r="D36" s="3">
        <v>5</v>
      </c>
      <c r="E36" s="3">
        <v>126.282</v>
      </c>
      <c r="F36" s="4" t="str">
        <f>HYPERLINK("http://141.218.60.56/~jnz1568/getInfo.php?workbook=22_12.xlsx&amp;sheet=A0&amp;row=36&amp;col=6&amp;number=29590000&amp;sourceID=14","29590000")</f>
        <v>29590000</v>
      </c>
      <c r="G36" s="4" t="str">
        <f>HYPERLINK("http://141.218.60.56/~jnz1568/getInfo.php?workbook=22_12.xlsx&amp;sheet=A0&amp;row=36&amp;col=7&amp;number=0&amp;sourceID=14","0")</f>
        <v>0</v>
      </c>
    </row>
    <row r="37" spans="1:7">
      <c r="A37" s="3">
        <v>22</v>
      </c>
      <c r="B37" s="3">
        <v>12</v>
      </c>
      <c r="C37" s="3">
        <v>16</v>
      </c>
      <c r="D37" s="3">
        <v>5</v>
      </c>
      <c r="E37" s="3">
        <v>123.946</v>
      </c>
      <c r="F37" s="4" t="str">
        <f>HYPERLINK("http://141.218.60.56/~jnz1568/getInfo.php?workbook=22_12.xlsx&amp;sheet=A0&amp;row=37&amp;col=6&amp;number=95100000000&amp;sourceID=14","95100000000")</f>
        <v>95100000000</v>
      </c>
      <c r="G37" s="4" t="str">
        <f>HYPERLINK("http://141.218.60.56/~jnz1568/getInfo.php?workbook=22_12.xlsx&amp;sheet=A0&amp;row=37&amp;col=7&amp;number=0&amp;sourceID=14","0")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63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28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24</v>
      </c>
      <c r="D3" s="2" t="s">
        <v>4</v>
      </c>
      <c r="E3" s="2" t="s">
        <v>29</v>
      </c>
      <c r="F3" s="2" t="s">
        <v>30</v>
      </c>
      <c r="G3" s="2" t="s">
        <v>31</v>
      </c>
    </row>
    <row r="4" spans="1:7">
      <c r="A4" s="3">
        <v>22</v>
      </c>
      <c r="B4" s="3">
        <v>12</v>
      </c>
      <c r="C4" s="3">
        <v>1</v>
      </c>
      <c r="D4" s="3">
        <v>2</v>
      </c>
      <c r="E4" s="3">
        <v>1</v>
      </c>
      <c r="F4" s="4" t="str">
        <f>HYPERLINK("http://141.218.60.56/~jnz1568/getInfo.php?workbook=22_12.xlsx&amp;sheet=U0&amp;row=4&amp;col=6&amp;number=3&amp;sourceID=14","3")</f>
        <v>3</v>
      </c>
      <c r="G4" s="4" t="str">
        <f>HYPERLINK("http://141.218.60.56/~jnz1568/getInfo.php?workbook=22_12.xlsx&amp;sheet=U0&amp;row=4&amp;col=7&amp;number=0.0116&amp;sourceID=14","0.0116")</f>
        <v>0.0116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HYPERLINK("http://141.218.60.56/~jnz1568/getInfo.php?workbook=22_12.xlsx&amp;sheet=U0&amp;row=5&amp;col=6&amp;number=3.1&amp;sourceID=14","3.1")</f>
        <v>3.1</v>
      </c>
      <c r="G5" s="4" t="str">
        <f>HYPERLINK("http://141.218.60.56/~jnz1568/getInfo.php?workbook=22_12.xlsx&amp;sheet=U0&amp;row=5&amp;col=7&amp;number=0.0116&amp;sourceID=14","0.0116")</f>
        <v>0.0116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HYPERLINK("http://141.218.60.56/~jnz1568/getInfo.php?workbook=22_12.xlsx&amp;sheet=U0&amp;row=6&amp;col=6&amp;number=3.2&amp;sourceID=14","3.2")</f>
        <v>3.2</v>
      </c>
      <c r="G6" s="4" t="str">
        <f>HYPERLINK("http://141.218.60.56/~jnz1568/getInfo.php?workbook=22_12.xlsx&amp;sheet=U0&amp;row=6&amp;col=7&amp;number=0.0116&amp;sourceID=14","0.0116")</f>
        <v>0.0116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HYPERLINK("http://141.218.60.56/~jnz1568/getInfo.php?workbook=22_12.xlsx&amp;sheet=U0&amp;row=7&amp;col=6&amp;number=3.3&amp;sourceID=14","3.3")</f>
        <v>3.3</v>
      </c>
      <c r="G7" s="4" t="str">
        <f>HYPERLINK("http://141.218.60.56/~jnz1568/getInfo.php?workbook=22_12.xlsx&amp;sheet=U0&amp;row=7&amp;col=7&amp;number=0.0115&amp;sourceID=14","0.0115")</f>
        <v>0.0115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HYPERLINK("http://141.218.60.56/~jnz1568/getInfo.php?workbook=22_12.xlsx&amp;sheet=U0&amp;row=8&amp;col=6&amp;number=3.4&amp;sourceID=14","3.4")</f>
        <v>3.4</v>
      </c>
      <c r="G8" s="4" t="str">
        <f>HYPERLINK("http://141.218.60.56/~jnz1568/getInfo.php?workbook=22_12.xlsx&amp;sheet=U0&amp;row=8&amp;col=7&amp;number=0.0115&amp;sourceID=14","0.0115")</f>
        <v>0.0115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HYPERLINK("http://141.218.60.56/~jnz1568/getInfo.php?workbook=22_12.xlsx&amp;sheet=U0&amp;row=9&amp;col=6&amp;number=3.5&amp;sourceID=14","3.5")</f>
        <v>3.5</v>
      </c>
      <c r="G9" s="4" t="str">
        <f>HYPERLINK("http://141.218.60.56/~jnz1568/getInfo.php?workbook=22_12.xlsx&amp;sheet=U0&amp;row=9&amp;col=7&amp;number=0.0115&amp;sourceID=14","0.0115")</f>
        <v>0.0115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HYPERLINK("http://141.218.60.56/~jnz1568/getInfo.php?workbook=22_12.xlsx&amp;sheet=U0&amp;row=10&amp;col=6&amp;number=3.6&amp;sourceID=14","3.6")</f>
        <v>3.6</v>
      </c>
      <c r="G10" s="4" t="str">
        <f>HYPERLINK("http://141.218.60.56/~jnz1568/getInfo.php?workbook=22_12.xlsx&amp;sheet=U0&amp;row=10&amp;col=7&amp;number=0.0115&amp;sourceID=14","0.0115")</f>
        <v>0.0115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HYPERLINK("http://141.218.60.56/~jnz1568/getInfo.php?workbook=22_12.xlsx&amp;sheet=U0&amp;row=11&amp;col=6&amp;number=3.7&amp;sourceID=14","3.7")</f>
        <v>3.7</v>
      </c>
      <c r="G11" s="4" t="str">
        <f>HYPERLINK("http://141.218.60.56/~jnz1568/getInfo.php?workbook=22_12.xlsx&amp;sheet=U0&amp;row=11&amp;col=7&amp;number=0.0115&amp;sourceID=14","0.0115")</f>
        <v>0.0115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HYPERLINK("http://141.218.60.56/~jnz1568/getInfo.php?workbook=22_12.xlsx&amp;sheet=U0&amp;row=12&amp;col=6&amp;number=3.8&amp;sourceID=14","3.8")</f>
        <v>3.8</v>
      </c>
      <c r="G12" s="4" t="str">
        <f>HYPERLINK("http://141.218.60.56/~jnz1568/getInfo.php?workbook=22_12.xlsx&amp;sheet=U0&amp;row=12&amp;col=7&amp;number=0.0115&amp;sourceID=14","0.0115")</f>
        <v>0.0115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HYPERLINK("http://141.218.60.56/~jnz1568/getInfo.php?workbook=22_12.xlsx&amp;sheet=U0&amp;row=13&amp;col=6&amp;number=3.9&amp;sourceID=14","3.9")</f>
        <v>3.9</v>
      </c>
      <c r="G13" s="4" t="str">
        <f>HYPERLINK("http://141.218.60.56/~jnz1568/getInfo.php?workbook=22_12.xlsx&amp;sheet=U0&amp;row=13&amp;col=7&amp;number=0.0115&amp;sourceID=14","0.0115")</f>
        <v>0.0115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HYPERLINK("http://141.218.60.56/~jnz1568/getInfo.php?workbook=22_12.xlsx&amp;sheet=U0&amp;row=14&amp;col=6&amp;number=4&amp;sourceID=14","4")</f>
        <v>4</v>
      </c>
      <c r="G14" s="4" t="str">
        <f>HYPERLINK("http://141.218.60.56/~jnz1568/getInfo.php?workbook=22_12.xlsx&amp;sheet=U0&amp;row=14&amp;col=7&amp;number=0.0115&amp;sourceID=14","0.0115")</f>
        <v>0.0115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HYPERLINK("http://141.218.60.56/~jnz1568/getInfo.php?workbook=22_12.xlsx&amp;sheet=U0&amp;row=15&amp;col=6&amp;number=4.1&amp;sourceID=14","4.1")</f>
        <v>4.1</v>
      </c>
      <c r="G15" s="4" t="str">
        <f>HYPERLINK("http://141.218.60.56/~jnz1568/getInfo.php?workbook=22_12.xlsx&amp;sheet=U0&amp;row=15&amp;col=7&amp;number=0.0115&amp;sourceID=14","0.0115")</f>
        <v>0.0115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HYPERLINK("http://141.218.60.56/~jnz1568/getInfo.php?workbook=22_12.xlsx&amp;sheet=U0&amp;row=16&amp;col=6&amp;number=4.2&amp;sourceID=14","4.2")</f>
        <v>4.2</v>
      </c>
      <c r="G16" s="4" t="str">
        <f>HYPERLINK("http://141.218.60.56/~jnz1568/getInfo.php?workbook=22_12.xlsx&amp;sheet=U0&amp;row=16&amp;col=7&amp;number=0.0115&amp;sourceID=14","0.0115")</f>
        <v>0.0115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HYPERLINK("http://141.218.60.56/~jnz1568/getInfo.php?workbook=22_12.xlsx&amp;sheet=U0&amp;row=17&amp;col=6&amp;number=4.3&amp;sourceID=14","4.3")</f>
        <v>4.3</v>
      </c>
      <c r="G17" s="4" t="str">
        <f>HYPERLINK("http://141.218.60.56/~jnz1568/getInfo.php?workbook=22_12.xlsx&amp;sheet=U0&amp;row=17&amp;col=7&amp;number=0.0115&amp;sourceID=14","0.0115")</f>
        <v>0.0115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HYPERLINK("http://141.218.60.56/~jnz1568/getInfo.php?workbook=22_12.xlsx&amp;sheet=U0&amp;row=18&amp;col=6&amp;number=4.4&amp;sourceID=14","4.4")</f>
        <v>4.4</v>
      </c>
      <c r="G18" s="4" t="str">
        <f>HYPERLINK("http://141.218.60.56/~jnz1568/getInfo.php?workbook=22_12.xlsx&amp;sheet=U0&amp;row=18&amp;col=7&amp;number=0.0114&amp;sourceID=14","0.0114")</f>
        <v>0.0114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HYPERLINK("http://141.218.60.56/~jnz1568/getInfo.php?workbook=22_12.xlsx&amp;sheet=U0&amp;row=19&amp;col=6&amp;number=4.5&amp;sourceID=14","4.5")</f>
        <v>4.5</v>
      </c>
      <c r="G19" s="4" t="str">
        <f>HYPERLINK("http://141.218.60.56/~jnz1568/getInfo.php?workbook=22_12.xlsx&amp;sheet=U0&amp;row=19&amp;col=7&amp;number=0.0114&amp;sourceID=14","0.0114")</f>
        <v>0.0114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HYPERLINK("http://141.218.60.56/~jnz1568/getInfo.php?workbook=22_12.xlsx&amp;sheet=U0&amp;row=20&amp;col=6&amp;number=4.6&amp;sourceID=14","4.6")</f>
        <v>4.6</v>
      </c>
      <c r="G20" s="4" t="str">
        <f>HYPERLINK("http://141.218.60.56/~jnz1568/getInfo.php?workbook=22_12.xlsx&amp;sheet=U0&amp;row=20&amp;col=7&amp;number=0.0114&amp;sourceID=14","0.0114")</f>
        <v>0.0114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HYPERLINK("http://141.218.60.56/~jnz1568/getInfo.php?workbook=22_12.xlsx&amp;sheet=U0&amp;row=21&amp;col=6&amp;number=4.7&amp;sourceID=14","4.7")</f>
        <v>4.7</v>
      </c>
      <c r="G21" s="4" t="str">
        <f>HYPERLINK("http://141.218.60.56/~jnz1568/getInfo.php?workbook=22_12.xlsx&amp;sheet=U0&amp;row=21&amp;col=7&amp;number=0.0113&amp;sourceID=14","0.0113")</f>
        <v>0.0113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HYPERLINK("http://141.218.60.56/~jnz1568/getInfo.php?workbook=22_12.xlsx&amp;sheet=U0&amp;row=22&amp;col=6&amp;number=4.8&amp;sourceID=14","4.8")</f>
        <v>4.8</v>
      </c>
      <c r="G22" s="4" t="str">
        <f>HYPERLINK("http://141.218.60.56/~jnz1568/getInfo.php?workbook=22_12.xlsx&amp;sheet=U0&amp;row=22&amp;col=7&amp;number=0.0112&amp;sourceID=14","0.0112")</f>
        <v>0.0112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HYPERLINK("http://141.218.60.56/~jnz1568/getInfo.php?workbook=22_12.xlsx&amp;sheet=U0&amp;row=23&amp;col=6&amp;number=4.9&amp;sourceID=14","4.9")</f>
        <v>4.9</v>
      </c>
      <c r="G23" s="4" t="str">
        <f>HYPERLINK("http://141.218.60.56/~jnz1568/getInfo.php?workbook=22_12.xlsx&amp;sheet=U0&amp;row=23&amp;col=7&amp;number=0.0112&amp;sourceID=14","0.0112")</f>
        <v>0.0112</v>
      </c>
    </row>
    <row r="24" spans="1:7">
      <c r="A24" s="3">
        <v>22</v>
      </c>
      <c r="B24" s="3">
        <v>12</v>
      </c>
      <c r="C24" s="3">
        <v>1</v>
      </c>
      <c r="D24" s="3">
        <v>3</v>
      </c>
      <c r="E24" s="3">
        <v>1</v>
      </c>
      <c r="F24" s="4" t="str">
        <f>HYPERLINK("http://141.218.60.56/~jnz1568/getInfo.php?workbook=22_12.xlsx&amp;sheet=U0&amp;row=24&amp;col=6&amp;number=3&amp;sourceID=14","3")</f>
        <v>3</v>
      </c>
      <c r="G24" s="4" t="str">
        <f>HYPERLINK("http://141.218.60.56/~jnz1568/getInfo.php?workbook=22_12.xlsx&amp;sheet=U0&amp;row=24&amp;col=7&amp;number=0.0387&amp;sourceID=14","0.0387")</f>
        <v>0.0387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HYPERLINK("http://141.218.60.56/~jnz1568/getInfo.php?workbook=22_12.xlsx&amp;sheet=U0&amp;row=25&amp;col=6&amp;number=3.1&amp;sourceID=14","3.1")</f>
        <v>3.1</v>
      </c>
      <c r="G25" s="4" t="str">
        <f>HYPERLINK("http://141.218.60.56/~jnz1568/getInfo.php?workbook=22_12.xlsx&amp;sheet=U0&amp;row=25&amp;col=7&amp;number=0.0387&amp;sourceID=14","0.0387")</f>
        <v>0.0387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HYPERLINK("http://141.218.60.56/~jnz1568/getInfo.php?workbook=22_12.xlsx&amp;sheet=U0&amp;row=26&amp;col=6&amp;number=3.2&amp;sourceID=14","3.2")</f>
        <v>3.2</v>
      </c>
      <c r="G26" s="4" t="str">
        <f>HYPERLINK("http://141.218.60.56/~jnz1568/getInfo.php?workbook=22_12.xlsx&amp;sheet=U0&amp;row=26&amp;col=7&amp;number=0.0386&amp;sourceID=14","0.0386")</f>
        <v>0.0386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HYPERLINK("http://141.218.60.56/~jnz1568/getInfo.php?workbook=22_12.xlsx&amp;sheet=U0&amp;row=27&amp;col=6&amp;number=3.3&amp;sourceID=14","3.3")</f>
        <v>3.3</v>
      </c>
      <c r="G27" s="4" t="str">
        <f>HYPERLINK("http://141.218.60.56/~jnz1568/getInfo.php?workbook=22_12.xlsx&amp;sheet=U0&amp;row=27&amp;col=7&amp;number=0.0386&amp;sourceID=14","0.0386")</f>
        <v>0.0386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HYPERLINK("http://141.218.60.56/~jnz1568/getInfo.php?workbook=22_12.xlsx&amp;sheet=U0&amp;row=28&amp;col=6&amp;number=3.4&amp;sourceID=14","3.4")</f>
        <v>3.4</v>
      </c>
      <c r="G28" s="4" t="str">
        <f>HYPERLINK("http://141.218.60.56/~jnz1568/getInfo.php?workbook=22_12.xlsx&amp;sheet=U0&amp;row=28&amp;col=7&amp;number=0.0386&amp;sourceID=14","0.0386")</f>
        <v>0.0386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HYPERLINK("http://141.218.60.56/~jnz1568/getInfo.php?workbook=22_12.xlsx&amp;sheet=U0&amp;row=29&amp;col=6&amp;number=3.5&amp;sourceID=14","3.5")</f>
        <v>3.5</v>
      </c>
      <c r="G29" s="4" t="str">
        <f>HYPERLINK("http://141.218.60.56/~jnz1568/getInfo.php?workbook=22_12.xlsx&amp;sheet=U0&amp;row=29&amp;col=7&amp;number=0.0386&amp;sourceID=14","0.0386")</f>
        <v>0.0386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HYPERLINK("http://141.218.60.56/~jnz1568/getInfo.php?workbook=22_12.xlsx&amp;sheet=U0&amp;row=30&amp;col=6&amp;number=3.6&amp;sourceID=14","3.6")</f>
        <v>3.6</v>
      </c>
      <c r="G30" s="4" t="str">
        <f>HYPERLINK("http://141.218.60.56/~jnz1568/getInfo.php?workbook=22_12.xlsx&amp;sheet=U0&amp;row=30&amp;col=7&amp;number=0.0386&amp;sourceID=14","0.0386")</f>
        <v>0.0386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HYPERLINK("http://141.218.60.56/~jnz1568/getInfo.php?workbook=22_12.xlsx&amp;sheet=U0&amp;row=31&amp;col=6&amp;number=3.7&amp;sourceID=14","3.7")</f>
        <v>3.7</v>
      </c>
      <c r="G31" s="4" t="str">
        <f>HYPERLINK("http://141.218.60.56/~jnz1568/getInfo.php?workbook=22_12.xlsx&amp;sheet=U0&amp;row=31&amp;col=7&amp;number=0.0386&amp;sourceID=14","0.0386")</f>
        <v>0.0386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HYPERLINK("http://141.218.60.56/~jnz1568/getInfo.php?workbook=22_12.xlsx&amp;sheet=U0&amp;row=32&amp;col=6&amp;number=3.8&amp;sourceID=14","3.8")</f>
        <v>3.8</v>
      </c>
      <c r="G32" s="4" t="str">
        <f>HYPERLINK("http://141.218.60.56/~jnz1568/getInfo.php?workbook=22_12.xlsx&amp;sheet=U0&amp;row=32&amp;col=7&amp;number=0.0386&amp;sourceID=14","0.0386")</f>
        <v>0.0386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HYPERLINK("http://141.218.60.56/~jnz1568/getInfo.php?workbook=22_12.xlsx&amp;sheet=U0&amp;row=33&amp;col=6&amp;number=3.9&amp;sourceID=14","3.9")</f>
        <v>3.9</v>
      </c>
      <c r="G33" s="4" t="str">
        <f>HYPERLINK("http://141.218.60.56/~jnz1568/getInfo.php?workbook=22_12.xlsx&amp;sheet=U0&amp;row=33&amp;col=7&amp;number=0.0386&amp;sourceID=14","0.0386")</f>
        <v>0.0386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HYPERLINK("http://141.218.60.56/~jnz1568/getInfo.php?workbook=22_12.xlsx&amp;sheet=U0&amp;row=34&amp;col=6&amp;number=4&amp;sourceID=14","4")</f>
        <v>4</v>
      </c>
      <c r="G34" s="4" t="str">
        <f>HYPERLINK("http://141.218.60.56/~jnz1568/getInfo.php?workbook=22_12.xlsx&amp;sheet=U0&amp;row=34&amp;col=7&amp;number=0.0385&amp;sourceID=14","0.0385")</f>
        <v>0.0385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HYPERLINK("http://141.218.60.56/~jnz1568/getInfo.php?workbook=22_12.xlsx&amp;sheet=U0&amp;row=35&amp;col=6&amp;number=4.1&amp;sourceID=14","4.1")</f>
        <v>4.1</v>
      </c>
      <c r="G35" s="4" t="str">
        <f>HYPERLINK("http://141.218.60.56/~jnz1568/getInfo.php?workbook=22_12.xlsx&amp;sheet=U0&amp;row=35&amp;col=7&amp;number=0.0385&amp;sourceID=14","0.0385")</f>
        <v>0.0385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HYPERLINK("http://141.218.60.56/~jnz1568/getInfo.php?workbook=22_12.xlsx&amp;sheet=U0&amp;row=36&amp;col=6&amp;number=4.2&amp;sourceID=14","4.2")</f>
        <v>4.2</v>
      </c>
      <c r="G36" s="4" t="str">
        <f>HYPERLINK("http://141.218.60.56/~jnz1568/getInfo.php?workbook=22_12.xlsx&amp;sheet=U0&amp;row=36&amp;col=7&amp;number=0.0384&amp;sourceID=14","0.0384")</f>
        <v>0.0384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HYPERLINK("http://141.218.60.56/~jnz1568/getInfo.php?workbook=22_12.xlsx&amp;sheet=U0&amp;row=37&amp;col=6&amp;number=4.3&amp;sourceID=14","4.3")</f>
        <v>4.3</v>
      </c>
      <c r="G37" s="4" t="str">
        <f>HYPERLINK("http://141.218.60.56/~jnz1568/getInfo.php?workbook=22_12.xlsx&amp;sheet=U0&amp;row=37&amp;col=7&amp;number=0.0384&amp;sourceID=14","0.0384")</f>
        <v>0.0384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HYPERLINK("http://141.218.60.56/~jnz1568/getInfo.php?workbook=22_12.xlsx&amp;sheet=U0&amp;row=38&amp;col=6&amp;number=4.4&amp;sourceID=14","4.4")</f>
        <v>4.4</v>
      </c>
      <c r="G38" s="4" t="str">
        <f>HYPERLINK("http://141.218.60.56/~jnz1568/getInfo.php?workbook=22_12.xlsx&amp;sheet=U0&amp;row=38&amp;col=7&amp;number=0.0383&amp;sourceID=14","0.0383")</f>
        <v>0.0383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HYPERLINK("http://141.218.60.56/~jnz1568/getInfo.php?workbook=22_12.xlsx&amp;sheet=U0&amp;row=39&amp;col=6&amp;number=4.5&amp;sourceID=14","4.5")</f>
        <v>4.5</v>
      </c>
      <c r="G39" s="4" t="str">
        <f>HYPERLINK("http://141.218.60.56/~jnz1568/getInfo.php?workbook=22_12.xlsx&amp;sheet=U0&amp;row=39&amp;col=7&amp;number=0.0382&amp;sourceID=14","0.0382")</f>
        <v>0.0382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HYPERLINK("http://141.218.60.56/~jnz1568/getInfo.php?workbook=22_12.xlsx&amp;sheet=U0&amp;row=40&amp;col=6&amp;number=4.6&amp;sourceID=14","4.6")</f>
        <v>4.6</v>
      </c>
      <c r="G40" s="4" t="str">
        <f>HYPERLINK("http://141.218.60.56/~jnz1568/getInfo.php?workbook=22_12.xlsx&amp;sheet=U0&amp;row=40&amp;col=7&amp;number=0.0381&amp;sourceID=14","0.0381")</f>
        <v>0.0381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HYPERLINK("http://141.218.60.56/~jnz1568/getInfo.php?workbook=22_12.xlsx&amp;sheet=U0&amp;row=41&amp;col=6&amp;number=4.7&amp;sourceID=14","4.7")</f>
        <v>4.7</v>
      </c>
      <c r="G41" s="4" t="str">
        <f>HYPERLINK("http://141.218.60.56/~jnz1568/getInfo.php?workbook=22_12.xlsx&amp;sheet=U0&amp;row=41&amp;col=7&amp;number=0.0379&amp;sourceID=14","0.0379")</f>
        <v>0.0379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HYPERLINK("http://141.218.60.56/~jnz1568/getInfo.php?workbook=22_12.xlsx&amp;sheet=U0&amp;row=42&amp;col=6&amp;number=4.8&amp;sourceID=14","4.8")</f>
        <v>4.8</v>
      </c>
      <c r="G42" s="4" t="str">
        <f>HYPERLINK("http://141.218.60.56/~jnz1568/getInfo.php?workbook=22_12.xlsx&amp;sheet=U0&amp;row=42&amp;col=7&amp;number=0.0378&amp;sourceID=14","0.0378")</f>
        <v>0.0378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HYPERLINK("http://141.218.60.56/~jnz1568/getInfo.php?workbook=22_12.xlsx&amp;sheet=U0&amp;row=43&amp;col=6&amp;number=4.9&amp;sourceID=14","4.9")</f>
        <v>4.9</v>
      </c>
      <c r="G43" s="4" t="str">
        <f>HYPERLINK("http://141.218.60.56/~jnz1568/getInfo.php?workbook=22_12.xlsx&amp;sheet=U0&amp;row=43&amp;col=7&amp;number=0.0375&amp;sourceID=14","0.0375")</f>
        <v>0.0375</v>
      </c>
    </row>
    <row r="44" spans="1:7">
      <c r="A44" s="3">
        <v>22</v>
      </c>
      <c r="B44" s="3">
        <v>12</v>
      </c>
      <c r="C44" s="3">
        <v>1</v>
      </c>
      <c r="D44" s="3">
        <v>4</v>
      </c>
      <c r="E44" s="3">
        <v>1</v>
      </c>
      <c r="F44" s="4" t="str">
        <f>HYPERLINK("http://141.218.60.56/~jnz1568/getInfo.php?workbook=22_12.xlsx&amp;sheet=U0&amp;row=44&amp;col=6&amp;number=3&amp;sourceID=14","3")</f>
        <v>3</v>
      </c>
      <c r="G44" s="4" t="str">
        <f>HYPERLINK("http://141.218.60.56/~jnz1568/getInfo.php?workbook=22_12.xlsx&amp;sheet=U0&amp;row=44&amp;col=7&amp;number=0.0571&amp;sourceID=14","0.0571")</f>
        <v>0.0571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HYPERLINK("http://141.218.60.56/~jnz1568/getInfo.php?workbook=22_12.xlsx&amp;sheet=U0&amp;row=45&amp;col=6&amp;number=3.1&amp;sourceID=14","3.1")</f>
        <v>3.1</v>
      </c>
      <c r="G45" s="4" t="str">
        <f>HYPERLINK("http://141.218.60.56/~jnz1568/getInfo.php?workbook=22_12.xlsx&amp;sheet=U0&amp;row=45&amp;col=7&amp;number=0.0571&amp;sourceID=14","0.0571")</f>
        <v>0.0571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HYPERLINK("http://141.218.60.56/~jnz1568/getInfo.php?workbook=22_12.xlsx&amp;sheet=U0&amp;row=46&amp;col=6&amp;number=3.2&amp;sourceID=14","3.2")</f>
        <v>3.2</v>
      </c>
      <c r="G46" s="4" t="str">
        <f>HYPERLINK("http://141.218.60.56/~jnz1568/getInfo.php?workbook=22_12.xlsx&amp;sheet=U0&amp;row=46&amp;col=7&amp;number=0.0571&amp;sourceID=14","0.0571")</f>
        <v>0.0571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HYPERLINK("http://141.218.60.56/~jnz1568/getInfo.php?workbook=22_12.xlsx&amp;sheet=U0&amp;row=47&amp;col=6&amp;number=3.3&amp;sourceID=14","3.3")</f>
        <v>3.3</v>
      </c>
      <c r="G47" s="4" t="str">
        <f>HYPERLINK("http://141.218.60.56/~jnz1568/getInfo.php?workbook=22_12.xlsx&amp;sheet=U0&amp;row=47&amp;col=7&amp;number=0.057&amp;sourceID=14","0.057")</f>
        <v>0.057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HYPERLINK("http://141.218.60.56/~jnz1568/getInfo.php?workbook=22_12.xlsx&amp;sheet=U0&amp;row=48&amp;col=6&amp;number=3.4&amp;sourceID=14","3.4")</f>
        <v>3.4</v>
      </c>
      <c r="G48" s="4" t="str">
        <f>HYPERLINK("http://141.218.60.56/~jnz1568/getInfo.php?workbook=22_12.xlsx&amp;sheet=U0&amp;row=48&amp;col=7&amp;number=0.057&amp;sourceID=14","0.057")</f>
        <v>0.057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HYPERLINK("http://141.218.60.56/~jnz1568/getInfo.php?workbook=22_12.xlsx&amp;sheet=U0&amp;row=49&amp;col=6&amp;number=3.5&amp;sourceID=14","3.5")</f>
        <v>3.5</v>
      </c>
      <c r="G49" s="4" t="str">
        <f>HYPERLINK("http://141.218.60.56/~jnz1568/getInfo.php?workbook=22_12.xlsx&amp;sheet=U0&amp;row=49&amp;col=7&amp;number=0.057&amp;sourceID=14","0.057")</f>
        <v>0.057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HYPERLINK("http://141.218.60.56/~jnz1568/getInfo.php?workbook=22_12.xlsx&amp;sheet=U0&amp;row=50&amp;col=6&amp;number=3.6&amp;sourceID=14","3.6")</f>
        <v>3.6</v>
      </c>
      <c r="G50" s="4" t="str">
        <f>HYPERLINK("http://141.218.60.56/~jnz1568/getInfo.php?workbook=22_12.xlsx&amp;sheet=U0&amp;row=50&amp;col=7&amp;number=0.057&amp;sourceID=14","0.057")</f>
        <v>0.057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HYPERLINK("http://141.218.60.56/~jnz1568/getInfo.php?workbook=22_12.xlsx&amp;sheet=U0&amp;row=51&amp;col=6&amp;number=3.7&amp;sourceID=14","3.7")</f>
        <v>3.7</v>
      </c>
      <c r="G51" s="4" t="str">
        <f>HYPERLINK("http://141.218.60.56/~jnz1568/getInfo.php?workbook=22_12.xlsx&amp;sheet=U0&amp;row=51&amp;col=7&amp;number=0.057&amp;sourceID=14","0.057")</f>
        <v>0.057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HYPERLINK("http://141.218.60.56/~jnz1568/getInfo.php?workbook=22_12.xlsx&amp;sheet=U0&amp;row=52&amp;col=6&amp;number=3.8&amp;sourceID=14","3.8")</f>
        <v>3.8</v>
      </c>
      <c r="G52" s="4" t="str">
        <f>HYPERLINK("http://141.218.60.56/~jnz1568/getInfo.php?workbook=22_12.xlsx&amp;sheet=U0&amp;row=52&amp;col=7&amp;number=0.0569&amp;sourceID=14","0.0569")</f>
        <v>0.0569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HYPERLINK("http://141.218.60.56/~jnz1568/getInfo.php?workbook=22_12.xlsx&amp;sheet=U0&amp;row=53&amp;col=6&amp;number=3.9&amp;sourceID=14","3.9")</f>
        <v>3.9</v>
      </c>
      <c r="G53" s="4" t="str">
        <f>HYPERLINK("http://141.218.60.56/~jnz1568/getInfo.php?workbook=22_12.xlsx&amp;sheet=U0&amp;row=53&amp;col=7&amp;number=0.0569&amp;sourceID=14","0.0569")</f>
        <v>0.0569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HYPERLINK("http://141.218.60.56/~jnz1568/getInfo.php?workbook=22_12.xlsx&amp;sheet=U0&amp;row=54&amp;col=6&amp;number=4&amp;sourceID=14","4")</f>
        <v>4</v>
      </c>
      <c r="G54" s="4" t="str">
        <f>HYPERLINK("http://141.218.60.56/~jnz1568/getInfo.php?workbook=22_12.xlsx&amp;sheet=U0&amp;row=54&amp;col=7&amp;number=0.0568&amp;sourceID=14","0.0568")</f>
        <v>0.0568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HYPERLINK("http://141.218.60.56/~jnz1568/getInfo.php?workbook=22_12.xlsx&amp;sheet=U0&amp;row=55&amp;col=6&amp;number=4.1&amp;sourceID=14","4.1")</f>
        <v>4.1</v>
      </c>
      <c r="G55" s="4" t="str">
        <f>HYPERLINK("http://141.218.60.56/~jnz1568/getInfo.php?workbook=22_12.xlsx&amp;sheet=U0&amp;row=55&amp;col=7&amp;number=0.0568&amp;sourceID=14","0.0568")</f>
        <v>0.0568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HYPERLINK("http://141.218.60.56/~jnz1568/getInfo.php?workbook=22_12.xlsx&amp;sheet=U0&amp;row=56&amp;col=6&amp;number=4.2&amp;sourceID=14","4.2")</f>
        <v>4.2</v>
      </c>
      <c r="G56" s="4" t="str">
        <f>HYPERLINK("http://141.218.60.56/~jnz1568/getInfo.php?workbook=22_12.xlsx&amp;sheet=U0&amp;row=56&amp;col=7&amp;number=0.0567&amp;sourceID=14","0.0567")</f>
        <v>0.0567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HYPERLINK("http://141.218.60.56/~jnz1568/getInfo.php?workbook=22_12.xlsx&amp;sheet=U0&amp;row=57&amp;col=6&amp;number=4.3&amp;sourceID=14","4.3")</f>
        <v>4.3</v>
      </c>
      <c r="G57" s="4" t="str">
        <f>HYPERLINK("http://141.218.60.56/~jnz1568/getInfo.php?workbook=22_12.xlsx&amp;sheet=U0&amp;row=57&amp;col=7&amp;number=0.0566&amp;sourceID=14","0.0566")</f>
        <v>0.0566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HYPERLINK("http://141.218.60.56/~jnz1568/getInfo.php?workbook=22_12.xlsx&amp;sheet=U0&amp;row=58&amp;col=6&amp;number=4.4&amp;sourceID=14","4.4")</f>
        <v>4.4</v>
      </c>
      <c r="G58" s="4" t="str">
        <f>HYPERLINK("http://141.218.60.56/~jnz1568/getInfo.php?workbook=22_12.xlsx&amp;sheet=U0&amp;row=58&amp;col=7&amp;number=0.0565&amp;sourceID=14","0.0565")</f>
        <v>0.0565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HYPERLINK("http://141.218.60.56/~jnz1568/getInfo.php?workbook=22_12.xlsx&amp;sheet=U0&amp;row=59&amp;col=6&amp;number=4.5&amp;sourceID=14","4.5")</f>
        <v>4.5</v>
      </c>
      <c r="G59" s="4" t="str">
        <f>HYPERLINK("http://141.218.60.56/~jnz1568/getInfo.php?workbook=22_12.xlsx&amp;sheet=U0&amp;row=59&amp;col=7&amp;number=0.0563&amp;sourceID=14","0.0563")</f>
        <v>0.0563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HYPERLINK("http://141.218.60.56/~jnz1568/getInfo.php?workbook=22_12.xlsx&amp;sheet=U0&amp;row=60&amp;col=6&amp;number=4.6&amp;sourceID=14","4.6")</f>
        <v>4.6</v>
      </c>
      <c r="G60" s="4" t="str">
        <f>HYPERLINK("http://141.218.60.56/~jnz1568/getInfo.php?workbook=22_12.xlsx&amp;sheet=U0&amp;row=60&amp;col=7&amp;number=0.0561&amp;sourceID=14","0.0561")</f>
        <v>0.0561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HYPERLINK("http://141.218.60.56/~jnz1568/getInfo.php?workbook=22_12.xlsx&amp;sheet=U0&amp;row=61&amp;col=6&amp;number=4.7&amp;sourceID=14","4.7")</f>
        <v>4.7</v>
      </c>
      <c r="G61" s="4" t="str">
        <f>HYPERLINK("http://141.218.60.56/~jnz1568/getInfo.php?workbook=22_12.xlsx&amp;sheet=U0&amp;row=61&amp;col=7&amp;number=0.0559&amp;sourceID=14","0.0559")</f>
        <v>0.0559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HYPERLINK("http://141.218.60.56/~jnz1568/getInfo.php?workbook=22_12.xlsx&amp;sheet=U0&amp;row=62&amp;col=6&amp;number=4.8&amp;sourceID=14","4.8")</f>
        <v>4.8</v>
      </c>
      <c r="G62" s="4" t="str">
        <f>HYPERLINK("http://141.218.60.56/~jnz1568/getInfo.php?workbook=22_12.xlsx&amp;sheet=U0&amp;row=62&amp;col=7&amp;number=0.0556&amp;sourceID=14","0.0556")</f>
        <v>0.0556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HYPERLINK("http://141.218.60.56/~jnz1568/getInfo.php?workbook=22_12.xlsx&amp;sheet=U0&amp;row=63&amp;col=6&amp;number=4.9&amp;sourceID=14","4.9")</f>
        <v>4.9</v>
      </c>
      <c r="G63" s="4" t="str">
        <f>HYPERLINK("http://141.218.60.56/~jnz1568/getInfo.php?workbook=22_12.xlsx&amp;sheet=U0&amp;row=63&amp;col=7&amp;number=0.0552&amp;sourceID=14","0.0552")</f>
        <v>0.0552</v>
      </c>
    </row>
    <row r="64" spans="1:7">
      <c r="A64" s="3">
        <v>22</v>
      </c>
      <c r="B64" s="3">
        <v>12</v>
      </c>
      <c r="C64" s="3">
        <v>1</v>
      </c>
      <c r="D64" s="3">
        <v>5</v>
      </c>
      <c r="E64" s="3">
        <v>1</v>
      </c>
      <c r="F64" s="4" t="str">
        <f>HYPERLINK("http://141.218.60.56/~jnz1568/getInfo.php?workbook=22_12.xlsx&amp;sheet=U0&amp;row=64&amp;col=6&amp;number=3&amp;sourceID=14","3")</f>
        <v>3</v>
      </c>
      <c r="G64" s="4" t="str">
        <f>HYPERLINK("http://141.218.60.56/~jnz1568/getInfo.php?workbook=22_12.xlsx&amp;sheet=U0&amp;row=64&amp;col=7&amp;number=2.79&amp;sourceID=14","2.79")</f>
        <v>2.79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HYPERLINK("http://141.218.60.56/~jnz1568/getInfo.php?workbook=22_12.xlsx&amp;sheet=U0&amp;row=65&amp;col=6&amp;number=3.1&amp;sourceID=14","3.1")</f>
        <v>3.1</v>
      </c>
      <c r="G65" s="4" t="str">
        <f>HYPERLINK("http://141.218.60.56/~jnz1568/getInfo.php?workbook=22_12.xlsx&amp;sheet=U0&amp;row=65&amp;col=7&amp;number=2.79&amp;sourceID=14","2.79")</f>
        <v>2.79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HYPERLINK("http://141.218.60.56/~jnz1568/getInfo.php?workbook=22_12.xlsx&amp;sheet=U0&amp;row=66&amp;col=6&amp;number=3.2&amp;sourceID=14","3.2")</f>
        <v>3.2</v>
      </c>
      <c r="G66" s="4" t="str">
        <f>HYPERLINK("http://141.218.60.56/~jnz1568/getInfo.php?workbook=22_12.xlsx&amp;sheet=U0&amp;row=66&amp;col=7&amp;number=2.79&amp;sourceID=14","2.79")</f>
        <v>2.79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HYPERLINK("http://141.218.60.56/~jnz1568/getInfo.php?workbook=22_12.xlsx&amp;sheet=U0&amp;row=67&amp;col=6&amp;number=3.3&amp;sourceID=14","3.3")</f>
        <v>3.3</v>
      </c>
      <c r="G67" s="4" t="str">
        <f>HYPERLINK("http://141.218.60.56/~jnz1568/getInfo.php?workbook=22_12.xlsx&amp;sheet=U0&amp;row=67&amp;col=7&amp;number=2.79&amp;sourceID=14","2.79")</f>
        <v>2.79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HYPERLINK("http://141.218.60.56/~jnz1568/getInfo.php?workbook=22_12.xlsx&amp;sheet=U0&amp;row=68&amp;col=6&amp;number=3.4&amp;sourceID=14","3.4")</f>
        <v>3.4</v>
      </c>
      <c r="G68" s="4" t="str">
        <f>HYPERLINK("http://141.218.60.56/~jnz1568/getInfo.php?workbook=22_12.xlsx&amp;sheet=U0&amp;row=68&amp;col=7&amp;number=2.79&amp;sourceID=14","2.79")</f>
        <v>2.79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HYPERLINK("http://141.218.60.56/~jnz1568/getInfo.php?workbook=22_12.xlsx&amp;sheet=U0&amp;row=69&amp;col=6&amp;number=3.5&amp;sourceID=14","3.5")</f>
        <v>3.5</v>
      </c>
      <c r="G69" s="4" t="str">
        <f>HYPERLINK("http://141.218.60.56/~jnz1568/getInfo.php?workbook=22_12.xlsx&amp;sheet=U0&amp;row=69&amp;col=7&amp;number=2.79&amp;sourceID=14","2.79")</f>
        <v>2.79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HYPERLINK("http://141.218.60.56/~jnz1568/getInfo.php?workbook=22_12.xlsx&amp;sheet=U0&amp;row=70&amp;col=6&amp;number=3.6&amp;sourceID=14","3.6")</f>
        <v>3.6</v>
      </c>
      <c r="G70" s="4" t="str">
        <f>HYPERLINK("http://141.218.60.56/~jnz1568/getInfo.php?workbook=22_12.xlsx&amp;sheet=U0&amp;row=70&amp;col=7&amp;number=2.79&amp;sourceID=14","2.79")</f>
        <v>2.79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HYPERLINK("http://141.218.60.56/~jnz1568/getInfo.php?workbook=22_12.xlsx&amp;sheet=U0&amp;row=71&amp;col=6&amp;number=3.7&amp;sourceID=14","3.7")</f>
        <v>3.7</v>
      </c>
      <c r="G71" s="4" t="str">
        <f>HYPERLINK("http://141.218.60.56/~jnz1568/getInfo.php?workbook=22_12.xlsx&amp;sheet=U0&amp;row=71&amp;col=7&amp;number=2.8&amp;sourceID=14","2.8")</f>
        <v>2.8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HYPERLINK("http://141.218.60.56/~jnz1568/getInfo.php?workbook=22_12.xlsx&amp;sheet=U0&amp;row=72&amp;col=6&amp;number=3.8&amp;sourceID=14","3.8")</f>
        <v>3.8</v>
      </c>
      <c r="G72" s="4" t="str">
        <f>HYPERLINK("http://141.218.60.56/~jnz1568/getInfo.php?workbook=22_12.xlsx&amp;sheet=U0&amp;row=72&amp;col=7&amp;number=2.8&amp;sourceID=14","2.8")</f>
        <v>2.8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HYPERLINK("http://141.218.60.56/~jnz1568/getInfo.php?workbook=22_12.xlsx&amp;sheet=U0&amp;row=73&amp;col=6&amp;number=3.9&amp;sourceID=14","3.9")</f>
        <v>3.9</v>
      </c>
      <c r="G73" s="4" t="str">
        <f>HYPERLINK("http://141.218.60.56/~jnz1568/getInfo.php?workbook=22_12.xlsx&amp;sheet=U0&amp;row=73&amp;col=7&amp;number=2.8&amp;sourceID=14","2.8")</f>
        <v>2.8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HYPERLINK("http://141.218.60.56/~jnz1568/getInfo.php?workbook=22_12.xlsx&amp;sheet=U0&amp;row=74&amp;col=6&amp;number=4&amp;sourceID=14","4")</f>
        <v>4</v>
      </c>
      <c r="G74" s="4" t="str">
        <f>HYPERLINK("http://141.218.60.56/~jnz1568/getInfo.php?workbook=22_12.xlsx&amp;sheet=U0&amp;row=74&amp;col=7&amp;number=2.8&amp;sourceID=14","2.8")</f>
        <v>2.8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HYPERLINK("http://141.218.60.56/~jnz1568/getInfo.php?workbook=22_12.xlsx&amp;sheet=U0&amp;row=75&amp;col=6&amp;number=4.1&amp;sourceID=14","4.1")</f>
        <v>4.1</v>
      </c>
      <c r="G75" s="4" t="str">
        <f>HYPERLINK("http://141.218.60.56/~jnz1568/getInfo.php?workbook=22_12.xlsx&amp;sheet=U0&amp;row=75&amp;col=7&amp;number=2.81&amp;sourceID=14","2.81")</f>
        <v>2.81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HYPERLINK("http://141.218.60.56/~jnz1568/getInfo.php?workbook=22_12.xlsx&amp;sheet=U0&amp;row=76&amp;col=6&amp;number=4.2&amp;sourceID=14","4.2")</f>
        <v>4.2</v>
      </c>
      <c r="G76" s="4" t="str">
        <f>HYPERLINK("http://141.218.60.56/~jnz1568/getInfo.php?workbook=22_12.xlsx&amp;sheet=U0&amp;row=76&amp;col=7&amp;number=2.82&amp;sourceID=14","2.82")</f>
        <v>2.82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HYPERLINK("http://141.218.60.56/~jnz1568/getInfo.php?workbook=22_12.xlsx&amp;sheet=U0&amp;row=77&amp;col=6&amp;number=4.3&amp;sourceID=14","4.3")</f>
        <v>4.3</v>
      </c>
      <c r="G77" s="4" t="str">
        <f>HYPERLINK("http://141.218.60.56/~jnz1568/getInfo.php?workbook=22_12.xlsx&amp;sheet=U0&amp;row=77&amp;col=7&amp;number=2.82&amp;sourceID=14","2.82")</f>
        <v>2.82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HYPERLINK("http://141.218.60.56/~jnz1568/getInfo.php?workbook=22_12.xlsx&amp;sheet=U0&amp;row=78&amp;col=6&amp;number=4.4&amp;sourceID=14","4.4")</f>
        <v>4.4</v>
      </c>
      <c r="G78" s="4" t="str">
        <f>HYPERLINK("http://141.218.60.56/~jnz1568/getInfo.php?workbook=22_12.xlsx&amp;sheet=U0&amp;row=78&amp;col=7&amp;number=2.83&amp;sourceID=14","2.83")</f>
        <v>2.83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HYPERLINK("http://141.218.60.56/~jnz1568/getInfo.php?workbook=22_12.xlsx&amp;sheet=U0&amp;row=79&amp;col=6&amp;number=4.5&amp;sourceID=14","4.5")</f>
        <v>4.5</v>
      </c>
      <c r="G79" s="4" t="str">
        <f>HYPERLINK("http://141.218.60.56/~jnz1568/getInfo.php?workbook=22_12.xlsx&amp;sheet=U0&amp;row=79&amp;col=7&amp;number=2.85&amp;sourceID=14","2.85")</f>
        <v>2.85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HYPERLINK("http://141.218.60.56/~jnz1568/getInfo.php?workbook=22_12.xlsx&amp;sheet=U0&amp;row=80&amp;col=6&amp;number=4.6&amp;sourceID=14","4.6")</f>
        <v>4.6</v>
      </c>
      <c r="G80" s="4" t="str">
        <f>HYPERLINK("http://141.218.60.56/~jnz1568/getInfo.php?workbook=22_12.xlsx&amp;sheet=U0&amp;row=80&amp;col=7&amp;number=2.86&amp;sourceID=14","2.86")</f>
        <v>2.86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HYPERLINK("http://141.218.60.56/~jnz1568/getInfo.php?workbook=22_12.xlsx&amp;sheet=U0&amp;row=81&amp;col=6&amp;number=4.7&amp;sourceID=14","4.7")</f>
        <v>4.7</v>
      </c>
      <c r="G81" s="4" t="str">
        <f>HYPERLINK("http://141.218.60.56/~jnz1568/getInfo.php?workbook=22_12.xlsx&amp;sheet=U0&amp;row=81&amp;col=7&amp;number=2.88&amp;sourceID=14","2.88")</f>
        <v>2.88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HYPERLINK("http://141.218.60.56/~jnz1568/getInfo.php?workbook=22_12.xlsx&amp;sheet=U0&amp;row=82&amp;col=6&amp;number=4.8&amp;sourceID=14","4.8")</f>
        <v>4.8</v>
      </c>
      <c r="G82" s="4" t="str">
        <f>HYPERLINK("http://141.218.60.56/~jnz1568/getInfo.php?workbook=22_12.xlsx&amp;sheet=U0&amp;row=82&amp;col=7&amp;number=2.91&amp;sourceID=14","2.91")</f>
        <v>2.91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HYPERLINK("http://141.218.60.56/~jnz1568/getInfo.php?workbook=22_12.xlsx&amp;sheet=U0&amp;row=83&amp;col=6&amp;number=4.9&amp;sourceID=14","4.9")</f>
        <v>4.9</v>
      </c>
      <c r="G83" s="4" t="str">
        <f>HYPERLINK("http://141.218.60.56/~jnz1568/getInfo.php?workbook=22_12.xlsx&amp;sheet=U0&amp;row=83&amp;col=7&amp;number=2.94&amp;sourceID=14","2.94")</f>
        <v>2.94</v>
      </c>
    </row>
    <row r="84" spans="1:7">
      <c r="A84" s="3">
        <v>22</v>
      </c>
      <c r="B84" s="3">
        <v>12</v>
      </c>
      <c r="C84" s="3">
        <v>1</v>
      </c>
      <c r="D84" s="3">
        <v>6</v>
      </c>
      <c r="E84" s="3">
        <v>1</v>
      </c>
      <c r="F84" s="4" t="str">
        <f>HYPERLINK("http://141.218.60.56/~jnz1568/getInfo.php?workbook=22_12.xlsx&amp;sheet=U0&amp;row=84&amp;col=6&amp;number=3&amp;sourceID=14","3")</f>
        <v>3</v>
      </c>
      <c r="G84" s="4" t="str">
        <f>HYPERLINK("http://141.218.60.56/~jnz1568/getInfo.php?workbook=22_12.xlsx&amp;sheet=U0&amp;row=84&amp;col=7&amp;number=0.156&amp;sourceID=14","0.156")</f>
        <v>0.156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HYPERLINK("http://141.218.60.56/~jnz1568/getInfo.php?workbook=22_12.xlsx&amp;sheet=U0&amp;row=85&amp;col=6&amp;number=3.1&amp;sourceID=14","3.1")</f>
        <v>3.1</v>
      </c>
      <c r="G85" s="4" t="str">
        <f>HYPERLINK("http://141.218.60.56/~jnz1568/getInfo.php?workbook=22_12.xlsx&amp;sheet=U0&amp;row=85&amp;col=7&amp;number=0.156&amp;sourceID=14","0.156")</f>
        <v>0.156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HYPERLINK("http://141.218.60.56/~jnz1568/getInfo.php?workbook=22_12.xlsx&amp;sheet=U0&amp;row=86&amp;col=6&amp;number=3.2&amp;sourceID=14","3.2")</f>
        <v>3.2</v>
      </c>
      <c r="G86" s="4" t="str">
        <f>HYPERLINK("http://141.218.60.56/~jnz1568/getInfo.php?workbook=22_12.xlsx&amp;sheet=U0&amp;row=86&amp;col=7&amp;number=0.156&amp;sourceID=14","0.156")</f>
        <v>0.156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HYPERLINK("http://141.218.60.56/~jnz1568/getInfo.php?workbook=22_12.xlsx&amp;sheet=U0&amp;row=87&amp;col=6&amp;number=3.3&amp;sourceID=14","3.3")</f>
        <v>3.3</v>
      </c>
      <c r="G87" s="4" t="str">
        <f>HYPERLINK("http://141.218.60.56/~jnz1568/getInfo.php?workbook=22_12.xlsx&amp;sheet=U0&amp;row=87&amp;col=7&amp;number=0.156&amp;sourceID=14","0.156")</f>
        <v>0.156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HYPERLINK("http://141.218.60.56/~jnz1568/getInfo.php?workbook=22_12.xlsx&amp;sheet=U0&amp;row=88&amp;col=6&amp;number=3.4&amp;sourceID=14","3.4")</f>
        <v>3.4</v>
      </c>
      <c r="G88" s="4" t="str">
        <f>HYPERLINK("http://141.218.60.56/~jnz1568/getInfo.php?workbook=22_12.xlsx&amp;sheet=U0&amp;row=88&amp;col=7&amp;number=0.156&amp;sourceID=14","0.156")</f>
        <v>0.156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HYPERLINK("http://141.218.60.56/~jnz1568/getInfo.php?workbook=22_12.xlsx&amp;sheet=U0&amp;row=89&amp;col=6&amp;number=3.5&amp;sourceID=14","3.5")</f>
        <v>3.5</v>
      </c>
      <c r="G89" s="4" t="str">
        <f>HYPERLINK("http://141.218.60.56/~jnz1568/getInfo.php?workbook=22_12.xlsx&amp;sheet=U0&amp;row=89&amp;col=7&amp;number=0.156&amp;sourceID=14","0.156")</f>
        <v>0.156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HYPERLINK("http://141.218.60.56/~jnz1568/getInfo.php?workbook=22_12.xlsx&amp;sheet=U0&amp;row=90&amp;col=6&amp;number=3.6&amp;sourceID=14","3.6")</f>
        <v>3.6</v>
      </c>
      <c r="G90" s="4" t="str">
        <f>HYPERLINK("http://141.218.60.56/~jnz1568/getInfo.php?workbook=22_12.xlsx&amp;sheet=U0&amp;row=90&amp;col=7&amp;number=0.156&amp;sourceID=14","0.156")</f>
        <v>0.156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HYPERLINK("http://141.218.60.56/~jnz1568/getInfo.php?workbook=22_12.xlsx&amp;sheet=U0&amp;row=91&amp;col=6&amp;number=3.7&amp;sourceID=14","3.7")</f>
        <v>3.7</v>
      </c>
      <c r="G91" s="4" t="str">
        <f>HYPERLINK("http://141.218.60.56/~jnz1568/getInfo.php?workbook=22_12.xlsx&amp;sheet=U0&amp;row=91&amp;col=7&amp;number=0.156&amp;sourceID=14","0.156")</f>
        <v>0.156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HYPERLINK("http://141.218.60.56/~jnz1568/getInfo.php?workbook=22_12.xlsx&amp;sheet=U0&amp;row=92&amp;col=6&amp;number=3.8&amp;sourceID=14","3.8")</f>
        <v>3.8</v>
      </c>
      <c r="G92" s="4" t="str">
        <f>HYPERLINK("http://141.218.60.56/~jnz1568/getInfo.php?workbook=22_12.xlsx&amp;sheet=U0&amp;row=92&amp;col=7&amp;number=0.156&amp;sourceID=14","0.156")</f>
        <v>0.156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HYPERLINK("http://141.218.60.56/~jnz1568/getInfo.php?workbook=22_12.xlsx&amp;sheet=U0&amp;row=93&amp;col=6&amp;number=3.9&amp;sourceID=14","3.9")</f>
        <v>3.9</v>
      </c>
      <c r="G93" s="4" t="str">
        <f>HYPERLINK("http://141.218.60.56/~jnz1568/getInfo.php?workbook=22_12.xlsx&amp;sheet=U0&amp;row=93&amp;col=7&amp;number=0.156&amp;sourceID=14","0.156")</f>
        <v>0.156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HYPERLINK("http://141.218.60.56/~jnz1568/getInfo.php?workbook=22_12.xlsx&amp;sheet=U0&amp;row=94&amp;col=6&amp;number=4&amp;sourceID=14","4")</f>
        <v>4</v>
      </c>
      <c r="G94" s="4" t="str">
        <f>HYPERLINK("http://141.218.60.56/~jnz1568/getInfo.php?workbook=22_12.xlsx&amp;sheet=U0&amp;row=94&amp;col=7&amp;number=0.156&amp;sourceID=14","0.156")</f>
        <v>0.156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HYPERLINK("http://141.218.60.56/~jnz1568/getInfo.php?workbook=22_12.xlsx&amp;sheet=U0&amp;row=95&amp;col=6&amp;number=4.1&amp;sourceID=14","4.1")</f>
        <v>4.1</v>
      </c>
      <c r="G95" s="4" t="str">
        <f>HYPERLINK("http://141.218.60.56/~jnz1568/getInfo.php?workbook=22_12.xlsx&amp;sheet=U0&amp;row=95&amp;col=7&amp;number=0.156&amp;sourceID=14","0.156")</f>
        <v>0.156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HYPERLINK("http://141.218.60.56/~jnz1568/getInfo.php?workbook=22_12.xlsx&amp;sheet=U0&amp;row=96&amp;col=6&amp;number=4.2&amp;sourceID=14","4.2")</f>
        <v>4.2</v>
      </c>
      <c r="G96" s="4" t="str">
        <f>HYPERLINK("http://141.218.60.56/~jnz1568/getInfo.php?workbook=22_12.xlsx&amp;sheet=U0&amp;row=96&amp;col=7&amp;number=0.156&amp;sourceID=14","0.156")</f>
        <v>0.156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HYPERLINK("http://141.218.60.56/~jnz1568/getInfo.php?workbook=22_12.xlsx&amp;sheet=U0&amp;row=97&amp;col=6&amp;number=4.3&amp;sourceID=14","4.3")</f>
        <v>4.3</v>
      </c>
      <c r="G97" s="4" t="str">
        <f>HYPERLINK("http://141.218.60.56/~jnz1568/getInfo.php?workbook=22_12.xlsx&amp;sheet=U0&amp;row=97&amp;col=7&amp;number=0.156&amp;sourceID=14","0.156")</f>
        <v>0.156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HYPERLINK("http://141.218.60.56/~jnz1568/getInfo.php?workbook=22_12.xlsx&amp;sheet=U0&amp;row=98&amp;col=6&amp;number=4.4&amp;sourceID=14","4.4")</f>
        <v>4.4</v>
      </c>
      <c r="G98" s="4" t="str">
        <f>HYPERLINK("http://141.218.60.56/~jnz1568/getInfo.php?workbook=22_12.xlsx&amp;sheet=U0&amp;row=98&amp;col=7&amp;number=0.156&amp;sourceID=14","0.156")</f>
        <v>0.156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HYPERLINK("http://141.218.60.56/~jnz1568/getInfo.php?workbook=22_12.xlsx&amp;sheet=U0&amp;row=99&amp;col=6&amp;number=4.5&amp;sourceID=14","4.5")</f>
        <v>4.5</v>
      </c>
      <c r="G99" s="4" t="str">
        <f>HYPERLINK("http://141.218.60.56/~jnz1568/getInfo.php?workbook=22_12.xlsx&amp;sheet=U0&amp;row=99&amp;col=7&amp;number=0.156&amp;sourceID=14","0.156")</f>
        <v>0.156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HYPERLINK("http://141.218.60.56/~jnz1568/getInfo.php?workbook=22_12.xlsx&amp;sheet=U0&amp;row=100&amp;col=6&amp;number=4.6&amp;sourceID=14","4.6")</f>
        <v>4.6</v>
      </c>
      <c r="G100" s="4" t="str">
        <f>HYPERLINK("http://141.218.60.56/~jnz1568/getInfo.php?workbook=22_12.xlsx&amp;sheet=U0&amp;row=100&amp;col=7&amp;number=0.156&amp;sourceID=14","0.156")</f>
        <v>0.156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HYPERLINK("http://141.218.60.56/~jnz1568/getInfo.php?workbook=22_12.xlsx&amp;sheet=U0&amp;row=101&amp;col=6&amp;number=4.7&amp;sourceID=14","4.7")</f>
        <v>4.7</v>
      </c>
      <c r="G101" s="4" t="str">
        <f>HYPERLINK("http://141.218.60.56/~jnz1568/getInfo.php?workbook=22_12.xlsx&amp;sheet=U0&amp;row=101&amp;col=7&amp;number=0.156&amp;sourceID=14","0.156")</f>
        <v>0.156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HYPERLINK("http://141.218.60.56/~jnz1568/getInfo.php?workbook=22_12.xlsx&amp;sheet=U0&amp;row=102&amp;col=6&amp;number=4.8&amp;sourceID=14","4.8")</f>
        <v>4.8</v>
      </c>
      <c r="G102" s="4" t="str">
        <f>HYPERLINK("http://141.218.60.56/~jnz1568/getInfo.php?workbook=22_12.xlsx&amp;sheet=U0&amp;row=102&amp;col=7&amp;number=0.156&amp;sourceID=14","0.156")</f>
        <v>0.156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HYPERLINK("http://141.218.60.56/~jnz1568/getInfo.php?workbook=22_12.xlsx&amp;sheet=U0&amp;row=103&amp;col=6&amp;number=4.9&amp;sourceID=14","4.9")</f>
        <v>4.9</v>
      </c>
      <c r="G103" s="4" t="str">
        <f>HYPERLINK("http://141.218.60.56/~jnz1568/getInfo.php?workbook=22_12.xlsx&amp;sheet=U0&amp;row=103&amp;col=7&amp;number=0.156&amp;sourceID=14","0.156")</f>
        <v>0.156</v>
      </c>
    </row>
    <row r="104" spans="1:7">
      <c r="A104" s="3">
        <v>22</v>
      </c>
      <c r="B104" s="3">
        <v>12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HYPERLINK("http://141.218.60.56/~jnz1568/getInfo.php?workbook=22_12.xlsx&amp;sheet=U0&amp;row=104&amp;col=6&amp;number=3&amp;sourceID=14","3")</f>
        <v>3</v>
      </c>
      <c r="G104" s="4" t="str">
        <f>HYPERLINK("http://141.218.60.56/~jnz1568/getInfo.php?workbook=22_12.xlsx&amp;sheet=U0&amp;row=104&amp;col=7&amp;number=0.000124&amp;sourceID=14","0.000124")</f>
        <v>0.000124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HYPERLINK("http://141.218.60.56/~jnz1568/getInfo.php?workbook=22_12.xlsx&amp;sheet=U0&amp;row=105&amp;col=6&amp;number=3.1&amp;sourceID=14","3.1")</f>
        <v>3.1</v>
      </c>
      <c r="G105" s="4" t="str">
        <f>HYPERLINK("http://141.218.60.56/~jnz1568/getInfo.php?workbook=22_12.xlsx&amp;sheet=U0&amp;row=105&amp;col=7&amp;number=0.000124&amp;sourceID=14","0.000124")</f>
        <v>0.000124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HYPERLINK("http://141.218.60.56/~jnz1568/getInfo.php?workbook=22_12.xlsx&amp;sheet=U0&amp;row=106&amp;col=6&amp;number=3.2&amp;sourceID=14","3.2")</f>
        <v>3.2</v>
      </c>
      <c r="G106" s="4" t="str">
        <f>HYPERLINK("http://141.218.60.56/~jnz1568/getInfo.php?workbook=22_12.xlsx&amp;sheet=U0&amp;row=106&amp;col=7&amp;number=0.000124&amp;sourceID=14","0.000124")</f>
        <v>0.000124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HYPERLINK("http://141.218.60.56/~jnz1568/getInfo.php?workbook=22_12.xlsx&amp;sheet=U0&amp;row=107&amp;col=6&amp;number=3.3&amp;sourceID=14","3.3")</f>
        <v>3.3</v>
      </c>
      <c r="G107" s="4" t="str">
        <f>HYPERLINK("http://141.218.60.56/~jnz1568/getInfo.php?workbook=22_12.xlsx&amp;sheet=U0&amp;row=107&amp;col=7&amp;number=0.000124&amp;sourceID=14","0.000124")</f>
        <v>0.000124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HYPERLINK("http://141.218.60.56/~jnz1568/getInfo.php?workbook=22_12.xlsx&amp;sheet=U0&amp;row=108&amp;col=6&amp;number=3.4&amp;sourceID=14","3.4")</f>
        <v>3.4</v>
      </c>
      <c r="G108" s="4" t="str">
        <f>HYPERLINK("http://141.218.60.56/~jnz1568/getInfo.php?workbook=22_12.xlsx&amp;sheet=U0&amp;row=108&amp;col=7&amp;number=0.000124&amp;sourceID=14","0.000124")</f>
        <v>0.000124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HYPERLINK("http://141.218.60.56/~jnz1568/getInfo.php?workbook=22_12.xlsx&amp;sheet=U0&amp;row=109&amp;col=6&amp;number=3.5&amp;sourceID=14","3.5")</f>
        <v>3.5</v>
      </c>
      <c r="G109" s="4" t="str">
        <f>HYPERLINK("http://141.218.60.56/~jnz1568/getInfo.php?workbook=22_12.xlsx&amp;sheet=U0&amp;row=109&amp;col=7&amp;number=0.000124&amp;sourceID=14","0.000124")</f>
        <v>0.000124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HYPERLINK("http://141.218.60.56/~jnz1568/getInfo.php?workbook=22_12.xlsx&amp;sheet=U0&amp;row=110&amp;col=6&amp;number=3.6&amp;sourceID=14","3.6")</f>
        <v>3.6</v>
      </c>
      <c r="G110" s="4" t="str">
        <f>HYPERLINK("http://141.218.60.56/~jnz1568/getInfo.php?workbook=22_12.xlsx&amp;sheet=U0&amp;row=110&amp;col=7&amp;number=0.000124&amp;sourceID=14","0.000124")</f>
        <v>0.000124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HYPERLINK("http://141.218.60.56/~jnz1568/getInfo.php?workbook=22_12.xlsx&amp;sheet=U0&amp;row=111&amp;col=6&amp;number=3.7&amp;sourceID=14","3.7")</f>
        <v>3.7</v>
      </c>
      <c r="G111" s="4" t="str">
        <f>HYPERLINK("http://141.218.60.56/~jnz1568/getInfo.php?workbook=22_12.xlsx&amp;sheet=U0&amp;row=111&amp;col=7&amp;number=0.000124&amp;sourceID=14","0.000124")</f>
        <v>0.000124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HYPERLINK("http://141.218.60.56/~jnz1568/getInfo.php?workbook=22_12.xlsx&amp;sheet=U0&amp;row=112&amp;col=6&amp;number=3.8&amp;sourceID=14","3.8")</f>
        <v>3.8</v>
      </c>
      <c r="G112" s="4" t="str">
        <f>HYPERLINK("http://141.218.60.56/~jnz1568/getInfo.php?workbook=22_12.xlsx&amp;sheet=U0&amp;row=112&amp;col=7&amp;number=0.000124&amp;sourceID=14","0.000124")</f>
        <v>0.000124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HYPERLINK("http://141.218.60.56/~jnz1568/getInfo.php?workbook=22_12.xlsx&amp;sheet=U0&amp;row=113&amp;col=6&amp;number=3.9&amp;sourceID=14","3.9")</f>
        <v>3.9</v>
      </c>
      <c r="G113" s="4" t="str">
        <f>HYPERLINK("http://141.218.60.56/~jnz1568/getInfo.php?workbook=22_12.xlsx&amp;sheet=U0&amp;row=113&amp;col=7&amp;number=0.000124&amp;sourceID=14","0.000124")</f>
        <v>0.000124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HYPERLINK("http://141.218.60.56/~jnz1568/getInfo.php?workbook=22_12.xlsx&amp;sheet=U0&amp;row=114&amp;col=6&amp;number=4&amp;sourceID=14","4")</f>
        <v>4</v>
      </c>
      <c r="G114" s="4" t="str">
        <f>HYPERLINK("http://141.218.60.56/~jnz1568/getInfo.php?workbook=22_12.xlsx&amp;sheet=U0&amp;row=114&amp;col=7&amp;number=0.000124&amp;sourceID=14","0.000124")</f>
        <v>0.000124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HYPERLINK("http://141.218.60.56/~jnz1568/getInfo.php?workbook=22_12.xlsx&amp;sheet=U0&amp;row=115&amp;col=6&amp;number=4.1&amp;sourceID=14","4.1")</f>
        <v>4.1</v>
      </c>
      <c r="G115" s="4" t="str">
        <f>HYPERLINK("http://141.218.60.56/~jnz1568/getInfo.php?workbook=22_12.xlsx&amp;sheet=U0&amp;row=115&amp;col=7&amp;number=0.000124&amp;sourceID=14","0.000124")</f>
        <v>0.000124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HYPERLINK("http://141.218.60.56/~jnz1568/getInfo.php?workbook=22_12.xlsx&amp;sheet=U0&amp;row=116&amp;col=6&amp;number=4.2&amp;sourceID=14","4.2")</f>
        <v>4.2</v>
      </c>
      <c r="G116" s="4" t="str">
        <f>HYPERLINK("http://141.218.60.56/~jnz1568/getInfo.php?workbook=22_12.xlsx&amp;sheet=U0&amp;row=116&amp;col=7&amp;number=0.000124&amp;sourceID=14","0.000124")</f>
        <v>0.000124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HYPERLINK("http://141.218.60.56/~jnz1568/getInfo.php?workbook=22_12.xlsx&amp;sheet=U0&amp;row=117&amp;col=6&amp;number=4.3&amp;sourceID=14","4.3")</f>
        <v>4.3</v>
      </c>
      <c r="G117" s="4" t="str">
        <f>HYPERLINK("http://141.218.60.56/~jnz1568/getInfo.php?workbook=22_12.xlsx&amp;sheet=U0&amp;row=117&amp;col=7&amp;number=0.000123&amp;sourceID=14","0.000123")</f>
        <v>0.000123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HYPERLINK("http://141.218.60.56/~jnz1568/getInfo.php?workbook=22_12.xlsx&amp;sheet=U0&amp;row=118&amp;col=6&amp;number=4.4&amp;sourceID=14","4.4")</f>
        <v>4.4</v>
      </c>
      <c r="G118" s="4" t="str">
        <f>HYPERLINK("http://141.218.60.56/~jnz1568/getInfo.php?workbook=22_12.xlsx&amp;sheet=U0&amp;row=118&amp;col=7&amp;number=0.000123&amp;sourceID=14","0.000123")</f>
        <v>0.000123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HYPERLINK("http://141.218.60.56/~jnz1568/getInfo.php?workbook=22_12.xlsx&amp;sheet=U0&amp;row=119&amp;col=6&amp;number=4.5&amp;sourceID=14","4.5")</f>
        <v>4.5</v>
      </c>
      <c r="G119" s="4" t="str">
        <f>HYPERLINK("http://141.218.60.56/~jnz1568/getInfo.php?workbook=22_12.xlsx&amp;sheet=U0&amp;row=119&amp;col=7&amp;number=0.000123&amp;sourceID=14","0.000123")</f>
        <v>0.000123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HYPERLINK("http://141.218.60.56/~jnz1568/getInfo.php?workbook=22_12.xlsx&amp;sheet=U0&amp;row=120&amp;col=6&amp;number=4.6&amp;sourceID=14","4.6")</f>
        <v>4.6</v>
      </c>
      <c r="G120" s="4" t="str">
        <f>HYPERLINK("http://141.218.60.56/~jnz1568/getInfo.php?workbook=22_12.xlsx&amp;sheet=U0&amp;row=120&amp;col=7&amp;number=0.000122&amp;sourceID=14","0.000122")</f>
        <v>0.000122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HYPERLINK("http://141.218.60.56/~jnz1568/getInfo.php?workbook=22_12.xlsx&amp;sheet=U0&amp;row=121&amp;col=6&amp;number=4.7&amp;sourceID=14","4.7")</f>
        <v>4.7</v>
      </c>
      <c r="G121" s="4" t="str">
        <f>HYPERLINK("http://141.218.60.56/~jnz1568/getInfo.php?workbook=22_12.xlsx&amp;sheet=U0&amp;row=121&amp;col=7&amp;number=0.000122&amp;sourceID=14","0.000122")</f>
        <v>0.000122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HYPERLINK("http://141.218.60.56/~jnz1568/getInfo.php?workbook=22_12.xlsx&amp;sheet=U0&amp;row=122&amp;col=6&amp;number=4.8&amp;sourceID=14","4.8")</f>
        <v>4.8</v>
      </c>
      <c r="G122" s="4" t="str">
        <f>HYPERLINK("http://141.218.60.56/~jnz1568/getInfo.php?workbook=22_12.xlsx&amp;sheet=U0&amp;row=122&amp;col=7&amp;number=0.000121&amp;sourceID=14","0.000121")</f>
        <v>0.000121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HYPERLINK("http://141.218.60.56/~jnz1568/getInfo.php?workbook=22_12.xlsx&amp;sheet=U0&amp;row=123&amp;col=6&amp;number=4.9&amp;sourceID=14","4.9")</f>
        <v>4.9</v>
      </c>
      <c r="G123" s="4" t="str">
        <f>HYPERLINK("http://141.218.60.56/~jnz1568/getInfo.php?workbook=22_12.xlsx&amp;sheet=U0&amp;row=123&amp;col=7&amp;number=0.000121&amp;sourceID=14","0.000121")</f>
        <v>0.000121</v>
      </c>
    </row>
    <row r="124" spans="1:7">
      <c r="A124" s="3">
        <v>22</v>
      </c>
      <c r="B124" s="3">
        <v>12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HYPERLINK("http://141.218.60.56/~jnz1568/getInfo.php?workbook=22_12.xlsx&amp;sheet=U0&amp;row=124&amp;col=6&amp;number=3&amp;sourceID=14","3")</f>
        <v>3</v>
      </c>
      <c r="G124" s="4" t="str">
        <f>HYPERLINK("http://141.218.60.56/~jnz1568/getInfo.php?workbook=22_12.xlsx&amp;sheet=U0&amp;row=124&amp;col=7&amp;number=0.00024&amp;sourceID=14","0.00024")</f>
        <v>0.00024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HYPERLINK("http://141.218.60.56/~jnz1568/getInfo.php?workbook=22_12.xlsx&amp;sheet=U0&amp;row=125&amp;col=6&amp;number=3.1&amp;sourceID=14","3.1")</f>
        <v>3.1</v>
      </c>
      <c r="G125" s="4" t="str">
        <f>HYPERLINK("http://141.218.60.56/~jnz1568/getInfo.php?workbook=22_12.xlsx&amp;sheet=U0&amp;row=125&amp;col=7&amp;number=0.00024&amp;sourceID=14","0.00024")</f>
        <v>0.00024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HYPERLINK("http://141.218.60.56/~jnz1568/getInfo.php?workbook=22_12.xlsx&amp;sheet=U0&amp;row=126&amp;col=6&amp;number=3.2&amp;sourceID=14","3.2")</f>
        <v>3.2</v>
      </c>
      <c r="G126" s="4" t="str">
        <f>HYPERLINK("http://141.218.60.56/~jnz1568/getInfo.php?workbook=22_12.xlsx&amp;sheet=U0&amp;row=126&amp;col=7&amp;number=0.00024&amp;sourceID=14","0.00024")</f>
        <v>0.00024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HYPERLINK("http://141.218.60.56/~jnz1568/getInfo.php?workbook=22_12.xlsx&amp;sheet=U0&amp;row=127&amp;col=6&amp;number=3.3&amp;sourceID=14","3.3")</f>
        <v>3.3</v>
      </c>
      <c r="G127" s="4" t="str">
        <f>HYPERLINK("http://141.218.60.56/~jnz1568/getInfo.php?workbook=22_12.xlsx&amp;sheet=U0&amp;row=127&amp;col=7&amp;number=0.00024&amp;sourceID=14","0.00024")</f>
        <v>0.00024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HYPERLINK("http://141.218.60.56/~jnz1568/getInfo.php?workbook=22_12.xlsx&amp;sheet=U0&amp;row=128&amp;col=6&amp;number=3.4&amp;sourceID=14","3.4")</f>
        <v>3.4</v>
      </c>
      <c r="G128" s="4" t="str">
        <f>HYPERLINK("http://141.218.60.56/~jnz1568/getInfo.php?workbook=22_12.xlsx&amp;sheet=U0&amp;row=128&amp;col=7&amp;number=0.00024&amp;sourceID=14","0.00024")</f>
        <v>0.00024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HYPERLINK("http://141.218.60.56/~jnz1568/getInfo.php?workbook=22_12.xlsx&amp;sheet=U0&amp;row=129&amp;col=6&amp;number=3.5&amp;sourceID=14","3.5")</f>
        <v>3.5</v>
      </c>
      <c r="G129" s="4" t="str">
        <f>HYPERLINK("http://141.218.60.56/~jnz1568/getInfo.php?workbook=22_12.xlsx&amp;sheet=U0&amp;row=129&amp;col=7&amp;number=0.00024&amp;sourceID=14","0.00024")</f>
        <v>0.00024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HYPERLINK("http://141.218.60.56/~jnz1568/getInfo.php?workbook=22_12.xlsx&amp;sheet=U0&amp;row=130&amp;col=6&amp;number=3.6&amp;sourceID=14","3.6")</f>
        <v>3.6</v>
      </c>
      <c r="G130" s="4" t="str">
        <f>HYPERLINK("http://141.218.60.56/~jnz1568/getInfo.php?workbook=22_12.xlsx&amp;sheet=U0&amp;row=130&amp;col=7&amp;number=0.00024&amp;sourceID=14","0.00024")</f>
        <v>0.00024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HYPERLINK("http://141.218.60.56/~jnz1568/getInfo.php?workbook=22_12.xlsx&amp;sheet=U0&amp;row=131&amp;col=6&amp;number=3.7&amp;sourceID=14","3.7")</f>
        <v>3.7</v>
      </c>
      <c r="G131" s="4" t="str">
        <f>HYPERLINK("http://141.218.60.56/~jnz1568/getInfo.php?workbook=22_12.xlsx&amp;sheet=U0&amp;row=131&amp;col=7&amp;number=0.00024&amp;sourceID=14","0.00024")</f>
        <v>0.00024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HYPERLINK("http://141.218.60.56/~jnz1568/getInfo.php?workbook=22_12.xlsx&amp;sheet=U0&amp;row=132&amp;col=6&amp;number=3.8&amp;sourceID=14","3.8")</f>
        <v>3.8</v>
      </c>
      <c r="G132" s="4" t="str">
        <f>HYPERLINK("http://141.218.60.56/~jnz1568/getInfo.php?workbook=22_12.xlsx&amp;sheet=U0&amp;row=132&amp;col=7&amp;number=0.00024&amp;sourceID=14","0.00024")</f>
        <v>0.00024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HYPERLINK("http://141.218.60.56/~jnz1568/getInfo.php?workbook=22_12.xlsx&amp;sheet=U0&amp;row=133&amp;col=6&amp;number=3.9&amp;sourceID=14","3.9")</f>
        <v>3.9</v>
      </c>
      <c r="G133" s="4" t="str">
        <f>HYPERLINK("http://141.218.60.56/~jnz1568/getInfo.php?workbook=22_12.xlsx&amp;sheet=U0&amp;row=133&amp;col=7&amp;number=0.000239&amp;sourceID=14","0.000239")</f>
        <v>0.000239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HYPERLINK("http://141.218.60.56/~jnz1568/getInfo.php?workbook=22_12.xlsx&amp;sheet=U0&amp;row=134&amp;col=6&amp;number=4&amp;sourceID=14","4")</f>
        <v>4</v>
      </c>
      <c r="G134" s="4" t="str">
        <f>HYPERLINK("http://141.218.60.56/~jnz1568/getInfo.php?workbook=22_12.xlsx&amp;sheet=U0&amp;row=134&amp;col=7&amp;number=0.000239&amp;sourceID=14","0.000239")</f>
        <v>0.000239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HYPERLINK("http://141.218.60.56/~jnz1568/getInfo.php?workbook=22_12.xlsx&amp;sheet=U0&amp;row=135&amp;col=6&amp;number=4.1&amp;sourceID=14","4.1")</f>
        <v>4.1</v>
      </c>
      <c r="G135" s="4" t="str">
        <f>HYPERLINK("http://141.218.60.56/~jnz1568/getInfo.php?workbook=22_12.xlsx&amp;sheet=U0&amp;row=135&amp;col=7&amp;number=0.000239&amp;sourceID=14","0.000239")</f>
        <v>0.000239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HYPERLINK("http://141.218.60.56/~jnz1568/getInfo.php?workbook=22_12.xlsx&amp;sheet=U0&amp;row=136&amp;col=6&amp;number=4.2&amp;sourceID=14","4.2")</f>
        <v>4.2</v>
      </c>
      <c r="G136" s="4" t="str">
        <f>HYPERLINK("http://141.218.60.56/~jnz1568/getInfo.php?workbook=22_12.xlsx&amp;sheet=U0&amp;row=136&amp;col=7&amp;number=0.000238&amp;sourceID=14","0.000238")</f>
        <v>0.000238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HYPERLINK("http://141.218.60.56/~jnz1568/getInfo.php?workbook=22_12.xlsx&amp;sheet=U0&amp;row=137&amp;col=6&amp;number=4.3&amp;sourceID=14","4.3")</f>
        <v>4.3</v>
      </c>
      <c r="G137" s="4" t="str">
        <f>HYPERLINK("http://141.218.60.56/~jnz1568/getInfo.php?workbook=22_12.xlsx&amp;sheet=U0&amp;row=137&amp;col=7&amp;number=0.000238&amp;sourceID=14","0.000238")</f>
        <v>0.000238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HYPERLINK("http://141.218.60.56/~jnz1568/getInfo.php?workbook=22_12.xlsx&amp;sheet=U0&amp;row=138&amp;col=6&amp;number=4.4&amp;sourceID=14","4.4")</f>
        <v>4.4</v>
      </c>
      <c r="G138" s="4" t="str">
        <f>HYPERLINK("http://141.218.60.56/~jnz1568/getInfo.php?workbook=22_12.xlsx&amp;sheet=U0&amp;row=138&amp;col=7&amp;number=0.000237&amp;sourceID=14","0.000237")</f>
        <v>0.000237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HYPERLINK("http://141.218.60.56/~jnz1568/getInfo.php?workbook=22_12.xlsx&amp;sheet=U0&amp;row=139&amp;col=6&amp;number=4.5&amp;sourceID=14","4.5")</f>
        <v>4.5</v>
      </c>
      <c r="G139" s="4" t="str">
        <f>HYPERLINK("http://141.218.60.56/~jnz1568/getInfo.php?workbook=22_12.xlsx&amp;sheet=U0&amp;row=139&amp;col=7&amp;number=0.000236&amp;sourceID=14","0.000236")</f>
        <v>0.000236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HYPERLINK("http://141.218.60.56/~jnz1568/getInfo.php?workbook=22_12.xlsx&amp;sheet=U0&amp;row=140&amp;col=6&amp;number=4.6&amp;sourceID=14","4.6")</f>
        <v>4.6</v>
      </c>
      <c r="G140" s="4" t="str">
        <f>HYPERLINK("http://141.218.60.56/~jnz1568/getInfo.php?workbook=22_12.xlsx&amp;sheet=U0&amp;row=140&amp;col=7&amp;number=0.000236&amp;sourceID=14","0.000236")</f>
        <v>0.000236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HYPERLINK("http://141.218.60.56/~jnz1568/getInfo.php?workbook=22_12.xlsx&amp;sheet=U0&amp;row=141&amp;col=6&amp;number=4.7&amp;sourceID=14","4.7")</f>
        <v>4.7</v>
      </c>
      <c r="G141" s="4" t="str">
        <f>HYPERLINK("http://141.218.60.56/~jnz1568/getInfo.php?workbook=22_12.xlsx&amp;sheet=U0&amp;row=141&amp;col=7&amp;number=0.000234&amp;sourceID=14","0.000234")</f>
        <v>0.000234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HYPERLINK("http://141.218.60.56/~jnz1568/getInfo.php?workbook=22_12.xlsx&amp;sheet=U0&amp;row=142&amp;col=6&amp;number=4.8&amp;sourceID=14","4.8")</f>
        <v>4.8</v>
      </c>
      <c r="G142" s="4" t="str">
        <f>HYPERLINK("http://141.218.60.56/~jnz1568/getInfo.php?workbook=22_12.xlsx&amp;sheet=U0&amp;row=142&amp;col=7&amp;number=0.000233&amp;sourceID=14","0.000233")</f>
        <v>0.000233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HYPERLINK("http://141.218.60.56/~jnz1568/getInfo.php?workbook=22_12.xlsx&amp;sheet=U0&amp;row=143&amp;col=6&amp;number=4.9&amp;sourceID=14","4.9")</f>
        <v>4.9</v>
      </c>
      <c r="G143" s="4" t="str">
        <f>HYPERLINK("http://141.218.60.56/~jnz1568/getInfo.php?workbook=22_12.xlsx&amp;sheet=U0&amp;row=143&amp;col=7&amp;number=0.000231&amp;sourceID=14","0.000231")</f>
        <v>0.000231</v>
      </c>
    </row>
    <row r="144" spans="1:7">
      <c r="A144" s="3">
        <v>22</v>
      </c>
      <c r="B144" s="3">
        <v>12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HYPERLINK("http://141.218.60.56/~jnz1568/getInfo.php?workbook=22_12.xlsx&amp;sheet=U0&amp;row=144&amp;col=6&amp;number=3&amp;sourceID=14","3")</f>
        <v>3</v>
      </c>
      <c r="G144" s="4" t="str">
        <f>HYPERLINK("http://141.218.60.56/~jnz1568/getInfo.php?workbook=22_12.xlsx&amp;sheet=U0&amp;row=144&amp;col=7&amp;number=0.0145&amp;sourceID=14","0.0145")</f>
        <v>0.0145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HYPERLINK("http://141.218.60.56/~jnz1568/getInfo.php?workbook=22_12.xlsx&amp;sheet=U0&amp;row=145&amp;col=6&amp;number=3.1&amp;sourceID=14","3.1")</f>
        <v>3.1</v>
      </c>
      <c r="G145" s="4" t="str">
        <f>HYPERLINK("http://141.218.60.56/~jnz1568/getInfo.php?workbook=22_12.xlsx&amp;sheet=U0&amp;row=145&amp;col=7&amp;number=0.0145&amp;sourceID=14","0.0145")</f>
        <v>0.0145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HYPERLINK("http://141.218.60.56/~jnz1568/getInfo.php?workbook=22_12.xlsx&amp;sheet=U0&amp;row=146&amp;col=6&amp;number=3.2&amp;sourceID=14","3.2")</f>
        <v>3.2</v>
      </c>
      <c r="G146" s="4" t="str">
        <f>HYPERLINK("http://141.218.60.56/~jnz1568/getInfo.php?workbook=22_12.xlsx&amp;sheet=U0&amp;row=146&amp;col=7&amp;number=0.0145&amp;sourceID=14","0.0145")</f>
        <v>0.0145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HYPERLINK("http://141.218.60.56/~jnz1568/getInfo.php?workbook=22_12.xlsx&amp;sheet=U0&amp;row=147&amp;col=6&amp;number=3.3&amp;sourceID=14","3.3")</f>
        <v>3.3</v>
      </c>
      <c r="G147" s="4" t="str">
        <f>HYPERLINK("http://141.218.60.56/~jnz1568/getInfo.php?workbook=22_12.xlsx&amp;sheet=U0&amp;row=147&amp;col=7&amp;number=0.0145&amp;sourceID=14","0.0145")</f>
        <v>0.0145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HYPERLINK("http://141.218.60.56/~jnz1568/getInfo.php?workbook=22_12.xlsx&amp;sheet=U0&amp;row=148&amp;col=6&amp;number=3.4&amp;sourceID=14","3.4")</f>
        <v>3.4</v>
      </c>
      <c r="G148" s="4" t="str">
        <f>HYPERLINK("http://141.218.60.56/~jnz1568/getInfo.php?workbook=22_12.xlsx&amp;sheet=U0&amp;row=148&amp;col=7&amp;number=0.0145&amp;sourceID=14","0.0145")</f>
        <v>0.0145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HYPERLINK("http://141.218.60.56/~jnz1568/getInfo.php?workbook=22_12.xlsx&amp;sheet=U0&amp;row=149&amp;col=6&amp;number=3.5&amp;sourceID=14","3.5")</f>
        <v>3.5</v>
      </c>
      <c r="G149" s="4" t="str">
        <f>HYPERLINK("http://141.218.60.56/~jnz1568/getInfo.php?workbook=22_12.xlsx&amp;sheet=U0&amp;row=149&amp;col=7&amp;number=0.0145&amp;sourceID=14","0.0145")</f>
        <v>0.0145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HYPERLINK("http://141.218.60.56/~jnz1568/getInfo.php?workbook=22_12.xlsx&amp;sheet=U0&amp;row=150&amp;col=6&amp;number=3.6&amp;sourceID=14","3.6")</f>
        <v>3.6</v>
      </c>
      <c r="G150" s="4" t="str">
        <f>HYPERLINK("http://141.218.60.56/~jnz1568/getInfo.php?workbook=22_12.xlsx&amp;sheet=U0&amp;row=150&amp;col=7&amp;number=0.0145&amp;sourceID=14","0.0145")</f>
        <v>0.0145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HYPERLINK("http://141.218.60.56/~jnz1568/getInfo.php?workbook=22_12.xlsx&amp;sheet=U0&amp;row=151&amp;col=6&amp;number=3.7&amp;sourceID=14","3.7")</f>
        <v>3.7</v>
      </c>
      <c r="G151" s="4" t="str">
        <f>HYPERLINK("http://141.218.60.56/~jnz1568/getInfo.php?workbook=22_12.xlsx&amp;sheet=U0&amp;row=151&amp;col=7&amp;number=0.0145&amp;sourceID=14","0.0145")</f>
        <v>0.0145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HYPERLINK("http://141.218.60.56/~jnz1568/getInfo.php?workbook=22_12.xlsx&amp;sheet=U0&amp;row=152&amp;col=6&amp;number=3.8&amp;sourceID=14","3.8")</f>
        <v>3.8</v>
      </c>
      <c r="G152" s="4" t="str">
        <f>HYPERLINK("http://141.218.60.56/~jnz1568/getInfo.php?workbook=22_12.xlsx&amp;sheet=U0&amp;row=152&amp;col=7&amp;number=0.0145&amp;sourceID=14","0.0145")</f>
        <v>0.0145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HYPERLINK("http://141.218.60.56/~jnz1568/getInfo.php?workbook=22_12.xlsx&amp;sheet=U0&amp;row=153&amp;col=6&amp;number=3.9&amp;sourceID=14","3.9")</f>
        <v>3.9</v>
      </c>
      <c r="G153" s="4" t="str">
        <f>HYPERLINK("http://141.218.60.56/~jnz1568/getInfo.php?workbook=22_12.xlsx&amp;sheet=U0&amp;row=153&amp;col=7&amp;number=0.0145&amp;sourceID=14","0.0145")</f>
        <v>0.0145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HYPERLINK("http://141.218.60.56/~jnz1568/getInfo.php?workbook=22_12.xlsx&amp;sheet=U0&amp;row=154&amp;col=6&amp;number=4&amp;sourceID=14","4")</f>
        <v>4</v>
      </c>
      <c r="G154" s="4" t="str">
        <f>HYPERLINK("http://141.218.60.56/~jnz1568/getInfo.php?workbook=22_12.xlsx&amp;sheet=U0&amp;row=154&amp;col=7&amp;number=0.0145&amp;sourceID=14","0.0145")</f>
        <v>0.0145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HYPERLINK("http://141.218.60.56/~jnz1568/getInfo.php?workbook=22_12.xlsx&amp;sheet=U0&amp;row=155&amp;col=6&amp;number=4.1&amp;sourceID=14","4.1")</f>
        <v>4.1</v>
      </c>
      <c r="G155" s="4" t="str">
        <f>HYPERLINK("http://141.218.60.56/~jnz1568/getInfo.php?workbook=22_12.xlsx&amp;sheet=U0&amp;row=155&amp;col=7&amp;number=0.0145&amp;sourceID=14","0.0145")</f>
        <v>0.0145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HYPERLINK("http://141.218.60.56/~jnz1568/getInfo.php?workbook=22_12.xlsx&amp;sheet=U0&amp;row=156&amp;col=6&amp;number=4.2&amp;sourceID=14","4.2")</f>
        <v>4.2</v>
      </c>
      <c r="G156" s="4" t="str">
        <f>HYPERLINK("http://141.218.60.56/~jnz1568/getInfo.php?workbook=22_12.xlsx&amp;sheet=U0&amp;row=156&amp;col=7&amp;number=0.0145&amp;sourceID=14","0.0145")</f>
        <v>0.0145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HYPERLINK("http://141.218.60.56/~jnz1568/getInfo.php?workbook=22_12.xlsx&amp;sheet=U0&amp;row=157&amp;col=6&amp;number=4.3&amp;sourceID=14","4.3")</f>
        <v>4.3</v>
      </c>
      <c r="G157" s="4" t="str">
        <f>HYPERLINK("http://141.218.60.56/~jnz1568/getInfo.php?workbook=22_12.xlsx&amp;sheet=U0&amp;row=157&amp;col=7&amp;number=0.0145&amp;sourceID=14","0.0145")</f>
        <v>0.0145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HYPERLINK("http://141.218.60.56/~jnz1568/getInfo.php?workbook=22_12.xlsx&amp;sheet=U0&amp;row=158&amp;col=6&amp;number=4.4&amp;sourceID=14","4.4")</f>
        <v>4.4</v>
      </c>
      <c r="G158" s="4" t="str">
        <f>HYPERLINK("http://141.218.60.56/~jnz1568/getInfo.php?workbook=22_12.xlsx&amp;sheet=U0&amp;row=158&amp;col=7&amp;number=0.0145&amp;sourceID=14","0.0145")</f>
        <v>0.0145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HYPERLINK("http://141.218.60.56/~jnz1568/getInfo.php?workbook=22_12.xlsx&amp;sheet=U0&amp;row=159&amp;col=6&amp;number=4.5&amp;sourceID=14","4.5")</f>
        <v>4.5</v>
      </c>
      <c r="G159" s="4" t="str">
        <f>HYPERLINK("http://141.218.60.56/~jnz1568/getInfo.php?workbook=22_12.xlsx&amp;sheet=U0&amp;row=159&amp;col=7&amp;number=0.0145&amp;sourceID=14","0.0145")</f>
        <v>0.0145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HYPERLINK("http://141.218.60.56/~jnz1568/getInfo.php?workbook=22_12.xlsx&amp;sheet=U0&amp;row=160&amp;col=6&amp;number=4.6&amp;sourceID=14","4.6")</f>
        <v>4.6</v>
      </c>
      <c r="G160" s="4" t="str">
        <f>HYPERLINK("http://141.218.60.56/~jnz1568/getInfo.php?workbook=22_12.xlsx&amp;sheet=U0&amp;row=160&amp;col=7&amp;number=0.0145&amp;sourceID=14","0.0145")</f>
        <v>0.0145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HYPERLINK("http://141.218.60.56/~jnz1568/getInfo.php?workbook=22_12.xlsx&amp;sheet=U0&amp;row=161&amp;col=6&amp;number=4.7&amp;sourceID=14","4.7")</f>
        <v>4.7</v>
      </c>
      <c r="G161" s="4" t="str">
        <f>HYPERLINK("http://141.218.60.56/~jnz1568/getInfo.php?workbook=22_12.xlsx&amp;sheet=U0&amp;row=161&amp;col=7&amp;number=0.0145&amp;sourceID=14","0.0145")</f>
        <v>0.0145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HYPERLINK("http://141.218.60.56/~jnz1568/getInfo.php?workbook=22_12.xlsx&amp;sheet=U0&amp;row=162&amp;col=6&amp;number=4.8&amp;sourceID=14","4.8")</f>
        <v>4.8</v>
      </c>
      <c r="G162" s="4" t="str">
        <f>HYPERLINK("http://141.218.60.56/~jnz1568/getInfo.php?workbook=22_12.xlsx&amp;sheet=U0&amp;row=162&amp;col=7&amp;number=0.0145&amp;sourceID=14","0.0145")</f>
        <v>0.0145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HYPERLINK("http://141.218.60.56/~jnz1568/getInfo.php?workbook=22_12.xlsx&amp;sheet=U0&amp;row=163&amp;col=6&amp;number=4.9&amp;sourceID=14","4.9")</f>
        <v>4.9</v>
      </c>
      <c r="G163" s="4" t="str">
        <f>HYPERLINK("http://141.218.60.56/~jnz1568/getInfo.php?workbook=22_12.xlsx&amp;sheet=U0&amp;row=163&amp;col=7&amp;number=0.0145&amp;sourceID=14","0.0145")</f>
        <v>0.0145</v>
      </c>
    </row>
    <row r="164" spans="1:7">
      <c r="A164" s="3">
        <v>22</v>
      </c>
      <c r="B164" s="3">
        <v>12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HYPERLINK("http://141.218.60.56/~jnz1568/getInfo.php?workbook=22_12.xlsx&amp;sheet=U0&amp;row=164&amp;col=6&amp;number=3&amp;sourceID=14","3")</f>
        <v>3</v>
      </c>
      <c r="G164" s="4" t="str">
        <f>HYPERLINK("http://141.218.60.56/~jnz1568/getInfo.php?workbook=22_12.xlsx&amp;sheet=U0&amp;row=164&amp;col=7&amp;number=0.0233&amp;sourceID=14","0.0233")</f>
        <v>0.0233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HYPERLINK("http://141.218.60.56/~jnz1568/getInfo.php?workbook=22_12.xlsx&amp;sheet=U0&amp;row=165&amp;col=6&amp;number=3.1&amp;sourceID=14","3.1")</f>
        <v>3.1</v>
      </c>
      <c r="G165" s="4" t="str">
        <f>HYPERLINK("http://141.218.60.56/~jnz1568/getInfo.php?workbook=22_12.xlsx&amp;sheet=U0&amp;row=165&amp;col=7&amp;number=0.0233&amp;sourceID=14","0.0233")</f>
        <v>0.0233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HYPERLINK("http://141.218.60.56/~jnz1568/getInfo.php?workbook=22_12.xlsx&amp;sheet=U0&amp;row=166&amp;col=6&amp;number=3.2&amp;sourceID=14","3.2")</f>
        <v>3.2</v>
      </c>
      <c r="G166" s="4" t="str">
        <f>HYPERLINK("http://141.218.60.56/~jnz1568/getInfo.php?workbook=22_12.xlsx&amp;sheet=U0&amp;row=166&amp;col=7&amp;number=0.0233&amp;sourceID=14","0.0233")</f>
        <v>0.0233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HYPERLINK("http://141.218.60.56/~jnz1568/getInfo.php?workbook=22_12.xlsx&amp;sheet=U0&amp;row=167&amp;col=6&amp;number=3.3&amp;sourceID=14","3.3")</f>
        <v>3.3</v>
      </c>
      <c r="G167" s="4" t="str">
        <f>HYPERLINK("http://141.218.60.56/~jnz1568/getInfo.php?workbook=22_12.xlsx&amp;sheet=U0&amp;row=167&amp;col=7&amp;number=0.0233&amp;sourceID=14","0.0233")</f>
        <v>0.0233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HYPERLINK("http://141.218.60.56/~jnz1568/getInfo.php?workbook=22_12.xlsx&amp;sheet=U0&amp;row=168&amp;col=6&amp;number=3.4&amp;sourceID=14","3.4")</f>
        <v>3.4</v>
      </c>
      <c r="G168" s="4" t="str">
        <f>HYPERLINK("http://141.218.60.56/~jnz1568/getInfo.php?workbook=22_12.xlsx&amp;sheet=U0&amp;row=168&amp;col=7&amp;number=0.0233&amp;sourceID=14","0.0233")</f>
        <v>0.0233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HYPERLINK("http://141.218.60.56/~jnz1568/getInfo.php?workbook=22_12.xlsx&amp;sheet=U0&amp;row=169&amp;col=6&amp;number=3.5&amp;sourceID=14","3.5")</f>
        <v>3.5</v>
      </c>
      <c r="G169" s="4" t="str">
        <f>HYPERLINK("http://141.218.60.56/~jnz1568/getInfo.php?workbook=22_12.xlsx&amp;sheet=U0&amp;row=169&amp;col=7&amp;number=0.0232&amp;sourceID=14","0.0232")</f>
        <v>0.0232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HYPERLINK("http://141.218.60.56/~jnz1568/getInfo.php?workbook=22_12.xlsx&amp;sheet=U0&amp;row=170&amp;col=6&amp;number=3.6&amp;sourceID=14","3.6")</f>
        <v>3.6</v>
      </c>
      <c r="G170" s="4" t="str">
        <f>HYPERLINK("http://141.218.60.56/~jnz1568/getInfo.php?workbook=22_12.xlsx&amp;sheet=U0&amp;row=170&amp;col=7&amp;number=0.0232&amp;sourceID=14","0.0232")</f>
        <v>0.0232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HYPERLINK("http://141.218.60.56/~jnz1568/getInfo.php?workbook=22_12.xlsx&amp;sheet=U0&amp;row=171&amp;col=6&amp;number=3.7&amp;sourceID=14","3.7")</f>
        <v>3.7</v>
      </c>
      <c r="G171" s="4" t="str">
        <f>HYPERLINK("http://141.218.60.56/~jnz1568/getInfo.php?workbook=22_12.xlsx&amp;sheet=U0&amp;row=171&amp;col=7&amp;number=0.0232&amp;sourceID=14","0.0232")</f>
        <v>0.0232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HYPERLINK("http://141.218.60.56/~jnz1568/getInfo.php?workbook=22_12.xlsx&amp;sheet=U0&amp;row=172&amp;col=6&amp;number=3.8&amp;sourceID=14","3.8")</f>
        <v>3.8</v>
      </c>
      <c r="G172" s="4" t="str">
        <f>HYPERLINK("http://141.218.60.56/~jnz1568/getInfo.php?workbook=22_12.xlsx&amp;sheet=U0&amp;row=172&amp;col=7&amp;number=0.0232&amp;sourceID=14","0.0232")</f>
        <v>0.0232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HYPERLINK("http://141.218.60.56/~jnz1568/getInfo.php?workbook=22_12.xlsx&amp;sheet=U0&amp;row=173&amp;col=6&amp;number=3.9&amp;sourceID=14","3.9")</f>
        <v>3.9</v>
      </c>
      <c r="G173" s="4" t="str">
        <f>HYPERLINK("http://141.218.60.56/~jnz1568/getInfo.php?workbook=22_12.xlsx&amp;sheet=U0&amp;row=173&amp;col=7&amp;number=0.0232&amp;sourceID=14","0.0232")</f>
        <v>0.0232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HYPERLINK("http://141.218.60.56/~jnz1568/getInfo.php?workbook=22_12.xlsx&amp;sheet=U0&amp;row=174&amp;col=6&amp;number=4&amp;sourceID=14","4")</f>
        <v>4</v>
      </c>
      <c r="G174" s="4" t="str">
        <f>HYPERLINK("http://141.218.60.56/~jnz1568/getInfo.php?workbook=22_12.xlsx&amp;sheet=U0&amp;row=174&amp;col=7&amp;number=0.0232&amp;sourceID=14","0.0232")</f>
        <v>0.0232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HYPERLINK("http://141.218.60.56/~jnz1568/getInfo.php?workbook=22_12.xlsx&amp;sheet=U0&amp;row=175&amp;col=6&amp;number=4.1&amp;sourceID=14","4.1")</f>
        <v>4.1</v>
      </c>
      <c r="G175" s="4" t="str">
        <f>HYPERLINK("http://141.218.60.56/~jnz1568/getInfo.php?workbook=22_12.xlsx&amp;sheet=U0&amp;row=175&amp;col=7&amp;number=0.0232&amp;sourceID=14","0.0232")</f>
        <v>0.0232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HYPERLINK("http://141.218.60.56/~jnz1568/getInfo.php?workbook=22_12.xlsx&amp;sheet=U0&amp;row=176&amp;col=6&amp;number=4.2&amp;sourceID=14","4.2")</f>
        <v>4.2</v>
      </c>
      <c r="G176" s="4" t="str">
        <f>HYPERLINK("http://141.218.60.56/~jnz1568/getInfo.php?workbook=22_12.xlsx&amp;sheet=U0&amp;row=176&amp;col=7&amp;number=0.0231&amp;sourceID=14","0.0231")</f>
        <v>0.0231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HYPERLINK("http://141.218.60.56/~jnz1568/getInfo.php?workbook=22_12.xlsx&amp;sheet=U0&amp;row=177&amp;col=6&amp;number=4.3&amp;sourceID=14","4.3")</f>
        <v>4.3</v>
      </c>
      <c r="G177" s="4" t="str">
        <f>HYPERLINK("http://141.218.60.56/~jnz1568/getInfo.php?workbook=22_12.xlsx&amp;sheet=U0&amp;row=177&amp;col=7&amp;number=0.0231&amp;sourceID=14","0.0231")</f>
        <v>0.0231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HYPERLINK("http://141.218.60.56/~jnz1568/getInfo.php?workbook=22_12.xlsx&amp;sheet=U0&amp;row=178&amp;col=6&amp;number=4.4&amp;sourceID=14","4.4")</f>
        <v>4.4</v>
      </c>
      <c r="G178" s="4" t="str">
        <f>HYPERLINK("http://141.218.60.56/~jnz1568/getInfo.php?workbook=22_12.xlsx&amp;sheet=U0&amp;row=178&amp;col=7&amp;number=0.0231&amp;sourceID=14","0.0231")</f>
        <v>0.0231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HYPERLINK("http://141.218.60.56/~jnz1568/getInfo.php?workbook=22_12.xlsx&amp;sheet=U0&amp;row=179&amp;col=6&amp;number=4.5&amp;sourceID=14","4.5")</f>
        <v>4.5</v>
      </c>
      <c r="G179" s="4" t="str">
        <f>HYPERLINK("http://141.218.60.56/~jnz1568/getInfo.php?workbook=22_12.xlsx&amp;sheet=U0&amp;row=179&amp;col=7&amp;number=0.023&amp;sourceID=14","0.023")</f>
        <v>0.023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HYPERLINK("http://141.218.60.56/~jnz1568/getInfo.php?workbook=22_12.xlsx&amp;sheet=U0&amp;row=180&amp;col=6&amp;number=4.6&amp;sourceID=14","4.6")</f>
        <v>4.6</v>
      </c>
      <c r="G180" s="4" t="str">
        <f>HYPERLINK("http://141.218.60.56/~jnz1568/getInfo.php?workbook=22_12.xlsx&amp;sheet=U0&amp;row=180&amp;col=7&amp;number=0.023&amp;sourceID=14","0.023")</f>
        <v>0.023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HYPERLINK("http://141.218.60.56/~jnz1568/getInfo.php?workbook=22_12.xlsx&amp;sheet=U0&amp;row=181&amp;col=6&amp;number=4.7&amp;sourceID=14","4.7")</f>
        <v>4.7</v>
      </c>
      <c r="G181" s="4" t="str">
        <f>HYPERLINK("http://141.218.60.56/~jnz1568/getInfo.php?workbook=22_12.xlsx&amp;sheet=U0&amp;row=181&amp;col=7&amp;number=0.0229&amp;sourceID=14","0.0229")</f>
        <v>0.0229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HYPERLINK("http://141.218.60.56/~jnz1568/getInfo.php?workbook=22_12.xlsx&amp;sheet=U0&amp;row=182&amp;col=6&amp;number=4.8&amp;sourceID=14","4.8")</f>
        <v>4.8</v>
      </c>
      <c r="G182" s="4" t="str">
        <f>HYPERLINK("http://141.218.60.56/~jnz1568/getInfo.php?workbook=22_12.xlsx&amp;sheet=U0&amp;row=182&amp;col=7&amp;number=0.0228&amp;sourceID=14","0.0228")</f>
        <v>0.0228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HYPERLINK("http://141.218.60.56/~jnz1568/getInfo.php?workbook=22_12.xlsx&amp;sheet=U0&amp;row=183&amp;col=6&amp;number=4.9&amp;sourceID=14","4.9")</f>
        <v>4.9</v>
      </c>
      <c r="G183" s="4" t="str">
        <f>HYPERLINK("http://141.218.60.56/~jnz1568/getInfo.php?workbook=22_12.xlsx&amp;sheet=U0&amp;row=183&amp;col=7&amp;number=0.0227&amp;sourceID=14","0.0227")</f>
        <v>0.0227</v>
      </c>
    </row>
    <row r="184" spans="1:7">
      <c r="A184" s="3">
        <v>22</v>
      </c>
      <c r="B184" s="3">
        <v>12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HYPERLINK("http://141.218.60.56/~jnz1568/getInfo.php?workbook=22_12.xlsx&amp;sheet=U0&amp;row=184&amp;col=6&amp;number=3&amp;sourceID=14","3")</f>
        <v>3</v>
      </c>
      <c r="G184" s="4" t="str">
        <f>HYPERLINK("http://141.218.60.56/~jnz1568/getInfo.php?workbook=22_12.xlsx&amp;sheet=U0&amp;row=184&amp;col=7&amp;number=0.0386&amp;sourceID=14","0.0386")</f>
        <v>0.0386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HYPERLINK("http://141.218.60.56/~jnz1568/getInfo.php?workbook=22_12.xlsx&amp;sheet=U0&amp;row=185&amp;col=6&amp;number=3.1&amp;sourceID=14","3.1")</f>
        <v>3.1</v>
      </c>
      <c r="G185" s="4" t="str">
        <f>HYPERLINK("http://141.218.60.56/~jnz1568/getInfo.php?workbook=22_12.xlsx&amp;sheet=U0&amp;row=185&amp;col=7&amp;number=0.0386&amp;sourceID=14","0.0386")</f>
        <v>0.0386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HYPERLINK("http://141.218.60.56/~jnz1568/getInfo.php?workbook=22_12.xlsx&amp;sheet=U0&amp;row=186&amp;col=6&amp;number=3.2&amp;sourceID=14","3.2")</f>
        <v>3.2</v>
      </c>
      <c r="G186" s="4" t="str">
        <f>HYPERLINK("http://141.218.60.56/~jnz1568/getInfo.php?workbook=22_12.xlsx&amp;sheet=U0&amp;row=186&amp;col=7&amp;number=0.0386&amp;sourceID=14","0.0386")</f>
        <v>0.0386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HYPERLINK("http://141.218.60.56/~jnz1568/getInfo.php?workbook=22_12.xlsx&amp;sheet=U0&amp;row=187&amp;col=6&amp;number=3.3&amp;sourceID=14","3.3")</f>
        <v>3.3</v>
      </c>
      <c r="G187" s="4" t="str">
        <f>HYPERLINK("http://141.218.60.56/~jnz1568/getInfo.php?workbook=22_12.xlsx&amp;sheet=U0&amp;row=187&amp;col=7&amp;number=0.0386&amp;sourceID=14","0.0386")</f>
        <v>0.0386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HYPERLINK("http://141.218.60.56/~jnz1568/getInfo.php?workbook=22_12.xlsx&amp;sheet=U0&amp;row=188&amp;col=6&amp;number=3.4&amp;sourceID=14","3.4")</f>
        <v>3.4</v>
      </c>
      <c r="G188" s="4" t="str">
        <f>HYPERLINK("http://141.218.60.56/~jnz1568/getInfo.php?workbook=22_12.xlsx&amp;sheet=U0&amp;row=188&amp;col=7&amp;number=0.0386&amp;sourceID=14","0.0386")</f>
        <v>0.0386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HYPERLINK("http://141.218.60.56/~jnz1568/getInfo.php?workbook=22_12.xlsx&amp;sheet=U0&amp;row=189&amp;col=6&amp;number=3.5&amp;sourceID=14","3.5")</f>
        <v>3.5</v>
      </c>
      <c r="G189" s="4" t="str">
        <f>HYPERLINK("http://141.218.60.56/~jnz1568/getInfo.php?workbook=22_12.xlsx&amp;sheet=U0&amp;row=189&amp;col=7&amp;number=0.0386&amp;sourceID=14","0.0386")</f>
        <v>0.0386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HYPERLINK("http://141.218.60.56/~jnz1568/getInfo.php?workbook=22_12.xlsx&amp;sheet=U0&amp;row=190&amp;col=6&amp;number=3.6&amp;sourceID=14","3.6")</f>
        <v>3.6</v>
      </c>
      <c r="G190" s="4" t="str">
        <f>HYPERLINK("http://141.218.60.56/~jnz1568/getInfo.php?workbook=22_12.xlsx&amp;sheet=U0&amp;row=190&amp;col=7&amp;number=0.0386&amp;sourceID=14","0.0386")</f>
        <v>0.0386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HYPERLINK("http://141.218.60.56/~jnz1568/getInfo.php?workbook=22_12.xlsx&amp;sheet=U0&amp;row=191&amp;col=6&amp;number=3.7&amp;sourceID=14","3.7")</f>
        <v>3.7</v>
      </c>
      <c r="G191" s="4" t="str">
        <f>HYPERLINK("http://141.218.60.56/~jnz1568/getInfo.php?workbook=22_12.xlsx&amp;sheet=U0&amp;row=191&amp;col=7&amp;number=0.0386&amp;sourceID=14","0.0386")</f>
        <v>0.0386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HYPERLINK("http://141.218.60.56/~jnz1568/getInfo.php?workbook=22_12.xlsx&amp;sheet=U0&amp;row=192&amp;col=6&amp;number=3.8&amp;sourceID=14","3.8")</f>
        <v>3.8</v>
      </c>
      <c r="G192" s="4" t="str">
        <f>HYPERLINK("http://141.218.60.56/~jnz1568/getInfo.php?workbook=22_12.xlsx&amp;sheet=U0&amp;row=192&amp;col=7&amp;number=0.0385&amp;sourceID=14","0.0385")</f>
        <v>0.0385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HYPERLINK("http://141.218.60.56/~jnz1568/getInfo.php?workbook=22_12.xlsx&amp;sheet=U0&amp;row=193&amp;col=6&amp;number=3.9&amp;sourceID=14","3.9")</f>
        <v>3.9</v>
      </c>
      <c r="G193" s="4" t="str">
        <f>HYPERLINK("http://141.218.60.56/~jnz1568/getInfo.php?workbook=22_12.xlsx&amp;sheet=U0&amp;row=193&amp;col=7&amp;number=0.0385&amp;sourceID=14","0.0385")</f>
        <v>0.0385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HYPERLINK("http://141.218.60.56/~jnz1568/getInfo.php?workbook=22_12.xlsx&amp;sheet=U0&amp;row=194&amp;col=6&amp;number=4&amp;sourceID=14","4")</f>
        <v>4</v>
      </c>
      <c r="G194" s="4" t="str">
        <f>HYPERLINK("http://141.218.60.56/~jnz1568/getInfo.php?workbook=22_12.xlsx&amp;sheet=U0&amp;row=194&amp;col=7&amp;number=0.0385&amp;sourceID=14","0.0385")</f>
        <v>0.0385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HYPERLINK("http://141.218.60.56/~jnz1568/getInfo.php?workbook=22_12.xlsx&amp;sheet=U0&amp;row=195&amp;col=6&amp;number=4.1&amp;sourceID=14","4.1")</f>
        <v>4.1</v>
      </c>
      <c r="G195" s="4" t="str">
        <f>HYPERLINK("http://141.218.60.56/~jnz1568/getInfo.php?workbook=22_12.xlsx&amp;sheet=U0&amp;row=195&amp;col=7&amp;number=0.0385&amp;sourceID=14","0.0385")</f>
        <v>0.0385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HYPERLINK("http://141.218.60.56/~jnz1568/getInfo.php?workbook=22_12.xlsx&amp;sheet=U0&amp;row=196&amp;col=6&amp;number=4.2&amp;sourceID=14","4.2")</f>
        <v>4.2</v>
      </c>
      <c r="G196" s="4" t="str">
        <f>HYPERLINK("http://141.218.60.56/~jnz1568/getInfo.php?workbook=22_12.xlsx&amp;sheet=U0&amp;row=196&amp;col=7&amp;number=0.0384&amp;sourceID=14","0.0384")</f>
        <v>0.0384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HYPERLINK("http://141.218.60.56/~jnz1568/getInfo.php?workbook=22_12.xlsx&amp;sheet=U0&amp;row=197&amp;col=6&amp;number=4.3&amp;sourceID=14","4.3")</f>
        <v>4.3</v>
      </c>
      <c r="G197" s="4" t="str">
        <f>HYPERLINK("http://141.218.60.56/~jnz1568/getInfo.php?workbook=22_12.xlsx&amp;sheet=U0&amp;row=197&amp;col=7&amp;number=0.0384&amp;sourceID=14","0.0384")</f>
        <v>0.0384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HYPERLINK("http://141.218.60.56/~jnz1568/getInfo.php?workbook=22_12.xlsx&amp;sheet=U0&amp;row=198&amp;col=6&amp;number=4.4&amp;sourceID=14","4.4")</f>
        <v>4.4</v>
      </c>
      <c r="G198" s="4" t="str">
        <f>HYPERLINK("http://141.218.60.56/~jnz1568/getInfo.php?workbook=22_12.xlsx&amp;sheet=U0&amp;row=198&amp;col=7&amp;number=0.0383&amp;sourceID=14","0.0383")</f>
        <v>0.0383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HYPERLINK("http://141.218.60.56/~jnz1568/getInfo.php?workbook=22_12.xlsx&amp;sheet=U0&amp;row=199&amp;col=6&amp;number=4.5&amp;sourceID=14","4.5")</f>
        <v>4.5</v>
      </c>
      <c r="G199" s="4" t="str">
        <f>HYPERLINK("http://141.218.60.56/~jnz1568/getInfo.php?workbook=22_12.xlsx&amp;sheet=U0&amp;row=199&amp;col=7&amp;number=0.0382&amp;sourceID=14","0.0382")</f>
        <v>0.0382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HYPERLINK("http://141.218.60.56/~jnz1568/getInfo.php?workbook=22_12.xlsx&amp;sheet=U0&amp;row=200&amp;col=6&amp;number=4.6&amp;sourceID=14","4.6")</f>
        <v>4.6</v>
      </c>
      <c r="G200" s="4" t="str">
        <f>HYPERLINK("http://141.218.60.56/~jnz1568/getInfo.php?workbook=22_12.xlsx&amp;sheet=U0&amp;row=200&amp;col=7&amp;number=0.0381&amp;sourceID=14","0.0381")</f>
        <v>0.0381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HYPERLINK("http://141.218.60.56/~jnz1568/getInfo.php?workbook=22_12.xlsx&amp;sheet=U0&amp;row=201&amp;col=6&amp;number=4.7&amp;sourceID=14","4.7")</f>
        <v>4.7</v>
      </c>
      <c r="G201" s="4" t="str">
        <f>HYPERLINK("http://141.218.60.56/~jnz1568/getInfo.php?workbook=22_12.xlsx&amp;sheet=U0&amp;row=201&amp;col=7&amp;number=0.038&amp;sourceID=14","0.038")</f>
        <v>0.038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HYPERLINK("http://141.218.60.56/~jnz1568/getInfo.php?workbook=22_12.xlsx&amp;sheet=U0&amp;row=202&amp;col=6&amp;number=4.8&amp;sourceID=14","4.8")</f>
        <v>4.8</v>
      </c>
      <c r="G202" s="4" t="str">
        <f>HYPERLINK("http://141.218.60.56/~jnz1568/getInfo.php?workbook=22_12.xlsx&amp;sheet=U0&amp;row=202&amp;col=7&amp;number=0.0378&amp;sourceID=14","0.0378")</f>
        <v>0.0378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HYPERLINK("http://141.218.60.56/~jnz1568/getInfo.php?workbook=22_12.xlsx&amp;sheet=U0&amp;row=203&amp;col=6&amp;number=4.9&amp;sourceID=14","4.9")</f>
        <v>4.9</v>
      </c>
      <c r="G203" s="4" t="str">
        <f>HYPERLINK("http://141.218.60.56/~jnz1568/getInfo.php?workbook=22_12.xlsx&amp;sheet=U0&amp;row=203&amp;col=7&amp;number=0.0376&amp;sourceID=14","0.0376")</f>
        <v>0.0376</v>
      </c>
    </row>
    <row r="204" spans="1:7">
      <c r="A204" s="3">
        <v>22</v>
      </c>
      <c r="B204" s="3">
        <v>12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HYPERLINK("http://141.218.60.56/~jnz1568/getInfo.php?workbook=22_12.xlsx&amp;sheet=U0&amp;row=204&amp;col=6&amp;number=3&amp;sourceID=14","3")</f>
        <v>3</v>
      </c>
      <c r="G204" s="4" t="str">
        <f>HYPERLINK("http://141.218.60.56/~jnz1568/getInfo.php?workbook=22_12.xlsx&amp;sheet=U0&amp;row=204&amp;col=7&amp;number=0.0541&amp;sourceID=14","0.0541")</f>
        <v>0.0541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HYPERLINK("http://141.218.60.56/~jnz1568/getInfo.php?workbook=22_12.xlsx&amp;sheet=U0&amp;row=205&amp;col=6&amp;number=3.1&amp;sourceID=14","3.1")</f>
        <v>3.1</v>
      </c>
      <c r="G205" s="4" t="str">
        <f>HYPERLINK("http://141.218.60.56/~jnz1568/getInfo.php?workbook=22_12.xlsx&amp;sheet=U0&amp;row=205&amp;col=7&amp;number=0.0541&amp;sourceID=14","0.0541")</f>
        <v>0.0541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HYPERLINK("http://141.218.60.56/~jnz1568/getInfo.php?workbook=22_12.xlsx&amp;sheet=U0&amp;row=206&amp;col=6&amp;number=3.2&amp;sourceID=14","3.2")</f>
        <v>3.2</v>
      </c>
      <c r="G206" s="4" t="str">
        <f>HYPERLINK("http://141.218.60.56/~jnz1568/getInfo.php?workbook=22_12.xlsx&amp;sheet=U0&amp;row=206&amp;col=7&amp;number=0.0541&amp;sourceID=14","0.0541")</f>
        <v>0.0541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HYPERLINK("http://141.218.60.56/~jnz1568/getInfo.php?workbook=22_12.xlsx&amp;sheet=U0&amp;row=207&amp;col=6&amp;number=3.3&amp;sourceID=14","3.3")</f>
        <v>3.3</v>
      </c>
      <c r="G207" s="4" t="str">
        <f>HYPERLINK("http://141.218.60.56/~jnz1568/getInfo.php?workbook=22_12.xlsx&amp;sheet=U0&amp;row=207&amp;col=7&amp;number=0.0541&amp;sourceID=14","0.0541")</f>
        <v>0.0541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HYPERLINK("http://141.218.60.56/~jnz1568/getInfo.php?workbook=22_12.xlsx&amp;sheet=U0&amp;row=208&amp;col=6&amp;number=3.4&amp;sourceID=14","3.4")</f>
        <v>3.4</v>
      </c>
      <c r="G208" s="4" t="str">
        <f>HYPERLINK("http://141.218.60.56/~jnz1568/getInfo.php?workbook=22_12.xlsx&amp;sheet=U0&amp;row=208&amp;col=7&amp;number=0.054&amp;sourceID=14","0.054")</f>
        <v>0.054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HYPERLINK("http://141.218.60.56/~jnz1568/getInfo.php?workbook=22_12.xlsx&amp;sheet=U0&amp;row=209&amp;col=6&amp;number=3.5&amp;sourceID=14","3.5")</f>
        <v>3.5</v>
      </c>
      <c r="G209" s="4" t="str">
        <f>HYPERLINK("http://141.218.60.56/~jnz1568/getInfo.php?workbook=22_12.xlsx&amp;sheet=U0&amp;row=209&amp;col=7&amp;number=0.054&amp;sourceID=14","0.054")</f>
        <v>0.054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HYPERLINK("http://141.218.60.56/~jnz1568/getInfo.php?workbook=22_12.xlsx&amp;sheet=U0&amp;row=210&amp;col=6&amp;number=3.6&amp;sourceID=14","3.6")</f>
        <v>3.6</v>
      </c>
      <c r="G210" s="4" t="str">
        <f>HYPERLINK("http://141.218.60.56/~jnz1568/getInfo.php?workbook=22_12.xlsx&amp;sheet=U0&amp;row=210&amp;col=7&amp;number=0.054&amp;sourceID=14","0.054")</f>
        <v>0.054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HYPERLINK("http://141.218.60.56/~jnz1568/getInfo.php?workbook=22_12.xlsx&amp;sheet=U0&amp;row=211&amp;col=6&amp;number=3.7&amp;sourceID=14","3.7")</f>
        <v>3.7</v>
      </c>
      <c r="G211" s="4" t="str">
        <f>HYPERLINK("http://141.218.60.56/~jnz1568/getInfo.php?workbook=22_12.xlsx&amp;sheet=U0&amp;row=211&amp;col=7&amp;number=0.054&amp;sourceID=14","0.054")</f>
        <v>0.054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HYPERLINK("http://141.218.60.56/~jnz1568/getInfo.php?workbook=22_12.xlsx&amp;sheet=U0&amp;row=212&amp;col=6&amp;number=3.8&amp;sourceID=14","3.8")</f>
        <v>3.8</v>
      </c>
      <c r="G212" s="4" t="str">
        <f>HYPERLINK("http://141.218.60.56/~jnz1568/getInfo.php?workbook=22_12.xlsx&amp;sheet=U0&amp;row=212&amp;col=7&amp;number=0.054&amp;sourceID=14","0.054")</f>
        <v>0.054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HYPERLINK("http://141.218.60.56/~jnz1568/getInfo.php?workbook=22_12.xlsx&amp;sheet=U0&amp;row=213&amp;col=6&amp;number=3.9&amp;sourceID=14","3.9")</f>
        <v>3.9</v>
      </c>
      <c r="G213" s="4" t="str">
        <f>HYPERLINK("http://141.218.60.56/~jnz1568/getInfo.php?workbook=22_12.xlsx&amp;sheet=U0&amp;row=213&amp;col=7&amp;number=0.0539&amp;sourceID=14","0.0539")</f>
        <v>0.0539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HYPERLINK("http://141.218.60.56/~jnz1568/getInfo.php?workbook=22_12.xlsx&amp;sheet=U0&amp;row=214&amp;col=6&amp;number=4&amp;sourceID=14","4")</f>
        <v>4</v>
      </c>
      <c r="G214" s="4" t="str">
        <f>HYPERLINK("http://141.218.60.56/~jnz1568/getInfo.php?workbook=22_12.xlsx&amp;sheet=U0&amp;row=214&amp;col=7&amp;number=0.0539&amp;sourceID=14","0.0539")</f>
        <v>0.0539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HYPERLINK("http://141.218.60.56/~jnz1568/getInfo.php?workbook=22_12.xlsx&amp;sheet=U0&amp;row=215&amp;col=6&amp;number=4.1&amp;sourceID=14","4.1")</f>
        <v>4.1</v>
      </c>
      <c r="G215" s="4" t="str">
        <f>HYPERLINK("http://141.218.60.56/~jnz1568/getInfo.php?workbook=22_12.xlsx&amp;sheet=U0&amp;row=215&amp;col=7&amp;number=0.0539&amp;sourceID=14","0.0539")</f>
        <v>0.0539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HYPERLINK("http://141.218.60.56/~jnz1568/getInfo.php?workbook=22_12.xlsx&amp;sheet=U0&amp;row=216&amp;col=6&amp;number=4.2&amp;sourceID=14","4.2")</f>
        <v>4.2</v>
      </c>
      <c r="G216" s="4" t="str">
        <f>HYPERLINK("http://141.218.60.56/~jnz1568/getInfo.php?workbook=22_12.xlsx&amp;sheet=U0&amp;row=216&amp;col=7&amp;number=0.0538&amp;sourceID=14","0.0538")</f>
        <v>0.0538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HYPERLINK("http://141.218.60.56/~jnz1568/getInfo.php?workbook=22_12.xlsx&amp;sheet=U0&amp;row=217&amp;col=6&amp;number=4.3&amp;sourceID=14","4.3")</f>
        <v>4.3</v>
      </c>
      <c r="G217" s="4" t="str">
        <f>HYPERLINK("http://141.218.60.56/~jnz1568/getInfo.php?workbook=22_12.xlsx&amp;sheet=U0&amp;row=217&amp;col=7&amp;number=0.0537&amp;sourceID=14","0.0537")</f>
        <v>0.0537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HYPERLINK("http://141.218.60.56/~jnz1568/getInfo.php?workbook=22_12.xlsx&amp;sheet=U0&amp;row=218&amp;col=6&amp;number=4.4&amp;sourceID=14","4.4")</f>
        <v>4.4</v>
      </c>
      <c r="G218" s="4" t="str">
        <f>HYPERLINK("http://141.218.60.56/~jnz1568/getInfo.php?workbook=22_12.xlsx&amp;sheet=U0&amp;row=218&amp;col=7&amp;number=0.0536&amp;sourceID=14","0.0536")</f>
        <v>0.0536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HYPERLINK("http://141.218.60.56/~jnz1568/getInfo.php?workbook=22_12.xlsx&amp;sheet=U0&amp;row=219&amp;col=6&amp;number=4.5&amp;sourceID=14","4.5")</f>
        <v>4.5</v>
      </c>
      <c r="G219" s="4" t="str">
        <f>HYPERLINK("http://141.218.60.56/~jnz1568/getInfo.php?workbook=22_12.xlsx&amp;sheet=U0&amp;row=219&amp;col=7&amp;number=0.0535&amp;sourceID=14","0.0535")</f>
        <v>0.0535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HYPERLINK("http://141.218.60.56/~jnz1568/getInfo.php?workbook=22_12.xlsx&amp;sheet=U0&amp;row=220&amp;col=6&amp;number=4.6&amp;sourceID=14","4.6")</f>
        <v>4.6</v>
      </c>
      <c r="G220" s="4" t="str">
        <f>HYPERLINK("http://141.218.60.56/~jnz1568/getInfo.php?workbook=22_12.xlsx&amp;sheet=U0&amp;row=220&amp;col=7&amp;number=0.0534&amp;sourceID=14","0.0534")</f>
        <v>0.0534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HYPERLINK("http://141.218.60.56/~jnz1568/getInfo.php?workbook=22_12.xlsx&amp;sheet=U0&amp;row=221&amp;col=6&amp;number=4.7&amp;sourceID=14","4.7")</f>
        <v>4.7</v>
      </c>
      <c r="G221" s="4" t="str">
        <f>HYPERLINK("http://141.218.60.56/~jnz1568/getInfo.php?workbook=22_12.xlsx&amp;sheet=U0&amp;row=221&amp;col=7&amp;number=0.0532&amp;sourceID=14","0.0532")</f>
        <v>0.0532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HYPERLINK("http://141.218.60.56/~jnz1568/getInfo.php?workbook=22_12.xlsx&amp;sheet=U0&amp;row=222&amp;col=6&amp;number=4.8&amp;sourceID=14","4.8")</f>
        <v>4.8</v>
      </c>
      <c r="G222" s="4" t="str">
        <f>HYPERLINK("http://141.218.60.56/~jnz1568/getInfo.php?workbook=22_12.xlsx&amp;sheet=U0&amp;row=222&amp;col=7&amp;number=0.0529&amp;sourceID=14","0.0529")</f>
        <v>0.0529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HYPERLINK("http://141.218.60.56/~jnz1568/getInfo.php?workbook=22_12.xlsx&amp;sheet=U0&amp;row=223&amp;col=6&amp;number=4.9&amp;sourceID=14","4.9")</f>
        <v>4.9</v>
      </c>
      <c r="G223" s="4" t="str">
        <f>HYPERLINK("http://141.218.60.56/~jnz1568/getInfo.php?workbook=22_12.xlsx&amp;sheet=U0&amp;row=223&amp;col=7&amp;number=0.0527&amp;sourceID=14","0.0527")</f>
        <v>0.0527</v>
      </c>
    </row>
    <row r="224" spans="1:7">
      <c r="A224" s="3">
        <v>22</v>
      </c>
      <c r="B224" s="3">
        <v>12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HYPERLINK("http://141.218.60.56/~jnz1568/getInfo.php?workbook=22_12.xlsx&amp;sheet=U0&amp;row=224&amp;col=6&amp;number=3&amp;sourceID=14","3")</f>
        <v>3</v>
      </c>
      <c r="G224" s="4" t="str">
        <f>HYPERLINK("http://141.218.60.56/~jnz1568/getInfo.php?workbook=22_12.xlsx&amp;sheet=U0&amp;row=224&amp;col=7&amp;number=0.00579&amp;sourceID=14","0.00579")</f>
        <v>0.00579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HYPERLINK("http://141.218.60.56/~jnz1568/getInfo.php?workbook=22_12.xlsx&amp;sheet=U0&amp;row=225&amp;col=6&amp;number=3.1&amp;sourceID=14","3.1")</f>
        <v>3.1</v>
      </c>
      <c r="G225" s="4" t="str">
        <f>HYPERLINK("http://141.218.60.56/~jnz1568/getInfo.php?workbook=22_12.xlsx&amp;sheet=U0&amp;row=225&amp;col=7&amp;number=0.00579&amp;sourceID=14","0.00579")</f>
        <v>0.00579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HYPERLINK("http://141.218.60.56/~jnz1568/getInfo.php?workbook=22_12.xlsx&amp;sheet=U0&amp;row=226&amp;col=6&amp;number=3.2&amp;sourceID=14","3.2")</f>
        <v>3.2</v>
      </c>
      <c r="G226" s="4" t="str">
        <f>HYPERLINK("http://141.218.60.56/~jnz1568/getInfo.php?workbook=22_12.xlsx&amp;sheet=U0&amp;row=226&amp;col=7&amp;number=0.00579&amp;sourceID=14","0.00579")</f>
        <v>0.00579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HYPERLINK("http://141.218.60.56/~jnz1568/getInfo.php?workbook=22_12.xlsx&amp;sheet=U0&amp;row=227&amp;col=6&amp;number=3.3&amp;sourceID=14","3.3")</f>
        <v>3.3</v>
      </c>
      <c r="G227" s="4" t="str">
        <f>HYPERLINK("http://141.218.60.56/~jnz1568/getInfo.php?workbook=22_12.xlsx&amp;sheet=U0&amp;row=227&amp;col=7&amp;number=0.00579&amp;sourceID=14","0.00579")</f>
        <v>0.00579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HYPERLINK("http://141.218.60.56/~jnz1568/getInfo.php?workbook=22_12.xlsx&amp;sheet=U0&amp;row=228&amp;col=6&amp;number=3.4&amp;sourceID=14","3.4")</f>
        <v>3.4</v>
      </c>
      <c r="G228" s="4" t="str">
        <f>HYPERLINK("http://141.218.60.56/~jnz1568/getInfo.php?workbook=22_12.xlsx&amp;sheet=U0&amp;row=228&amp;col=7&amp;number=0.00579&amp;sourceID=14","0.00579")</f>
        <v>0.00579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HYPERLINK("http://141.218.60.56/~jnz1568/getInfo.php?workbook=22_12.xlsx&amp;sheet=U0&amp;row=229&amp;col=6&amp;number=3.5&amp;sourceID=14","3.5")</f>
        <v>3.5</v>
      </c>
      <c r="G229" s="4" t="str">
        <f>HYPERLINK("http://141.218.60.56/~jnz1568/getInfo.php?workbook=22_12.xlsx&amp;sheet=U0&amp;row=229&amp;col=7&amp;number=0.00579&amp;sourceID=14","0.00579")</f>
        <v>0.00579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HYPERLINK("http://141.218.60.56/~jnz1568/getInfo.php?workbook=22_12.xlsx&amp;sheet=U0&amp;row=230&amp;col=6&amp;number=3.6&amp;sourceID=14","3.6")</f>
        <v>3.6</v>
      </c>
      <c r="G230" s="4" t="str">
        <f>HYPERLINK("http://141.218.60.56/~jnz1568/getInfo.php?workbook=22_12.xlsx&amp;sheet=U0&amp;row=230&amp;col=7&amp;number=0.00579&amp;sourceID=14","0.00579")</f>
        <v>0.00579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HYPERLINK("http://141.218.60.56/~jnz1568/getInfo.php?workbook=22_12.xlsx&amp;sheet=U0&amp;row=231&amp;col=6&amp;number=3.7&amp;sourceID=14","3.7")</f>
        <v>3.7</v>
      </c>
      <c r="G231" s="4" t="str">
        <f>HYPERLINK("http://141.218.60.56/~jnz1568/getInfo.php?workbook=22_12.xlsx&amp;sheet=U0&amp;row=231&amp;col=7&amp;number=0.00579&amp;sourceID=14","0.00579")</f>
        <v>0.00579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HYPERLINK("http://141.218.60.56/~jnz1568/getInfo.php?workbook=22_12.xlsx&amp;sheet=U0&amp;row=232&amp;col=6&amp;number=3.8&amp;sourceID=14","3.8")</f>
        <v>3.8</v>
      </c>
      <c r="G232" s="4" t="str">
        <f>HYPERLINK("http://141.218.60.56/~jnz1568/getInfo.php?workbook=22_12.xlsx&amp;sheet=U0&amp;row=232&amp;col=7&amp;number=0.00579&amp;sourceID=14","0.00579")</f>
        <v>0.00579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HYPERLINK("http://141.218.60.56/~jnz1568/getInfo.php?workbook=22_12.xlsx&amp;sheet=U0&amp;row=233&amp;col=6&amp;number=3.9&amp;sourceID=14","3.9")</f>
        <v>3.9</v>
      </c>
      <c r="G233" s="4" t="str">
        <f>HYPERLINK("http://141.218.60.56/~jnz1568/getInfo.php?workbook=22_12.xlsx&amp;sheet=U0&amp;row=233&amp;col=7&amp;number=0.00579&amp;sourceID=14","0.00579")</f>
        <v>0.00579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HYPERLINK("http://141.218.60.56/~jnz1568/getInfo.php?workbook=22_12.xlsx&amp;sheet=U0&amp;row=234&amp;col=6&amp;number=4&amp;sourceID=14","4")</f>
        <v>4</v>
      </c>
      <c r="G234" s="4" t="str">
        <f>HYPERLINK("http://141.218.60.56/~jnz1568/getInfo.php?workbook=22_12.xlsx&amp;sheet=U0&amp;row=234&amp;col=7&amp;number=0.00579&amp;sourceID=14","0.00579")</f>
        <v>0.00579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HYPERLINK("http://141.218.60.56/~jnz1568/getInfo.php?workbook=22_12.xlsx&amp;sheet=U0&amp;row=235&amp;col=6&amp;number=4.1&amp;sourceID=14","4.1")</f>
        <v>4.1</v>
      </c>
      <c r="G235" s="4" t="str">
        <f>HYPERLINK("http://141.218.60.56/~jnz1568/getInfo.php?workbook=22_12.xlsx&amp;sheet=U0&amp;row=235&amp;col=7&amp;number=0.00578&amp;sourceID=14","0.00578")</f>
        <v>0.00578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HYPERLINK("http://141.218.60.56/~jnz1568/getInfo.php?workbook=22_12.xlsx&amp;sheet=U0&amp;row=236&amp;col=6&amp;number=4.2&amp;sourceID=14","4.2")</f>
        <v>4.2</v>
      </c>
      <c r="G236" s="4" t="str">
        <f>HYPERLINK("http://141.218.60.56/~jnz1568/getInfo.php?workbook=22_12.xlsx&amp;sheet=U0&amp;row=236&amp;col=7&amp;number=0.00578&amp;sourceID=14","0.00578")</f>
        <v>0.00578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HYPERLINK("http://141.218.60.56/~jnz1568/getInfo.php?workbook=22_12.xlsx&amp;sheet=U0&amp;row=237&amp;col=6&amp;number=4.3&amp;sourceID=14","4.3")</f>
        <v>4.3</v>
      </c>
      <c r="G237" s="4" t="str">
        <f>HYPERLINK("http://141.218.60.56/~jnz1568/getInfo.php?workbook=22_12.xlsx&amp;sheet=U0&amp;row=237&amp;col=7&amp;number=0.00578&amp;sourceID=14","0.00578")</f>
        <v>0.00578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HYPERLINK("http://141.218.60.56/~jnz1568/getInfo.php?workbook=22_12.xlsx&amp;sheet=U0&amp;row=238&amp;col=6&amp;number=4.4&amp;sourceID=14","4.4")</f>
        <v>4.4</v>
      </c>
      <c r="G238" s="4" t="str">
        <f>HYPERLINK("http://141.218.60.56/~jnz1568/getInfo.php?workbook=22_12.xlsx&amp;sheet=U0&amp;row=238&amp;col=7&amp;number=0.00577&amp;sourceID=14","0.00577")</f>
        <v>0.00577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HYPERLINK("http://141.218.60.56/~jnz1568/getInfo.php?workbook=22_12.xlsx&amp;sheet=U0&amp;row=239&amp;col=6&amp;number=4.5&amp;sourceID=14","4.5")</f>
        <v>4.5</v>
      </c>
      <c r="G239" s="4" t="str">
        <f>HYPERLINK("http://141.218.60.56/~jnz1568/getInfo.php?workbook=22_12.xlsx&amp;sheet=U0&amp;row=239&amp;col=7&amp;number=0.00577&amp;sourceID=14","0.00577")</f>
        <v>0.00577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HYPERLINK("http://141.218.60.56/~jnz1568/getInfo.php?workbook=22_12.xlsx&amp;sheet=U0&amp;row=240&amp;col=6&amp;number=4.6&amp;sourceID=14","4.6")</f>
        <v>4.6</v>
      </c>
      <c r="G240" s="4" t="str">
        <f>HYPERLINK("http://141.218.60.56/~jnz1568/getInfo.php?workbook=22_12.xlsx&amp;sheet=U0&amp;row=240&amp;col=7&amp;number=0.00576&amp;sourceID=14","0.00576")</f>
        <v>0.00576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HYPERLINK("http://141.218.60.56/~jnz1568/getInfo.php?workbook=22_12.xlsx&amp;sheet=U0&amp;row=241&amp;col=6&amp;number=4.7&amp;sourceID=14","4.7")</f>
        <v>4.7</v>
      </c>
      <c r="G241" s="4" t="str">
        <f>HYPERLINK("http://141.218.60.56/~jnz1568/getInfo.php?workbook=22_12.xlsx&amp;sheet=U0&amp;row=241&amp;col=7&amp;number=0.00575&amp;sourceID=14","0.00575")</f>
        <v>0.00575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HYPERLINK("http://141.218.60.56/~jnz1568/getInfo.php?workbook=22_12.xlsx&amp;sheet=U0&amp;row=242&amp;col=6&amp;number=4.8&amp;sourceID=14","4.8")</f>
        <v>4.8</v>
      </c>
      <c r="G242" s="4" t="str">
        <f>HYPERLINK("http://141.218.60.56/~jnz1568/getInfo.php?workbook=22_12.xlsx&amp;sheet=U0&amp;row=242&amp;col=7&amp;number=0.00574&amp;sourceID=14","0.00574")</f>
        <v>0.00574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HYPERLINK("http://141.218.60.56/~jnz1568/getInfo.php?workbook=22_12.xlsx&amp;sheet=U0&amp;row=243&amp;col=6&amp;number=4.9&amp;sourceID=14","4.9")</f>
        <v>4.9</v>
      </c>
      <c r="G243" s="4" t="str">
        <f>HYPERLINK("http://141.218.60.56/~jnz1568/getInfo.php?workbook=22_12.xlsx&amp;sheet=U0&amp;row=243&amp;col=7&amp;number=0.00573&amp;sourceID=14","0.00573")</f>
        <v>0.00573</v>
      </c>
    </row>
    <row r="244" spans="1:7">
      <c r="A244" s="3">
        <v>22</v>
      </c>
      <c r="B244" s="3">
        <v>12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HYPERLINK("http://141.218.60.56/~jnz1568/getInfo.php?workbook=22_12.xlsx&amp;sheet=U0&amp;row=244&amp;col=6&amp;number=3&amp;sourceID=14","3")</f>
        <v>3</v>
      </c>
      <c r="G244" s="4" t="str">
        <f>HYPERLINK("http://141.218.60.56/~jnz1568/getInfo.php?workbook=22_12.xlsx&amp;sheet=U0&amp;row=244&amp;col=7&amp;number=0.35&amp;sourceID=14","0.35")</f>
        <v>0.35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HYPERLINK("http://141.218.60.56/~jnz1568/getInfo.php?workbook=22_12.xlsx&amp;sheet=U0&amp;row=245&amp;col=6&amp;number=3.1&amp;sourceID=14","3.1")</f>
        <v>3.1</v>
      </c>
      <c r="G245" s="4" t="str">
        <f>HYPERLINK("http://141.218.60.56/~jnz1568/getInfo.php?workbook=22_12.xlsx&amp;sheet=U0&amp;row=245&amp;col=7&amp;number=0.35&amp;sourceID=14","0.35")</f>
        <v>0.35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HYPERLINK("http://141.218.60.56/~jnz1568/getInfo.php?workbook=22_12.xlsx&amp;sheet=U0&amp;row=246&amp;col=6&amp;number=3.2&amp;sourceID=14","3.2")</f>
        <v>3.2</v>
      </c>
      <c r="G246" s="4" t="str">
        <f>HYPERLINK("http://141.218.60.56/~jnz1568/getInfo.php?workbook=22_12.xlsx&amp;sheet=U0&amp;row=246&amp;col=7&amp;number=0.35&amp;sourceID=14","0.35")</f>
        <v>0.35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HYPERLINK("http://141.218.60.56/~jnz1568/getInfo.php?workbook=22_12.xlsx&amp;sheet=U0&amp;row=247&amp;col=6&amp;number=3.3&amp;sourceID=14","3.3")</f>
        <v>3.3</v>
      </c>
      <c r="G247" s="4" t="str">
        <f>HYPERLINK("http://141.218.60.56/~jnz1568/getInfo.php?workbook=22_12.xlsx&amp;sheet=U0&amp;row=247&amp;col=7&amp;number=0.35&amp;sourceID=14","0.35")</f>
        <v>0.35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HYPERLINK("http://141.218.60.56/~jnz1568/getInfo.php?workbook=22_12.xlsx&amp;sheet=U0&amp;row=248&amp;col=6&amp;number=3.4&amp;sourceID=14","3.4")</f>
        <v>3.4</v>
      </c>
      <c r="G248" s="4" t="str">
        <f>HYPERLINK("http://141.218.60.56/~jnz1568/getInfo.php?workbook=22_12.xlsx&amp;sheet=U0&amp;row=248&amp;col=7&amp;number=0.35&amp;sourceID=14","0.35")</f>
        <v>0.35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HYPERLINK("http://141.218.60.56/~jnz1568/getInfo.php?workbook=22_12.xlsx&amp;sheet=U0&amp;row=249&amp;col=6&amp;number=3.5&amp;sourceID=14","3.5")</f>
        <v>3.5</v>
      </c>
      <c r="G249" s="4" t="str">
        <f>HYPERLINK("http://141.218.60.56/~jnz1568/getInfo.php?workbook=22_12.xlsx&amp;sheet=U0&amp;row=249&amp;col=7&amp;number=0.35&amp;sourceID=14","0.35")</f>
        <v>0.35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HYPERLINK("http://141.218.60.56/~jnz1568/getInfo.php?workbook=22_12.xlsx&amp;sheet=U0&amp;row=250&amp;col=6&amp;number=3.6&amp;sourceID=14","3.6")</f>
        <v>3.6</v>
      </c>
      <c r="G250" s="4" t="str">
        <f>HYPERLINK("http://141.218.60.56/~jnz1568/getInfo.php?workbook=22_12.xlsx&amp;sheet=U0&amp;row=250&amp;col=7&amp;number=0.35&amp;sourceID=14","0.35")</f>
        <v>0.35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HYPERLINK("http://141.218.60.56/~jnz1568/getInfo.php?workbook=22_12.xlsx&amp;sheet=U0&amp;row=251&amp;col=6&amp;number=3.7&amp;sourceID=14","3.7")</f>
        <v>3.7</v>
      </c>
      <c r="G251" s="4" t="str">
        <f>HYPERLINK("http://141.218.60.56/~jnz1568/getInfo.php?workbook=22_12.xlsx&amp;sheet=U0&amp;row=251&amp;col=7&amp;number=0.35&amp;sourceID=14","0.35")</f>
        <v>0.35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HYPERLINK("http://141.218.60.56/~jnz1568/getInfo.php?workbook=22_12.xlsx&amp;sheet=U0&amp;row=252&amp;col=6&amp;number=3.8&amp;sourceID=14","3.8")</f>
        <v>3.8</v>
      </c>
      <c r="G252" s="4" t="str">
        <f>HYPERLINK("http://141.218.60.56/~jnz1568/getInfo.php?workbook=22_12.xlsx&amp;sheet=U0&amp;row=252&amp;col=7&amp;number=0.35&amp;sourceID=14","0.35")</f>
        <v>0.35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HYPERLINK("http://141.218.60.56/~jnz1568/getInfo.php?workbook=22_12.xlsx&amp;sheet=U0&amp;row=253&amp;col=6&amp;number=3.9&amp;sourceID=14","3.9")</f>
        <v>3.9</v>
      </c>
      <c r="G253" s="4" t="str">
        <f>HYPERLINK("http://141.218.60.56/~jnz1568/getInfo.php?workbook=22_12.xlsx&amp;sheet=U0&amp;row=253&amp;col=7&amp;number=0.35&amp;sourceID=14","0.35")</f>
        <v>0.35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HYPERLINK("http://141.218.60.56/~jnz1568/getInfo.php?workbook=22_12.xlsx&amp;sheet=U0&amp;row=254&amp;col=6&amp;number=4&amp;sourceID=14","4")</f>
        <v>4</v>
      </c>
      <c r="G254" s="4" t="str">
        <f>HYPERLINK("http://141.218.60.56/~jnz1568/getInfo.php?workbook=22_12.xlsx&amp;sheet=U0&amp;row=254&amp;col=7&amp;number=0.35&amp;sourceID=14","0.35")</f>
        <v>0.35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HYPERLINK("http://141.218.60.56/~jnz1568/getInfo.php?workbook=22_12.xlsx&amp;sheet=U0&amp;row=255&amp;col=6&amp;number=4.1&amp;sourceID=14","4.1")</f>
        <v>4.1</v>
      </c>
      <c r="G255" s="4" t="str">
        <f>HYPERLINK("http://141.218.60.56/~jnz1568/getInfo.php?workbook=22_12.xlsx&amp;sheet=U0&amp;row=255&amp;col=7&amp;number=0.35&amp;sourceID=14","0.35")</f>
        <v>0.35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HYPERLINK("http://141.218.60.56/~jnz1568/getInfo.php?workbook=22_12.xlsx&amp;sheet=U0&amp;row=256&amp;col=6&amp;number=4.2&amp;sourceID=14","4.2")</f>
        <v>4.2</v>
      </c>
      <c r="G256" s="4" t="str">
        <f>HYPERLINK("http://141.218.60.56/~jnz1568/getInfo.php?workbook=22_12.xlsx&amp;sheet=U0&amp;row=256&amp;col=7&amp;number=0.35&amp;sourceID=14","0.35")</f>
        <v>0.35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HYPERLINK("http://141.218.60.56/~jnz1568/getInfo.php?workbook=22_12.xlsx&amp;sheet=U0&amp;row=257&amp;col=6&amp;number=4.3&amp;sourceID=14","4.3")</f>
        <v>4.3</v>
      </c>
      <c r="G257" s="4" t="str">
        <f>HYPERLINK("http://141.218.60.56/~jnz1568/getInfo.php?workbook=22_12.xlsx&amp;sheet=U0&amp;row=257&amp;col=7&amp;number=0.35&amp;sourceID=14","0.35")</f>
        <v>0.35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HYPERLINK("http://141.218.60.56/~jnz1568/getInfo.php?workbook=22_12.xlsx&amp;sheet=U0&amp;row=258&amp;col=6&amp;number=4.4&amp;sourceID=14","4.4")</f>
        <v>4.4</v>
      </c>
      <c r="G258" s="4" t="str">
        <f>HYPERLINK("http://141.218.60.56/~jnz1568/getInfo.php?workbook=22_12.xlsx&amp;sheet=U0&amp;row=258&amp;col=7&amp;number=0.351&amp;sourceID=14","0.351")</f>
        <v>0.351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HYPERLINK("http://141.218.60.56/~jnz1568/getInfo.php?workbook=22_12.xlsx&amp;sheet=U0&amp;row=259&amp;col=6&amp;number=4.5&amp;sourceID=14","4.5")</f>
        <v>4.5</v>
      </c>
      <c r="G259" s="4" t="str">
        <f>HYPERLINK("http://141.218.60.56/~jnz1568/getInfo.php?workbook=22_12.xlsx&amp;sheet=U0&amp;row=259&amp;col=7&amp;number=0.351&amp;sourceID=14","0.351")</f>
        <v>0.351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HYPERLINK("http://141.218.60.56/~jnz1568/getInfo.php?workbook=22_12.xlsx&amp;sheet=U0&amp;row=260&amp;col=6&amp;number=4.6&amp;sourceID=14","4.6")</f>
        <v>4.6</v>
      </c>
      <c r="G260" s="4" t="str">
        <f>HYPERLINK("http://141.218.60.56/~jnz1568/getInfo.php?workbook=22_12.xlsx&amp;sheet=U0&amp;row=260&amp;col=7&amp;number=0.351&amp;sourceID=14","0.351")</f>
        <v>0.351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HYPERLINK("http://141.218.60.56/~jnz1568/getInfo.php?workbook=22_12.xlsx&amp;sheet=U0&amp;row=261&amp;col=6&amp;number=4.7&amp;sourceID=14","4.7")</f>
        <v>4.7</v>
      </c>
      <c r="G261" s="4" t="str">
        <f>HYPERLINK("http://141.218.60.56/~jnz1568/getInfo.php?workbook=22_12.xlsx&amp;sheet=U0&amp;row=261&amp;col=7&amp;number=0.351&amp;sourceID=14","0.351")</f>
        <v>0.351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HYPERLINK("http://141.218.60.56/~jnz1568/getInfo.php?workbook=22_12.xlsx&amp;sheet=U0&amp;row=262&amp;col=6&amp;number=4.8&amp;sourceID=14","4.8")</f>
        <v>4.8</v>
      </c>
      <c r="G262" s="4" t="str">
        <f>HYPERLINK("http://141.218.60.56/~jnz1568/getInfo.php?workbook=22_12.xlsx&amp;sheet=U0&amp;row=262&amp;col=7&amp;number=0.351&amp;sourceID=14","0.351")</f>
        <v>0.351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HYPERLINK("http://141.218.60.56/~jnz1568/getInfo.php?workbook=22_12.xlsx&amp;sheet=U0&amp;row=263&amp;col=6&amp;number=4.9&amp;sourceID=14","4.9")</f>
        <v>4.9</v>
      </c>
      <c r="G263" s="4" t="str">
        <f>HYPERLINK("http://141.218.60.56/~jnz1568/getInfo.php?workbook=22_12.xlsx&amp;sheet=U0&amp;row=263&amp;col=7&amp;number=0.351&amp;sourceID=14","0.351")</f>
        <v>0.351</v>
      </c>
    </row>
    <row r="264" spans="1:7">
      <c r="A264" s="3">
        <v>22</v>
      </c>
      <c r="B264" s="3">
        <v>12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HYPERLINK("http://141.218.60.56/~jnz1568/getInfo.php?workbook=22_12.xlsx&amp;sheet=U0&amp;row=264&amp;col=6&amp;number=3&amp;sourceID=14","3")</f>
        <v>3</v>
      </c>
      <c r="G264" s="4" t="str">
        <f>HYPERLINK("http://141.218.60.56/~jnz1568/getInfo.php?workbook=22_12.xlsx&amp;sheet=U0&amp;row=264&amp;col=7&amp;number=0.00726&amp;sourceID=14","0.00726")</f>
        <v>0.00726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HYPERLINK("http://141.218.60.56/~jnz1568/getInfo.php?workbook=22_12.xlsx&amp;sheet=U0&amp;row=265&amp;col=6&amp;number=3.1&amp;sourceID=14","3.1")</f>
        <v>3.1</v>
      </c>
      <c r="G265" s="4" t="str">
        <f>HYPERLINK("http://141.218.60.56/~jnz1568/getInfo.php?workbook=22_12.xlsx&amp;sheet=U0&amp;row=265&amp;col=7&amp;number=0.00726&amp;sourceID=14","0.00726")</f>
        <v>0.00726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HYPERLINK("http://141.218.60.56/~jnz1568/getInfo.php?workbook=22_12.xlsx&amp;sheet=U0&amp;row=266&amp;col=6&amp;number=3.2&amp;sourceID=14","3.2")</f>
        <v>3.2</v>
      </c>
      <c r="G266" s="4" t="str">
        <f>HYPERLINK("http://141.218.60.56/~jnz1568/getInfo.php?workbook=22_12.xlsx&amp;sheet=U0&amp;row=266&amp;col=7&amp;number=0.00726&amp;sourceID=14","0.00726")</f>
        <v>0.00726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HYPERLINK("http://141.218.60.56/~jnz1568/getInfo.php?workbook=22_12.xlsx&amp;sheet=U0&amp;row=267&amp;col=6&amp;number=3.3&amp;sourceID=14","3.3")</f>
        <v>3.3</v>
      </c>
      <c r="G267" s="4" t="str">
        <f>HYPERLINK("http://141.218.60.56/~jnz1568/getInfo.php?workbook=22_12.xlsx&amp;sheet=U0&amp;row=267&amp;col=7&amp;number=0.00726&amp;sourceID=14","0.00726")</f>
        <v>0.00726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HYPERLINK("http://141.218.60.56/~jnz1568/getInfo.php?workbook=22_12.xlsx&amp;sheet=U0&amp;row=268&amp;col=6&amp;number=3.4&amp;sourceID=14","3.4")</f>
        <v>3.4</v>
      </c>
      <c r="G268" s="4" t="str">
        <f>HYPERLINK("http://141.218.60.56/~jnz1568/getInfo.php?workbook=22_12.xlsx&amp;sheet=U0&amp;row=268&amp;col=7&amp;number=0.00725&amp;sourceID=14","0.00725")</f>
        <v>0.00725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HYPERLINK("http://141.218.60.56/~jnz1568/getInfo.php?workbook=22_12.xlsx&amp;sheet=U0&amp;row=269&amp;col=6&amp;number=3.5&amp;sourceID=14","3.5")</f>
        <v>3.5</v>
      </c>
      <c r="G269" s="4" t="str">
        <f>HYPERLINK("http://141.218.60.56/~jnz1568/getInfo.php?workbook=22_12.xlsx&amp;sheet=U0&amp;row=269&amp;col=7&amp;number=0.00725&amp;sourceID=14","0.00725")</f>
        <v>0.00725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HYPERLINK("http://141.218.60.56/~jnz1568/getInfo.php?workbook=22_12.xlsx&amp;sheet=U0&amp;row=270&amp;col=6&amp;number=3.6&amp;sourceID=14","3.6")</f>
        <v>3.6</v>
      </c>
      <c r="G270" s="4" t="str">
        <f>HYPERLINK("http://141.218.60.56/~jnz1568/getInfo.php?workbook=22_12.xlsx&amp;sheet=U0&amp;row=270&amp;col=7&amp;number=0.00725&amp;sourceID=14","0.00725")</f>
        <v>0.00725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HYPERLINK("http://141.218.60.56/~jnz1568/getInfo.php?workbook=22_12.xlsx&amp;sheet=U0&amp;row=271&amp;col=6&amp;number=3.7&amp;sourceID=14","3.7")</f>
        <v>3.7</v>
      </c>
      <c r="G271" s="4" t="str">
        <f>HYPERLINK("http://141.218.60.56/~jnz1568/getInfo.php?workbook=22_12.xlsx&amp;sheet=U0&amp;row=271&amp;col=7&amp;number=0.00725&amp;sourceID=14","0.00725")</f>
        <v>0.00725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HYPERLINK("http://141.218.60.56/~jnz1568/getInfo.php?workbook=22_12.xlsx&amp;sheet=U0&amp;row=272&amp;col=6&amp;number=3.8&amp;sourceID=14","3.8")</f>
        <v>3.8</v>
      </c>
      <c r="G272" s="4" t="str">
        <f>HYPERLINK("http://141.218.60.56/~jnz1568/getInfo.php?workbook=22_12.xlsx&amp;sheet=U0&amp;row=272&amp;col=7&amp;number=0.00725&amp;sourceID=14","0.00725")</f>
        <v>0.00725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HYPERLINK("http://141.218.60.56/~jnz1568/getInfo.php?workbook=22_12.xlsx&amp;sheet=U0&amp;row=273&amp;col=6&amp;number=3.9&amp;sourceID=14","3.9")</f>
        <v>3.9</v>
      </c>
      <c r="G273" s="4" t="str">
        <f>HYPERLINK("http://141.218.60.56/~jnz1568/getInfo.php?workbook=22_12.xlsx&amp;sheet=U0&amp;row=273&amp;col=7&amp;number=0.00725&amp;sourceID=14","0.00725")</f>
        <v>0.00725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HYPERLINK("http://141.218.60.56/~jnz1568/getInfo.php?workbook=22_12.xlsx&amp;sheet=U0&amp;row=274&amp;col=6&amp;number=4&amp;sourceID=14","4")</f>
        <v>4</v>
      </c>
      <c r="G274" s="4" t="str">
        <f>HYPERLINK("http://141.218.60.56/~jnz1568/getInfo.php?workbook=22_12.xlsx&amp;sheet=U0&amp;row=274&amp;col=7&amp;number=0.00724&amp;sourceID=14","0.00724")</f>
        <v>0.00724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HYPERLINK("http://141.218.60.56/~jnz1568/getInfo.php?workbook=22_12.xlsx&amp;sheet=U0&amp;row=275&amp;col=6&amp;number=4.1&amp;sourceID=14","4.1")</f>
        <v>4.1</v>
      </c>
      <c r="G275" s="4" t="str">
        <f>HYPERLINK("http://141.218.60.56/~jnz1568/getInfo.php?workbook=22_12.xlsx&amp;sheet=U0&amp;row=275&amp;col=7&amp;number=0.00724&amp;sourceID=14","0.00724")</f>
        <v>0.00724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HYPERLINK("http://141.218.60.56/~jnz1568/getInfo.php?workbook=22_12.xlsx&amp;sheet=U0&amp;row=276&amp;col=6&amp;number=4.2&amp;sourceID=14","4.2")</f>
        <v>4.2</v>
      </c>
      <c r="G276" s="4" t="str">
        <f>HYPERLINK("http://141.218.60.56/~jnz1568/getInfo.php?workbook=22_12.xlsx&amp;sheet=U0&amp;row=276&amp;col=7&amp;number=0.00724&amp;sourceID=14","0.00724")</f>
        <v>0.00724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HYPERLINK("http://141.218.60.56/~jnz1568/getInfo.php?workbook=22_12.xlsx&amp;sheet=U0&amp;row=277&amp;col=6&amp;number=4.3&amp;sourceID=14","4.3")</f>
        <v>4.3</v>
      </c>
      <c r="G277" s="4" t="str">
        <f>HYPERLINK("http://141.218.60.56/~jnz1568/getInfo.php?workbook=22_12.xlsx&amp;sheet=U0&amp;row=277&amp;col=7&amp;number=0.00723&amp;sourceID=14","0.00723")</f>
        <v>0.00723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HYPERLINK("http://141.218.60.56/~jnz1568/getInfo.php?workbook=22_12.xlsx&amp;sheet=U0&amp;row=278&amp;col=6&amp;number=4.4&amp;sourceID=14","4.4")</f>
        <v>4.4</v>
      </c>
      <c r="G278" s="4" t="str">
        <f>HYPERLINK("http://141.218.60.56/~jnz1568/getInfo.php?workbook=22_12.xlsx&amp;sheet=U0&amp;row=278&amp;col=7&amp;number=0.00722&amp;sourceID=14","0.00722")</f>
        <v>0.00722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HYPERLINK("http://141.218.60.56/~jnz1568/getInfo.php?workbook=22_12.xlsx&amp;sheet=U0&amp;row=279&amp;col=6&amp;number=4.5&amp;sourceID=14","4.5")</f>
        <v>4.5</v>
      </c>
      <c r="G279" s="4" t="str">
        <f>HYPERLINK("http://141.218.60.56/~jnz1568/getInfo.php?workbook=22_12.xlsx&amp;sheet=U0&amp;row=279&amp;col=7&amp;number=0.00721&amp;sourceID=14","0.00721")</f>
        <v>0.00721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HYPERLINK("http://141.218.60.56/~jnz1568/getInfo.php?workbook=22_12.xlsx&amp;sheet=U0&amp;row=280&amp;col=6&amp;number=4.6&amp;sourceID=14","4.6")</f>
        <v>4.6</v>
      </c>
      <c r="G280" s="4" t="str">
        <f>HYPERLINK("http://141.218.60.56/~jnz1568/getInfo.php?workbook=22_12.xlsx&amp;sheet=U0&amp;row=280&amp;col=7&amp;number=0.0072&amp;sourceID=14","0.0072")</f>
        <v>0.0072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HYPERLINK("http://141.218.60.56/~jnz1568/getInfo.php?workbook=22_12.xlsx&amp;sheet=U0&amp;row=281&amp;col=6&amp;number=4.7&amp;sourceID=14","4.7")</f>
        <v>4.7</v>
      </c>
      <c r="G281" s="4" t="str">
        <f>HYPERLINK("http://141.218.60.56/~jnz1568/getInfo.php?workbook=22_12.xlsx&amp;sheet=U0&amp;row=281&amp;col=7&amp;number=0.00719&amp;sourceID=14","0.00719")</f>
        <v>0.00719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HYPERLINK("http://141.218.60.56/~jnz1568/getInfo.php?workbook=22_12.xlsx&amp;sheet=U0&amp;row=282&amp;col=6&amp;number=4.8&amp;sourceID=14","4.8")</f>
        <v>4.8</v>
      </c>
      <c r="G282" s="4" t="str">
        <f>HYPERLINK("http://141.218.60.56/~jnz1568/getInfo.php?workbook=22_12.xlsx&amp;sheet=U0&amp;row=282&amp;col=7&amp;number=0.00717&amp;sourceID=14","0.00717")</f>
        <v>0.00717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HYPERLINK("http://141.218.60.56/~jnz1568/getInfo.php?workbook=22_12.xlsx&amp;sheet=U0&amp;row=283&amp;col=6&amp;number=4.9&amp;sourceID=14","4.9")</f>
        <v>4.9</v>
      </c>
      <c r="G283" s="4" t="str">
        <f>HYPERLINK("http://141.218.60.56/~jnz1568/getInfo.php?workbook=22_12.xlsx&amp;sheet=U0&amp;row=283&amp;col=7&amp;number=0.00715&amp;sourceID=14","0.00715")</f>
        <v>0.00715</v>
      </c>
    </row>
    <row r="284" spans="1:7">
      <c r="A284" s="3">
        <v>22</v>
      </c>
      <c r="B284" s="3">
        <v>12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HYPERLINK("http://141.218.60.56/~jnz1568/getInfo.php?workbook=22_12.xlsx&amp;sheet=U0&amp;row=284&amp;col=6&amp;number=3&amp;sourceID=14","3")</f>
        <v>3</v>
      </c>
      <c r="G284" s="4" t="str">
        <f>HYPERLINK("http://141.218.60.56/~jnz1568/getInfo.php?workbook=22_12.xlsx&amp;sheet=U0&amp;row=284&amp;col=7&amp;number=0.0996&amp;sourceID=14","0.0996")</f>
        <v>0.0996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HYPERLINK("http://141.218.60.56/~jnz1568/getInfo.php?workbook=22_12.xlsx&amp;sheet=U0&amp;row=285&amp;col=6&amp;number=3.1&amp;sourceID=14","3.1")</f>
        <v>3.1</v>
      </c>
      <c r="G285" s="4" t="str">
        <f>HYPERLINK("http://141.218.60.56/~jnz1568/getInfo.php?workbook=22_12.xlsx&amp;sheet=U0&amp;row=285&amp;col=7&amp;number=0.0996&amp;sourceID=14","0.0996")</f>
        <v>0.0996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HYPERLINK("http://141.218.60.56/~jnz1568/getInfo.php?workbook=22_12.xlsx&amp;sheet=U0&amp;row=286&amp;col=6&amp;number=3.2&amp;sourceID=14","3.2")</f>
        <v>3.2</v>
      </c>
      <c r="G286" s="4" t="str">
        <f>HYPERLINK("http://141.218.60.56/~jnz1568/getInfo.php?workbook=22_12.xlsx&amp;sheet=U0&amp;row=286&amp;col=7&amp;number=0.0996&amp;sourceID=14","0.0996")</f>
        <v>0.0996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HYPERLINK("http://141.218.60.56/~jnz1568/getInfo.php?workbook=22_12.xlsx&amp;sheet=U0&amp;row=287&amp;col=6&amp;number=3.3&amp;sourceID=14","3.3")</f>
        <v>3.3</v>
      </c>
      <c r="G287" s="4" t="str">
        <f>HYPERLINK("http://141.218.60.56/~jnz1568/getInfo.php?workbook=22_12.xlsx&amp;sheet=U0&amp;row=287&amp;col=7&amp;number=0.0996&amp;sourceID=14","0.0996")</f>
        <v>0.0996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HYPERLINK("http://141.218.60.56/~jnz1568/getInfo.php?workbook=22_12.xlsx&amp;sheet=U0&amp;row=288&amp;col=6&amp;number=3.4&amp;sourceID=14","3.4")</f>
        <v>3.4</v>
      </c>
      <c r="G288" s="4" t="str">
        <f>HYPERLINK("http://141.218.60.56/~jnz1568/getInfo.php?workbook=22_12.xlsx&amp;sheet=U0&amp;row=288&amp;col=7&amp;number=0.0996&amp;sourceID=14","0.0996")</f>
        <v>0.0996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HYPERLINK("http://141.218.60.56/~jnz1568/getInfo.php?workbook=22_12.xlsx&amp;sheet=U0&amp;row=289&amp;col=6&amp;number=3.5&amp;sourceID=14","3.5")</f>
        <v>3.5</v>
      </c>
      <c r="G289" s="4" t="str">
        <f>HYPERLINK("http://141.218.60.56/~jnz1568/getInfo.php?workbook=22_12.xlsx&amp;sheet=U0&amp;row=289&amp;col=7&amp;number=0.0997&amp;sourceID=14","0.0997")</f>
        <v>0.0997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HYPERLINK("http://141.218.60.56/~jnz1568/getInfo.php?workbook=22_12.xlsx&amp;sheet=U0&amp;row=290&amp;col=6&amp;number=3.6&amp;sourceID=14","3.6")</f>
        <v>3.6</v>
      </c>
      <c r="G290" s="4" t="str">
        <f>HYPERLINK("http://141.218.60.56/~jnz1568/getInfo.php?workbook=22_12.xlsx&amp;sheet=U0&amp;row=290&amp;col=7&amp;number=0.0997&amp;sourceID=14","0.0997")</f>
        <v>0.0997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HYPERLINK("http://141.218.60.56/~jnz1568/getInfo.php?workbook=22_12.xlsx&amp;sheet=U0&amp;row=291&amp;col=6&amp;number=3.7&amp;sourceID=14","3.7")</f>
        <v>3.7</v>
      </c>
      <c r="G291" s="4" t="str">
        <f>HYPERLINK("http://141.218.60.56/~jnz1568/getInfo.php?workbook=22_12.xlsx&amp;sheet=U0&amp;row=291&amp;col=7&amp;number=0.0997&amp;sourceID=14","0.0997")</f>
        <v>0.0997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HYPERLINK("http://141.218.60.56/~jnz1568/getInfo.php?workbook=22_12.xlsx&amp;sheet=U0&amp;row=292&amp;col=6&amp;number=3.8&amp;sourceID=14","3.8")</f>
        <v>3.8</v>
      </c>
      <c r="G292" s="4" t="str">
        <f>HYPERLINK("http://141.218.60.56/~jnz1568/getInfo.php?workbook=22_12.xlsx&amp;sheet=U0&amp;row=292&amp;col=7&amp;number=0.0997&amp;sourceID=14","0.0997")</f>
        <v>0.0997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HYPERLINK("http://141.218.60.56/~jnz1568/getInfo.php?workbook=22_12.xlsx&amp;sheet=U0&amp;row=293&amp;col=6&amp;number=3.9&amp;sourceID=14","3.9")</f>
        <v>3.9</v>
      </c>
      <c r="G293" s="4" t="str">
        <f>HYPERLINK("http://141.218.60.56/~jnz1568/getInfo.php?workbook=22_12.xlsx&amp;sheet=U0&amp;row=293&amp;col=7&amp;number=0.0998&amp;sourceID=14","0.0998")</f>
        <v>0.0998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HYPERLINK("http://141.218.60.56/~jnz1568/getInfo.php?workbook=22_12.xlsx&amp;sheet=U0&amp;row=294&amp;col=6&amp;number=4&amp;sourceID=14","4")</f>
        <v>4</v>
      </c>
      <c r="G294" s="4" t="str">
        <f>HYPERLINK("http://141.218.60.56/~jnz1568/getInfo.php?workbook=22_12.xlsx&amp;sheet=U0&amp;row=294&amp;col=7&amp;number=0.0998&amp;sourceID=14","0.0998")</f>
        <v>0.0998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HYPERLINK("http://141.218.60.56/~jnz1568/getInfo.php?workbook=22_12.xlsx&amp;sheet=U0&amp;row=295&amp;col=6&amp;number=4.1&amp;sourceID=14","4.1")</f>
        <v>4.1</v>
      </c>
      <c r="G295" s="4" t="str">
        <f>HYPERLINK("http://141.218.60.56/~jnz1568/getInfo.php?workbook=22_12.xlsx&amp;sheet=U0&amp;row=295&amp;col=7&amp;number=0.0999&amp;sourceID=14","0.0999")</f>
        <v>0.0999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HYPERLINK("http://141.218.60.56/~jnz1568/getInfo.php?workbook=22_12.xlsx&amp;sheet=U0&amp;row=296&amp;col=6&amp;number=4.2&amp;sourceID=14","4.2")</f>
        <v>4.2</v>
      </c>
      <c r="G296" s="4" t="str">
        <f>HYPERLINK("http://141.218.60.56/~jnz1568/getInfo.php?workbook=22_12.xlsx&amp;sheet=U0&amp;row=296&amp;col=7&amp;number=0.0999&amp;sourceID=14","0.0999")</f>
        <v>0.0999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HYPERLINK("http://141.218.60.56/~jnz1568/getInfo.php?workbook=22_12.xlsx&amp;sheet=U0&amp;row=297&amp;col=6&amp;number=4.3&amp;sourceID=14","4.3")</f>
        <v>4.3</v>
      </c>
      <c r="G297" s="4" t="str">
        <f>HYPERLINK("http://141.218.60.56/~jnz1568/getInfo.php?workbook=22_12.xlsx&amp;sheet=U0&amp;row=297&amp;col=7&amp;number=0.1&amp;sourceID=14","0.1")</f>
        <v>0.1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HYPERLINK("http://141.218.60.56/~jnz1568/getInfo.php?workbook=22_12.xlsx&amp;sheet=U0&amp;row=298&amp;col=6&amp;number=4.4&amp;sourceID=14","4.4")</f>
        <v>4.4</v>
      </c>
      <c r="G298" s="4" t="str">
        <f>HYPERLINK("http://141.218.60.56/~jnz1568/getInfo.php?workbook=22_12.xlsx&amp;sheet=U0&amp;row=298&amp;col=7&amp;number=0.1&amp;sourceID=14","0.1")</f>
        <v>0.1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HYPERLINK("http://141.218.60.56/~jnz1568/getInfo.php?workbook=22_12.xlsx&amp;sheet=U0&amp;row=299&amp;col=6&amp;number=4.5&amp;sourceID=14","4.5")</f>
        <v>4.5</v>
      </c>
      <c r="G299" s="4" t="str">
        <f>HYPERLINK("http://141.218.60.56/~jnz1568/getInfo.php?workbook=22_12.xlsx&amp;sheet=U0&amp;row=299&amp;col=7&amp;number=0.1&amp;sourceID=14","0.1")</f>
        <v>0.1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HYPERLINK("http://141.218.60.56/~jnz1568/getInfo.php?workbook=22_12.xlsx&amp;sheet=U0&amp;row=300&amp;col=6&amp;number=4.6&amp;sourceID=14","4.6")</f>
        <v>4.6</v>
      </c>
      <c r="G300" s="4" t="str">
        <f>HYPERLINK("http://141.218.60.56/~jnz1568/getInfo.php?workbook=22_12.xlsx&amp;sheet=U0&amp;row=300&amp;col=7&amp;number=0.1&amp;sourceID=14","0.1")</f>
        <v>0.1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HYPERLINK("http://141.218.60.56/~jnz1568/getInfo.php?workbook=22_12.xlsx&amp;sheet=U0&amp;row=301&amp;col=6&amp;number=4.7&amp;sourceID=14","4.7")</f>
        <v>4.7</v>
      </c>
      <c r="G301" s="4" t="str">
        <f>HYPERLINK("http://141.218.60.56/~jnz1568/getInfo.php?workbook=22_12.xlsx&amp;sheet=U0&amp;row=301&amp;col=7&amp;number=0.101&amp;sourceID=14","0.101")</f>
        <v>0.101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HYPERLINK("http://141.218.60.56/~jnz1568/getInfo.php?workbook=22_12.xlsx&amp;sheet=U0&amp;row=302&amp;col=6&amp;number=4.8&amp;sourceID=14","4.8")</f>
        <v>4.8</v>
      </c>
      <c r="G302" s="4" t="str">
        <f>HYPERLINK("http://141.218.60.56/~jnz1568/getInfo.php?workbook=22_12.xlsx&amp;sheet=U0&amp;row=302&amp;col=7&amp;number=0.101&amp;sourceID=14","0.101")</f>
        <v>0.101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HYPERLINK("http://141.218.60.56/~jnz1568/getInfo.php?workbook=22_12.xlsx&amp;sheet=U0&amp;row=303&amp;col=6&amp;number=4.9&amp;sourceID=14","4.9")</f>
        <v>4.9</v>
      </c>
      <c r="G303" s="4" t="str">
        <f>HYPERLINK("http://141.218.60.56/~jnz1568/getInfo.php?workbook=22_12.xlsx&amp;sheet=U0&amp;row=303&amp;col=7&amp;number=0.101&amp;sourceID=14","0.101")</f>
        <v>0.101</v>
      </c>
    </row>
    <row r="304" spans="1:7">
      <c r="A304" s="3">
        <v>22</v>
      </c>
      <c r="B304" s="3">
        <v>12</v>
      </c>
      <c r="C304" s="3">
        <v>2</v>
      </c>
      <c r="D304" s="3">
        <v>3</v>
      </c>
      <c r="E304" s="3">
        <v>1</v>
      </c>
      <c r="F304" s="4" t="str">
        <f>HYPERLINK("http://141.218.60.56/~jnz1568/getInfo.php?workbook=22_12.xlsx&amp;sheet=U0&amp;row=304&amp;col=6&amp;number=3&amp;sourceID=14","3")</f>
        <v>3</v>
      </c>
      <c r="G304" s="4" t="str">
        <f>HYPERLINK("http://141.218.60.56/~jnz1568/getInfo.php?workbook=22_12.xlsx&amp;sheet=U0&amp;row=304&amp;col=7&amp;number=0.0569&amp;sourceID=14","0.0569")</f>
        <v>0.0569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HYPERLINK("http://141.218.60.56/~jnz1568/getInfo.php?workbook=22_12.xlsx&amp;sheet=U0&amp;row=305&amp;col=6&amp;number=3.1&amp;sourceID=14","3.1")</f>
        <v>3.1</v>
      </c>
      <c r="G305" s="4" t="str">
        <f>HYPERLINK("http://141.218.60.56/~jnz1568/getInfo.php?workbook=22_12.xlsx&amp;sheet=U0&amp;row=305&amp;col=7&amp;number=0.0568&amp;sourceID=14","0.0568")</f>
        <v>0.0568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HYPERLINK("http://141.218.60.56/~jnz1568/getInfo.php?workbook=22_12.xlsx&amp;sheet=U0&amp;row=306&amp;col=6&amp;number=3.2&amp;sourceID=14","3.2")</f>
        <v>3.2</v>
      </c>
      <c r="G306" s="4" t="str">
        <f>HYPERLINK("http://141.218.60.56/~jnz1568/getInfo.php?workbook=22_12.xlsx&amp;sheet=U0&amp;row=306&amp;col=7&amp;number=0.0567&amp;sourceID=14","0.0567")</f>
        <v>0.0567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HYPERLINK("http://141.218.60.56/~jnz1568/getInfo.php?workbook=22_12.xlsx&amp;sheet=U0&amp;row=307&amp;col=6&amp;number=3.3&amp;sourceID=14","3.3")</f>
        <v>3.3</v>
      </c>
      <c r="G307" s="4" t="str">
        <f>HYPERLINK("http://141.218.60.56/~jnz1568/getInfo.php?workbook=22_12.xlsx&amp;sheet=U0&amp;row=307&amp;col=7&amp;number=0.0565&amp;sourceID=14","0.0565")</f>
        <v>0.0565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HYPERLINK("http://141.218.60.56/~jnz1568/getInfo.php?workbook=22_12.xlsx&amp;sheet=U0&amp;row=308&amp;col=6&amp;number=3.4&amp;sourceID=14","3.4")</f>
        <v>3.4</v>
      </c>
      <c r="G308" s="4" t="str">
        <f>HYPERLINK("http://141.218.60.56/~jnz1568/getInfo.php?workbook=22_12.xlsx&amp;sheet=U0&amp;row=308&amp;col=7&amp;number=0.0563&amp;sourceID=14","0.0563")</f>
        <v>0.0563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HYPERLINK("http://141.218.60.56/~jnz1568/getInfo.php?workbook=22_12.xlsx&amp;sheet=U0&amp;row=309&amp;col=6&amp;number=3.5&amp;sourceID=14","3.5")</f>
        <v>3.5</v>
      </c>
      <c r="G309" s="4" t="str">
        <f>HYPERLINK("http://141.218.60.56/~jnz1568/getInfo.php?workbook=22_12.xlsx&amp;sheet=U0&amp;row=309&amp;col=7&amp;number=0.0561&amp;sourceID=14","0.0561")</f>
        <v>0.0561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HYPERLINK("http://141.218.60.56/~jnz1568/getInfo.php?workbook=22_12.xlsx&amp;sheet=U0&amp;row=310&amp;col=6&amp;number=3.6&amp;sourceID=14","3.6")</f>
        <v>3.6</v>
      </c>
      <c r="G310" s="4" t="str">
        <f>HYPERLINK("http://141.218.60.56/~jnz1568/getInfo.php?workbook=22_12.xlsx&amp;sheet=U0&amp;row=310&amp;col=7&amp;number=0.0558&amp;sourceID=14","0.0558")</f>
        <v>0.0558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HYPERLINK("http://141.218.60.56/~jnz1568/getInfo.php?workbook=22_12.xlsx&amp;sheet=U0&amp;row=311&amp;col=6&amp;number=3.7&amp;sourceID=14","3.7")</f>
        <v>3.7</v>
      </c>
      <c r="G311" s="4" t="str">
        <f>HYPERLINK("http://141.218.60.56/~jnz1568/getInfo.php?workbook=22_12.xlsx&amp;sheet=U0&amp;row=311&amp;col=7&amp;number=0.0554&amp;sourceID=14","0.0554")</f>
        <v>0.0554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HYPERLINK("http://141.218.60.56/~jnz1568/getInfo.php?workbook=22_12.xlsx&amp;sheet=U0&amp;row=312&amp;col=6&amp;number=3.8&amp;sourceID=14","3.8")</f>
        <v>3.8</v>
      </c>
      <c r="G312" s="4" t="str">
        <f>HYPERLINK("http://141.218.60.56/~jnz1568/getInfo.php?workbook=22_12.xlsx&amp;sheet=U0&amp;row=312&amp;col=7&amp;number=0.0549&amp;sourceID=14","0.0549")</f>
        <v>0.0549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HYPERLINK("http://141.218.60.56/~jnz1568/getInfo.php?workbook=22_12.xlsx&amp;sheet=U0&amp;row=313&amp;col=6&amp;number=3.9&amp;sourceID=14","3.9")</f>
        <v>3.9</v>
      </c>
      <c r="G313" s="4" t="str">
        <f>HYPERLINK("http://141.218.60.56/~jnz1568/getInfo.php?workbook=22_12.xlsx&amp;sheet=U0&amp;row=313&amp;col=7&amp;number=0.0543&amp;sourceID=14","0.0543")</f>
        <v>0.0543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HYPERLINK("http://141.218.60.56/~jnz1568/getInfo.php?workbook=22_12.xlsx&amp;sheet=U0&amp;row=314&amp;col=6&amp;number=4&amp;sourceID=14","4")</f>
        <v>4</v>
      </c>
      <c r="G314" s="4" t="str">
        <f>HYPERLINK("http://141.218.60.56/~jnz1568/getInfo.php?workbook=22_12.xlsx&amp;sheet=U0&amp;row=314&amp;col=7&amp;number=0.0536&amp;sourceID=14","0.0536")</f>
        <v>0.0536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HYPERLINK("http://141.218.60.56/~jnz1568/getInfo.php?workbook=22_12.xlsx&amp;sheet=U0&amp;row=315&amp;col=6&amp;number=4.1&amp;sourceID=14","4.1")</f>
        <v>4.1</v>
      </c>
      <c r="G315" s="4" t="str">
        <f>HYPERLINK("http://141.218.60.56/~jnz1568/getInfo.php?workbook=22_12.xlsx&amp;sheet=U0&amp;row=315&amp;col=7&amp;number=0.0526&amp;sourceID=14","0.0526")</f>
        <v>0.0526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HYPERLINK("http://141.218.60.56/~jnz1568/getInfo.php?workbook=22_12.xlsx&amp;sheet=U0&amp;row=316&amp;col=6&amp;number=4.2&amp;sourceID=14","4.2")</f>
        <v>4.2</v>
      </c>
      <c r="G316" s="4" t="str">
        <f>HYPERLINK("http://141.218.60.56/~jnz1568/getInfo.php?workbook=22_12.xlsx&amp;sheet=U0&amp;row=316&amp;col=7&amp;number=0.0515&amp;sourceID=14","0.0515")</f>
        <v>0.0515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HYPERLINK("http://141.218.60.56/~jnz1568/getInfo.php?workbook=22_12.xlsx&amp;sheet=U0&amp;row=317&amp;col=6&amp;number=4.3&amp;sourceID=14","4.3")</f>
        <v>4.3</v>
      </c>
      <c r="G317" s="4" t="str">
        <f>HYPERLINK("http://141.218.60.56/~jnz1568/getInfo.php?workbook=22_12.xlsx&amp;sheet=U0&amp;row=317&amp;col=7&amp;number=0.0501&amp;sourceID=14","0.0501")</f>
        <v>0.0501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HYPERLINK("http://141.218.60.56/~jnz1568/getInfo.php?workbook=22_12.xlsx&amp;sheet=U0&amp;row=318&amp;col=6&amp;number=4.4&amp;sourceID=14","4.4")</f>
        <v>4.4</v>
      </c>
      <c r="G318" s="4" t="str">
        <f>HYPERLINK("http://141.218.60.56/~jnz1568/getInfo.php?workbook=22_12.xlsx&amp;sheet=U0&amp;row=318&amp;col=7&amp;number=0.0485&amp;sourceID=14","0.0485")</f>
        <v>0.0485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HYPERLINK("http://141.218.60.56/~jnz1568/getInfo.php?workbook=22_12.xlsx&amp;sheet=U0&amp;row=319&amp;col=6&amp;number=4.5&amp;sourceID=14","4.5")</f>
        <v>4.5</v>
      </c>
      <c r="G319" s="4" t="str">
        <f>HYPERLINK("http://141.218.60.56/~jnz1568/getInfo.php?workbook=22_12.xlsx&amp;sheet=U0&amp;row=319&amp;col=7&amp;number=0.0465&amp;sourceID=14","0.0465")</f>
        <v>0.0465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HYPERLINK("http://141.218.60.56/~jnz1568/getInfo.php?workbook=22_12.xlsx&amp;sheet=U0&amp;row=320&amp;col=6&amp;number=4.6&amp;sourceID=14","4.6")</f>
        <v>4.6</v>
      </c>
      <c r="G320" s="4" t="str">
        <f>HYPERLINK("http://141.218.60.56/~jnz1568/getInfo.php?workbook=22_12.xlsx&amp;sheet=U0&amp;row=320&amp;col=7&amp;number=0.0442&amp;sourceID=14","0.0442")</f>
        <v>0.0442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HYPERLINK("http://141.218.60.56/~jnz1568/getInfo.php?workbook=22_12.xlsx&amp;sheet=U0&amp;row=321&amp;col=6&amp;number=4.7&amp;sourceID=14","4.7")</f>
        <v>4.7</v>
      </c>
      <c r="G321" s="4" t="str">
        <f>HYPERLINK("http://141.218.60.56/~jnz1568/getInfo.php?workbook=22_12.xlsx&amp;sheet=U0&amp;row=321&amp;col=7&amp;number=0.0417&amp;sourceID=14","0.0417")</f>
        <v>0.0417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HYPERLINK("http://141.218.60.56/~jnz1568/getInfo.php?workbook=22_12.xlsx&amp;sheet=U0&amp;row=322&amp;col=6&amp;number=4.8&amp;sourceID=14","4.8")</f>
        <v>4.8</v>
      </c>
      <c r="G322" s="4" t="str">
        <f>HYPERLINK("http://141.218.60.56/~jnz1568/getInfo.php?workbook=22_12.xlsx&amp;sheet=U0&amp;row=322&amp;col=7&amp;number=0.0389&amp;sourceID=14","0.0389")</f>
        <v>0.0389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HYPERLINK("http://141.218.60.56/~jnz1568/getInfo.php?workbook=22_12.xlsx&amp;sheet=U0&amp;row=323&amp;col=6&amp;number=4.9&amp;sourceID=14","4.9")</f>
        <v>4.9</v>
      </c>
      <c r="G323" s="4" t="str">
        <f>HYPERLINK("http://141.218.60.56/~jnz1568/getInfo.php?workbook=22_12.xlsx&amp;sheet=U0&amp;row=323&amp;col=7&amp;number=0.036&amp;sourceID=14","0.036")</f>
        <v>0.036</v>
      </c>
    </row>
    <row r="324" spans="1:7">
      <c r="A324" s="3">
        <v>22</v>
      </c>
      <c r="B324" s="3">
        <v>12</v>
      </c>
      <c r="C324" s="3">
        <v>2</v>
      </c>
      <c r="D324" s="3">
        <v>4</v>
      </c>
      <c r="E324" s="3">
        <v>1</v>
      </c>
      <c r="F324" s="4" t="str">
        <f>HYPERLINK("http://141.218.60.56/~jnz1568/getInfo.php?workbook=22_12.xlsx&amp;sheet=U0&amp;row=324&amp;col=6&amp;number=3&amp;sourceID=14","3")</f>
        <v>3</v>
      </c>
      <c r="G324" s="4" t="str">
        <f>HYPERLINK("http://141.218.60.56/~jnz1568/getInfo.php?workbook=22_12.xlsx&amp;sheet=U0&amp;row=324&amp;col=7&amp;number=0.246&amp;sourceID=14","0.246")</f>
        <v>0.246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HYPERLINK("http://141.218.60.56/~jnz1568/getInfo.php?workbook=22_12.xlsx&amp;sheet=U0&amp;row=325&amp;col=6&amp;number=3.1&amp;sourceID=14","3.1")</f>
        <v>3.1</v>
      </c>
      <c r="G325" s="4" t="str">
        <f>HYPERLINK("http://141.218.60.56/~jnz1568/getInfo.php?workbook=22_12.xlsx&amp;sheet=U0&amp;row=325&amp;col=7&amp;number=0.246&amp;sourceID=14","0.246")</f>
        <v>0.246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HYPERLINK("http://141.218.60.56/~jnz1568/getInfo.php?workbook=22_12.xlsx&amp;sheet=U0&amp;row=326&amp;col=6&amp;number=3.2&amp;sourceID=14","3.2")</f>
        <v>3.2</v>
      </c>
      <c r="G326" s="4" t="str">
        <f>HYPERLINK("http://141.218.60.56/~jnz1568/getInfo.php?workbook=22_12.xlsx&amp;sheet=U0&amp;row=326&amp;col=7&amp;number=0.246&amp;sourceID=14","0.246")</f>
        <v>0.246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HYPERLINK("http://141.218.60.56/~jnz1568/getInfo.php?workbook=22_12.xlsx&amp;sheet=U0&amp;row=327&amp;col=6&amp;number=3.3&amp;sourceID=14","3.3")</f>
        <v>3.3</v>
      </c>
      <c r="G327" s="4" t="str">
        <f>HYPERLINK("http://141.218.60.56/~jnz1568/getInfo.php?workbook=22_12.xlsx&amp;sheet=U0&amp;row=327&amp;col=7&amp;number=0.246&amp;sourceID=14","0.246")</f>
        <v>0.246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HYPERLINK("http://141.218.60.56/~jnz1568/getInfo.php?workbook=22_12.xlsx&amp;sheet=U0&amp;row=328&amp;col=6&amp;number=3.4&amp;sourceID=14","3.4")</f>
        <v>3.4</v>
      </c>
      <c r="G328" s="4" t="str">
        <f>HYPERLINK("http://141.218.60.56/~jnz1568/getInfo.php?workbook=22_12.xlsx&amp;sheet=U0&amp;row=328&amp;col=7&amp;number=0.246&amp;sourceID=14","0.246")</f>
        <v>0.246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HYPERLINK("http://141.218.60.56/~jnz1568/getInfo.php?workbook=22_12.xlsx&amp;sheet=U0&amp;row=329&amp;col=6&amp;number=3.5&amp;sourceID=14","3.5")</f>
        <v>3.5</v>
      </c>
      <c r="G329" s="4" t="str">
        <f>HYPERLINK("http://141.218.60.56/~jnz1568/getInfo.php?workbook=22_12.xlsx&amp;sheet=U0&amp;row=329&amp;col=7&amp;number=0.245&amp;sourceID=14","0.245")</f>
        <v>0.245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HYPERLINK("http://141.218.60.56/~jnz1568/getInfo.php?workbook=22_12.xlsx&amp;sheet=U0&amp;row=330&amp;col=6&amp;number=3.6&amp;sourceID=14","3.6")</f>
        <v>3.6</v>
      </c>
      <c r="G330" s="4" t="str">
        <f>HYPERLINK("http://141.218.60.56/~jnz1568/getInfo.php?workbook=22_12.xlsx&amp;sheet=U0&amp;row=330&amp;col=7&amp;number=0.245&amp;sourceID=14","0.245")</f>
        <v>0.245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HYPERLINK("http://141.218.60.56/~jnz1568/getInfo.php?workbook=22_12.xlsx&amp;sheet=U0&amp;row=331&amp;col=6&amp;number=3.7&amp;sourceID=14","3.7")</f>
        <v>3.7</v>
      </c>
      <c r="G331" s="4" t="str">
        <f>HYPERLINK("http://141.218.60.56/~jnz1568/getInfo.php?workbook=22_12.xlsx&amp;sheet=U0&amp;row=331&amp;col=7&amp;number=0.245&amp;sourceID=14","0.245")</f>
        <v>0.245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HYPERLINK("http://141.218.60.56/~jnz1568/getInfo.php?workbook=22_12.xlsx&amp;sheet=U0&amp;row=332&amp;col=6&amp;number=3.8&amp;sourceID=14","3.8")</f>
        <v>3.8</v>
      </c>
      <c r="G332" s="4" t="str">
        <f>HYPERLINK("http://141.218.60.56/~jnz1568/getInfo.php?workbook=22_12.xlsx&amp;sheet=U0&amp;row=332&amp;col=7&amp;number=0.245&amp;sourceID=14","0.245")</f>
        <v>0.245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HYPERLINK("http://141.218.60.56/~jnz1568/getInfo.php?workbook=22_12.xlsx&amp;sheet=U0&amp;row=333&amp;col=6&amp;number=3.9&amp;sourceID=14","3.9")</f>
        <v>3.9</v>
      </c>
      <c r="G333" s="4" t="str">
        <f>HYPERLINK("http://141.218.60.56/~jnz1568/getInfo.php?workbook=22_12.xlsx&amp;sheet=U0&amp;row=333&amp;col=7&amp;number=0.245&amp;sourceID=14","0.245")</f>
        <v>0.245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HYPERLINK("http://141.218.60.56/~jnz1568/getInfo.php?workbook=22_12.xlsx&amp;sheet=U0&amp;row=334&amp;col=6&amp;number=4&amp;sourceID=14","4")</f>
        <v>4</v>
      </c>
      <c r="G334" s="4" t="str">
        <f>HYPERLINK("http://141.218.60.56/~jnz1568/getInfo.php?workbook=22_12.xlsx&amp;sheet=U0&amp;row=334&amp;col=7&amp;number=0.245&amp;sourceID=14","0.245")</f>
        <v>0.245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HYPERLINK("http://141.218.60.56/~jnz1568/getInfo.php?workbook=22_12.xlsx&amp;sheet=U0&amp;row=335&amp;col=6&amp;number=4.1&amp;sourceID=14","4.1")</f>
        <v>4.1</v>
      </c>
      <c r="G335" s="4" t="str">
        <f>HYPERLINK("http://141.218.60.56/~jnz1568/getInfo.php?workbook=22_12.xlsx&amp;sheet=U0&amp;row=335&amp;col=7&amp;number=0.244&amp;sourceID=14","0.244")</f>
        <v>0.244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HYPERLINK("http://141.218.60.56/~jnz1568/getInfo.php?workbook=22_12.xlsx&amp;sheet=U0&amp;row=336&amp;col=6&amp;number=4.2&amp;sourceID=14","4.2")</f>
        <v>4.2</v>
      </c>
      <c r="G336" s="4" t="str">
        <f>HYPERLINK("http://141.218.60.56/~jnz1568/getInfo.php?workbook=22_12.xlsx&amp;sheet=U0&amp;row=336&amp;col=7&amp;number=0.244&amp;sourceID=14","0.244")</f>
        <v>0.244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HYPERLINK("http://141.218.60.56/~jnz1568/getInfo.php?workbook=22_12.xlsx&amp;sheet=U0&amp;row=337&amp;col=6&amp;number=4.3&amp;sourceID=14","4.3")</f>
        <v>4.3</v>
      </c>
      <c r="G337" s="4" t="str">
        <f>HYPERLINK("http://141.218.60.56/~jnz1568/getInfo.php?workbook=22_12.xlsx&amp;sheet=U0&amp;row=337&amp;col=7&amp;number=0.243&amp;sourceID=14","0.243")</f>
        <v>0.243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HYPERLINK("http://141.218.60.56/~jnz1568/getInfo.php?workbook=22_12.xlsx&amp;sheet=U0&amp;row=338&amp;col=6&amp;number=4.4&amp;sourceID=14","4.4")</f>
        <v>4.4</v>
      </c>
      <c r="G338" s="4" t="str">
        <f>HYPERLINK("http://141.218.60.56/~jnz1568/getInfo.php?workbook=22_12.xlsx&amp;sheet=U0&amp;row=338&amp;col=7&amp;number=0.243&amp;sourceID=14","0.243")</f>
        <v>0.243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HYPERLINK("http://141.218.60.56/~jnz1568/getInfo.php?workbook=22_12.xlsx&amp;sheet=U0&amp;row=339&amp;col=6&amp;number=4.5&amp;sourceID=14","4.5")</f>
        <v>4.5</v>
      </c>
      <c r="G339" s="4" t="str">
        <f>HYPERLINK("http://141.218.60.56/~jnz1568/getInfo.php?workbook=22_12.xlsx&amp;sheet=U0&amp;row=339&amp;col=7&amp;number=0.242&amp;sourceID=14","0.242")</f>
        <v>0.242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HYPERLINK("http://141.218.60.56/~jnz1568/getInfo.php?workbook=22_12.xlsx&amp;sheet=U0&amp;row=340&amp;col=6&amp;number=4.6&amp;sourceID=14","4.6")</f>
        <v>4.6</v>
      </c>
      <c r="G340" s="4" t="str">
        <f>HYPERLINK("http://141.218.60.56/~jnz1568/getInfo.php?workbook=22_12.xlsx&amp;sheet=U0&amp;row=340&amp;col=7&amp;number=0.241&amp;sourceID=14","0.241")</f>
        <v>0.241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HYPERLINK("http://141.218.60.56/~jnz1568/getInfo.php?workbook=22_12.xlsx&amp;sheet=U0&amp;row=341&amp;col=6&amp;number=4.7&amp;sourceID=14","4.7")</f>
        <v>4.7</v>
      </c>
      <c r="G341" s="4" t="str">
        <f>HYPERLINK("http://141.218.60.56/~jnz1568/getInfo.php?workbook=22_12.xlsx&amp;sheet=U0&amp;row=341&amp;col=7&amp;number=0.24&amp;sourceID=14","0.24")</f>
        <v>0.24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HYPERLINK("http://141.218.60.56/~jnz1568/getInfo.php?workbook=22_12.xlsx&amp;sheet=U0&amp;row=342&amp;col=6&amp;number=4.8&amp;sourceID=14","4.8")</f>
        <v>4.8</v>
      </c>
      <c r="G342" s="4" t="str">
        <f>HYPERLINK("http://141.218.60.56/~jnz1568/getInfo.php?workbook=22_12.xlsx&amp;sheet=U0&amp;row=342&amp;col=7&amp;number=0.238&amp;sourceID=14","0.238")</f>
        <v>0.238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HYPERLINK("http://141.218.60.56/~jnz1568/getInfo.php?workbook=22_12.xlsx&amp;sheet=U0&amp;row=343&amp;col=6&amp;number=4.9&amp;sourceID=14","4.9")</f>
        <v>4.9</v>
      </c>
      <c r="G343" s="4" t="str">
        <f>HYPERLINK("http://141.218.60.56/~jnz1568/getInfo.php?workbook=22_12.xlsx&amp;sheet=U0&amp;row=343&amp;col=7&amp;number=0.236&amp;sourceID=14","0.236")</f>
        <v>0.236</v>
      </c>
    </row>
    <row r="344" spans="1:7">
      <c r="A344" s="3">
        <v>22</v>
      </c>
      <c r="B344" s="3">
        <v>12</v>
      </c>
      <c r="C344" s="3">
        <v>2</v>
      </c>
      <c r="D344" s="3">
        <v>5</v>
      </c>
      <c r="E344" s="3">
        <v>1</v>
      </c>
      <c r="F344" s="4" t="str">
        <f>HYPERLINK("http://141.218.60.56/~jnz1568/getInfo.php?workbook=22_12.xlsx&amp;sheet=U0&amp;row=344&amp;col=6&amp;number=3&amp;sourceID=14","3")</f>
        <v>3</v>
      </c>
      <c r="G344" s="4" t="str">
        <f>HYPERLINK("http://141.218.60.56/~jnz1568/getInfo.php?workbook=22_12.xlsx&amp;sheet=U0&amp;row=344&amp;col=7&amp;number=0.0783&amp;sourceID=14","0.0783")</f>
        <v>0.0783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HYPERLINK("http://141.218.60.56/~jnz1568/getInfo.php?workbook=22_12.xlsx&amp;sheet=U0&amp;row=345&amp;col=6&amp;number=3.1&amp;sourceID=14","3.1")</f>
        <v>3.1</v>
      </c>
      <c r="G345" s="4" t="str">
        <f>HYPERLINK("http://141.218.60.56/~jnz1568/getInfo.php?workbook=22_12.xlsx&amp;sheet=U0&amp;row=345&amp;col=7&amp;number=0.0782&amp;sourceID=14","0.0782")</f>
        <v>0.0782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HYPERLINK("http://141.218.60.56/~jnz1568/getInfo.php?workbook=22_12.xlsx&amp;sheet=U0&amp;row=346&amp;col=6&amp;number=3.2&amp;sourceID=14","3.2")</f>
        <v>3.2</v>
      </c>
      <c r="G346" s="4" t="str">
        <f>HYPERLINK("http://141.218.60.56/~jnz1568/getInfo.php?workbook=22_12.xlsx&amp;sheet=U0&amp;row=346&amp;col=7&amp;number=0.0782&amp;sourceID=14","0.0782")</f>
        <v>0.0782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HYPERLINK("http://141.218.60.56/~jnz1568/getInfo.php?workbook=22_12.xlsx&amp;sheet=U0&amp;row=347&amp;col=6&amp;number=3.3&amp;sourceID=14","3.3")</f>
        <v>3.3</v>
      </c>
      <c r="G347" s="4" t="str">
        <f>HYPERLINK("http://141.218.60.56/~jnz1568/getInfo.php?workbook=22_12.xlsx&amp;sheet=U0&amp;row=347&amp;col=7&amp;number=0.0782&amp;sourceID=14","0.0782")</f>
        <v>0.0782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HYPERLINK("http://141.218.60.56/~jnz1568/getInfo.php?workbook=22_12.xlsx&amp;sheet=U0&amp;row=348&amp;col=6&amp;number=3.4&amp;sourceID=14","3.4")</f>
        <v>3.4</v>
      </c>
      <c r="G348" s="4" t="str">
        <f>HYPERLINK("http://141.218.60.56/~jnz1568/getInfo.php?workbook=22_12.xlsx&amp;sheet=U0&amp;row=348&amp;col=7&amp;number=0.0782&amp;sourceID=14","0.0782")</f>
        <v>0.0782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HYPERLINK("http://141.218.60.56/~jnz1568/getInfo.php?workbook=22_12.xlsx&amp;sheet=U0&amp;row=349&amp;col=6&amp;number=3.5&amp;sourceID=14","3.5")</f>
        <v>3.5</v>
      </c>
      <c r="G349" s="4" t="str">
        <f>HYPERLINK("http://141.218.60.56/~jnz1568/getInfo.php?workbook=22_12.xlsx&amp;sheet=U0&amp;row=349&amp;col=7&amp;number=0.0782&amp;sourceID=14","0.0782")</f>
        <v>0.0782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HYPERLINK("http://141.218.60.56/~jnz1568/getInfo.php?workbook=22_12.xlsx&amp;sheet=U0&amp;row=350&amp;col=6&amp;number=3.6&amp;sourceID=14","3.6")</f>
        <v>3.6</v>
      </c>
      <c r="G350" s="4" t="str">
        <f>HYPERLINK("http://141.218.60.56/~jnz1568/getInfo.php?workbook=22_12.xlsx&amp;sheet=U0&amp;row=350&amp;col=7&amp;number=0.0781&amp;sourceID=14","0.0781")</f>
        <v>0.0781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HYPERLINK("http://141.218.60.56/~jnz1568/getInfo.php?workbook=22_12.xlsx&amp;sheet=U0&amp;row=351&amp;col=6&amp;number=3.7&amp;sourceID=14","3.7")</f>
        <v>3.7</v>
      </c>
      <c r="G351" s="4" t="str">
        <f>HYPERLINK("http://141.218.60.56/~jnz1568/getInfo.php?workbook=22_12.xlsx&amp;sheet=U0&amp;row=351&amp;col=7&amp;number=0.0781&amp;sourceID=14","0.0781")</f>
        <v>0.0781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HYPERLINK("http://141.218.60.56/~jnz1568/getInfo.php?workbook=22_12.xlsx&amp;sheet=U0&amp;row=352&amp;col=6&amp;number=3.8&amp;sourceID=14","3.8")</f>
        <v>3.8</v>
      </c>
      <c r="G352" s="4" t="str">
        <f>HYPERLINK("http://141.218.60.56/~jnz1568/getInfo.php?workbook=22_12.xlsx&amp;sheet=U0&amp;row=352&amp;col=7&amp;number=0.078&amp;sourceID=14","0.078")</f>
        <v>0.078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HYPERLINK("http://141.218.60.56/~jnz1568/getInfo.php?workbook=22_12.xlsx&amp;sheet=U0&amp;row=353&amp;col=6&amp;number=3.9&amp;sourceID=14","3.9")</f>
        <v>3.9</v>
      </c>
      <c r="G353" s="4" t="str">
        <f>HYPERLINK("http://141.218.60.56/~jnz1568/getInfo.php?workbook=22_12.xlsx&amp;sheet=U0&amp;row=353&amp;col=7&amp;number=0.0779&amp;sourceID=14","0.0779")</f>
        <v>0.0779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HYPERLINK("http://141.218.60.56/~jnz1568/getInfo.php?workbook=22_12.xlsx&amp;sheet=U0&amp;row=354&amp;col=6&amp;number=4&amp;sourceID=14","4")</f>
        <v>4</v>
      </c>
      <c r="G354" s="4" t="str">
        <f>HYPERLINK("http://141.218.60.56/~jnz1568/getInfo.php?workbook=22_12.xlsx&amp;sheet=U0&amp;row=354&amp;col=7&amp;number=0.0778&amp;sourceID=14","0.0778")</f>
        <v>0.0778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HYPERLINK("http://141.218.60.56/~jnz1568/getInfo.php?workbook=22_12.xlsx&amp;sheet=U0&amp;row=355&amp;col=6&amp;number=4.1&amp;sourceID=14","4.1")</f>
        <v>4.1</v>
      </c>
      <c r="G355" s="4" t="str">
        <f>HYPERLINK("http://141.218.60.56/~jnz1568/getInfo.php?workbook=22_12.xlsx&amp;sheet=U0&amp;row=355&amp;col=7&amp;number=0.0777&amp;sourceID=14","0.0777")</f>
        <v>0.0777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HYPERLINK("http://141.218.60.56/~jnz1568/getInfo.php?workbook=22_12.xlsx&amp;sheet=U0&amp;row=356&amp;col=6&amp;number=4.2&amp;sourceID=14","4.2")</f>
        <v>4.2</v>
      </c>
      <c r="G356" s="4" t="str">
        <f>HYPERLINK("http://141.218.60.56/~jnz1568/getInfo.php?workbook=22_12.xlsx&amp;sheet=U0&amp;row=356&amp;col=7&amp;number=0.0775&amp;sourceID=14","0.0775")</f>
        <v>0.0775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HYPERLINK("http://141.218.60.56/~jnz1568/getInfo.php?workbook=22_12.xlsx&amp;sheet=U0&amp;row=357&amp;col=6&amp;number=4.3&amp;sourceID=14","4.3")</f>
        <v>4.3</v>
      </c>
      <c r="G357" s="4" t="str">
        <f>HYPERLINK("http://141.218.60.56/~jnz1568/getInfo.php?workbook=22_12.xlsx&amp;sheet=U0&amp;row=357&amp;col=7&amp;number=0.0773&amp;sourceID=14","0.0773")</f>
        <v>0.0773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HYPERLINK("http://141.218.60.56/~jnz1568/getInfo.php?workbook=22_12.xlsx&amp;sheet=U0&amp;row=358&amp;col=6&amp;number=4.4&amp;sourceID=14","4.4")</f>
        <v>4.4</v>
      </c>
      <c r="G358" s="4" t="str">
        <f>HYPERLINK("http://141.218.60.56/~jnz1568/getInfo.php?workbook=22_12.xlsx&amp;sheet=U0&amp;row=358&amp;col=7&amp;number=0.0771&amp;sourceID=14","0.0771")</f>
        <v>0.0771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HYPERLINK("http://141.218.60.56/~jnz1568/getInfo.php?workbook=22_12.xlsx&amp;sheet=U0&amp;row=359&amp;col=6&amp;number=4.5&amp;sourceID=14","4.5")</f>
        <v>4.5</v>
      </c>
      <c r="G359" s="4" t="str">
        <f>HYPERLINK("http://141.218.60.56/~jnz1568/getInfo.php?workbook=22_12.xlsx&amp;sheet=U0&amp;row=359&amp;col=7&amp;number=0.0768&amp;sourceID=14","0.0768")</f>
        <v>0.0768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HYPERLINK("http://141.218.60.56/~jnz1568/getInfo.php?workbook=22_12.xlsx&amp;sheet=U0&amp;row=360&amp;col=6&amp;number=4.6&amp;sourceID=14","4.6")</f>
        <v>4.6</v>
      </c>
      <c r="G360" s="4" t="str">
        <f>HYPERLINK("http://141.218.60.56/~jnz1568/getInfo.php?workbook=22_12.xlsx&amp;sheet=U0&amp;row=360&amp;col=7&amp;number=0.0764&amp;sourceID=14","0.0764")</f>
        <v>0.0764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HYPERLINK("http://141.218.60.56/~jnz1568/getInfo.php?workbook=22_12.xlsx&amp;sheet=U0&amp;row=361&amp;col=6&amp;number=4.7&amp;sourceID=14","4.7")</f>
        <v>4.7</v>
      </c>
      <c r="G361" s="4" t="str">
        <f>HYPERLINK("http://141.218.60.56/~jnz1568/getInfo.php?workbook=22_12.xlsx&amp;sheet=U0&amp;row=361&amp;col=7&amp;number=0.0759&amp;sourceID=14","0.0759")</f>
        <v>0.0759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HYPERLINK("http://141.218.60.56/~jnz1568/getInfo.php?workbook=22_12.xlsx&amp;sheet=U0&amp;row=362&amp;col=6&amp;number=4.8&amp;sourceID=14","4.8")</f>
        <v>4.8</v>
      </c>
      <c r="G362" s="4" t="str">
        <f>HYPERLINK("http://141.218.60.56/~jnz1568/getInfo.php?workbook=22_12.xlsx&amp;sheet=U0&amp;row=362&amp;col=7&amp;number=0.0754&amp;sourceID=14","0.0754")</f>
        <v>0.0754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HYPERLINK("http://141.218.60.56/~jnz1568/getInfo.php?workbook=22_12.xlsx&amp;sheet=U0&amp;row=363&amp;col=6&amp;number=4.9&amp;sourceID=14","4.9")</f>
        <v>4.9</v>
      </c>
      <c r="G363" s="4" t="str">
        <f>HYPERLINK("http://141.218.60.56/~jnz1568/getInfo.php?workbook=22_12.xlsx&amp;sheet=U0&amp;row=363&amp;col=7&amp;number=0.0746&amp;sourceID=14","0.0746")</f>
        <v>0.0746</v>
      </c>
    </row>
    <row r="364" spans="1:7">
      <c r="A364" s="3">
        <v>22</v>
      </c>
      <c r="B364" s="3">
        <v>12</v>
      </c>
      <c r="C364" s="3">
        <v>2</v>
      </c>
      <c r="D364" s="3">
        <v>6</v>
      </c>
      <c r="E364" s="3">
        <v>1</v>
      </c>
      <c r="F364" s="4" t="str">
        <f>HYPERLINK("http://141.218.60.56/~jnz1568/getInfo.php?workbook=22_12.xlsx&amp;sheet=U0&amp;row=364&amp;col=6&amp;number=3&amp;sourceID=14","3")</f>
        <v>3</v>
      </c>
      <c r="G364" s="4" t="str">
        <f>HYPERLINK("http://141.218.60.56/~jnz1568/getInfo.php?workbook=22_12.xlsx&amp;sheet=U0&amp;row=364&amp;col=7&amp;number=0.0329&amp;sourceID=14","0.0329")</f>
        <v>0.0329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HYPERLINK("http://141.218.60.56/~jnz1568/getInfo.php?workbook=22_12.xlsx&amp;sheet=U0&amp;row=365&amp;col=6&amp;number=3.1&amp;sourceID=14","3.1")</f>
        <v>3.1</v>
      </c>
      <c r="G365" s="4" t="str">
        <f>HYPERLINK("http://141.218.60.56/~jnz1568/getInfo.php?workbook=22_12.xlsx&amp;sheet=U0&amp;row=365&amp;col=7&amp;number=0.0329&amp;sourceID=14","0.0329")</f>
        <v>0.0329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HYPERLINK("http://141.218.60.56/~jnz1568/getInfo.php?workbook=22_12.xlsx&amp;sheet=U0&amp;row=366&amp;col=6&amp;number=3.2&amp;sourceID=14","3.2")</f>
        <v>3.2</v>
      </c>
      <c r="G366" s="4" t="str">
        <f>HYPERLINK("http://141.218.60.56/~jnz1568/getInfo.php?workbook=22_12.xlsx&amp;sheet=U0&amp;row=366&amp;col=7&amp;number=0.0329&amp;sourceID=14","0.0329")</f>
        <v>0.0329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HYPERLINK("http://141.218.60.56/~jnz1568/getInfo.php?workbook=22_12.xlsx&amp;sheet=U0&amp;row=367&amp;col=6&amp;number=3.3&amp;sourceID=14","3.3")</f>
        <v>3.3</v>
      </c>
      <c r="G367" s="4" t="str">
        <f>HYPERLINK("http://141.218.60.56/~jnz1568/getInfo.php?workbook=22_12.xlsx&amp;sheet=U0&amp;row=367&amp;col=7&amp;number=0.0329&amp;sourceID=14","0.0329")</f>
        <v>0.0329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HYPERLINK("http://141.218.60.56/~jnz1568/getInfo.php?workbook=22_12.xlsx&amp;sheet=U0&amp;row=368&amp;col=6&amp;number=3.4&amp;sourceID=14","3.4")</f>
        <v>3.4</v>
      </c>
      <c r="G368" s="4" t="str">
        <f>HYPERLINK("http://141.218.60.56/~jnz1568/getInfo.php?workbook=22_12.xlsx&amp;sheet=U0&amp;row=368&amp;col=7&amp;number=0.0329&amp;sourceID=14","0.0329")</f>
        <v>0.0329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HYPERLINK("http://141.218.60.56/~jnz1568/getInfo.php?workbook=22_12.xlsx&amp;sheet=U0&amp;row=369&amp;col=6&amp;number=3.5&amp;sourceID=14","3.5")</f>
        <v>3.5</v>
      </c>
      <c r="G369" s="4" t="str">
        <f>HYPERLINK("http://141.218.60.56/~jnz1568/getInfo.php?workbook=22_12.xlsx&amp;sheet=U0&amp;row=369&amp;col=7&amp;number=0.0329&amp;sourceID=14","0.0329")</f>
        <v>0.0329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HYPERLINK("http://141.218.60.56/~jnz1568/getInfo.php?workbook=22_12.xlsx&amp;sheet=U0&amp;row=370&amp;col=6&amp;number=3.6&amp;sourceID=14","3.6")</f>
        <v>3.6</v>
      </c>
      <c r="G370" s="4" t="str">
        <f>HYPERLINK("http://141.218.60.56/~jnz1568/getInfo.php?workbook=22_12.xlsx&amp;sheet=U0&amp;row=370&amp;col=7&amp;number=0.0329&amp;sourceID=14","0.0329")</f>
        <v>0.0329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HYPERLINK("http://141.218.60.56/~jnz1568/getInfo.php?workbook=22_12.xlsx&amp;sheet=U0&amp;row=371&amp;col=6&amp;number=3.7&amp;sourceID=14","3.7")</f>
        <v>3.7</v>
      </c>
      <c r="G371" s="4" t="str">
        <f>HYPERLINK("http://141.218.60.56/~jnz1568/getInfo.php?workbook=22_12.xlsx&amp;sheet=U0&amp;row=371&amp;col=7&amp;number=0.0329&amp;sourceID=14","0.0329")</f>
        <v>0.0329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HYPERLINK("http://141.218.60.56/~jnz1568/getInfo.php?workbook=22_12.xlsx&amp;sheet=U0&amp;row=372&amp;col=6&amp;number=3.8&amp;sourceID=14","3.8")</f>
        <v>3.8</v>
      </c>
      <c r="G372" s="4" t="str">
        <f>HYPERLINK("http://141.218.60.56/~jnz1568/getInfo.php?workbook=22_12.xlsx&amp;sheet=U0&amp;row=372&amp;col=7&amp;number=0.0329&amp;sourceID=14","0.0329")</f>
        <v>0.0329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HYPERLINK("http://141.218.60.56/~jnz1568/getInfo.php?workbook=22_12.xlsx&amp;sheet=U0&amp;row=373&amp;col=6&amp;number=3.9&amp;sourceID=14","3.9")</f>
        <v>3.9</v>
      </c>
      <c r="G373" s="4" t="str">
        <f>HYPERLINK("http://141.218.60.56/~jnz1568/getInfo.php?workbook=22_12.xlsx&amp;sheet=U0&amp;row=373&amp;col=7&amp;number=0.0329&amp;sourceID=14","0.0329")</f>
        <v>0.0329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HYPERLINK("http://141.218.60.56/~jnz1568/getInfo.php?workbook=22_12.xlsx&amp;sheet=U0&amp;row=374&amp;col=6&amp;number=4&amp;sourceID=14","4")</f>
        <v>4</v>
      </c>
      <c r="G374" s="4" t="str">
        <f>HYPERLINK("http://141.218.60.56/~jnz1568/getInfo.php?workbook=22_12.xlsx&amp;sheet=U0&amp;row=374&amp;col=7&amp;number=0.033&amp;sourceID=14","0.033")</f>
        <v>0.033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HYPERLINK("http://141.218.60.56/~jnz1568/getInfo.php?workbook=22_12.xlsx&amp;sheet=U0&amp;row=375&amp;col=6&amp;number=4.1&amp;sourceID=14","4.1")</f>
        <v>4.1</v>
      </c>
      <c r="G375" s="4" t="str">
        <f>HYPERLINK("http://141.218.60.56/~jnz1568/getInfo.php?workbook=22_12.xlsx&amp;sheet=U0&amp;row=375&amp;col=7&amp;number=0.033&amp;sourceID=14","0.033")</f>
        <v>0.033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HYPERLINK("http://141.218.60.56/~jnz1568/getInfo.php?workbook=22_12.xlsx&amp;sheet=U0&amp;row=376&amp;col=6&amp;number=4.2&amp;sourceID=14","4.2")</f>
        <v>4.2</v>
      </c>
      <c r="G376" s="4" t="str">
        <f>HYPERLINK("http://141.218.60.56/~jnz1568/getInfo.php?workbook=22_12.xlsx&amp;sheet=U0&amp;row=376&amp;col=7&amp;number=0.033&amp;sourceID=14","0.033")</f>
        <v>0.033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HYPERLINK("http://141.218.60.56/~jnz1568/getInfo.php?workbook=22_12.xlsx&amp;sheet=U0&amp;row=377&amp;col=6&amp;number=4.3&amp;sourceID=14","4.3")</f>
        <v>4.3</v>
      </c>
      <c r="G377" s="4" t="str">
        <f>HYPERLINK("http://141.218.60.56/~jnz1568/getInfo.php?workbook=22_12.xlsx&amp;sheet=U0&amp;row=377&amp;col=7&amp;number=0.033&amp;sourceID=14","0.033")</f>
        <v>0.033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HYPERLINK("http://141.218.60.56/~jnz1568/getInfo.php?workbook=22_12.xlsx&amp;sheet=U0&amp;row=378&amp;col=6&amp;number=4.4&amp;sourceID=14","4.4")</f>
        <v>4.4</v>
      </c>
      <c r="G378" s="4" t="str">
        <f>HYPERLINK("http://141.218.60.56/~jnz1568/getInfo.php?workbook=22_12.xlsx&amp;sheet=U0&amp;row=378&amp;col=7&amp;number=0.0331&amp;sourceID=14","0.0331")</f>
        <v>0.0331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HYPERLINK("http://141.218.60.56/~jnz1568/getInfo.php?workbook=22_12.xlsx&amp;sheet=U0&amp;row=379&amp;col=6&amp;number=4.5&amp;sourceID=14","4.5")</f>
        <v>4.5</v>
      </c>
      <c r="G379" s="4" t="str">
        <f>HYPERLINK("http://141.218.60.56/~jnz1568/getInfo.php?workbook=22_12.xlsx&amp;sheet=U0&amp;row=379&amp;col=7&amp;number=0.0331&amp;sourceID=14","0.0331")</f>
        <v>0.0331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HYPERLINK("http://141.218.60.56/~jnz1568/getInfo.php?workbook=22_12.xlsx&amp;sheet=U0&amp;row=380&amp;col=6&amp;number=4.6&amp;sourceID=14","4.6")</f>
        <v>4.6</v>
      </c>
      <c r="G380" s="4" t="str">
        <f>HYPERLINK("http://141.218.60.56/~jnz1568/getInfo.php?workbook=22_12.xlsx&amp;sheet=U0&amp;row=380&amp;col=7&amp;number=0.0331&amp;sourceID=14","0.0331")</f>
        <v>0.0331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HYPERLINK("http://141.218.60.56/~jnz1568/getInfo.php?workbook=22_12.xlsx&amp;sheet=U0&amp;row=381&amp;col=6&amp;number=4.7&amp;sourceID=14","4.7")</f>
        <v>4.7</v>
      </c>
      <c r="G381" s="4" t="str">
        <f>HYPERLINK("http://141.218.60.56/~jnz1568/getInfo.php?workbook=22_12.xlsx&amp;sheet=U0&amp;row=381&amp;col=7&amp;number=0.0332&amp;sourceID=14","0.0332")</f>
        <v>0.0332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HYPERLINK("http://141.218.60.56/~jnz1568/getInfo.php?workbook=22_12.xlsx&amp;sheet=U0&amp;row=382&amp;col=6&amp;number=4.8&amp;sourceID=14","4.8")</f>
        <v>4.8</v>
      </c>
      <c r="G382" s="4" t="str">
        <f>HYPERLINK("http://141.218.60.56/~jnz1568/getInfo.php?workbook=22_12.xlsx&amp;sheet=U0&amp;row=382&amp;col=7&amp;number=0.0332&amp;sourceID=14","0.0332")</f>
        <v>0.0332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HYPERLINK("http://141.218.60.56/~jnz1568/getInfo.php?workbook=22_12.xlsx&amp;sheet=U0&amp;row=383&amp;col=6&amp;number=4.9&amp;sourceID=14","4.9")</f>
        <v>4.9</v>
      </c>
      <c r="G383" s="4" t="str">
        <f>HYPERLINK("http://141.218.60.56/~jnz1568/getInfo.php?workbook=22_12.xlsx&amp;sheet=U0&amp;row=383&amp;col=7&amp;number=0.0333&amp;sourceID=14","0.0333")</f>
        <v>0.0333</v>
      </c>
    </row>
    <row r="384" spans="1:7">
      <c r="A384" s="3">
        <v>22</v>
      </c>
      <c r="B384" s="3">
        <v>12</v>
      </c>
      <c r="C384" s="3">
        <v>2</v>
      </c>
      <c r="D384" s="3">
        <v>7</v>
      </c>
      <c r="E384" s="3">
        <v>1</v>
      </c>
      <c r="F384" s="4" t="str">
        <f>HYPERLINK("http://141.218.60.56/~jnz1568/getInfo.php?workbook=22_12.xlsx&amp;sheet=U0&amp;row=384&amp;col=6&amp;number=3&amp;sourceID=14","3")</f>
        <v>3</v>
      </c>
      <c r="G384" s="4" t="str">
        <f>HYPERLINK("http://141.218.60.56/~jnz1568/getInfo.php?workbook=22_12.xlsx&amp;sheet=U0&amp;row=384&amp;col=7&amp;number=0.00143&amp;sourceID=14","0.00143")</f>
        <v>0.00143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HYPERLINK("http://141.218.60.56/~jnz1568/getInfo.php?workbook=22_12.xlsx&amp;sheet=U0&amp;row=385&amp;col=6&amp;number=3.1&amp;sourceID=14","3.1")</f>
        <v>3.1</v>
      </c>
      <c r="G385" s="4" t="str">
        <f>HYPERLINK("http://141.218.60.56/~jnz1568/getInfo.php?workbook=22_12.xlsx&amp;sheet=U0&amp;row=385&amp;col=7&amp;number=0.00143&amp;sourceID=14","0.00143")</f>
        <v>0.00143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HYPERLINK("http://141.218.60.56/~jnz1568/getInfo.php?workbook=22_12.xlsx&amp;sheet=U0&amp;row=386&amp;col=6&amp;number=3.2&amp;sourceID=14","3.2")</f>
        <v>3.2</v>
      </c>
      <c r="G386" s="4" t="str">
        <f>HYPERLINK("http://141.218.60.56/~jnz1568/getInfo.php?workbook=22_12.xlsx&amp;sheet=U0&amp;row=386&amp;col=7&amp;number=0.00143&amp;sourceID=14","0.00143")</f>
        <v>0.00143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HYPERLINK("http://141.218.60.56/~jnz1568/getInfo.php?workbook=22_12.xlsx&amp;sheet=U0&amp;row=387&amp;col=6&amp;number=3.3&amp;sourceID=14","3.3")</f>
        <v>3.3</v>
      </c>
      <c r="G387" s="4" t="str">
        <f>HYPERLINK("http://141.218.60.56/~jnz1568/getInfo.php?workbook=22_12.xlsx&amp;sheet=U0&amp;row=387&amp;col=7&amp;number=0.00143&amp;sourceID=14","0.00143")</f>
        <v>0.00143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HYPERLINK("http://141.218.60.56/~jnz1568/getInfo.php?workbook=22_12.xlsx&amp;sheet=U0&amp;row=388&amp;col=6&amp;number=3.4&amp;sourceID=14","3.4")</f>
        <v>3.4</v>
      </c>
      <c r="G388" s="4" t="str">
        <f>HYPERLINK("http://141.218.60.56/~jnz1568/getInfo.php?workbook=22_12.xlsx&amp;sheet=U0&amp;row=388&amp;col=7&amp;number=0.00143&amp;sourceID=14","0.00143")</f>
        <v>0.00143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HYPERLINK("http://141.218.60.56/~jnz1568/getInfo.php?workbook=22_12.xlsx&amp;sheet=U0&amp;row=389&amp;col=6&amp;number=3.5&amp;sourceID=14","3.5")</f>
        <v>3.5</v>
      </c>
      <c r="G389" s="4" t="str">
        <f>HYPERLINK("http://141.218.60.56/~jnz1568/getInfo.php?workbook=22_12.xlsx&amp;sheet=U0&amp;row=389&amp;col=7&amp;number=0.00143&amp;sourceID=14","0.00143")</f>
        <v>0.00143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HYPERLINK("http://141.218.60.56/~jnz1568/getInfo.php?workbook=22_12.xlsx&amp;sheet=U0&amp;row=390&amp;col=6&amp;number=3.6&amp;sourceID=14","3.6")</f>
        <v>3.6</v>
      </c>
      <c r="G390" s="4" t="str">
        <f>HYPERLINK("http://141.218.60.56/~jnz1568/getInfo.php?workbook=22_12.xlsx&amp;sheet=U0&amp;row=390&amp;col=7&amp;number=0.00143&amp;sourceID=14","0.00143")</f>
        <v>0.00143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HYPERLINK("http://141.218.60.56/~jnz1568/getInfo.php?workbook=22_12.xlsx&amp;sheet=U0&amp;row=391&amp;col=6&amp;number=3.7&amp;sourceID=14","3.7")</f>
        <v>3.7</v>
      </c>
      <c r="G391" s="4" t="str">
        <f>HYPERLINK("http://141.218.60.56/~jnz1568/getInfo.php?workbook=22_12.xlsx&amp;sheet=U0&amp;row=391&amp;col=7&amp;number=0.00143&amp;sourceID=14","0.00143")</f>
        <v>0.00143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HYPERLINK("http://141.218.60.56/~jnz1568/getInfo.php?workbook=22_12.xlsx&amp;sheet=U0&amp;row=392&amp;col=6&amp;number=3.8&amp;sourceID=14","3.8")</f>
        <v>3.8</v>
      </c>
      <c r="G392" s="4" t="str">
        <f>HYPERLINK("http://141.218.60.56/~jnz1568/getInfo.php?workbook=22_12.xlsx&amp;sheet=U0&amp;row=392&amp;col=7&amp;number=0.00143&amp;sourceID=14","0.00143")</f>
        <v>0.00143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HYPERLINK("http://141.218.60.56/~jnz1568/getInfo.php?workbook=22_12.xlsx&amp;sheet=U0&amp;row=393&amp;col=6&amp;number=3.9&amp;sourceID=14","3.9")</f>
        <v>3.9</v>
      </c>
      <c r="G393" s="4" t="str">
        <f>HYPERLINK("http://141.218.60.56/~jnz1568/getInfo.php?workbook=22_12.xlsx&amp;sheet=U0&amp;row=393&amp;col=7&amp;number=0.00143&amp;sourceID=14","0.00143")</f>
        <v>0.00143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HYPERLINK("http://141.218.60.56/~jnz1568/getInfo.php?workbook=22_12.xlsx&amp;sheet=U0&amp;row=394&amp;col=6&amp;number=4&amp;sourceID=14","4")</f>
        <v>4</v>
      </c>
      <c r="G394" s="4" t="str">
        <f>HYPERLINK("http://141.218.60.56/~jnz1568/getInfo.php?workbook=22_12.xlsx&amp;sheet=U0&amp;row=394&amp;col=7&amp;number=0.00143&amp;sourceID=14","0.00143")</f>
        <v>0.00143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HYPERLINK("http://141.218.60.56/~jnz1568/getInfo.php?workbook=22_12.xlsx&amp;sheet=U0&amp;row=395&amp;col=6&amp;number=4.1&amp;sourceID=14","4.1")</f>
        <v>4.1</v>
      </c>
      <c r="G395" s="4" t="str">
        <f>HYPERLINK("http://141.218.60.56/~jnz1568/getInfo.php?workbook=22_12.xlsx&amp;sheet=U0&amp;row=395&amp;col=7&amp;number=0.00143&amp;sourceID=14","0.00143")</f>
        <v>0.00143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HYPERLINK("http://141.218.60.56/~jnz1568/getInfo.php?workbook=22_12.xlsx&amp;sheet=U0&amp;row=396&amp;col=6&amp;number=4.2&amp;sourceID=14","4.2")</f>
        <v>4.2</v>
      </c>
      <c r="G396" s="4" t="str">
        <f>HYPERLINK("http://141.218.60.56/~jnz1568/getInfo.php?workbook=22_12.xlsx&amp;sheet=U0&amp;row=396&amp;col=7&amp;number=0.00143&amp;sourceID=14","0.00143")</f>
        <v>0.00143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HYPERLINK("http://141.218.60.56/~jnz1568/getInfo.php?workbook=22_12.xlsx&amp;sheet=U0&amp;row=397&amp;col=6&amp;number=4.3&amp;sourceID=14","4.3")</f>
        <v>4.3</v>
      </c>
      <c r="G397" s="4" t="str">
        <f>HYPERLINK("http://141.218.60.56/~jnz1568/getInfo.php?workbook=22_12.xlsx&amp;sheet=U0&amp;row=397&amp;col=7&amp;number=0.00143&amp;sourceID=14","0.00143")</f>
        <v>0.00143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HYPERLINK("http://141.218.60.56/~jnz1568/getInfo.php?workbook=22_12.xlsx&amp;sheet=U0&amp;row=398&amp;col=6&amp;number=4.4&amp;sourceID=14","4.4")</f>
        <v>4.4</v>
      </c>
      <c r="G398" s="4" t="str">
        <f>HYPERLINK("http://141.218.60.56/~jnz1568/getInfo.php?workbook=22_12.xlsx&amp;sheet=U0&amp;row=398&amp;col=7&amp;number=0.00143&amp;sourceID=14","0.00143")</f>
        <v>0.00143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HYPERLINK("http://141.218.60.56/~jnz1568/getInfo.php?workbook=22_12.xlsx&amp;sheet=U0&amp;row=399&amp;col=6&amp;number=4.5&amp;sourceID=14","4.5")</f>
        <v>4.5</v>
      </c>
      <c r="G399" s="4" t="str">
        <f>HYPERLINK("http://141.218.60.56/~jnz1568/getInfo.php?workbook=22_12.xlsx&amp;sheet=U0&amp;row=399&amp;col=7&amp;number=0.00143&amp;sourceID=14","0.00143")</f>
        <v>0.00143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HYPERLINK("http://141.218.60.56/~jnz1568/getInfo.php?workbook=22_12.xlsx&amp;sheet=U0&amp;row=400&amp;col=6&amp;number=4.6&amp;sourceID=14","4.6")</f>
        <v>4.6</v>
      </c>
      <c r="G400" s="4" t="str">
        <f>HYPERLINK("http://141.218.60.56/~jnz1568/getInfo.php?workbook=22_12.xlsx&amp;sheet=U0&amp;row=400&amp;col=7&amp;number=0.00143&amp;sourceID=14","0.00143")</f>
        <v>0.00143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HYPERLINK("http://141.218.60.56/~jnz1568/getInfo.php?workbook=22_12.xlsx&amp;sheet=U0&amp;row=401&amp;col=6&amp;number=4.7&amp;sourceID=14","4.7")</f>
        <v>4.7</v>
      </c>
      <c r="G401" s="4" t="str">
        <f>HYPERLINK("http://141.218.60.56/~jnz1568/getInfo.php?workbook=22_12.xlsx&amp;sheet=U0&amp;row=401&amp;col=7&amp;number=0.00143&amp;sourceID=14","0.00143")</f>
        <v>0.00143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HYPERLINK("http://141.218.60.56/~jnz1568/getInfo.php?workbook=22_12.xlsx&amp;sheet=U0&amp;row=402&amp;col=6&amp;number=4.8&amp;sourceID=14","4.8")</f>
        <v>4.8</v>
      </c>
      <c r="G402" s="4" t="str">
        <f>HYPERLINK("http://141.218.60.56/~jnz1568/getInfo.php?workbook=22_12.xlsx&amp;sheet=U0&amp;row=402&amp;col=7&amp;number=0.00143&amp;sourceID=14","0.00143")</f>
        <v>0.00143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HYPERLINK("http://141.218.60.56/~jnz1568/getInfo.php?workbook=22_12.xlsx&amp;sheet=U0&amp;row=403&amp;col=6&amp;number=4.9&amp;sourceID=14","4.9")</f>
        <v>4.9</v>
      </c>
      <c r="G403" s="4" t="str">
        <f>HYPERLINK("http://141.218.60.56/~jnz1568/getInfo.php?workbook=22_12.xlsx&amp;sheet=U0&amp;row=403&amp;col=7&amp;number=0.00143&amp;sourceID=14","0.00143")</f>
        <v>0.00143</v>
      </c>
    </row>
    <row r="404" spans="1:7">
      <c r="A404" s="3">
        <v>22</v>
      </c>
      <c r="B404" s="3">
        <v>12</v>
      </c>
      <c r="C404" s="3">
        <v>2</v>
      </c>
      <c r="D404" s="3">
        <v>8</v>
      </c>
      <c r="E404" s="3">
        <v>1</v>
      </c>
      <c r="F404" s="4" t="str">
        <f>HYPERLINK("http://141.218.60.56/~jnz1568/getInfo.php?workbook=22_12.xlsx&amp;sheet=U0&amp;row=404&amp;col=6&amp;number=3&amp;sourceID=14","3")</f>
        <v>3</v>
      </c>
      <c r="G404" s="4" t="str">
        <f>HYPERLINK("http://141.218.60.56/~jnz1568/getInfo.php?workbook=22_12.xlsx&amp;sheet=U0&amp;row=404&amp;col=7&amp;number=1.14&amp;sourceID=14","1.14")</f>
        <v>1.14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HYPERLINK("http://141.218.60.56/~jnz1568/getInfo.php?workbook=22_12.xlsx&amp;sheet=U0&amp;row=405&amp;col=6&amp;number=3.1&amp;sourceID=14","3.1")</f>
        <v>3.1</v>
      </c>
      <c r="G405" s="4" t="str">
        <f>HYPERLINK("http://141.218.60.56/~jnz1568/getInfo.php?workbook=22_12.xlsx&amp;sheet=U0&amp;row=405&amp;col=7&amp;number=1.14&amp;sourceID=14","1.14")</f>
        <v>1.14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HYPERLINK("http://141.218.60.56/~jnz1568/getInfo.php?workbook=22_12.xlsx&amp;sheet=U0&amp;row=406&amp;col=6&amp;number=3.2&amp;sourceID=14","3.2")</f>
        <v>3.2</v>
      </c>
      <c r="G406" s="4" t="str">
        <f>HYPERLINK("http://141.218.60.56/~jnz1568/getInfo.php?workbook=22_12.xlsx&amp;sheet=U0&amp;row=406&amp;col=7&amp;number=1.14&amp;sourceID=14","1.14")</f>
        <v>1.14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HYPERLINK("http://141.218.60.56/~jnz1568/getInfo.php?workbook=22_12.xlsx&amp;sheet=U0&amp;row=407&amp;col=6&amp;number=3.3&amp;sourceID=14","3.3")</f>
        <v>3.3</v>
      </c>
      <c r="G407" s="4" t="str">
        <f>HYPERLINK("http://141.218.60.56/~jnz1568/getInfo.php?workbook=22_12.xlsx&amp;sheet=U0&amp;row=407&amp;col=7&amp;number=1.14&amp;sourceID=14","1.14")</f>
        <v>1.14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HYPERLINK("http://141.218.60.56/~jnz1568/getInfo.php?workbook=22_12.xlsx&amp;sheet=U0&amp;row=408&amp;col=6&amp;number=3.4&amp;sourceID=14","3.4")</f>
        <v>3.4</v>
      </c>
      <c r="G408" s="4" t="str">
        <f>HYPERLINK("http://141.218.60.56/~jnz1568/getInfo.php?workbook=22_12.xlsx&amp;sheet=U0&amp;row=408&amp;col=7&amp;number=1.14&amp;sourceID=14","1.14")</f>
        <v>1.14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HYPERLINK("http://141.218.60.56/~jnz1568/getInfo.php?workbook=22_12.xlsx&amp;sheet=U0&amp;row=409&amp;col=6&amp;number=3.5&amp;sourceID=14","3.5")</f>
        <v>3.5</v>
      </c>
      <c r="G409" s="4" t="str">
        <f>HYPERLINK("http://141.218.60.56/~jnz1568/getInfo.php?workbook=22_12.xlsx&amp;sheet=U0&amp;row=409&amp;col=7&amp;number=1.14&amp;sourceID=14","1.14")</f>
        <v>1.14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HYPERLINK("http://141.218.60.56/~jnz1568/getInfo.php?workbook=22_12.xlsx&amp;sheet=U0&amp;row=410&amp;col=6&amp;number=3.6&amp;sourceID=14","3.6")</f>
        <v>3.6</v>
      </c>
      <c r="G410" s="4" t="str">
        <f>HYPERLINK("http://141.218.60.56/~jnz1568/getInfo.php?workbook=22_12.xlsx&amp;sheet=U0&amp;row=410&amp;col=7&amp;number=1.14&amp;sourceID=14","1.14")</f>
        <v>1.14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HYPERLINK("http://141.218.60.56/~jnz1568/getInfo.php?workbook=22_12.xlsx&amp;sheet=U0&amp;row=411&amp;col=6&amp;number=3.7&amp;sourceID=14","3.7")</f>
        <v>3.7</v>
      </c>
      <c r="G411" s="4" t="str">
        <f>HYPERLINK("http://141.218.60.56/~jnz1568/getInfo.php?workbook=22_12.xlsx&amp;sheet=U0&amp;row=411&amp;col=7&amp;number=1.14&amp;sourceID=14","1.14")</f>
        <v>1.14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HYPERLINK("http://141.218.60.56/~jnz1568/getInfo.php?workbook=22_12.xlsx&amp;sheet=U0&amp;row=412&amp;col=6&amp;number=3.8&amp;sourceID=14","3.8")</f>
        <v>3.8</v>
      </c>
      <c r="G412" s="4" t="str">
        <f>HYPERLINK("http://141.218.60.56/~jnz1568/getInfo.php?workbook=22_12.xlsx&amp;sheet=U0&amp;row=412&amp;col=7&amp;number=1.14&amp;sourceID=14","1.14")</f>
        <v>1.14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HYPERLINK("http://141.218.60.56/~jnz1568/getInfo.php?workbook=22_12.xlsx&amp;sheet=U0&amp;row=413&amp;col=6&amp;number=3.9&amp;sourceID=14","3.9")</f>
        <v>3.9</v>
      </c>
      <c r="G413" s="4" t="str">
        <f>HYPERLINK("http://141.218.60.56/~jnz1568/getInfo.php?workbook=22_12.xlsx&amp;sheet=U0&amp;row=413&amp;col=7&amp;number=1.14&amp;sourceID=14","1.14")</f>
        <v>1.14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HYPERLINK("http://141.218.60.56/~jnz1568/getInfo.php?workbook=22_12.xlsx&amp;sheet=U0&amp;row=414&amp;col=6&amp;number=4&amp;sourceID=14","4")</f>
        <v>4</v>
      </c>
      <c r="G414" s="4" t="str">
        <f>HYPERLINK("http://141.218.60.56/~jnz1568/getInfo.php?workbook=22_12.xlsx&amp;sheet=U0&amp;row=414&amp;col=7&amp;number=1.14&amp;sourceID=14","1.14")</f>
        <v>1.14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HYPERLINK("http://141.218.60.56/~jnz1568/getInfo.php?workbook=22_12.xlsx&amp;sheet=U0&amp;row=415&amp;col=6&amp;number=4.1&amp;sourceID=14","4.1")</f>
        <v>4.1</v>
      </c>
      <c r="G415" s="4" t="str">
        <f>HYPERLINK("http://141.218.60.56/~jnz1568/getInfo.php?workbook=22_12.xlsx&amp;sheet=U0&amp;row=415&amp;col=7&amp;number=1.15&amp;sourceID=14","1.15")</f>
        <v>1.15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HYPERLINK("http://141.218.60.56/~jnz1568/getInfo.php?workbook=22_12.xlsx&amp;sheet=U0&amp;row=416&amp;col=6&amp;number=4.2&amp;sourceID=14","4.2")</f>
        <v>4.2</v>
      </c>
      <c r="G416" s="4" t="str">
        <f>HYPERLINK("http://141.218.60.56/~jnz1568/getInfo.php?workbook=22_12.xlsx&amp;sheet=U0&amp;row=416&amp;col=7&amp;number=1.15&amp;sourceID=14","1.15")</f>
        <v>1.15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HYPERLINK("http://141.218.60.56/~jnz1568/getInfo.php?workbook=22_12.xlsx&amp;sheet=U0&amp;row=417&amp;col=6&amp;number=4.3&amp;sourceID=14","4.3")</f>
        <v>4.3</v>
      </c>
      <c r="G417" s="4" t="str">
        <f>HYPERLINK("http://141.218.60.56/~jnz1568/getInfo.php?workbook=22_12.xlsx&amp;sheet=U0&amp;row=417&amp;col=7&amp;number=1.15&amp;sourceID=14","1.15")</f>
        <v>1.15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HYPERLINK("http://141.218.60.56/~jnz1568/getInfo.php?workbook=22_12.xlsx&amp;sheet=U0&amp;row=418&amp;col=6&amp;number=4.4&amp;sourceID=14","4.4")</f>
        <v>4.4</v>
      </c>
      <c r="G418" s="4" t="str">
        <f>HYPERLINK("http://141.218.60.56/~jnz1568/getInfo.php?workbook=22_12.xlsx&amp;sheet=U0&amp;row=418&amp;col=7&amp;number=1.16&amp;sourceID=14","1.16")</f>
        <v>1.16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HYPERLINK("http://141.218.60.56/~jnz1568/getInfo.php?workbook=22_12.xlsx&amp;sheet=U0&amp;row=419&amp;col=6&amp;number=4.5&amp;sourceID=14","4.5")</f>
        <v>4.5</v>
      </c>
      <c r="G419" s="4" t="str">
        <f>HYPERLINK("http://141.218.60.56/~jnz1568/getInfo.php?workbook=22_12.xlsx&amp;sheet=U0&amp;row=419&amp;col=7&amp;number=1.16&amp;sourceID=14","1.16")</f>
        <v>1.16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HYPERLINK("http://141.218.60.56/~jnz1568/getInfo.php?workbook=22_12.xlsx&amp;sheet=U0&amp;row=420&amp;col=6&amp;number=4.6&amp;sourceID=14","4.6")</f>
        <v>4.6</v>
      </c>
      <c r="G420" s="4" t="str">
        <f>HYPERLINK("http://141.218.60.56/~jnz1568/getInfo.php?workbook=22_12.xlsx&amp;sheet=U0&amp;row=420&amp;col=7&amp;number=1.17&amp;sourceID=14","1.17")</f>
        <v>1.17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HYPERLINK("http://141.218.60.56/~jnz1568/getInfo.php?workbook=22_12.xlsx&amp;sheet=U0&amp;row=421&amp;col=6&amp;number=4.7&amp;sourceID=14","4.7")</f>
        <v>4.7</v>
      </c>
      <c r="G421" s="4" t="str">
        <f>HYPERLINK("http://141.218.60.56/~jnz1568/getInfo.php?workbook=22_12.xlsx&amp;sheet=U0&amp;row=421&amp;col=7&amp;number=1.17&amp;sourceID=14","1.17")</f>
        <v>1.17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HYPERLINK("http://141.218.60.56/~jnz1568/getInfo.php?workbook=22_12.xlsx&amp;sheet=U0&amp;row=422&amp;col=6&amp;number=4.8&amp;sourceID=14","4.8")</f>
        <v>4.8</v>
      </c>
      <c r="G422" s="4" t="str">
        <f>HYPERLINK("http://141.218.60.56/~jnz1568/getInfo.php?workbook=22_12.xlsx&amp;sheet=U0&amp;row=422&amp;col=7&amp;number=1.18&amp;sourceID=14","1.18")</f>
        <v>1.18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HYPERLINK("http://141.218.60.56/~jnz1568/getInfo.php?workbook=22_12.xlsx&amp;sheet=U0&amp;row=423&amp;col=6&amp;number=4.9&amp;sourceID=14","4.9")</f>
        <v>4.9</v>
      </c>
      <c r="G423" s="4" t="str">
        <f>HYPERLINK("http://141.218.60.56/~jnz1568/getInfo.php?workbook=22_12.xlsx&amp;sheet=U0&amp;row=423&amp;col=7&amp;number=1.2&amp;sourceID=14","1.2")</f>
        <v>1.2</v>
      </c>
    </row>
    <row r="424" spans="1:7">
      <c r="A424" s="3">
        <v>22</v>
      </c>
      <c r="B424" s="3">
        <v>12</v>
      </c>
      <c r="C424" s="3">
        <v>2</v>
      </c>
      <c r="D424" s="3">
        <v>10</v>
      </c>
      <c r="E424" s="3">
        <v>1</v>
      </c>
      <c r="F424" s="4" t="str">
        <f>HYPERLINK("http://141.218.60.56/~jnz1568/getInfo.php?workbook=22_12.xlsx&amp;sheet=U0&amp;row=424&amp;col=6&amp;number=3&amp;sourceID=14","3")</f>
        <v>3</v>
      </c>
      <c r="G424" s="4" t="str">
        <f>HYPERLINK("http://141.218.60.56/~jnz1568/getInfo.php?workbook=22_12.xlsx&amp;sheet=U0&amp;row=424&amp;col=7&amp;number=0.836&amp;sourceID=14","0.836")</f>
        <v>0.836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HYPERLINK("http://141.218.60.56/~jnz1568/getInfo.php?workbook=22_12.xlsx&amp;sheet=U0&amp;row=425&amp;col=6&amp;number=3.1&amp;sourceID=14","3.1")</f>
        <v>3.1</v>
      </c>
      <c r="G425" s="4" t="str">
        <f>HYPERLINK("http://141.218.60.56/~jnz1568/getInfo.php?workbook=22_12.xlsx&amp;sheet=U0&amp;row=425&amp;col=7&amp;number=0.836&amp;sourceID=14","0.836")</f>
        <v>0.836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HYPERLINK("http://141.218.60.56/~jnz1568/getInfo.php?workbook=22_12.xlsx&amp;sheet=U0&amp;row=426&amp;col=6&amp;number=3.2&amp;sourceID=14","3.2")</f>
        <v>3.2</v>
      </c>
      <c r="G426" s="4" t="str">
        <f>HYPERLINK("http://141.218.60.56/~jnz1568/getInfo.php?workbook=22_12.xlsx&amp;sheet=U0&amp;row=426&amp;col=7&amp;number=0.837&amp;sourceID=14","0.837")</f>
        <v>0.837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HYPERLINK("http://141.218.60.56/~jnz1568/getInfo.php?workbook=22_12.xlsx&amp;sheet=U0&amp;row=427&amp;col=6&amp;number=3.3&amp;sourceID=14","3.3")</f>
        <v>3.3</v>
      </c>
      <c r="G427" s="4" t="str">
        <f>HYPERLINK("http://141.218.60.56/~jnz1568/getInfo.php?workbook=22_12.xlsx&amp;sheet=U0&amp;row=427&amp;col=7&amp;number=0.837&amp;sourceID=14","0.837")</f>
        <v>0.837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HYPERLINK("http://141.218.60.56/~jnz1568/getInfo.php?workbook=22_12.xlsx&amp;sheet=U0&amp;row=428&amp;col=6&amp;number=3.4&amp;sourceID=14","3.4")</f>
        <v>3.4</v>
      </c>
      <c r="G428" s="4" t="str">
        <f>HYPERLINK("http://141.218.60.56/~jnz1568/getInfo.php?workbook=22_12.xlsx&amp;sheet=U0&amp;row=428&amp;col=7&amp;number=0.837&amp;sourceID=14","0.837")</f>
        <v>0.837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HYPERLINK("http://141.218.60.56/~jnz1568/getInfo.php?workbook=22_12.xlsx&amp;sheet=U0&amp;row=429&amp;col=6&amp;number=3.5&amp;sourceID=14","3.5")</f>
        <v>3.5</v>
      </c>
      <c r="G429" s="4" t="str">
        <f>HYPERLINK("http://141.218.60.56/~jnz1568/getInfo.php?workbook=22_12.xlsx&amp;sheet=U0&amp;row=429&amp;col=7&amp;number=0.837&amp;sourceID=14","0.837")</f>
        <v>0.837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HYPERLINK("http://141.218.60.56/~jnz1568/getInfo.php?workbook=22_12.xlsx&amp;sheet=U0&amp;row=430&amp;col=6&amp;number=3.6&amp;sourceID=14","3.6")</f>
        <v>3.6</v>
      </c>
      <c r="G430" s="4" t="str">
        <f>HYPERLINK("http://141.218.60.56/~jnz1568/getInfo.php?workbook=22_12.xlsx&amp;sheet=U0&amp;row=430&amp;col=7&amp;number=0.838&amp;sourceID=14","0.838")</f>
        <v>0.838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HYPERLINK("http://141.218.60.56/~jnz1568/getInfo.php?workbook=22_12.xlsx&amp;sheet=U0&amp;row=431&amp;col=6&amp;number=3.7&amp;sourceID=14","3.7")</f>
        <v>3.7</v>
      </c>
      <c r="G431" s="4" t="str">
        <f>HYPERLINK("http://141.218.60.56/~jnz1568/getInfo.php?workbook=22_12.xlsx&amp;sheet=U0&amp;row=431&amp;col=7&amp;number=0.838&amp;sourceID=14","0.838")</f>
        <v>0.838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HYPERLINK("http://141.218.60.56/~jnz1568/getInfo.php?workbook=22_12.xlsx&amp;sheet=U0&amp;row=432&amp;col=6&amp;number=3.8&amp;sourceID=14","3.8")</f>
        <v>3.8</v>
      </c>
      <c r="G432" s="4" t="str">
        <f>HYPERLINK("http://141.218.60.56/~jnz1568/getInfo.php?workbook=22_12.xlsx&amp;sheet=U0&amp;row=432&amp;col=7&amp;number=0.839&amp;sourceID=14","0.839")</f>
        <v>0.839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HYPERLINK("http://141.218.60.56/~jnz1568/getInfo.php?workbook=22_12.xlsx&amp;sheet=U0&amp;row=433&amp;col=6&amp;number=3.9&amp;sourceID=14","3.9")</f>
        <v>3.9</v>
      </c>
      <c r="G433" s="4" t="str">
        <f>HYPERLINK("http://141.218.60.56/~jnz1568/getInfo.php?workbook=22_12.xlsx&amp;sheet=U0&amp;row=433&amp;col=7&amp;number=0.84&amp;sourceID=14","0.84")</f>
        <v>0.84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HYPERLINK("http://141.218.60.56/~jnz1568/getInfo.php?workbook=22_12.xlsx&amp;sheet=U0&amp;row=434&amp;col=6&amp;number=4&amp;sourceID=14","4")</f>
        <v>4</v>
      </c>
      <c r="G434" s="4" t="str">
        <f>HYPERLINK("http://141.218.60.56/~jnz1568/getInfo.php?workbook=22_12.xlsx&amp;sheet=U0&amp;row=434&amp;col=7&amp;number=0.841&amp;sourceID=14","0.841")</f>
        <v>0.841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HYPERLINK("http://141.218.60.56/~jnz1568/getInfo.php?workbook=22_12.xlsx&amp;sheet=U0&amp;row=435&amp;col=6&amp;number=4.1&amp;sourceID=14","4.1")</f>
        <v>4.1</v>
      </c>
      <c r="G435" s="4" t="str">
        <f>HYPERLINK("http://141.218.60.56/~jnz1568/getInfo.php?workbook=22_12.xlsx&amp;sheet=U0&amp;row=435&amp;col=7&amp;number=0.842&amp;sourceID=14","0.842")</f>
        <v>0.842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HYPERLINK("http://141.218.60.56/~jnz1568/getInfo.php?workbook=22_12.xlsx&amp;sheet=U0&amp;row=436&amp;col=6&amp;number=4.2&amp;sourceID=14","4.2")</f>
        <v>4.2</v>
      </c>
      <c r="G436" s="4" t="str">
        <f>HYPERLINK("http://141.218.60.56/~jnz1568/getInfo.php?workbook=22_12.xlsx&amp;sheet=U0&amp;row=436&amp;col=7&amp;number=0.843&amp;sourceID=14","0.843")</f>
        <v>0.843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HYPERLINK("http://141.218.60.56/~jnz1568/getInfo.php?workbook=22_12.xlsx&amp;sheet=U0&amp;row=437&amp;col=6&amp;number=4.3&amp;sourceID=14","4.3")</f>
        <v>4.3</v>
      </c>
      <c r="G437" s="4" t="str">
        <f>HYPERLINK("http://141.218.60.56/~jnz1568/getInfo.php?workbook=22_12.xlsx&amp;sheet=U0&amp;row=437&amp;col=7&amp;number=0.845&amp;sourceID=14","0.845")</f>
        <v>0.845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HYPERLINK("http://141.218.60.56/~jnz1568/getInfo.php?workbook=22_12.xlsx&amp;sheet=U0&amp;row=438&amp;col=6&amp;number=4.4&amp;sourceID=14","4.4")</f>
        <v>4.4</v>
      </c>
      <c r="G438" s="4" t="str">
        <f>HYPERLINK("http://141.218.60.56/~jnz1568/getInfo.php?workbook=22_12.xlsx&amp;sheet=U0&amp;row=438&amp;col=7&amp;number=0.848&amp;sourceID=14","0.848")</f>
        <v>0.848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HYPERLINK("http://141.218.60.56/~jnz1568/getInfo.php?workbook=22_12.xlsx&amp;sheet=U0&amp;row=439&amp;col=6&amp;number=4.5&amp;sourceID=14","4.5")</f>
        <v>4.5</v>
      </c>
      <c r="G439" s="4" t="str">
        <f>HYPERLINK("http://141.218.60.56/~jnz1568/getInfo.php?workbook=22_12.xlsx&amp;sheet=U0&amp;row=439&amp;col=7&amp;number=0.851&amp;sourceID=14","0.851")</f>
        <v>0.851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HYPERLINK("http://141.218.60.56/~jnz1568/getInfo.php?workbook=22_12.xlsx&amp;sheet=U0&amp;row=440&amp;col=6&amp;number=4.6&amp;sourceID=14","4.6")</f>
        <v>4.6</v>
      </c>
      <c r="G440" s="4" t="str">
        <f>HYPERLINK("http://141.218.60.56/~jnz1568/getInfo.php?workbook=22_12.xlsx&amp;sheet=U0&amp;row=440&amp;col=7&amp;number=0.855&amp;sourceID=14","0.855")</f>
        <v>0.855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HYPERLINK("http://141.218.60.56/~jnz1568/getInfo.php?workbook=22_12.xlsx&amp;sheet=U0&amp;row=441&amp;col=6&amp;number=4.7&amp;sourceID=14","4.7")</f>
        <v>4.7</v>
      </c>
      <c r="G441" s="4" t="str">
        <f>HYPERLINK("http://141.218.60.56/~jnz1568/getInfo.php?workbook=22_12.xlsx&amp;sheet=U0&amp;row=441&amp;col=7&amp;number=0.86&amp;sourceID=14","0.86")</f>
        <v>0.86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HYPERLINK("http://141.218.60.56/~jnz1568/getInfo.php?workbook=22_12.xlsx&amp;sheet=U0&amp;row=442&amp;col=6&amp;number=4.8&amp;sourceID=14","4.8")</f>
        <v>4.8</v>
      </c>
      <c r="G442" s="4" t="str">
        <f>HYPERLINK("http://141.218.60.56/~jnz1568/getInfo.php?workbook=22_12.xlsx&amp;sheet=U0&amp;row=442&amp;col=7&amp;number=0.866&amp;sourceID=14","0.866")</f>
        <v>0.866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HYPERLINK("http://141.218.60.56/~jnz1568/getInfo.php?workbook=22_12.xlsx&amp;sheet=U0&amp;row=443&amp;col=6&amp;number=4.9&amp;sourceID=14","4.9")</f>
        <v>4.9</v>
      </c>
      <c r="G443" s="4" t="str">
        <f>HYPERLINK("http://141.218.60.56/~jnz1568/getInfo.php?workbook=22_12.xlsx&amp;sheet=U0&amp;row=443&amp;col=7&amp;number=0.873&amp;sourceID=14","0.873")</f>
        <v>0.873</v>
      </c>
    </row>
    <row r="444" spans="1:7">
      <c r="A444" s="3">
        <v>22</v>
      </c>
      <c r="B444" s="3">
        <v>12</v>
      </c>
      <c r="C444" s="3">
        <v>2</v>
      </c>
      <c r="D444" s="3">
        <v>11</v>
      </c>
      <c r="E444" s="3">
        <v>1</v>
      </c>
      <c r="F444" s="4" t="str">
        <f>HYPERLINK("http://141.218.60.56/~jnz1568/getInfo.php?workbook=22_12.xlsx&amp;sheet=U0&amp;row=444&amp;col=6&amp;number=3&amp;sourceID=14","3")</f>
        <v>3</v>
      </c>
      <c r="G444" s="4" t="str">
        <f>HYPERLINK("http://141.218.60.56/~jnz1568/getInfo.php?workbook=22_12.xlsx&amp;sheet=U0&amp;row=444&amp;col=7&amp;number=0.0209&amp;sourceID=14","0.0209")</f>
        <v>0.0209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HYPERLINK("http://141.218.60.56/~jnz1568/getInfo.php?workbook=22_12.xlsx&amp;sheet=U0&amp;row=445&amp;col=6&amp;number=3.1&amp;sourceID=14","3.1")</f>
        <v>3.1</v>
      </c>
      <c r="G445" s="4" t="str">
        <f>HYPERLINK("http://141.218.60.56/~jnz1568/getInfo.php?workbook=22_12.xlsx&amp;sheet=U0&amp;row=445&amp;col=7&amp;number=0.0209&amp;sourceID=14","0.0209")</f>
        <v>0.0209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HYPERLINK("http://141.218.60.56/~jnz1568/getInfo.php?workbook=22_12.xlsx&amp;sheet=U0&amp;row=446&amp;col=6&amp;number=3.2&amp;sourceID=14","3.2")</f>
        <v>3.2</v>
      </c>
      <c r="G446" s="4" t="str">
        <f>HYPERLINK("http://141.218.60.56/~jnz1568/getInfo.php?workbook=22_12.xlsx&amp;sheet=U0&amp;row=446&amp;col=7&amp;number=0.0209&amp;sourceID=14","0.0209")</f>
        <v>0.0209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HYPERLINK("http://141.218.60.56/~jnz1568/getInfo.php?workbook=22_12.xlsx&amp;sheet=U0&amp;row=447&amp;col=6&amp;number=3.3&amp;sourceID=14","3.3")</f>
        <v>3.3</v>
      </c>
      <c r="G447" s="4" t="str">
        <f>HYPERLINK("http://141.218.60.56/~jnz1568/getInfo.php?workbook=22_12.xlsx&amp;sheet=U0&amp;row=447&amp;col=7&amp;number=0.0209&amp;sourceID=14","0.0209")</f>
        <v>0.0209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HYPERLINK("http://141.218.60.56/~jnz1568/getInfo.php?workbook=22_12.xlsx&amp;sheet=U0&amp;row=448&amp;col=6&amp;number=3.4&amp;sourceID=14","3.4")</f>
        <v>3.4</v>
      </c>
      <c r="G448" s="4" t="str">
        <f>HYPERLINK("http://141.218.60.56/~jnz1568/getInfo.php?workbook=22_12.xlsx&amp;sheet=U0&amp;row=448&amp;col=7&amp;number=0.0209&amp;sourceID=14","0.0209")</f>
        <v>0.0209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HYPERLINK("http://141.218.60.56/~jnz1568/getInfo.php?workbook=22_12.xlsx&amp;sheet=U0&amp;row=449&amp;col=6&amp;number=3.5&amp;sourceID=14","3.5")</f>
        <v>3.5</v>
      </c>
      <c r="G449" s="4" t="str">
        <f>HYPERLINK("http://141.218.60.56/~jnz1568/getInfo.php?workbook=22_12.xlsx&amp;sheet=U0&amp;row=449&amp;col=7&amp;number=0.0209&amp;sourceID=14","0.0209")</f>
        <v>0.0209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HYPERLINK("http://141.218.60.56/~jnz1568/getInfo.php?workbook=22_12.xlsx&amp;sheet=U0&amp;row=450&amp;col=6&amp;number=3.6&amp;sourceID=14","3.6")</f>
        <v>3.6</v>
      </c>
      <c r="G450" s="4" t="str">
        <f>HYPERLINK("http://141.218.60.56/~jnz1568/getInfo.php?workbook=22_12.xlsx&amp;sheet=U0&amp;row=450&amp;col=7&amp;number=0.0209&amp;sourceID=14","0.0209")</f>
        <v>0.0209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HYPERLINK("http://141.218.60.56/~jnz1568/getInfo.php?workbook=22_12.xlsx&amp;sheet=U0&amp;row=451&amp;col=6&amp;number=3.7&amp;sourceID=14","3.7")</f>
        <v>3.7</v>
      </c>
      <c r="G451" s="4" t="str">
        <f>HYPERLINK("http://141.218.60.56/~jnz1568/getInfo.php?workbook=22_12.xlsx&amp;sheet=U0&amp;row=451&amp;col=7&amp;number=0.0209&amp;sourceID=14","0.0209")</f>
        <v>0.0209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HYPERLINK("http://141.218.60.56/~jnz1568/getInfo.php?workbook=22_12.xlsx&amp;sheet=U0&amp;row=452&amp;col=6&amp;number=3.8&amp;sourceID=14","3.8")</f>
        <v>3.8</v>
      </c>
      <c r="G452" s="4" t="str">
        <f>HYPERLINK("http://141.218.60.56/~jnz1568/getInfo.php?workbook=22_12.xlsx&amp;sheet=U0&amp;row=452&amp;col=7&amp;number=0.0208&amp;sourceID=14","0.0208")</f>
        <v>0.0208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HYPERLINK("http://141.218.60.56/~jnz1568/getInfo.php?workbook=22_12.xlsx&amp;sheet=U0&amp;row=453&amp;col=6&amp;number=3.9&amp;sourceID=14","3.9")</f>
        <v>3.9</v>
      </c>
      <c r="G453" s="4" t="str">
        <f>HYPERLINK("http://141.218.60.56/~jnz1568/getInfo.php?workbook=22_12.xlsx&amp;sheet=U0&amp;row=453&amp;col=7&amp;number=0.0208&amp;sourceID=14","0.0208")</f>
        <v>0.0208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HYPERLINK("http://141.218.60.56/~jnz1568/getInfo.php?workbook=22_12.xlsx&amp;sheet=U0&amp;row=454&amp;col=6&amp;number=4&amp;sourceID=14","4")</f>
        <v>4</v>
      </c>
      <c r="G454" s="4" t="str">
        <f>HYPERLINK("http://141.218.60.56/~jnz1568/getInfo.php?workbook=22_12.xlsx&amp;sheet=U0&amp;row=454&amp;col=7&amp;number=0.0208&amp;sourceID=14","0.0208")</f>
        <v>0.0208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HYPERLINK("http://141.218.60.56/~jnz1568/getInfo.php?workbook=22_12.xlsx&amp;sheet=U0&amp;row=455&amp;col=6&amp;number=4.1&amp;sourceID=14","4.1")</f>
        <v>4.1</v>
      </c>
      <c r="G455" s="4" t="str">
        <f>HYPERLINK("http://141.218.60.56/~jnz1568/getInfo.php?workbook=22_12.xlsx&amp;sheet=U0&amp;row=455&amp;col=7&amp;number=0.0208&amp;sourceID=14","0.0208")</f>
        <v>0.0208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HYPERLINK("http://141.218.60.56/~jnz1568/getInfo.php?workbook=22_12.xlsx&amp;sheet=U0&amp;row=456&amp;col=6&amp;number=4.2&amp;sourceID=14","4.2")</f>
        <v>4.2</v>
      </c>
      <c r="G456" s="4" t="str">
        <f>HYPERLINK("http://141.218.60.56/~jnz1568/getInfo.php?workbook=22_12.xlsx&amp;sheet=U0&amp;row=456&amp;col=7&amp;number=0.0208&amp;sourceID=14","0.0208")</f>
        <v>0.0208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HYPERLINK("http://141.218.60.56/~jnz1568/getInfo.php?workbook=22_12.xlsx&amp;sheet=U0&amp;row=457&amp;col=6&amp;number=4.3&amp;sourceID=14","4.3")</f>
        <v>4.3</v>
      </c>
      <c r="G457" s="4" t="str">
        <f>HYPERLINK("http://141.218.60.56/~jnz1568/getInfo.php?workbook=22_12.xlsx&amp;sheet=U0&amp;row=457&amp;col=7&amp;number=0.0207&amp;sourceID=14","0.0207")</f>
        <v>0.0207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HYPERLINK("http://141.218.60.56/~jnz1568/getInfo.php?workbook=22_12.xlsx&amp;sheet=U0&amp;row=458&amp;col=6&amp;number=4.4&amp;sourceID=14","4.4")</f>
        <v>4.4</v>
      </c>
      <c r="G458" s="4" t="str">
        <f>HYPERLINK("http://141.218.60.56/~jnz1568/getInfo.php?workbook=22_12.xlsx&amp;sheet=U0&amp;row=458&amp;col=7&amp;number=0.0207&amp;sourceID=14","0.0207")</f>
        <v>0.0207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HYPERLINK("http://141.218.60.56/~jnz1568/getInfo.php?workbook=22_12.xlsx&amp;sheet=U0&amp;row=459&amp;col=6&amp;number=4.5&amp;sourceID=14","4.5")</f>
        <v>4.5</v>
      </c>
      <c r="G459" s="4" t="str">
        <f>HYPERLINK("http://141.218.60.56/~jnz1568/getInfo.php?workbook=22_12.xlsx&amp;sheet=U0&amp;row=459&amp;col=7&amp;number=0.0206&amp;sourceID=14","0.0206")</f>
        <v>0.0206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HYPERLINK("http://141.218.60.56/~jnz1568/getInfo.php?workbook=22_12.xlsx&amp;sheet=U0&amp;row=460&amp;col=6&amp;number=4.6&amp;sourceID=14","4.6")</f>
        <v>4.6</v>
      </c>
      <c r="G460" s="4" t="str">
        <f>HYPERLINK("http://141.218.60.56/~jnz1568/getInfo.php?workbook=22_12.xlsx&amp;sheet=U0&amp;row=460&amp;col=7&amp;number=0.0206&amp;sourceID=14","0.0206")</f>
        <v>0.0206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HYPERLINK("http://141.218.60.56/~jnz1568/getInfo.php?workbook=22_12.xlsx&amp;sheet=U0&amp;row=461&amp;col=6&amp;number=4.7&amp;sourceID=14","4.7")</f>
        <v>4.7</v>
      </c>
      <c r="G461" s="4" t="str">
        <f>HYPERLINK("http://141.218.60.56/~jnz1568/getInfo.php?workbook=22_12.xlsx&amp;sheet=U0&amp;row=461&amp;col=7&amp;number=0.0205&amp;sourceID=14","0.0205")</f>
        <v>0.0205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HYPERLINK("http://141.218.60.56/~jnz1568/getInfo.php?workbook=22_12.xlsx&amp;sheet=U0&amp;row=462&amp;col=6&amp;number=4.8&amp;sourceID=14","4.8")</f>
        <v>4.8</v>
      </c>
      <c r="G462" s="4" t="str">
        <f>HYPERLINK("http://141.218.60.56/~jnz1568/getInfo.php?workbook=22_12.xlsx&amp;sheet=U0&amp;row=462&amp;col=7&amp;number=0.0204&amp;sourceID=14","0.0204")</f>
        <v>0.0204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HYPERLINK("http://141.218.60.56/~jnz1568/getInfo.php?workbook=22_12.xlsx&amp;sheet=U0&amp;row=463&amp;col=6&amp;number=4.9&amp;sourceID=14","4.9")</f>
        <v>4.9</v>
      </c>
      <c r="G463" s="4" t="str">
        <f>HYPERLINK("http://141.218.60.56/~jnz1568/getInfo.php?workbook=22_12.xlsx&amp;sheet=U0&amp;row=463&amp;col=7&amp;number=0.0202&amp;sourceID=14","0.0202")</f>
        <v>0.0202</v>
      </c>
    </row>
    <row r="464" spans="1:7">
      <c r="A464" s="3">
        <v>22</v>
      </c>
      <c r="B464" s="3">
        <v>12</v>
      </c>
      <c r="C464" s="3">
        <v>2</v>
      </c>
      <c r="D464" s="3">
        <v>12</v>
      </c>
      <c r="E464" s="3">
        <v>1</v>
      </c>
      <c r="F464" s="4" t="str">
        <f>HYPERLINK("http://141.218.60.56/~jnz1568/getInfo.php?workbook=22_12.xlsx&amp;sheet=U0&amp;row=464&amp;col=6&amp;number=3&amp;sourceID=14","3")</f>
        <v>3</v>
      </c>
      <c r="G464" s="4" t="str">
        <f>HYPERLINK("http://141.218.60.56/~jnz1568/getInfo.php?workbook=22_12.xlsx&amp;sheet=U0&amp;row=464&amp;col=7&amp;number=0.0303&amp;sourceID=14","0.0303")</f>
        <v>0.0303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HYPERLINK("http://141.218.60.56/~jnz1568/getInfo.php?workbook=22_12.xlsx&amp;sheet=U0&amp;row=465&amp;col=6&amp;number=3.1&amp;sourceID=14","3.1")</f>
        <v>3.1</v>
      </c>
      <c r="G465" s="4" t="str">
        <f>HYPERLINK("http://141.218.60.56/~jnz1568/getInfo.php?workbook=22_12.xlsx&amp;sheet=U0&amp;row=465&amp;col=7&amp;number=0.0303&amp;sourceID=14","0.0303")</f>
        <v>0.0303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HYPERLINK("http://141.218.60.56/~jnz1568/getInfo.php?workbook=22_12.xlsx&amp;sheet=U0&amp;row=466&amp;col=6&amp;number=3.2&amp;sourceID=14","3.2")</f>
        <v>3.2</v>
      </c>
      <c r="G466" s="4" t="str">
        <f>HYPERLINK("http://141.218.60.56/~jnz1568/getInfo.php?workbook=22_12.xlsx&amp;sheet=U0&amp;row=466&amp;col=7&amp;number=0.0303&amp;sourceID=14","0.0303")</f>
        <v>0.0303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HYPERLINK("http://141.218.60.56/~jnz1568/getInfo.php?workbook=22_12.xlsx&amp;sheet=U0&amp;row=467&amp;col=6&amp;number=3.3&amp;sourceID=14","3.3")</f>
        <v>3.3</v>
      </c>
      <c r="G467" s="4" t="str">
        <f>HYPERLINK("http://141.218.60.56/~jnz1568/getInfo.php?workbook=22_12.xlsx&amp;sheet=U0&amp;row=467&amp;col=7&amp;number=0.0303&amp;sourceID=14","0.0303")</f>
        <v>0.0303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HYPERLINK("http://141.218.60.56/~jnz1568/getInfo.php?workbook=22_12.xlsx&amp;sheet=U0&amp;row=468&amp;col=6&amp;number=3.4&amp;sourceID=14","3.4")</f>
        <v>3.4</v>
      </c>
      <c r="G468" s="4" t="str">
        <f>HYPERLINK("http://141.218.60.56/~jnz1568/getInfo.php?workbook=22_12.xlsx&amp;sheet=U0&amp;row=468&amp;col=7&amp;number=0.0303&amp;sourceID=14","0.0303")</f>
        <v>0.0303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HYPERLINK("http://141.218.60.56/~jnz1568/getInfo.php?workbook=22_12.xlsx&amp;sheet=U0&amp;row=469&amp;col=6&amp;number=3.5&amp;sourceID=14","3.5")</f>
        <v>3.5</v>
      </c>
      <c r="G469" s="4" t="str">
        <f>HYPERLINK("http://141.218.60.56/~jnz1568/getInfo.php?workbook=22_12.xlsx&amp;sheet=U0&amp;row=469&amp;col=7&amp;number=0.0303&amp;sourceID=14","0.0303")</f>
        <v>0.0303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HYPERLINK("http://141.218.60.56/~jnz1568/getInfo.php?workbook=22_12.xlsx&amp;sheet=U0&amp;row=470&amp;col=6&amp;number=3.6&amp;sourceID=14","3.6")</f>
        <v>3.6</v>
      </c>
      <c r="G470" s="4" t="str">
        <f>HYPERLINK("http://141.218.60.56/~jnz1568/getInfo.php?workbook=22_12.xlsx&amp;sheet=U0&amp;row=470&amp;col=7&amp;number=0.0303&amp;sourceID=14","0.0303")</f>
        <v>0.0303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HYPERLINK("http://141.218.60.56/~jnz1568/getInfo.php?workbook=22_12.xlsx&amp;sheet=U0&amp;row=471&amp;col=6&amp;number=3.7&amp;sourceID=14","3.7")</f>
        <v>3.7</v>
      </c>
      <c r="G471" s="4" t="str">
        <f>HYPERLINK("http://141.218.60.56/~jnz1568/getInfo.php?workbook=22_12.xlsx&amp;sheet=U0&amp;row=471&amp;col=7&amp;number=0.0303&amp;sourceID=14","0.0303")</f>
        <v>0.0303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HYPERLINK("http://141.218.60.56/~jnz1568/getInfo.php?workbook=22_12.xlsx&amp;sheet=U0&amp;row=472&amp;col=6&amp;number=3.8&amp;sourceID=14","3.8")</f>
        <v>3.8</v>
      </c>
      <c r="G472" s="4" t="str">
        <f>HYPERLINK("http://141.218.60.56/~jnz1568/getInfo.php?workbook=22_12.xlsx&amp;sheet=U0&amp;row=472&amp;col=7&amp;number=0.0303&amp;sourceID=14","0.0303")</f>
        <v>0.0303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HYPERLINK("http://141.218.60.56/~jnz1568/getInfo.php?workbook=22_12.xlsx&amp;sheet=U0&amp;row=473&amp;col=6&amp;number=3.9&amp;sourceID=14","3.9")</f>
        <v>3.9</v>
      </c>
      <c r="G473" s="4" t="str">
        <f>HYPERLINK("http://141.218.60.56/~jnz1568/getInfo.php?workbook=22_12.xlsx&amp;sheet=U0&amp;row=473&amp;col=7&amp;number=0.0303&amp;sourceID=14","0.0303")</f>
        <v>0.0303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HYPERLINK("http://141.218.60.56/~jnz1568/getInfo.php?workbook=22_12.xlsx&amp;sheet=U0&amp;row=474&amp;col=6&amp;number=4&amp;sourceID=14","4")</f>
        <v>4</v>
      </c>
      <c r="G474" s="4" t="str">
        <f>HYPERLINK("http://141.218.60.56/~jnz1568/getInfo.php?workbook=22_12.xlsx&amp;sheet=U0&amp;row=474&amp;col=7&amp;number=0.0303&amp;sourceID=14","0.0303")</f>
        <v>0.0303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HYPERLINK("http://141.218.60.56/~jnz1568/getInfo.php?workbook=22_12.xlsx&amp;sheet=U0&amp;row=475&amp;col=6&amp;number=4.1&amp;sourceID=14","4.1")</f>
        <v>4.1</v>
      </c>
      <c r="G475" s="4" t="str">
        <f>HYPERLINK("http://141.218.60.56/~jnz1568/getInfo.php?workbook=22_12.xlsx&amp;sheet=U0&amp;row=475&amp;col=7&amp;number=0.0303&amp;sourceID=14","0.0303")</f>
        <v>0.0303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HYPERLINK("http://141.218.60.56/~jnz1568/getInfo.php?workbook=22_12.xlsx&amp;sheet=U0&amp;row=476&amp;col=6&amp;number=4.2&amp;sourceID=14","4.2")</f>
        <v>4.2</v>
      </c>
      <c r="G476" s="4" t="str">
        <f>HYPERLINK("http://141.218.60.56/~jnz1568/getInfo.php?workbook=22_12.xlsx&amp;sheet=U0&amp;row=476&amp;col=7&amp;number=0.0303&amp;sourceID=14","0.0303")</f>
        <v>0.0303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HYPERLINK("http://141.218.60.56/~jnz1568/getInfo.php?workbook=22_12.xlsx&amp;sheet=U0&amp;row=477&amp;col=6&amp;number=4.3&amp;sourceID=14","4.3")</f>
        <v>4.3</v>
      </c>
      <c r="G477" s="4" t="str">
        <f>HYPERLINK("http://141.218.60.56/~jnz1568/getInfo.php?workbook=22_12.xlsx&amp;sheet=U0&amp;row=477&amp;col=7&amp;number=0.0303&amp;sourceID=14","0.0303")</f>
        <v>0.0303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HYPERLINK("http://141.218.60.56/~jnz1568/getInfo.php?workbook=22_12.xlsx&amp;sheet=U0&amp;row=478&amp;col=6&amp;number=4.4&amp;sourceID=14","4.4")</f>
        <v>4.4</v>
      </c>
      <c r="G478" s="4" t="str">
        <f>HYPERLINK("http://141.218.60.56/~jnz1568/getInfo.php?workbook=22_12.xlsx&amp;sheet=U0&amp;row=478&amp;col=7&amp;number=0.0303&amp;sourceID=14","0.0303")</f>
        <v>0.0303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HYPERLINK("http://141.218.60.56/~jnz1568/getInfo.php?workbook=22_12.xlsx&amp;sheet=U0&amp;row=479&amp;col=6&amp;number=4.5&amp;sourceID=14","4.5")</f>
        <v>4.5</v>
      </c>
      <c r="G479" s="4" t="str">
        <f>HYPERLINK("http://141.218.60.56/~jnz1568/getInfo.php?workbook=22_12.xlsx&amp;sheet=U0&amp;row=479&amp;col=7&amp;number=0.0302&amp;sourceID=14","0.0302")</f>
        <v>0.0302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HYPERLINK("http://141.218.60.56/~jnz1568/getInfo.php?workbook=22_12.xlsx&amp;sheet=U0&amp;row=480&amp;col=6&amp;number=4.6&amp;sourceID=14","4.6")</f>
        <v>4.6</v>
      </c>
      <c r="G480" s="4" t="str">
        <f>HYPERLINK("http://141.218.60.56/~jnz1568/getInfo.php?workbook=22_12.xlsx&amp;sheet=U0&amp;row=480&amp;col=7&amp;number=0.0302&amp;sourceID=14","0.0302")</f>
        <v>0.0302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HYPERLINK("http://141.218.60.56/~jnz1568/getInfo.php?workbook=22_12.xlsx&amp;sheet=U0&amp;row=481&amp;col=6&amp;number=4.7&amp;sourceID=14","4.7")</f>
        <v>4.7</v>
      </c>
      <c r="G481" s="4" t="str">
        <f>HYPERLINK("http://141.218.60.56/~jnz1568/getInfo.php?workbook=22_12.xlsx&amp;sheet=U0&amp;row=481&amp;col=7&amp;number=0.0302&amp;sourceID=14","0.0302")</f>
        <v>0.0302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HYPERLINK("http://141.218.60.56/~jnz1568/getInfo.php?workbook=22_12.xlsx&amp;sheet=U0&amp;row=482&amp;col=6&amp;number=4.8&amp;sourceID=14","4.8")</f>
        <v>4.8</v>
      </c>
      <c r="G482" s="4" t="str">
        <f>HYPERLINK("http://141.218.60.56/~jnz1568/getInfo.php?workbook=22_12.xlsx&amp;sheet=U0&amp;row=482&amp;col=7&amp;number=0.0302&amp;sourceID=14","0.0302")</f>
        <v>0.0302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HYPERLINK("http://141.218.60.56/~jnz1568/getInfo.php?workbook=22_12.xlsx&amp;sheet=U0&amp;row=483&amp;col=6&amp;number=4.9&amp;sourceID=14","4.9")</f>
        <v>4.9</v>
      </c>
      <c r="G483" s="4" t="str">
        <f>HYPERLINK("http://141.218.60.56/~jnz1568/getInfo.php?workbook=22_12.xlsx&amp;sheet=U0&amp;row=483&amp;col=7&amp;number=0.0301&amp;sourceID=14","0.0301")</f>
        <v>0.0301</v>
      </c>
    </row>
    <row r="484" spans="1:7">
      <c r="A484" s="3">
        <v>22</v>
      </c>
      <c r="B484" s="3">
        <v>12</v>
      </c>
      <c r="C484" s="3">
        <v>2</v>
      </c>
      <c r="D484" s="3">
        <v>13</v>
      </c>
      <c r="E484" s="3">
        <v>1</v>
      </c>
      <c r="F484" s="4" t="str">
        <f>HYPERLINK("http://141.218.60.56/~jnz1568/getInfo.php?workbook=22_12.xlsx&amp;sheet=U0&amp;row=484&amp;col=6&amp;number=3&amp;sourceID=14","3")</f>
        <v>3</v>
      </c>
      <c r="G484" s="4" t="str">
        <f>HYPERLINK("http://141.218.60.56/~jnz1568/getInfo.php?workbook=22_12.xlsx&amp;sheet=U0&amp;row=484&amp;col=7&amp;number=0.00152&amp;sourceID=14","0.00152")</f>
        <v>0.00152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HYPERLINK("http://141.218.60.56/~jnz1568/getInfo.php?workbook=22_12.xlsx&amp;sheet=U0&amp;row=485&amp;col=6&amp;number=3.1&amp;sourceID=14","3.1")</f>
        <v>3.1</v>
      </c>
      <c r="G485" s="4" t="str">
        <f>HYPERLINK("http://141.218.60.56/~jnz1568/getInfo.php?workbook=22_12.xlsx&amp;sheet=U0&amp;row=485&amp;col=7&amp;number=0.00152&amp;sourceID=14","0.00152")</f>
        <v>0.00152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HYPERLINK("http://141.218.60.56/~jnz1568/getInfo.php?workbook=22_12.xlsx&amp;sheet=U0&amp;row=486&amp;col=6&amp;number=3.2&amp;sourceID=14","3.2")</f>
        <v>3.2</v>
      </c>
      <c r="G486" s="4" t="str">
        <f>HYPERLINK("http://141.218.60.56/~jnz1568/getInfo.php?workbook=22_12.xlsx&amp;sheet=U0&amp;row=486&amp;col=7&amp;number=0.00152&amp;sourceID=14","0.00152")</f>
        <v>0.00152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HYPERLINK("http://141.218.60.56/~jnz1568/getInfo.php?workbook=22_12.xlsx&amp;sheet=U0&amp;row=487&amp;col=6&amp;number=3.3&amp;sourceID=14","3.3")</f>
        <v>3.3</v>
      </c>
      <c r="G487" s="4" t="str">
        <f>HYPERLINK("http://141.218.60.56/~jnz1568/getInfo.php?workbook=22_12.xlsx&amp;sheet=U0&amp;row=487&amp;col=7&amp;number=0.00152&amp;sourceID=14","0.00152")</f>
        <v>0.00152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HYPERLINK("http://141.218.60.56/~jnz1568/getInfo.php?workbook=22_12.xlsx&amp;sheet=U0&amp;row=488&amp;col=6&amp;number=3.4&amp;sourceID=14","3.4")</f>
        <v>3.4</v>
      </c>
      <c r="G488" s="4" t="str">
        <f>HYPERLINK("http://141.218.60.56/~jnz1568/getInfo.php?workbook=22_12.xlsx&amp;sheet=U0&amp;row=488&amp;col=7&amp;number=0.00152&amp;sourceID=14","0.00152")</f>
        <v>0.00152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HYPERLINK("http://141.218.60.56/~jnz1568/getInfo.php?workbook=22_12.xlsx&amp;sheet=U0&amp;row=489&amp;col=6&amp;number=3.5&amp;sourceID=14","3.5")</f>
        <v>3.5</v>
      </c>
      <c r="G489" s="4" t="str">
        <f>HYPERLINK("http://141.218.60.56/~jnz1568/getInfo.php?workbook=22_12.xlsx&amp;sheet=U0&amp;row=489&amp;col=7&amp;number=0.00152&amp;sourceID=14","0.00152")</f>
        <v>0.00152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HYPERLINK("http://141.218.60.56/~jnz1568/getInfo.php?workbook=22_12.xlsx&amp;sheet=U0&amp;row=490&amp;col=6&amp;number=3.6&amp;sourceID=14","3.6")</f>
        <v>3.6</v>
      </c>
      <c r="G490" s="4" t="str">
        <f>HYPERLINK("http://141.218.60.56/~jnz1568/getInfo.php?workbook=22_12.xlsx&amp;sheet=U0&amp;row=490&amp;col=7&amp;number=0.00151&amp;sourceID=14","0.00151")</f>
        <v>0.00151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HYPERLINK("http://141.218.60.56/~jnz1568/getInfo.php?workbook=22_12.xlsx&amp;sheet=U0&amp;row=491&amp;col=6&amp;number=3.7&amp;sourceID=14","3.7")</f>
        <v>3.7</v>
      </c>
      <c r="G491" s="4" t="str">
        <f>HYPERLINK("http://141.218.60.56/~jnz1568/getInfo.php?workbook=22_12.xlsx&amp;sheet=U0&amp;row=491&amp;col=7&amp;number=0.00151&amp;sourceID=14","0.00151")</f>
        <v>0.00151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HYPERLINK("http://141.218.60.56/~jnz1568/getInfo.php?workbook=22_12.xlsx&amp;sheet=U0&amp;row=492&amp;col=6&amp;number=3.8&amp;sourceID=14","3.8")</f>
        <v>3.8</v>
      </c>
      <c r="G492" s="4" t="str">
        <f>HYPERLINK("http://141.218.60.56/~jnz1568/getInfo.php?workbook=22_12.xlsx&amp;sheet=U0&amp;row=492&amp;col=7&amp;number=0.00151&amp;sourceID=14","0.00151")</f>
        <v>0.00151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HYPERLINK("http://141.218.60.56/~jnz1568/getInfo.php?workbook=22_12.xlsx&amp;sheet=U0&amp;row=493&amp;col=6&amp;number=3.9&amp;sourceID=14","3.9")</f>
        <v>3.9</v>
      </c>
      <c r="G493" s="4" t="str">
        <f>HYPERLINK("http://141.218.60.56/~jnz1568/getInfo.php?workbook=22_12.xlsx&amp;sheet=U0&amp;row=493&amp;col=7&amp;number=0.00151&amp;sourceID=14","0.00151")</f>
        <v>0.00151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HYPERLINK("http://141.218.60.56/~jnz1568/getInfo.php?workbook=22_12.xlsx&amp;sheet=U0&amp;row=494&amp;col=6&amp;number=4&amp;sourceID=14","4")</f>
        <v>4</v>
      </c>
      <c r="G494" s="4" t="str">
        <f>HYPERLINK("http://141.218.60.56/~jnz1568/getInfo.php?workbook=22_12.xlsx&amp;sheet=U0&amp;row=494&amp;col=7&amp;number=0.00151&amp;sourceID=14","0.00151")</f>
        <v>0.00151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HYPERLINK("http://141.218.60.56/~jnz1568/getInfo.php?workbook=22_12.xlsx&amp;sheet=U0&amp;row=495&amp;col=6&amp;number=4.1&amp;sourceID=14","4.1")</f>
        <v>4.1</v>
      </c>
      <c r="G495" s="4" t="str">
        <f>HYPERLINK("http://141.218.60.56/~jnz1568/getInfo.php?workbook=22_12.xlsx&amp;sheet=U0&amp;row=495&amp;col=7&amp;number=0.00151&amp;sourceID=14","0.00151")</f>
        <v>0.00151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HYPERLINK("http://141.218.60.56/~jnz1568/getInfo.php?workbook=22_12.xlsx&amp;sheet=U0&amp;row=496&amp;col=6&amp;number=4.2&amp;sourceID=14","4.2")</f>
        <v>4.2</v>
      </c>
      <c r="G496" s="4" t="str">
        <f>HYPERLINK("http://141.218.60.56/~jnz1568/getInfo.php?workbook=22_12.xlsx&amp;sheet=U0&amp;row=496&amp;col=7&amp;number=0.00151&amp;sourceID=14","0.00151")</f>
        <v>0.00151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HYPERLINK("http://141.218.60.56/~jnz1568/getInfo.php?workbook=22_12.xlsx&amp;sheet=U0&amp;row=497&amp;col=6&amp;number=4.3&amp;sourceID=14","4.3")</f>
        <v>4.3</v>
      </c>
      <c r="G497" s="4" t="str">
        <f>HYPERLINK("http://141.218.60.56/~jnz1568/getInfo.php?workbook=22_12.xlsx&amp;sheet=U0&amp;row=497&amp;col=7&amp;number=0.00151&amp;sourceID=14","0.00151")</f>
        <v>0.00151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HYPERLINK("http://141.218.60.56/~jnz1568/getInfo.php?workbook=22_12.xlsx&amp;sheet=U0&amp;row=498&amp;col=6&amp;number=4.4&amp;sourceID=14","4.4")</f>
        <v>4.4</v>
      </c>
      <c r="G498" s="4" t="str">
        <f>HYPERLINK("http://141.218.60.56/~jnz1568/getInfo.php?workbook=22_12.xlsx&amp;sheet=U0&amp;row=498&amp;col=7&amp;number=0.0015&amp;sourceID=14","0.0015")</f>
        <v>0.0015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HYPERLINK("http://141.218.60.56/~jnz1568/getInfo.php?workbook=22_12.xlsx&amp;sheet=U0&amp;row=499&amp;col=6&amp;number=4.5&amp;sourceID=14","4.5")</f>
        <v>4.5</v>
      </c>
      <c r="G499" s="4" t="str">
        <f>HYPERLINK("http://141.218.60.56/~jnz1568/getInfo.php?workbook=22_12.xlsx&amp;sheet=U0&amp;row=499&amp;col=7&amp;number=0.0015&amp;sourceID=14","0.0015")</f>
        <v>0.0015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HYPERLINK("http://141.218.60.56/~jnz1568/getInfo.php?workbook=22_12.xlsx&amp;sheet=U0&amp;row=500&amp;col=6&amp;number=4.6&amp;sourceID=14","4.6")</f>
        <v>4.6</v>
      </c>
      <c r="G500" s="4" t="str">
        <f>HYPERLINK("http://141.218.60.56/~jnz1568/getInfo.php?workbook=22_12.xlsx&amp;sheet=U0&amp;row=500&amp;col=7&amp;number=0.0015&amp;sourceID=14","0.0015")</f>
        <v>0.0015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HYPERLINK("http://141.218.60.56/~jnz1568/getInfo.php?workbook=22_12.xlsx&amp;sheet=U0&amp;row=501&amp;col=6&amp;number=4.7&amp;sourceID=14","4.7")</f>
        <v>4.7</v>
      </c>
      <c r="G501" s="4" t="str">
        <f>HYPERLINK("http://141.218.60.56/~jnz1568/getInfo.php?workbook=22_12.xlsx&amp;sheet=U0&amp;row=501&amp;col=7&amp;number=0.00149&amp;sourceID=14","0.00149")</f>
        <v>0.00149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HYPERLINK("http://141.218.60.56/~jnz1568/getInfo.php?workbook=22_12.xlsx&amp;sheet=U0&amp;row=502&amp;col=6&amp;number=4.8&amp;sourceID=14","4.8")</f>
        <v>4.8</v>
      </c>
      <c r="G502" s="4" t="str">
        <f>HYPERLINK("http://141.218.60.56/~jnz1568/getInfo.php?workbook=22_12.xlsx&amp;sheet=U0&amp;row=502&amp;col=7&amp;number=0.00148&amp;sourceID=14","0.00148")</f>
        <v>0.00148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HYPERLINK("http://141.218.60.56/~jnz1568/getInfo.php?workbook=22_12.xlsx&amp;sheet=U0&amp;row=503&amp;col=6&amp;number=4.9&amp;sourceID=14","4.9")</f>
        <v>4.9</v>
      </c>
      <c r="G503" s="4" t="str">
        <f>HYPERLINK("http://141.218.60.56/~jnz1568/getInfo.php?workbook=22_12.xlsx&amp;sheet=U0&amp;row=503&amp;col=7&amp;number=0.00147&amp;sourceID=14","0.00147")</f>
        <v>0.00147</v>
      </c>
    </row>
    <row r="504" spans="1:7">
      <c r="A504" s="3">
        <v>22</v>
      </c>
      <c r="B504" s="3">
        <v>12</v>
      </c>
      <c r="C504" s="3">
        <v>2</v>
      </c>
      <c r="D504" s="3">
        <v>14</v>
      </c>
      <c r="E504" s="3">
        <v>1</v>
      </c>
      <c r="F504" s="4" t="str">
        <f>HYPERLINK("http://141.218.60.56/~jnz1568/getInfo.php?workbook=22_12.xlsx&amp;sheet=U0&amp;row=504&amp;col=6&amp;number=3&amp;sourceID=14","3")</f>
        <v>3</v>
      </c>
      <c r="G504" s="4" t="str">
        <f>HYPERLINK("http://141.218.60.56/~jnz1568/getInfo.php?workbook=22_12.xlsx&amp;sheet=U0&amp;row=504&amp;col=7&amp;number=0.0121&amp;sourceID=14","0.0121")</f>
        <v>0.0121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HYPERLINK("http://141.218.60.56/~jnz1568/getInfo.php?workbook=22_12.xlsx&amp;sheet=U0&amp;row=505&amp;col=6&amp;number=3.1&amp;sourceID=14","3.1")</f>
        <v>3.1</v>
      </c>
      <c r="G505" s="4" t="str">
        <f>HYPERLINK("http://141.218.60.56/~jnz1568/getInfo.php?workbook=22_12.xlsx&amp;sheet=U0&amp;row=505&amp;col=7&amp;number=0.0121&amp;sourceID=14","0.0121")</f>
        <v>0.0121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HYPERLINK("http://141.218.60.56/~jnz1568/getInfo.php?workbook=22_12.xlsx&amp;sheet=U0&amp;row=506&amp;col=6&amp;number=3.2&amp;sourceID=14","3.2")</f>
        <v>3.2</v>
      </c>
      <c r="G506" s="4" t="str">
        <f>HYPERLINK("http://141.218.60.56/~jnz1568/getInfo.php?workbook=22_12.xlsx&amp;sheet=U0&amp;row=506&amp;col=7&amp;number=0.0121&amp;sourceID=14","0.0121")</f>
        <v>0.0121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HYPERLINK("http://141.218.60.56/~jnz1568/getInfo.php?workbook=22_12.xlsx&amp;sheet=U0&amp;row=507&amp;col=6&amp;number=3.3&amp;sourceID=14","3.3")</f>
        <v>3.3</v>
      </c>
      <c r="G507" s="4" t="str">
        <f>HYPERLINK("http://141.218.60.56/~jnz1568/getInfo.php?workbook=22_12.xlsx&amp;sheet=U0&amp;row=507&amp;col=7&amp;number=0.0121&amp;sourceID=14","0.0121")</f>
        <v>0.0121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HYPERLINK("http://141.218.60.56/~jnz1568/getInfo.php?workbook=22_12.xlsx&amp;sheet=U0&amp;row=508&amp;col=6&amp;number=3.4&amp;sourceID=14","3.4")</f>
        <v>3.4</v>
      </c>
      <c r="G508" s="4" t="str">
        <f>HYPERLINK("http://141.218.60.56/~jnz1568/getInfo.php?workbook=22_12.xlsx&amp;sheet=U0&amp;row=508&amp;col=7&amp;number=0.0121&amp;sourceID=14","0.0121")</f>
        <v>0.0121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HYPERLINK("http://141.218.60.56/~jnz1568/getInfo.php?workbook=22_12.xlsx&amp;sheet=U0&amp;row=509&amp;col=6&amp;number=3.5&amp;sourceID=14","3.5")</f>
        <v>3.5</v>
      </c>
      <c r="G509" s="4" t="str">
        <f>HYPERLINK("http://141.218.60.56/~jnz1568/getInfo.php?workbook=22_12.xlsx&amp;sheet=U0&amp;row=509&amp;col=7&amp;number=0.0121&amp;sourceID=14","0.0121")</f>
        <v>0.0121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HYPERLINK("http://141.218.60.56/~jnz1568/getInfo.php?workbook=22_12.xlsx&amp;sheet=U0&amp;row=510&amp;col=6&amp;number=3.6&amp;sourceID=14","3.6")</f>
        <v>3.6</v>
      </c>
      <c r="G510" s="4" t="str">
        <f>HYPERLINK("http://141.218.60.56/~jnz1568/getInfo.php?workbook=22_12.xlsx&amp;sheet=U0&amp;row=510&amp;col=7&amp;number=0.0121&amp;sourceID=14","0.0121")</f>
        <v>0.0121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HYPERLINK("http://141.218.60.56/~jnz1568/getInfo.php?workbook=22_12.xlsx&amp;sheet=U0&amp;row=511&amp;col=6&amp;number=3.7&amp;sourceID=14","3.7")</f>
        <v>3.7</v>
      </c>
      <c r="G511" s="4" t="str">
        <f>HYPERLINK("http://141.218.60.56/~jnz1568/getInfo.php?workbook=22_12.xlsx&amp;sheet=U0&amp;row=511&amp;col=7&amp;number=0.0121&amp;sourceID=14","0.0121")</f>
        <v>0.0121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HYPERLINK("http://141.218.60.56/~jnz1568/getInfo.php?workbook=22_12.xlsx&amp;sheet=U0&amp;row=512&amp;col=6&amp;number=3.8&amp;sourceID=14","3.8")</f>
        <v>3.8</v>
      </c>
      <c r="G512" s="4" t="str">
        <f>HYPERLINK("http://141.218.60.56/~jnz1568/getInfo.php?workbook=22_12.xlsx&amp;sheet=U0&amp;row=512&amp;col=7&amp;number=0.0121&amp;sourceID=14","0.0121")</f>
        <v>0.0121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HYPERLINK("http://141.218.60.56/~jnz1568/getInfo.php?workbook=22_12.xlsx&amp;sheet=U0&amp;row=513&amp;col=6&amp;number=3.9&amp;sourceID=14","3.9")</f>
        <v>3.9</v>
      </c>
      <c r="G513" s="4" t="str">
        <f>HYPERLINK("http://141.218.60.56/~jnz1568/getInfo.php?workbook=22_12.xlsx&amp;sheet=U0&amp;row=513&amp;col=7&amp;number=0.012&amp;sourceID=14","0.012")</f>
        <v>0.012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HYPERLINK("http://141.218.60.56/~jnz1568/getInfo.php?workbook=22_12.xlsx&amp;sheet=U0&amp;row=514&amp;col=6&amp;number=4&amp;sourceID=14","4")</f>
        <v>4</v>
      </c>
      <c r="G514" s="4" t="str">
        <f>HYPERLINK("http://141.218.60.56/~jnz1568/getInfo.php?workbook=22_12.xlsx&amp;sheet=U0&amp;row=514&amp;col=7&amp;number=0.012&amp;sourceID=14","0.012")</f>
        <v>0.012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HYPERLINK("http://141.218.60.56/~jnz1568/getInfo.php?workbook=22_12.xlsx&amp;sheet=U0&amp;row=515&amp;col=6&amp;number=4.1&amp;sourceID=14","4.1")</f>
        <v>4.1</v>
      </c>
      <c r="G515" s="4" t="str">
        <f>HYPERLINK("http://141.218.60.56/~jnz1568/getInfo.php?workbook=22_12.xlsx&amp;sheet=U0&amp;row=515&amp;col=7&amp;number=0.012&amp;sourceID=14","0.012")</f>
        <v>0.012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HYPERLINK("http://141.218.60.56/~jnz1568/getInfo.php?workbook=22_12.xlsx&amp;sheet=U0&amp;row=516&amp;col=6&amp;number=4.2&amp;sourceID=14","4.2")</f>
        <v>4.2</v>
      </c>
      <c r="G516" s="4" t="str">
        <f>HYPERLINK("http://141.218.60.56/~jnz1568/getInfo.php?workbook=22_12.xlsx&amp;sheet=U0&amp;row=516&amp;col=7&amp;number=0.012&amp;sourceID=14","0.012")</f>
        <v>0.012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HYPERLINK("http://141.218.60.56/~jnz1568/getInfo.php?workbook=22_12.xlsx&amp;sheet=U0&amp;row=517&amp;col=6&amp;number=4.3&amp;sourceID=14","4.3")</f>
        <v>4.3</v>
      </c>
      <c r="G517" s="4" t="str">
        <f>HYPERLINK("http://141.218.60.56/~jnz1568/getInfo.php?workbook=22_12.xlsx&amp;sheet=U0&amp;row=517&amp;col=7&amp;number=0.012&amp;sourceID=14","0.012")</f>
        <v>0.012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HYPERLINK("http://141.218.60.56/~jnz1568/getInfo.php?workbook=22_12.xlsx&amp;sheet=U0&amp;row=518&amp;col=6&amp;number=4.4&amp;sourceID=14","4.4")</f>
        <v>4.4</v>
      </c>
      <c r="G518" s="4" t="str">
        <f>HYPERLINK("http://141.218.60.56/~jnz1568/getInfo.php?workbook=22_12.xlsx&amp;sheet=U0&amp;row=518&amp;col=7&amp;number=0.012&amp;sourceID=14","0.012")</f>
        <v>0.012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HYPERLINK("http://141.218.60.56/~jnz1568/getInfo.php?workbook=22_12.xlsx&amp;sheet=U0&amp;row=519&amp;col=6&amp;number=4.5&amp;sourceID=14","4.5")</f>
        <v>4.5</v>
      </c>
      <c r="G519" s="4" t="str">
        <f>HYPERLINK("http://141.218.60.56/~jnz1568/getInfo.php?workbook=22_12.xlsx&amp;sheet=U0&amp;row=519&amp;col=7&amp;number=0.012&amp;sourceID=14","0.012")</f>
        <v>0.012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HYPERLINK("http://141.218.60.56/~jnz1568/getInfo.php?workbook=22_12.xlsx&amp;sheet=U0&amp;row=520&amp;col=6&amp;number=4.6&amp;sourceID=14","4.6")</f>
        <v>4.6</v>
      </c>
      <c r="G520" s="4" t="str">
        <f>HYPERLINK("http://141.218.60.56/~jnz1568/getInfo.php?workbook=22_12.xlsx&amp;sheet=U0&amp;row=520&amp;col=7&amp;number=0.0119&amp;sourceID=14","0.0119")</f>
        <v>0.0119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HYPERLINK("http://141.218.60.56/~jnz1568/getInfo.php?workbook=22_12.xlsx&amp;sheet=U0&amp;row=521&amp;col=6&amp;number=4.7&amp;sourceID=14","4.7")</f>
        <v>4.7</v>
      </c>
      <c r="G521" s="4" t="str">
        <f>HYPERLINK("http://141.218.60.56/~jnz1568/getInfo.php?workbook=22_12.xlsx&amp;sheet=U0&amp;row=521&amp;col=7&amp;number=0.0119&amp;sourceID=14","0.0119")</f>
        <v>0.0119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HYPERLINK("http://141.218.60.56/~jnz1568/getInfo.php?workbook=22_12.xlsx&amp;sheet=U0&amp;row=522&amp;col=6&amp;number=4.8&amp;sourceID=14","4.8")</f>
        <v>4.8</v>
      </c>
      <c r="G522" s="4" t="str">
        <f>HYPERLINK("http://141.218.60.56/~jnz1568/getInfo.php?workbook=22_12.xlsx&amp;sheet=U0&amp;row=522&amp;col=7&amp;number=0.0118&amp;sourceID=14","0.0118")</f>
        <v>0.0118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HYPERLINK("http://141.218.60.56/~jnz1568/getInfo.php?workbook=22_12.xlsx&amp;sheet=U0&amp;row=523&amp;col=6&amp;number=4.9&amp;sourceID=14","4.9")</f>
        <v>4.9</v>
      </c>
      <c r="G523" s="4" t="str">
        <f>HYPERLINK("http://141.218.60.56/~jnz1568/getInfo.php?workbook=22_12.xlsx&amp;sheet=U0&amp;row=523&amp;col=7&amp;number=0.0118&amp;sourceID=14","0.0118")</f>
        <v>0.0118</v>
      </c>
    </row>
    <row r="524" spans="1:7">
      <c r="A524" s="3">
        <v>22</v>
      </c>
      <c r="B524" s="3">
        <v>12</v>
      </c>
      <c r="C524" s="3">
        <v>2</v>
      </c>
      <c r="D524" s="3">
        <v>15</v>
      </c>
      <c r="E524" s="3">
        <v>1</v>
      </c>
      <c r="F524" s="4" t="str">
        <f>HYPERLINK("http://141.218.60.56/~jnz1568/getInfo.php?workbook=22_12.xlsx&amp;sheet=U0&amp;row=524&amp;col=6&amp;number=3&amp;sourceID=14","3")</f>
        <v>3</v>
      </c>
      <c r="G524" s="4" t="str">
        <f>HYPERLINK("http://141.218.60.56/~jnz1568/getInfo.php?workbook=22_12.xlsx&amp;sheet=U0&amp;row=524&amp;col=7&amp;number=0.0196&amp;sourceID=14","0.0196")</f>
        <v>0.0196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HYPERLINK("http://141.218.60.56/~jnz1568/getInfo.php?workbook=22_12.xlsx&amp;sheet=U0&amp;row=525&amp;col=6&amp;number=3.1&amp;sourceID=14","3.1")</f>
        <v>3.1</v>
      </c>
      <c r="G525" s="4" t="str">
        <f>HYPERLINK("http://141.218.60.56/~jnz1568/getInfo.php?workbook=22_12.xlsx&amp;sheet=U0&amp;row=525&amp;col=7&amp;number=0.0196&amp;sourceID=14","0.0196")</f>
        <v>0.0196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HYPERLINK("http://141.218.60.56/~jnz1568/getInfo.php?workbook=22_12.xlsx&amp;sheet=U0&amp;row=526&amp;col=6&amp;number=3.2&amp;sourceID=14","3.2")</f>
        <v>3.2</v>
      </c>
      <c r="G526" s="4" t="str">
        <f>HYPERLINK("http://141.218.60.56/~jnz1568/getInfo.php?workbook=22_12.xlsx&amp;sheet=U0&amp;row=526&amp;col=7&amp;number=0.0196&amp;sourceID=14","0.0196")</f>
        <v>0.0196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HYPERLINK("http://141.218.60.56/~jnz1568/getInfo.php?workbook=22_12.xlsx&amp;sheet=U0&amp;row=527&amp;col=6&amp;number=3.3&amp;sourceID=14","3.3")</f>
        <v>3.3</v>
      </c>
      <c r="G527" s="4" t="str">
        <f>HYPERLINK("http://141.218.60.56/~jnz1568/getInfo.php?workbook=22_12.xlsx&amp;sheet=U0&amp;row=527&amp;col=7&amp;number=0.0196&amp;sourceID=14","0.0196")</f>
        <v>0.0196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HYPERLINK("http://141.218.60.56/~jnz1568/getInfo.php?workbook=22_12.xlsx&amp;sheet=U0&amp;row=528&amp;col=6&amp;number=3.4&amp;sourceID=14","3.4")</f>
        <v>3.4</v>
      </c>
      <c r="G528" s="4" t="str">
        <f>HYPERLINK("http://141.218.60.56/~jnz1568/getInfo.php?workbook=22_12.xlsx&amp;sheet=U0&amp;row=528&amp;col=7&amp;number=0.0196&amp;sourceID=14","0.0196")</f>
        <v>0.0196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HYPERLINK("http://141.218.60.56/~jnz1568/getInfo.php?workbook=22_12.xlsx&amp;sheet=U0&amp;row=529&amp;col=6&amp;number=3.5&amp;sourceID=14","3.5")</f>
        <v>3.5</v>
      </c>
      <c r="G529" s="4" t="str">
        <f>HYPERLINK("http://141.218.60.56/~jnz1568/getInfo.php?workbook=22_12.xlsx&amp;sheet=U0&amp;row=529&amp;col=7&amp;number=0.0196&amp;sourceID=14","0.0196")</f>
        <v>0.0196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HYPERLINK("http://141.218.60.56/~jnz1568/getInfo.php?workbook=22_12.xlsx&amp;sheet=U0&amp;row=530&amp;col=6&amp;number=3.6&amp;sourceID=14","3.6")</f>
        <v>3.6</v>
      </c>
      <c r="G530" s="4" t="str">
        <f>HYPERLINK("http://141.218.60.56/~jnz1568/getInfo.php?workbook=22_12.xlsx&amp;sheet=U0&amp;row=530&amp;col=7&amp;number=0.0196&amp;sourceID=14","0.0196")</f>
        <v>0.0196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HYPERLINK("http://141.218.60.56/~jnz1568/getInfo.php?workbook=22_12.xlsx&amp;sheet=U0&amp;row=531&amp;col=6&amp;number=3.7&amp;sourceID=14","3.7")</f>
        <v>3.7</v>
      </c>
      <c r="G531" s="4" t="str">
        <f>HYPERLINK("http://141.218.60.56/~jnz1568/getInfo.php?workbook=22_12.xlsx&amp;sheet=U0&amp;row=531&amp;col=7&amp;number=0.0196&amp;sourceID=14","0.0196")</f>
        <v>0.0196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HYPERLINK("http://141.218.60.56/~jnz1568/getInfo.php?workbook=22_12.xlsx&amp;sheet=U0&amp;row=532&amp;col=6&amp;number=3.8&amp;sourceID=14","3.8")</f>
        <v>3.8</v>
      </c>
      <c r="G532" s="4" t="str">
        <f>HYPERLINK("http://141.218.60.56/~jnz1568/getInfo.php?workbook=22_12.xlsx&amp;sheet=U0&amp;row=532&amp;col=7&amp;number=0.0196&amp;sourceID=14","0.0196")</f>
        <v>0.0196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HYPERLINK("http://141.218.60.56/~jnz1568/getInfo.php?workbook=22_12.xlsx&amp;sheet=U0&amp;row=533&amp;col=6&amp;number=3.9&amp;sourceID=14","3.9")</f>
        <v>3.9</v>
      </c>
      <c r="G533" s="4" t="str">
        <f>HYPERLINK("http://141.218.60.56/~jnz1568/getInfo.php?workbook=22_12.xlsx&amp;sheet=U0&amp;row=533&amp;col=7&amp;number=0.0196&amp;sourceID=14","0.0196")</f>
        <v>0.0196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HYPERLINK("http://141.218.60.56/~jnz1568/getInfo.php?workbook=22_12.xlsx&amp;sheet=U0&amp;row=534&amp;col=6&amp;number=4&amp;sourceID=14","4")</f>
        <v>4</v>
      </c>
      <c r="G534" s="4" t="str">
        <f>HYPERLINK("http://141.218.60.56/~jnz1568/getInfo.php?workbook=22_12.xlsx&amp;sheet=U0&amp;row=534&amp;col=7&amp;number=0.0196&amp;sourceID=14","0.0196")</f>
        <v>0.0196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HYPERLINK("http://141.218.60.56/~jnz1568/getInfo.php?workbook=22_12.xlsx&amp;sheet=U0&amp;row=535&amp;col=6&amp;number=4.1&amp;sourceID=14","4.1")</f>
        <v>4.1</v>
      </c>
      <c r="G535" s="4" t="str">
        <f>HYPERLINK("http://141.218.60.56/~jnz1568/getInfo.php?workbook=22_12.xlsx&amp;sheet=U0&amp;row=535&amp;col=7&amp;number=0.0195&amp;sourceID=14","0.0195")</f>
        <v>0.0195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HYPERLINK("http://141.218.60.56/~jnz1568/getInfo.php?workbook=22_12.xlsx&amp;sheet=U0&amp;row=536&amp;col=6&amp;number=4.2&amp;sourceID=14","4.2")</f>
        <v>4.2</v>
      </c>
      <c r="G536" s="4" t="str">
        <f>HYPERLINK("http://141.218.60.56/~jnz1568/getInfo.php?workbook=22_12.xlsx&amp;sheet=U0&amp;row=536&amp;col=7&amp;number=0.0195&amp;sourceID=14","0.0195")</f>
        <v>0.0195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HYPERLINK("http://141.218.60.56/~jnz1568/getInfo.php?workbook=22_12.xlsx&amp;sheet=U0&amp;row=537&amp;col=6&amp;number=4.3&amp;sourceID=14","4.3")</f>
        <v>4.3</v>
      </c>
      <c r="G537" s="4" t="str">
        <f>HYPERLINK("http://141.218.60.56/~jnz1568/getInfo.php?workbook=22_12.xlsx&amp;sheet=U0&amp;row=537&amp;col=7&amp;number=0.0195&amp;sourceID=14","0.0195")</f>
        <v>0.0195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HYPERLINK("http://141.218.60.56/~jnz1568/getInfo.php?workbook=22_12.xlsx&amp;sheet=U0&amp;row=538&amp;col=6&amp;number=4.4&amp;sourceID=14","4.4")</f>
        <v>4.4</v>
      </c>
      <c r="G538" s="4" t="str">
        <f>HYPERLINK("http://141.218.60.56/~jnz1568/getInfo.php?workbook=22_12.xlsx&amp;sheet=U0&amp;row=538&amp;col=7&amp;number=0.0195&amp;sourceID=14","0.0195")</f>
        <v>0.0195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HYPERLINK("http://141.218.60.56/~jnz1568/getInfo.php?workbook=22_12.xlsx&amp;sheet=U0&amp;row=539&amp;col=6&amp;number=4.5&amp;sourceID=14","4.5")</f>
        <v>4.5</v>
      </c>
      <c r="G539" s="4" t="str">
        <f>HYPERLINK("http://141.218.60.56/~jnz1568/getInfo.php?workbook=22_12.xlsx&amp;sheet=U0&amp;row=539&amp;col=7&amp;number=0.0195&amp;sourceID=14","0.0195")</f>
        <v>0.0195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HYPERLINK("http://141.218.60.56/~jnz1568/getInfo.php?workbook=22_12.xlsx&amp;sheet=U0&amp;row=540&amp;col=6&amp;number=4.6&amp;sourceID=14","4.6")</f>
        <v>4.6</v>
      </c>
      <c r="G540" s="4" t="str">
        <f>HYPERLINK("http://141.218.60.56/~jnz1568/getInfo.php?workbook=22_12.xlsx&amp;sheet=U0&amp;row=540&amp;col=7&amp;number=0.0195&amp;sourceID=14","0.0195")</f>
        <v>0.0195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HYPERLINK("http://141.218.60.56/~jnz1568/getInfo.php?workbook=22_12.xlsx&amp;sheet=U0&amp;row=541&amp;col=6&amp;number=4.7&amp;sourceID=14","4.7")</f>
        <v>4.7</v>
      </c>
      <c r="G541" s="4" t="str">
        <f>HYPERLINK("http://141.218.60.56/~jnz1568/getInfo.php?workbook=22_12.xlsx&amp;sheet=U0&amp;row=541&amp;col=7&amp;number=0.0194&amp;sourceID=14","0.0194")</f>
        <v>0.0194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HYPERLINK("http://141.218.60.56/~jnz1568/getInfo.php?workbook=22_12.xlsx&amp;sheet=U0&amp;row=542&amp;col=6&amp;number=4.8&amp;sourceID=14","4.8")</f>
        <v>4.8</v>
      </c>
      <c r="G542" s="4" t="str">
        <f>HYPERLINK("http://141.218.60.56/~jnz1568/getInfo.php?workbook=22_12.xlsx&amp;sheet=U0&amp;row=542&amp;col=7&amp;number=0.0194&amp;sourceID=14","0.0194")</f>
        <v>0.0194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HYPERLINK("http://141.218.60.56/~jnz1568/getInfo.php?workbook=22_12.xlsx&amp;sheet=U0&amp;row=543&amp;col=6&amp;number=4.9&amp;sourceID=14","4.9")</f>
        <v>4.9</v>
      </c>
      <c r="G543" s="4" t="str">
        <f>HYPERLINK("http://141.218.60.56/~jnz1568/getInfo.php?workbook=22_12.xlsx&amp;sheet=U0&amp;row=543&amp;col=7&amp;number=0.0194&amp;sourceID=14","0.0194")</f>
        <v>0.0194</v>
      </c>
    </row>
    <row r="544" spans="1:7">
      <c r="A544" s="3">
        <v>22</v>
      </c>
      <c r="B544" s="3">
        <v>12</v>
      </c>
      <c r="C544" s="3">
        <v>2</v>
      </c>
      <c r="D544" s="3">
        <v>16</v>
      </c>
      <c r="E544" s="3">
        <v>1</v>
      </c>
      <c r="F544" s="4" t="str">
        <f>HYPERLINK("http://141.218.60.56/~jnz1568/getInfo.php?workbook=22_12.xlsx&amp;sheet=U0&amp;row=544&amp;col=6&amp;number=3&amp;sourceID=14","3")</f>
        <v>3</v>
      </c>
      <c r="G544" s="4" t="str">
        <f>HYPERLINK("http://141.218.60.56/~jnz1568/getInfo.php?workbook=22_12.xlsx&amp;sheet=U0&amp;row=544&amp;col=7&amp;number=0.00501&amp;sourceID=14","0.00501")</f>
        <v>0.00501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HYPERLINK("http://141.218.60.56/~jnz1568/getInfo.php?workbook=22_12.xlsx&amp;sheet=U0&amp;row=545&amp;col=6&amp;number=3.1&amp;sourceID=14","3.1")</f>
        <v>3.1</v>
      </c>
      <c r="G545" s="4" t="str">
        <f>HYPERLINK("http://141.218.60.56/~jnz1568/getInfo.php?workbook=22_12.xlsx&amp;sheet=U0&amp;row=545&amp;col=7&amp;number=0.00501&amp;sourceID=14","0.00501")</f>
        <v>0.00501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HYPERLINK("http://141.218.60.56/~jnz1568/getInfo.php?workbook=22_12.xlsx&amp;sheet=U0&amp;row=546&amp;col=6&amp;number=3.2&amp;sourceID=14","3.2")</f>
        <v>3.2</v>
      </c>
      <c r="G546" s="4" t="str">
        <f>HYPERLINK("http://141.218.60.56/~jnz1568/getInfo.php?workbook=22_12.xlsx&amp;sheet=U0&amp;row=546&amp;col=7&amp;number=0.00501&amp;sourceID=14","0.00501")</f>
        <v>0.00501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HYPERLINK("http://141.218.60.56/~jnz1568/getInfo.php?workbook=22_12.xlsx&amp;sheet=U0&amp;row=547&amp;col=6&amp;number=3.3&amp;sourceID=14","3.3")</f>
        <v>3.3</v>
      </c>
      <c r="G547" s="4" t="str">
        <f>HYPERLINK("http://141.218.60.56/~jnz1568/getInfo.php?workbook=22_12.xlsx&amp;sheet=U0&amp;row=547&amp;col=7&amp;number=0.00501&amp;sourceID=14","0.00501")</f>
        <v>0.00501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HYPERLINK("http://141.218.60.56/~jnz1568/getInfo.php?workbook=22_12.xlsx&amp;sheet=U0&amp;row=548&amp;col=6&amp;number=3.4&amp;sourceID=14","3.4")</f>
        <v>3.4</v>
      </c>
      <c r="G548" s="4" t="str">
        <f>HYPERLINK("http://141.218.60.56/~jnz1568/getInfo.php?workbook=22_12.xlsx&amp;sheet=U0&amp;row=548&amp;col=7&amp;number=0.005&amp;sourceID=14","0.005")</f>
        <v>0.005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HYPERLINK("http://141.218.60.56/~jnz1568/getInfo.php?workbook=22_12.xlsx&amp;sheet=U0&amp;row=549&amp;col=6&amp;number=3.5&amp;sourceID=14","3.5")</f>
        <v>3.5</v>
      </c>
      <c r="G549" s="4" t="str">
        <f>HYPERLINK("http://141.218.60.56/~jnz1568/getInfo.php?workbook=22_12.xlsx&amp;sheet=U0&amp;row=549&amp;col=7&amp;number=0.005&amp;sourceID=14","0.005")</f>
        <v>0.005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HYPERLINK("http://141.218.60.56/~jnz1568/getInfo.php?workbook=22_12.xlsx&amp;sheet=U0&amp;row=550&amp;col=6&amp;number=3.6&amp;sourceID=14","3.6")</f>
        <v>3.6</v>
      </c>
      <c r="G550" s="4" t="str">
        <f>HYPERLINK("http://141.218.60.56/~jnz1568/getInfo.php?workbook=22_12.xlsx&amp;sheet=U0&amp;row=550&amp;col=7&amp;number=0.005&amp;sourceID=14","0.005")</f>
        <v>0.005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HYPERLINK("http://141.218.60.56/~jnz1568/getInfo.php?workbook=22_12.xlsx&amp;sheet=U0&amp;row=551&amp;col=6&amp;number=3.7&amp;sourceID=14","3.7")</f>
        <v>3.7</v>
      </c>
      <c r="G551" s="4" t="str">
        <f>HYPERLINK("http://141.218.60.56/~jnz1568/getInfo.php?workbook=22_12.xlsx&amp;sheet=U0&amp;row=551&amp;col=7&amp;number=0.005&amp;sourceID=14","0.005")</f>
        <v>0.005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HYPERLINK("http://141.218.60.56/~jnz1568/getInfo.php?workbook=22_12.xlsx&amp;sheet=U0&amp;row=552&amp;col=6&amp;number=3.8&amp;sourceID=14","3.8")</f>
        <v>3.8</v>
      </c>
      <c r="G552" s="4" t="str">
        <f>HYPERLINK("http://141.218.60.56/~jnz1568/getInfo.php?workbook=22_12.xlsx&amp;sheet=U0&amp;row=552&amp;col=7&amp;number=0.00499&amp;sourceID=14","0.00499")</f>
        <v>0.00499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HYPERLINK("http://141.218.60.56/~jnz1568/getInfo.php?workbook=22_12.xlsx&amp;sheet=U0&amp;row=553&amp;col=6&amp;number=3.9&amp;sourceID=14","3.9")</f>
        <v>3.9</v>
      </c>
      <c r="G553" s="4" t="str">
        <f>HYPERLINK("http://141.218.60.56/~jnz1568/getInfo.php?workbook=22_12.xlsx&amp;sheet=U0&amp;row=553&amp;col=7&amp;number=0.00499&amp;sourceID=14","0.00499")</f>
        <v>0.00499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HYPERLINK("http://141.218.60.56/~jnz1568/getInfo.php?workbook=22_12.xlsx&amp;sheet=U0&amp;row=554&amp;col=6&amp;number=4&amp;sourceID=14","4")</f>
        <v>4</v>
      </c>
      <c r="G554" s="4" t="str">
        <f>HYPERLINK("http://141.218.60.56/~jnz1568/getInfo.php?workbook=22_12.xlsx&amp;sheet=U0&amp;row=554&amp;col=7&amp;number=0.00498&amp;sourceID=14","0.00498")</f>
        <v>0.00498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HYPERLINK("http://141.218.60.56/~jnz1568/getInfo.php?workbook=22_12.xlsx&amp;sheet=U0&amp;row=555&amp;col=6&amp;number=4.1&amp;sourceID=14","4.1")</f>
        <v>4.1</v>
      </c>
      <c r="G555" s="4" t="str">
        <f>HYPERLINK("http://141.218.60.56/~jnz1568/getInfo.php?workbook=22_12.xlsx&amp;sheet=U0&amp;row=555&amp;col=7&amp;number=0.00497&amp;sourceID=14","0.00497")</f>
        <v>0.00497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HYPERLINK("http://141.218.60.56/~jnz1568/getInfo.php?workbook=22_12.xlsx&amp;sheet=U0&amp;row=556&amp;col=6&amp;number=4.2&amp;sourceID=14","4.2")</f>
        <v>4.2</v>
      </c>
      <c r="G556" s="4" t="str">
        <f>HYPERLINK("http://141.218.60.56/~jnz1568/getInfo.php?workbook=22_12.xlsx&amp;sheet=U0&amp;row=556&amp;col=7&amp;number=0.00497&amp;sourceID=14","0.00497")</f>
        <v>0.00497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HYPERLINK("http://141.218.60.56/~jnz1568/getInfo.php?workbook=22_12.xlsx&amp;sheet=U0&amp;row=557&amp;col=6&amp;number=4.3&amp;sourceID=14","4.3")</f>
        <v>4.3</v>
      </c>
      <c r="G557" s="4" t="str">
        <f>HYPERLINK("http://141.218.60.56/~jnz1568/getInfo.php?workbook=22_12.xlsx&amp;sheet=U0&amp;row=557&amp;col=7&amp;number=0.00495&amp;sourceID=14","0.00495")</f>
        <v>0.00495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HYPERLINK("http://141.218.60.56/~jnz1568/getInfo.php?workbook=22_12.xlsx&amp;sheet=U0&amp;row=558&amp;col=6&amp;number=4.4&amp;sourceID=14","4.4")</f>
        <v>4.4</v>
      </c>
      <c r="G558" s="4" t="str">
        <f>HYPERLINK("http://141.218.60.56/~jnz1568/getInfo.php?workbook=22_12.xlsx&amp;sheet=U0&amp;row=558&amp;col=7&amp;number=0.00494&amp;sourceID=14","0.00494")</f>
        <v>0.00494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HYPERLINK("http://141.218.60.56/~jnz1568/getInfo.php?workbook=22_12.xlsx&amp;sheet=U0&amp;row=559&amp;col=6&amp;number=4.5&amp;sourceID=14","4.5")</f>
        <v>4.5</v>
      </c>
      <c r="G559" s="4" t="str">
        <f>HYPERLINK("http://141.218.60.56/~jnz1568/getInfo.php?workbook=22_12.xlsx&amp;sheet=U0&amp;row=559&amp;col=7&amp;number=0.00492&amp;sourceID=14","0.00492")</f>
        <v>0.00492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HYPERLINK("http://141.218.60.56/~jnz1568/getInfo.php?workbook=22_12.xlsx&amp;sheet=U0&amp;row=560&amp;col=6&amp;number=4.6&amp;sourceID=14","4.6")</f>
        <v>4.6</v>
      </c>
      <c r="G560" s="4" t="str">
        <f>HYPERLINK("http://141.218.60.56/~jnz1568/getInfo.php?workbook=22_12.xlsx&amp;sheet=U0&amp;row=560&amp;col=7&amp;number=0.0049&amp;sourceID=14","0.0049")</f>
        <v>0.0049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HYPERLINK("http://141.218.60.56/~jnz1568/getInfo.php?workbook=22_12.xlsx&amp;sheet=U0&amp;row=561&amp;col=6&amp;number=4.7&amp;sourceID=14","4.7")</f>
        <v>4.7</v>
      </c>
      <c r="G561" s="4" t="str">
        <f>HYPERLINK("http://141.218.60.56/~jnz1568/getInfo.php?workbook=22_12.xlsx&amp;sheet=U0&amp;row=561&amp;col=7&amp;number=0.00487&amp;sourceID=14","0.00487")</f>
        <v>0.00487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HYPERLINK("http://141.218.60.56/~jnz1568/getInfo.php?workbook=22_12.xlsx&amp;sheet=U0&amp;row=562&amp;col=6&amp;number=4.8&amp;sourceID=14","4.8")</f>
        <v>4.8</v>
      </c>
      <c r="G562" s="4" t="str">
        <f>HYPERLINK("http://141.218.60.56/~jnz1568/getInfo.php?workbook=22_12.xlsx&amp;sheet=U0&amp;row=562&amp;col=7&amp;number=0.00483&amp;sourceID=14","0.00483")</f>
        <v>0.00483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HYPERLINK("http://141.218.60.56/~jnz1568/getInfo.php?workbook=22_12.xlsx&amp;sheet=U0&amp;row=563&amp;col=6&amp;number=4.9&amp;sourceID=14","4.9")</f>
        <v>4.9</v>
      </c>
      <c r="G563" s="4" t="str">
        <f>HYPERLINK("http://141.218.60.56/~jnz1568/getInfo.php?workbook=22_12.xlsx&amp;sheet=U0&amp;row=563&amp;col=7&amp;number=0.00479&amp;sourceID=14","0.00479")</f>
        <v>0.00479</v>
      </c>
    </row>
    <row r="564" spans="1:7">
      <c r="A564" s="3">
        <v>22</v>
      </c>
      <c r="B564" s="3">
        <v>12</v>
      </c>
      <c r="C564" s="3">
        <v>3</v>
      </c>
      <c r="D564" s="3">
        <v>4</v>
      </c>
      <c r="E564" s="3">
        <v>1</v>
      </c>
      <c r="F564" s="4" t="str">
        <f>HYPERLINK("http://141.218.60.56/~jnz1568/getInfo.php?workbook=22_12.xlsx&amp;sheet=U0&amp;row=564&amp;col=6&amp;number=3&amp;sourceID=14","3")</f>
        <v>3</v>
      </c>
      <c r="G564" s="4" t="str">
        <f>HYPERLINK("http://141.218.60.56/~jnz1568/getInfo.php?workbook=22_12.xlsx&amp;sheet=U0&amp;row=564&amp;col=7&amp;number=0.61&amp;sourceID=14","0.61")</f>
        <v>0.61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HYPERLINK("http://141.218.60.56/~jnz1568/getInfo.php?workbook=22_12.xlsx&amp;sheet=U0&amp;row=565&amp;col=6&amp;number=3.1&amp;sourceID=14","3.1")</f>
        <v>3.1</v>
      </c>
      <c r="G565" s="4" t="str">
        <f>HYPERLINK("http://141.218.60.56/~jnz1568/getInfo.php?workbook=22_12.xlsx&amp;sheet=U0&amp;row=565&amp;col=7&amp;number=0.61&amp;sourceID=14","0.61")</f>
        <v>0.61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HYPERLINK("http://141.218.60.56/~jnz1568/getInfo.php?workbook=22_12.xlsx&amp;sheet=U0&amp;row=566&amp;col=6&amp;number=3.2&amp;sourceID=14","3.2")</f>
        <v>3.2</v>
      </c>
      <c r="G566" s="4" t="str">
        <f>HYPERLINK("http://141.218.60.56/~jnz1568/getInfo.php?workbook=22_12.xlsx&amp;sheet=U0&amp;row=566&amp;col=7&amp;number=0.61&amp;sourceID=14","0.61")</f>
        <v>0.61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HYPERLINK("http://141.218.60.56/~jnz1568/getInfo.php?workbook=22_12.xlsx&amp;sheet=U0&amp;row=567&amp;col=6&amp;number=3.3&amp;sourceID=14","3.3")</f>
        <v>3.3</v>
      </c>
      <c r="G567" s="4" t="str">
        <f>HYPERLINK("http://141.218.60.56/~jnz1568/getInfo.php?workbook=22_12.xlsx&amp;sheet=U0&amp;row=567&amp;col=7&amp;number=0.609&amp;sourceID=14","0.609")</f>
        <v>0.609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HYPERLINK("http://141.218.60.56/~jnz1568/getInfo.php?workbook=22_12.xlsx&amp;sheet=U0&amp;row=568&amp;col=6&amp;number=3.4&amp;sourceID=14","3.4")</f>
        <v>3.4</v>
      </c>
      <c r="G568" s="4" t="str">
        <f>HYPERLINK("http://141.218.60.56/~jnz1568/getInfo.php?workbook=22_12.xlsx&amp;sheet=U0&amp;row=568&amp;col=7&amp;number=0.609&amp;sourceID=14","0.609")</f>
        <v>0.609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HYPERLINK("http://141.218.60.56/~jnz1568/getInfo.php?workbook=22_12.xlsx&amp;sheet=U0&amp;row=569&amp;col=6&amp;number=3.5&amp;sourceID=14","3.5")</f>
        <v>3.5</v>
      </c>
      <c r="G569" s="4" t="str">
        <f>HYPERLINK("http://141.218.60.56/~jnz1568/getInfo.php?workbook=22_12.xlsx&amp;sheet=U0&amp;row=569&amp;col=7&amp;number=0.609&amp;sourceID=14","0.609")</f>
        <v>0.609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HYPERLINK("http://141.218.60.56/~jnz1568/getInfo.php?workbook=22_12.xlsx&amp;sheet=U0&amp;row=570&amp;col=6&amp;number=3.6&amp;sourceID=14","3.6")</f>
        <v>3.6</v>
      </c>
      <c r="G570" s="4" t="str">
        <f>HYPERLINK("http://141.218.60.56/~jnz1568/getInfo.php?workbook=22_12.xlsx&amp;sheet=U0&amp;row=570&amp;col=7&amp;number=0.608&amp;sourceID=14","0.608")</f>
        <v>0.608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HYPERLINK("http://141.218.60.56/~jnz1568/getInfo.php?workbook=22_12.xlsx&amp;sheet=U0&amp;row=571&amp;col=6&amp;number=3.7&amp;sourceID=14","3.7")</f>
        <v>3.7</v>
      </c>
      <c r="G571" s="4" t="str">
        <f>HYPERLINK("http://141.218.60.56/~jnz1568/getInfo.php?workbook=22_12.xlsx&amp;sheet=U0&amp;row=571&amp;col=7&amp;number=0.608&amp;sourceID=14","0.608")</f>
        <v>0.608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HYPERLINK("http://141.218.60.56/~jnz1568/getInfo.php?workbook=22_12.xlsx&amp;sheet=U0&amp;row=572&amp;col=6&amp;number=3.8&amp;sourceID=14","3.8")</f>
        <v>3.8</v>
      </c>
      <c r="G572" s="4" t="str">
        <f>HYPERLINK("http://141.218.60.56/~jnz1568/getInfo.php?workbook=22_12.xlsx&amp;sheet=U0&amp;row=572&amp;col=7&amp;number=0.607&amp;sourceID=14","0.607")</f>
        <v>0.607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HYPERLINK("http://141.218.60.56/~jnz1568/getInfo.php?workbook=22_12.xlsx&amp;sheet=U0&amp;row=573&amp;col=6&amp;number=3.9&amp;sourceID=14","3.9")</f>
        <v>3.9</v>
      </c>
      <c r="G573" s="4" t="str">
        <f>HYPERLINK("http://141.218.60.56/~jnz1568/getInfo.php?workbook=22_12.xlsx&amp;sheet=U0&amp;row=573&amp;col=7&amp;number=0.606&amp;sourceID=14","0.606")</f>
        <v>0.606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HYPERLINK("http://141.218.60.56/~jnz1568/getInfo.php?workbook=22_12.xlsx&amp;sheet=U0&amp;row=574&amp;col=6&amp;number=4&amp;sourceID=14","4")</f>
        <v>4</v>
      </c>
      <c r="G574" s="4" t="str">
        <f>HYPERLINK("http://141.218.60.56/~jnz1568/getInfo.php?workbook=22_12.xlsx&amp;sheet=U0&amp;row=574&amp;col=7&amp;number=0.605&amp;sourceID=14","0.605")</f>
        <v>0.605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HYPERLINK("http://141.218.60.56/~jnz1568/getInfo.php?workbook=22_12.xlsx&amp;sheet=U0&amp;row=575&amp;col=6&amp;number=4.1&amp;sourceID=14","4.1")</f>
        <v>4.1</v>
      </c>
      <c r="G575" s="4" t="str">
        <f>HYPERLINK("http://141.218.60.56/~jnz1568/getInfo.php?workbook=22_12.xlsx&amp;sheet=U0&amp;row=575&amp;col=7&amp;number=0.603&amp;sourceID=14","0.603")</f>
        <v>0.603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HYPERLINK("http://141.218.60.56/~jnz1568/getInfo.php?workbook=22_12.xlsx&amp;sheet=U0&amp;row=576&amp;col=6&amp;number=4.2&amp;sourceID=14","4.2")</f>
        <v>4.2</v>
      </c>
      <c r="G576" s="4" t="str">
        <f>HYPERLINK("http://141.218.60.56/~jnz1568/getInfo.php?workbook=22_12.xlsx&amp;sheet=U0&amp;row=576&amp;col=7&amp;number=0.601&amp;sourceID=14","0.601")</f>
        <v>0.601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HYPERLINK("http://141.218.60.56/~jnz1568/getInfo.php?workbook=22_12.xlsx&amp;sheet=U0&amp;row=577&amp;col=6&amp;number=4.3&amp;sourceID=14","4.3")</f>
        <v>4.3</v>
      </c>
      <c r="G577" s="4" t="str">
        <f>HYPERLINK("http://141.218.60.56/~jnz1568/getInfo.php?workbook=22_12.xlsx&amp;sheet=U0&amp;row=577&amp;col=7&amp;number=0.599&amp;sourceID=14","0.599")</f>
        <v>0.599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HYPERLINK("http://141.218.60.56/~jnz1568/getInfo.php?workbook=22_12.xlsx&amp;sheet=U0&amp;row=578&amp;col=6&amp;number=4.4&amp;sourceID=14","4.4")</f>
        <v>4.4</v>
      </c>
      <c r="G578" s="4" t="str">
        <f>HYPERLINK("http://141.218.60.56/~jnz1568/getInfo.php?workbook=22_12.xlsx&amp;sheet=U0&amp;row=578&amp;col=7&amp;number=0.596&amp;sourceID=14","0.596")</f>
        <v>0.596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HYPERLINK("http://141.218.60.56/~jnz1568/getInfo.php?workbook=22_12.xlsx&amp;sheet=U0&amp;row=579&amp;col=6&amp;number=4.5&amp;sourceID=14","4.5")</f>
        <v>4.5</v>
      </c>
      <c r="G579" s="4" t="str">
        <f>HYPERLINK("http://141.218.60.56/~jnz1568/getInfo.php?workbook=22_12.xlsx&amp;sheet=U0&amp;row=579&amp;col=7&amp;number=0.592&amp;sourceID=14","0.592")</f>
        <v>0.592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HYPERLINK("http://141.218.60.56/~jnz1568/getInfo.php?workbook=22_12.xlsx&amp;sheet=U0&amp;row=580&amp;col=6&amp;number=4.6&amp;sourceID=14","4.6")</f>
        <v>4.6</v>
      </c>
      <c r="G580" s="4" t="str">
        <f>HYPERLINK("http://141.218.60.56/~jnz1568/getInfo.php?workbook=22_12.xlsx&amp;sheet=U0&amp;row=580&amp;col=7&amp;number=0.588&amp;sourceID=14","0.588")</f>
        <v>0.588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HYPERLINK("http://141.218.60.56/~jnz1568/getInfo.php?workbook=22_12.xlsx&amp;sheet=U0&amp;row=581&amp;col=6&amp;number=4.7&amp;sourceID=14","4.7")</f>
        <v>4.7</v>
      </c>
      <c r="G581" s="4" t="str">
        <f>HYPERLINK("http://141.218.60.56/~jnz1568/getInfo.php?workbook=22_12.xlsx&amp;sheet=U0&amp;row=581&amp;col=7&amp;number=0.582&amp;sourceID=14","0.582")</f>
        <v>0.582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HYPERLINK("http://141.218.60.56/~jnz1568/getInfo.php?workbook=22_12.xlsx&amp;sheet=U0&amp;row=582&amp;col=6&amp;number=4.8&amp;sourceID=14","4.8")</f>
        <v>4.8</v>
      </c>
      <c r="G582" s="4" t="str">
        <f>HYPERLINK("http://141.218.60.56/~jnz1568/getInfo.php?workbook=22_12.xlsx&amp;sheet=U0&amp;row=582&amp;col=7&amp;number=0.576&amp;sourceID=14","0.576")</f>
        <v>0.576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HYPERLINK("http://141.218.60.56/~jnz1568/getInfo.php?workbook=22_12.xlsx&amp;sheet=U0&amp;row=583&amp;col=6&amp;number=4.9&amp;sourceID=14","4.9")</f>
        <v>4.9</v>
      </c>
      <c r="G583" s="4" t="str">
        <f>HYPERLINK("http://141.218.60.56/~jnz1568/getInfo.php?workbook=22_12.xlsx&amp;sheet=U0&amp;row=583&amp;col=7&amp;number=0.568&amp;sourceID=14","0.568")</f>
        <v>0.568</v>
      </c>
    </row>
    <row r="584" spans="1:7">
      <c r="A584" s="3">
        <v>22</v>
      </c>
      <c r="B584" s="3">
        <v>12</v>
      </c>
      <c r="C584" s="3">
        <v>3</v>
      </c>
      <c r="D584" s="3">
        <v>5</v>
      </c>
      <c r="E584" s="3">
        <v>1</v>
      </c>
      <c r="F584" s="4" t="str">
        <f>HYPERLINK("http://141.218.60.56/~jnz1568/getInfo.php?workbook=22_12.xlsx&amp;sheet=U0&amp;row=584&amp;col=6&amp;number=3&amp;sourceID=14","3")</f>
        <v>3</v>
      </c>
      <c r="G584" s="4" t="str">
        <f>HYPERLINK("http://141.218.60.56/~jnz1568/getInfo.php?workbook=22_12.xlsx&amp;sheet=U0&amp;row=584&amp;col=7&amp;number=0.232&amp;sourceID=14","0.232")</f>
        <v>0.232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HYPERLINK("http://141.218.60.56/~jnz1568/getInfo.php?workbook=22_12.xlsx&amp;sheet=U0&amp;row=585&amp;col=6&amp;number=3.1&amp;sourceID=14","3.1")</f>
        <v>3.1</v>
      </c>
      <c r="G585" s="4" t="str">
        <f>HYPERLINK("http://141.218.60.56/~jnz1568/getInfo.php?workbook=22_12.xlsx&amp;sheet=U0&amp;row=585&amp;col=7&amp;number=0.232&amp;sourceID=14","0.232")</f>
        <v>0.232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HYPERLINK("http://141.218.60.56/~jnz1568/getInfo.php?workbook=22_12.xlsx&amp;sheet=U0&amp;row=586&amp;col=6&amp;number=3.2&amp;sourceID=14","3.2")</f>
        <v>3.2</v>
      </c>
      <c r="G586" s="4" t="str">
        <f>HYPERLINK("http://141.218.60.56/~jnz1568/getInfo.php?workbook=22_12.xlsx&amp;sheet=U0&amp;row=586&amp;col=7&amp;number=0.232&amp;sourceID=14","0.232")</f>
        <v>0.232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HYPERLINK("http://141.218.60.56/~jnz1568/getInfo.php?workbook=22_12.xlsx&amp;sheet=U0&amp;row=587&amp;col=6&amp;number=3.3&amp;sourceID=14","3.3")</f>
        <v>3.3</v>
      </c>
      <c r="G587" s="4" t="str">
        <f>HYPERLINK("http://141.218.60.56/~jnz1568/getInfo.php?workbook=22_12.xlsx&amp;sheet=U0&amp;row=587&amp;col=7&amp;number=0.232&amp;sourceID=14","0.232")</f>
        <v>0.232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HYPERLINK("http://141.218.60.56/~jnz1568/getInfo.php?workbook=22_12.xlsx&amp;sheet=U0&amp;row=588&amp;col=6&amp;number=3.4&amp;sourceID=14","3.4")</f>
        <v>3.4</v>
      </c>
      <c r="G588" s="4" t="str">
        <f>HYPERLINK("http://141.218.60.56/~jnz1568/getInfo.php?workbook=22_12.xlsx&amp;sheet=U0&amp;row=588&amp;col=7&amp;number=0.232&amp;sourceID=14","0.232")</f>
        <v>0.232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HYPERLINK("http://141.218.60.56/~jnz1568/getInfo.php?workbook=22_12.xlsx&amp;sheet=U0&amp;row=589&amp;col=6&amp;number=3.5&amp;sourceID=14","3.5")</f>
        <v>3.5</v>
      </c>
      <c r="G589" s="4" t="str">
        <f>HYPERLINK("http://141.218.60.56/~jnz1568/getInfo.php?workbook=22_12.xlsx&amp;sheet=U0&amp;row=589&amp;col=7&amp;number=0.232&amp;sourceID=14","0.232")</f>
        <v>0.232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HYPERLINK("http://141.218.60.56/~jnz1568/getInfo.php?workbook=22_12.xlsx&amp;sheet=U0&amp;row=590&amp;col=6&amp;number=3.6&amp;sourceID=14","3.6")</f>
        <v>3.6</v>
      </c>
      <c r="G590" s="4" t="str">
        <f>HYPERLINK("http://141.218.60.56/~jnz1568/getInfo.php?workbook=22_12.xlsx&amp;sheet=U0&amp;row=590&amp;col=7&amp;number=0.232&amp;sourceID=14","0.232")</f>
        <v>0.232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HYPERLINK("http://141.218.60.56/~jnz1568/getInfo.php?workbook=22_12.xlsx&amp;sheet=U0&amp;row=591&amp;col=6&amp;number=3.7&amp;sourceID=14","3.7")</f>
        <v>3.7</v>
      </c>
      <c r="G591" s="4" t="str">
        <f>HYPERLINK("http://141.218.60.56/~jnz1568/getInfo.php?workbook=22_12.xlsx&amp;sheet=U0&amp;row=591&amp;col=7&amp;number=0.232&amp;sourceID=14","0.232")</f>
        <v>0.232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HYPERLINK("http://141.218.60.56/~jnz1568/getInfo.php?workbook=22_12.xlsx&amp;sheet=U0&amp;row=592&amp;col=6&amp;number=3.8&amp;sourceID=14","3.8")</f>
        <v>3.8</v>
      </c>
      <c r="G592" s="4" t="str">
        <f>HYPERLINK("http://141.218.60.56/~jnz1568/getInfo.php?workbook=22_12.xlsx&amp;sheet=U0&amp;row=592&amp;col=7&amp;number=0.232&amp;sourceID=14","0.232")</f>
        <v>0.232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HYPERLINK("http://141.218.60.56/~jnz1568/getInfo.php?workbook=22_12.xlsx&amp;sheet=U0&amp;row=593&amp;col=6&amp;number=3.9&amp;sourceID=14","3.9")</f>
        <v>3.9</v>
      </c>
      <c r="G593" s="4" t="str">
        <f>HYPERLINK("http://141.218.60.56/~jnz1568/getInfo.php?workbook=22_12.xlsx&amp;sheet=U0&amp;row=593&amp;col=7&amp;number=0.231&amp;sourceID=14","0.231")</f>
        <v>0.231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HYPERLINK("http://141.218.60.56/~jnz1568/getInfo.php?workbook=22_12.xlsx&amp;sheet=U0&amp;row=594&amp;col=6&amp;number=4&amp;sourceID=14","4")</f>
        <v>4</v>
      </c>
      <c r="G594" s="4" t="str">
        <f>HYPERLINK("http://141.218.60.56/~jnz1568/getInfo.php?workbook=22_12.xlsx&amp;sheet=U0&amp;row=594&amp;col=7&amp;number=0.231&amp;sourceID=14","0.231")</f>
        <v>0.231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HYPERLINK("http://141.218.60.56/~jnz1568/getInfo.php?workbook=22_12.xlsx&amp;sheet=U0&amp;row=595&amp;col=6&amp;number=4.1&amp;sourceID=14","4.1")</f>
        <v>4.1</v>
      </c>
      <c r="G595" s="4" t="str">
        <f>HYPERLINK("http://141.218.60.56/~jnz1568/getInfo.php?workbook=22_12.xlsx&amp;sheet=U0&amp;row=595&amp;col=7&amp;number=0.231&amp;sourceID=14","0.231")</f>
        <v>0.231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HYPERLINK("http://141.218.60.56/~jnz1568/getInfo.php?workbook=22_12.xlsx&amp;sheet=U0&amp;row=596&amp;col=6&amp;number=4.2&amp;sourceID=14","4.2")</f>
        <v>4.2</v>
      </c>
      <c r="G596" s="4" t="str">
        <f>HYPERLINK("http://141.218.60.56/~jnz1568/getInfo.php?workbook=22_12.xlsx&amp;sheet=U0&amp;row=596&amp;col=7&amp;number=0.23&amp;sourceID=14","0.23")</f>
        <v>0.23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HYPERLINK("http://141.218.60.56/~jnz1568/getInfo.php?workbook=22_12.xlsx&amp;sheet=U0&amp;row=597&amp;col=6&amp;number=4.3&amp;sourceID=14","4.3")</f>
        <v>4.3</v>
      </c>
      <c r="G597" s="4" t="str">
        <f>HYPERLINK("http://141.218.60.56/~jnz1568/getInfo.php?workbook=22_12.xlsx&amp;sheet=U0&amp;row=597&amp;col=7&amp;number=0.23&amp;sourceID=14","0.23")</f>
        <v>0.23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HYPERLINK("http://141.218.60.56/~jnz1568/getInfo.php?workbook=22_12.xlsx&amp;sheet=U0&amp;row=598&amp;col=6&amp;number=4.4&amp;sourceID=14","4.4")</f>
        <v>4.4</v>
      </c>
      <c r="G598" s="4" t="str">
        <f>HYPERLINK("http://141.218.60.56/~jnz1568/getInfo.php?workbook=22_12.xlsx&amp;sheet=U0&amp;row=598&amp;col=7&amp;number=0.229&amp;sourceID=14","0.229")</f>
        <v>0.229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HYPERLINK("http://141.218.60.56/~jnz1568/getInfo.php?workbook=22_12.xlsx&amp;sheet=U0&amp;row=599&amp;col=6&amp;number=4.5&amp;sourceID=14","4.5")</f>
        <v>4.5</v>
      </c>
      <c r="G599" s="4" t="str">
        <f>HYPERLINK("http://141.218.60.56/~jnz1568/getInfo.php?workbook=22_12.xlsx&amp;sheet=U0&amp;row=599&amp;col=7&amp;number=0.228&amp;sourceID=14","0.228")</f>
        <v>0.228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HYPERLINK("http://141.218.60.56/~jnz1568/getInfo.php?workbook=22_12.xlsx&amp;sheet=U0&amp;row=600&amp;col=6&amp;number=4.6&amp;sourceID=14","4.6")</f>
        <v>4.6</v>
      </c>
      <c r="G600" s="4" t="str">
        <f>HYPERLINK("http://141.218.60.56/~jnz1568/getInfo.php?workbook=22_12.xlsx&amp;sheet=U0&amp;row=600&amp;col=7&amp;number=0.227&amp;sourceID=14","0.227")</f>
        <v>0.227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HYPERLINK("http://141.218.60.56/~jnz1568/getInfo.php?workbook=22_12.xlsx&amp;sheet=U0&amp;row=601&amp;col=6&amp;number=4.7&amp;sourceID=14","4.7")</f>
        <v>4.7</v>
      </c>
      <c r="G601" s="4" t="str">
        <f>HYPERLINK("http://141.218.60.56/~jnz1568/getInfo.php?workbook=22_12.xlsx&amp;sheet=U0&amp;row=601&amp;col=7&amp;number=0.226&amp;sourceID=14","0.226")</f>
        <v>0.226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HYPERLINK("http://141.218.60.56/~jnz1568/getInfo.php?workbook=22_12.xlsx&amp;sheet=U0&amp;row=602&amp;col=6&amp;number=4.8&amp;sourceID=14","4.8")</f>
        <v>4.8</v>
      </c>
      <c r="G602" s="4" t="str">
        <f>HYPERLINK("http://141.218.60.56/~jnz1568/getInfo.php?workbook=22_12.xlsx&amp;sheet=U0&amp;row=602&amp;col=7&amp;number=0.224&amp;sourceID=14","0.224")</f>
        <v>0.224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HYPERLINK("http://141.218.60.56/~jnz1568/getInfo.php?workbook=22_12.xlsx&amp;sheet=U0&amp;row=603&amp;col=6&amp;number=4.9&amp;sourceID=14","4.9")</f>
        <v>4.9</v>
      </c>
      <c r="G603" s="4" t="str">
        <f>HYPERLINK("http://141.218.60.56/~jnz1568/getInfo.php?workbook=22_12.xlsx&amp;sheet=U0&amp;row=603&amp;col=7&amp;number=0.222&amp;sourceID=14","0.222")</f>
        <v>0.222</v>
      </c>
    </row>
    <row r="604" spans="1:7">
      <c r="A604" s="3">
        <v>22</v>
      </c>
      <c r="B604" s="3">
        <v>12</v>
      </c>
      <c r="C604" s="3">
        <v>3</v>
      </c>
      <c r="D604" s="3">
        <v>6</v>
      </c>
      <c r="E604" s="3">
        <v>1</v>
      </c>
      <c r="F604" s="4" t="str">
        <f>HYPERLINK("http://141.218.60.56/~jnz1568/getInfo.php?workbook=22_12.xlsx&amp;sheet=U0&amp;row=604&amp;col=6&amp;number=3&amp;sourceID=14","3")</f>
        <v>3</v>
      </c>
      <c r="G604" s="4" t="str">
        <f>HYPERLINK("http://141.218.60.56/~jnz1568/getInfo.php?workbook=22_12.xlsx&amp;sheet=U0&amp;row=604&amp;col=7&amp;number=0.261&amp;sourceID=14","0.261")</f>
        <v>0.261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HYPERLINK("http://141.218.60.56/~jnz1568/getInfo.php?workbook=22_12.xlsx&amp;sheet=U0&amp;row=605&amp;col=6&amp;number=3.1&amp;sourceID=14","3.1")</f>
        <v>3.1</v>
      </c>
      <c r="G605" s="4" t="str">
        <f>HYPERLINK("http://141.218.60.56/~jnz1568/getInfo.php?workbook=22_12.xlsx&amp;sheet=U0&amp;row=605&amp;col=7&amp;number=0.261&amp;sourceID=14","0.261")</f>
        <v>0.261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HYPERLINK("http://141.218.60.56/~jnz1568/getInfo.php?workbook=22_12.xlsx&amp;sheet=U0&amp;row=606&amp;col=6&amp;number=3.2&amp;sourceID=14","3.2")</f>
        <v>3.2</v>
      </c>
      <c r="G606" s="4" t="str">
        <f>HYPERLINK("http://141.218.60.56/~jnz1568/getInfo.php?workbook=22_12.xlsx&amp;sheet=U0&amp;row=606&amp;col=7&amp;number=0.261&amp;sourceID=14","0.261")</f>
        <v>0.261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HYPERLINK("http://141.218.60.56/~jnz1568/getInfo.php?workbook=22_12.xlsx&amp;sheet=U0&amp;row=607&amp;col=6&amp;number=3.3&amp;sourceID=14","3.3")</f>
        <v>3.3</v>
      </c>
      <c r="G607" s="4" t="str">
        <f>HYPERLINK("http://141.218.60.56/~jnz1568/getInfo.php?workbook=22_12.xlsx&amp;sheet=U0&amp;row=607&amp;col=7&amp;number=0.261&amp;sourceID=14","0.261")</f>
        <v>0.261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HYPERLINK("http://141.218.60.56/~jnz1568/getInfo.php?workbook=22_12.xlsx&amp;sheet=U0&amp;row=608&amp;col=6&amp;number=3.4&amp;sourceID=14","3.4")</f>
        <v>3.4</v>
      </c>
      <c r="G608" s="4" t="str">
        <f>HYPERLINK("http://141.218.60.56/~jnz1568/getInfo.php?workbook=22_12.xlsx&amp;sheet=U0&amp;row=608&amp;col=7&amp;number=0.261&amp;sourceID=14","0.261")</f>
        <v>0.261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HYPERLINK("http://141.218.60.56/~jnz1568/getInfo.php?workbook=22_12.xlsx&amp;sheet=U0&amp;row=609&amp;col=6&amp;number=3.5&amp;sourceID=14","3.5")</f>
        <v>3.5</v>
      </c>
      <c r="G609" s="4" t="str">
        <f>HYPERLINK("http://141.218.60.56/~jnz1568/getInfo.php?workbook=22_12.xlsx&amp;sheet=U0&amp;row=609&amp;col=7&amp;number=0.261&amp;sourceID=14","0.261")</f>
        <v>0.261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HYPERLINK("http://141.218.60.56/~jnz1568/getInfo.php?workbook=22_12.xlsx&amp;sheet=U0&amp;row=610&amp;col=6&amp;number=3.6&amp;sourceID=14","3.6")</f>
        <v>3.6</v>
      </c>
      <c r="G610" s="4" t="str">
        <f>HYPERLINK("http://141.218.60.56/~jnz1568/getInfo.php?workbook=22_12.xlsx&amp;sheet=U0&amp;row=610&amp;col=7&amp;number=0.261&amp;sourceID=14","0.261")</f>
        <v>0.261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HYPERLINK("http://141.218.60.56/~jnz1568/getInfo.php?workbook=22_12.xlsx&amp;sheet=U0&amp;row=611&amp;col=6&amp;number=3.7&amp;sourceID=14","3.7")</f>
        <v>3.7</v>
      </c>
      <c r="G611" s="4" t="str">
        <f>HYPERLINK("http://141.218.60.56/~jnz1568/getInfo.php?workbook=22_12.xlsx&amp;sheet=U0&amp;row=611&amp;col=7&amp;number=0.261&amp;sourceID=14","0.261")</f>
        <v>0.261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HYPERLINK("http://141.218.60.56/~jnz1568/getInfo.php?workbook=22_12.xlsx&amp;sheet=U0&amp;row=612&amp;col=6&amp;number=3.8&amp;sourceID=14","3.8")</f>
        <v>3.8</v>
      </c>
      <c r="G612" s="4" t="str">
        <f>HYPERLINK("http://141.218.60.56/~jnz1568/getInfo.php?workbook=22_12.xlsx&amp;sheet=U0&amp;row=612&amp;col=7&amp;number=0.261&amp;sourceID=14","0.261")</f>
        <v>0.261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HYPERLINK("http://141.218.60.56/~jnz1568/getInfo.php?workbook=22_12.xlsx&amp;sheet=U0&amp;row=613&amp;col=6&amp;number=3.9&amp;sourceID=14","3.9")</f>
        <v>3.9</v>
      </c>
      <c r="G613" s="4" t="str">
        <f>HYPERLINK("http://141.218.60.56/~jnz1568/getInfo.php?workbook=22_12.xlsx&amp;sheet=U0&amp;row=613&amp;col=7&amp;number=0.261&amp;sourceID=14","0.261")</f>
        <v>0.261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HYPERLINK("http://141.218.60.56/~jnz1568/getInfo.php?workbook=22_12.xlsx&amp;sheet=U0&amp;row=614&amp;col=6&amp;number=4&amp;sourceID=14","4")</f>
        <v>4</v>
      </c>
      <c r="G614" s="4" t="str">
        <f>HYPERLINK("http://141.218.60.56/~jnz1568/getInfo.php?workbook=22_12.xlsx&amp;sheet=U0&amp;row=614&amp;col=7&amp;number=0.261&amp;sourceID=14","0.261")</f>
        <v>0.261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HYPERLINK("http://141.218.60.56/~jnz1568/getInfo.php?workbook=22_12.xlsx&amp;sheet=U0&amp;row=615&amp;col=6&amp;number=4.1&amp;sourceID=14","4.1")</f>
        <v>4.1</v>
      </c>
      <c r="G615" s="4" t="str">
        <f>HYPERLINK("http://141.218.60.56/~jnz1568/getInfo.php?workbook=22_12.xlsx&amp;sheet=U0&amp;row=615&amp;col=7&amp;number=0.261&amp;sourceID=14","0.261")</f>
        <v>0.261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HYPERLINK("http://141.218.60.56/~jnz1568/getInfo.php?workbook=22_12.xlsx&amp;sheet=U0&amp;row=616&amp;col=6&amp;number=4.2&amp;sourceID=14","4.2")</f>
        <v>4.2</v>
      </c>
      <c r="G616" s="4" t="str">
        <f>HYPERLINK("http://141.218.60.56/~jnz1568/getInfo.php?workbook=22_12.xlsx&amp;sheet=U0&amp;row=616&amp;col=7&amp;number=0.261&amp;sourceID=14","0.261")</f>
        <v>0.261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HYPERLINK("http://141.218.60.56/~jnz1568/getInfo.php?workbook=22_12.xlsx&amp;sheet=U0&amp;row=617&amp;col=6&amp;number=4.3&amp;sourceID=14","4.3")</f>
        <v>4.3</v>
      </c>
      <c r="G617" s="4" t="str">
        <f>HYPERLINK("http://141.218.60.56/~jnz1568/getInfo.php?workbook=22_12.xlsx&amp;sheet=U0&amp;row=617&amp;col=7&amp;number=0.26&amp;sourceID=14","0.26")</f>
        <v>0.26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HYPERLINK("http://141.218.60.56/~jnz1568/getInfo.php?workbook=22_12.xlsx&amp;sheet=U0&amp;row=618&amp;col=6&amp;number=4.4&amp;sourceID=14","4.4")</f>
        <v>4.4</v>
      </c>
      <c r="G618" s="4" t="str">
        <f>HYPERLINK("http://141.218.60.56/~jnz1568/getInfo.php?workbook=22_12.xlsx&amp;sheet=U0&amp;row=618&amp;col=7&amp;number=0.26&amp;sourceID=14","0.26")</f>
        <v>0.26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HYPERLINK("http://141.218.60.56/~jnz1568/getInfo.php?workbook=22_12.xlsx&amp;sheet=U0&amp;row=619&amp;col=6&amp;number=4.5&amp;sourceID=14","4.5")</f>
        <v>4.5</v>
      </c>
      <c r="G619" s="4" t="str">
        <f>HYPERLINK("http://141.218.60.56/~jnz1568/getInfo.php?workbook=22_12.xlsx&amp;sheet=U0&amp;row=619&amp;col=7&amp;number=0.26&amp;sourceID=14","0.26")</f>
        <v>0.26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HYPERLINK("http://141.218.60.56/~jnz1568/getInfo.php?workbook=22_12.xlsx&amp;sheet=U0&amp;row=620&amp;col=6&amp;number=4.6&amp;sourceID=14","4.6")</f>
        <v>4.6</v>
      </c>
      <c r="G620" s="4" t="str">
        <f>HYPERLINK("http://141.218.60.56/~jnz1568/getInfo.php?workbook=22_12.xlsx&amp;sheet=U0&amp;row=620&amp;col=7&amp;number=0.26&amp;sourceID=14","0.26")</f>
        <v>0.26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HYPERLINK("http://141.218.60.56/~jnz1568/getInfo.php?workbook=22_12.xlsx&amp;sheet=U0&amp;row=621&amp;col=6&amp;number=4.7&amp;sourceID=14","4.7")</f>
        <v>4.7</v>
      </c>
      <c r="G621" s="4" t="str">
        <f>HYPERLINK("http://141.218.60.56/~jnz1568/getInfo.php?workbook=22_12.xlsx&amp;sheet=U0&amp;row=621&amp;col=7&amp;number=0.26&amp;sourceID=14","0.26")</f>
        <v>0.26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HYPERLINK("http://141.218.60.56/~jnz1568/getInfo.php?workbook=22_12.xlsx&amp;sheet=U0&amp;row=622&amp;col=6&amp;number=4.8&amp;sourceID=14","4.8")</f>
        <v>4.8</v>
      </c>
      <c r="G622" s="4" t="str">
        <f>HYPERLINK("http://141.218.60.56/~jnz1568/getInfo.php?workbook=22_12.xlsx&amp;sheet=U0&amp;row=622&amp;col=7&amp;number=0.26&amp;sourceID=14","0.26")</f>
        <v>0.26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HYPERLINK("http://141.218.60.56/~jnz1568/getInfo.php?workbook=22_12.xlsx&amp;sheet=U0&amp;row=623&amp;col=6&amp;number=4.9&amp;sourceID=14","4.9")</f>
        <v>4.9</v>
      </c>
      <c r="G623" s="4" t="str">
        <f>HYPERLINK("http://141.218.60.56/~jnz1568/getInfo.php?workbook=22_12.xlsx&amp;sheet=U0&amp;row=623&amp;col=7&amp;number=0.26&amp;sourceID=14","0.26")</f>
        <v>0.26</v>
      </c>
    </row>
    <row r="624" spans="1:7">
      <c r="A624" s="3">
        <v>22</v>
      </c>
      <c r="B624" s="3">
        <v>12</v>
      </c>
      <c r="C624" s="3">
        <v>3</v>
      </c>
      <c r="D624" s="3">
        <v>7</v>
      </c>
      <c r="E624" s="3">
        <v>1</v>
      </c>
      <c r="F624" s="4" t="str">
        <f>HYPERLINK("http://141.218.60.56/~jnz1568/getInfo.php?workbook=22_12.xlsx&amp;sheet=U0&amp;row=624&amp;col=6&amp;number=3&amp;sourceID=14","3")</f>
        <v>3</v>
      </c>
      <c r="G624" s="4" t="str">
        <f>HYPERLINK("http://141.218.60.56/~jnz1568/getInfo.php?workbook=22_12.xlsx&amp;sheet=U0&amp;row=624&amp;col=7&amp;number=1.2&amp;sourceID=14","1.2")</f>
        <v>1.2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HYPERLINK("http://141.218.60.56/~jnz1568/getInfo.php?workbook=22_12.xlsx&amp;sheet=U0&amp;row=625&amp;col=6&amp;number=3.1&amp;sourceID=14","3.1")</f>
        <v>3.1</v>
      </c>
      <c r="G625" s="4" t="str">
        <f>HYPERLINK("http://141.218.60.56/~jnz1568/getInfo.php?workbook=22_12.xlsx&amp;sheet=U0&amp;row=625&amp;col=7&amp;number=1.2&amp;sourceID=14","1.2")</f>
        <v>1.2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HYPERLINK("http://141.218.60.56/~jnz1568/getInfo.php?workbook=22_12.xlsx&amp;sheet=U0&amp;row=626&amp;col=6&amp;number=3.2&amp;sourceID=14","3.2")</f>
        <v>3.2</v>
      </c>
      <c r="G626" s="4" t="str">
        <f>HYPERLINK("http://141.218.60.56/~jnz1568/getInfo.php?workbook=22_12.xlsx&amp;sheet=U0&amp;row=626&amp;col=7&amp;number=1.2&amp;sourceID=14","1.2")</f>
        <v>1.2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HYPERLINK("http://141.218.60.56/~jnz1568/getInfo.php?workbook=22_12.xlsx&amp;sheet=U0&amp;row=627&amp;col=6&amp;number=3.3&amp;sourceID=14","3.3")</f>
        <v>3.3</v>
      </c>
      <c r="G627" s="4" t="str">
        <f>HYPERLINK("http://141.218.60.56/~jnz1568/getInfo.php?workbook=22_12.xlsx&amp;sheet=U0&amp;row=627&amp;col=7&amp;number=1.2&amp;sourceID=14","1.2")</f>
        <v>1.2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HYPERLINK("http://141.218.60.56/~jnz1568/getInfo.php?workbook=22_12.xlsx&amp;sheet=U0&amp;row=628&amp;col=6&amp;number=3.4&amp;sourceID=14","3.4")</f>
        <v>3.4</v>
      </c>
      <c r="G628" s="4" t="str">
        <f>HYPERLINK("http://141.218.60.56/~jnz1568/getInfo.php?workbook=22_12.xlsx&amp;sheet=U0&amp;row=628&amp;col=7&amp;number=1.2&amp;sourceID=14","1.2")</f>
        <v>1.2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HYPERLINK("http://141.218.60.56/~jnz1568/getInfo.php?workbook=22_12.xlsx&amp;sheet=U0&amp;row=629&amp;col=6&amp;number=3.5&amp;sourceID=14","3.5")</f>
        <v>3.5</v>
      </c>
      <c r="G629" s="4" t="str">
        <f>HYPERLINK("http://141.218.60.56/~jnz1568/getInfo.php?workbook=22_12.xlsx&amp;sheet=U0&amp;row=629&amp;col=7&amp;number=1.2&amp;sourceID=14","1.2")</f>
        <v>1.2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HYPERLINK("http://141.218.60.56/~jnz1568/getInfo.php?workbook=22_12.xlsx&amp;sheet=U0&amp;row=630&amp;col=6&amp;number=3.6&amp;sourceID=14","3.6")</f>
        <v>3.6</v>
      </c>
      <c r="G630" s="4" t="str">
        <f>HYPERLINK("http://141.218.60.56/~jnz1568/getInfo.php?workbook=22_12.xlsx&amp;sheet=U0&amp;row=630&amp;col=7&amp;number=1.2&amp;sourceID=14","1.2")</f>
        <v>1.2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HYPERLINK("http://141.218.60.56/~jnz1568/getInfo.php?workbook=22_12.xlsx&amp;sheet=U0&amp;row=631&amp;col=6&amp;number=3.7&amp;sourceID=14","3.7")</f>
        <v>3.7</v>
      </c>
      <c r="G631" s="4" t="str">
        <f>HYPERLINK("http://141.218.60.56/~jnz1568/getInfo.php?workbook=22_12.xlsx&amp;sheet=U0&amp;row=631&amp;col=7&amp;number=1.2&amp;sourceID=14","1.2")</f>
        <v>1.2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HYPERLINK("http://141.218.60.56/~jnz1568/getInfo.php?workbook=22_12.xlsx&amp;sheet=U0&amp;row=632&amp;col=6&amp;number=3.8&amp;sourceID=14","3.8")</f>
        <v>3.8</v>
      </c>
      <c r="G632" s="4" t="str">
        <f>HYPERLINK("http://141.218.60.56/~jnz1568/getInfo.php?workbook=22_12.xlsx&amp;sheet=U0&amp;row=632&amp;col=7&amp;number=1.2&amp;sourceID=14","1.2")</f>
        <v>1.2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HYPERLINK("http://141.218.60.56/~jnz1568/getInfo.php?workbook=22_12.xlsx&amp;sheet=U0&amp;row=633&amp;col=6&amp;number=3.9&amp;sourceID=14","3.9")</f>
        <v>3.9</v>
      </c>
      <c r="G633" s="4" t="str">
        <f>HYPERLINK("http://141.218.60.56/~jnz1568/getInfo.php?workbook=22_12.xlsx&amp;sheet=U0&amp;row=633&amp;col=7&amp;number=1.2&amp;sourceID=14","1.2")</f>
        <v>1.2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HYPERLINK("http://141.218.60.56/~jnz1568/getInfo.php?workbook=22_12.xlsx&amp;sheet=U0&amp;row=634&amp;col=6&amp;number=4&amp;sourceID=14","4")</f>
        <v>4</v>
      </c>
      <c r="G634" s="4" t="str">
        <f>HYPERLINK("http://141.218.60.56/~jnz1568/getInfo.php?workbook=22_12.xlsx&amp;sheet=U0&amp;row=634&amp;col=7&amp;number=1.2&amp;sourceID=14","1.2")</f>
        <v>1.2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HYPERLINK("http://141.218.60.56/~jnz1568/getInfo.php?workbook=22_12.xlsx&amp;sheet=U0&amp;row=635&amp;col=6&amp;number=4.1&amp;sourceID=14","4.1")</f>
        <v>4.1</v>
      </c>
      <c r="G635" s="4" t="str">
        <f>HYPERLINK("http://141.218.60.56/~jnz1568/getInfo.php?workbook=22_12.xlsx&amp;sheet=U0&amp;row=635&amp;col=7&amp;number=1.21&amp;sourceID=14","1.21")</f>
        <v>1.21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HYPERLINK("http://141.218.60.56/~jnz1568/getInfo.php?workbook=22_12.xlsx&amp;sheet=U0&amp;row=636&amp;col=6&amp;number=4.2&amp;sourceID=14","4.2")</f>
        <v>4.2</v>
      </c>
      <c r="G636" s="4" t="str">
        <f>HYPERLINK("http://141.218.60.56/~jnz1568/getInfo.php?workbook=22_12.xlsx&amp;sheet=U0&amp;row=636&amp;col=7&amp;number=1.21&amp;sourceID=14","1.21")</f>
        <v>1.21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HYPERLINK("http://141.218.60.56/~jnz1568/getInfo.php?workbook=22_12.xlsx&amp;sheet=U0&amp;row=637&amp;col=6&amp;number=4.3&amp;sourceID=14","4.3")</f>
        <v>4.3</v>
      </c>
      <c r="G637" s="4" t="str">
        <f>HYPERLINK("http://141.218.60.56/~jnz1568/getInfo.php?workbook=22_12.xlsx&amp;sheet=U0&amp;row=637&amp;col=7&amp;number=1.21&amp;sourceID=14","1.21")</f>
        <v>1.21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HYPERLINK("http://141.218.60.56/~jnz1568/getInfo.php?workbook=22_12.xlsx&amp;sheet=U0&amp;row=638&amp;col=6&amp;number=4.4&amp;sourceID=14","4.4")</f>
        <v>4.4</v>
      </c>
      <c r="G638" s="4" t="str">
        <f>HYPERLINK("http://141.218.60.56/~jnz1568/getInfo.php?workbook=22_12.xlsx&amp;sheet=U0&amp;row=638&amp;col=7&amp;number=1.22&amp;sourceID=14","1.22")</f>
        <v>1.22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HYPERLINK("http://141.218.60.56/~jnz1568/getInfo.php?workbook=22_12.xlsx&amp;sheet=U0&amp;row=639&amp;col=6&amp;number=4.5&amp;sourceID=14","4.5")</f>
        <v>4.5</v>
      </c>
      <c r="G639" s="4" t="str">
        <f>HYPERLINK("http://141.218.60.56/~jnz1568/getInfo.php?workbook=22_12.xlsx&amp;sheet=U0&amp;row=639&amp;col=7&amp;number=1.22&amp;sourceID=14","1.22")</f>
        <v>1.22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HYPERLINK("http://141.218.60.56/~jnz1568/getInfo.php?workbook=22_12.xlsx&amp;sheet=U0&amp;row=640&amp;col=6&amp;number=4.6&amp;sourceID=14","4.6")</f>
        <v>4.6</v>
      </c>
      <c r="G640" s="4" t="str">
        <f>HYPERLINK("http://141.218.60.56/~jnz1568/getInfo.php?workbook=22_12.xlsx&amp;sheet=U0&amp;row=640&amp;col=7&amp;number=1.23&amp;sourceID=14","1.23")</f>
        <v>1.23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HYPERLINK("http://141.218.60.56/~jnz1568/getInfo.php?workbook=22_12.xlsx&amp;sheet=U0&amp;row=641&amp;col=6&amp;number=4.7&amp;sourceID=14","4.7")</f>
        <v>4.7</v>
      </c>
      <c r="G641" s="4" t="str">
        <f>HYPERLINK("http://141.218.60.56/~jnz1568/getInfo.php?workbook=22_12.xlsx&amp;sheet=U0&amp;row=641&amp;col=7&amp;number=1.24&amp;sourceID=14","1.24")</f>
        <v>1.24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HYPERLINK("http://141.218.60.56/~jnz1568/getInfo.php?workbook=22_12.xlsx&amp;sheet=U0&amp;row=642&amp;col=6&amp;number=4.8&amp;sourceID=14","4.8")</f>
        <v>4.8</v>
      </c>
      <c r="G642" s="4" t="str">
        <f>HYPERLINK("http://141.218.60.56/~jnz1568/getInfo.php?workbook=22_12.xlsx&amp;sheet=U0&amp;row=642&amp;col=7&amp;number=1.25&amp;sourceID=14","1.25")</f>
        <v>1.25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HYPERLINK("http://141.218.60.56/~jnz1568/getInfo.php?workbook=22_12.xlsx&amp;sheet=U0&amp;row=643&amp;col=6&amp;number=4.9&amp;sourceID=14","4.9")</f>
        <v>4.9</v>
      </c>
      <c r="G643" s="4" t="str">
        <f>HYPERLINK("http://141.218.60.56/~jnz1568/getInfo.php?workbook=22_12.xlsx&amp;sheet=U0&amp;row=643&amp;col=7&amp;number=1.26&amp;sourceID=14","1.26")</f>
        <v>1.26</v>
      </c>
    </row>
    <row r="644" spans="1:7">
      <c r="A644" s="3">
        <v>22</v>
      </c>
      <c r="B644" s="3">
        <v>12</v>
      </c>
      <c r="C644" s="3">
        <v>3</v>
      </c>
      <c r="D644" s="3">
        <v>8</v>
      </c>
      <c r="E644" s="3">
        <v>1</v>
      </c>
      <c r="F644" s="4" t="str">
        <f>HYPERLINK("http://141.218.60.56/~jnz1568/getInfo.php?workbook=22_12.xlsx&amp;sheet=U0&amp;row=644&amp;col=6&amp;number=3&amp;sourceID=14","3")</f>
        <v>3</v>
      </c>
      <c r="G644" s="4" t="str">
        <f>HYPERLINK("http://141.218.60.56/~jnz1568/getInfo.php?workbook=22_12.xlsx&amp;sheet=U0&amp;row=644&amp;col=7&amp;number=0.842&amp;sourceID=14","0.842")</f>
        <v>0.842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HYPERLINK("http://141.218.60.56/~jnz1568/getInfo.php?workbook=22_12.xlsx&amp;sheet=U0&amp;row=645&amp;col=6&amp;number=3.1&amp;sourceID=14","3.1")</f>
        <v>3.1</v>
      </c>
      <c r="G645" s="4" t="str">
        <f>HYPERLINK("http://141.218.60.56/~jnz1568/getInfo.php?workbook=22_12.xlsx&amp;sheet=U0&amp;row=645&amp;col=7&amp;number=0.843&amp;sourceID=14","0.843")</f>
        <v>0.843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HYPERLINK("http://141.218.60.56/~jnz1568/getInfo.php?workbook=22_12.xlsx&amp;sheet=U0&amp;row=646&amp;col=6&amp;number=3.2&amp;sourceID=14","3.2")</f>
        <v>3.2</v>
      </c>
      <c r="G646" s="4" t="str">
        <f>HYPERLINK("http://141.218.60.56/~jnz1568/getInfo.php?workbook=22_12.xlsx&amp;sheet=U0&amp;row=646&amp;col=7&amp;number=0.843&amp;sourceID=14","0.843")</f>
        <v>0.843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HYPERLINK("http://141.218.60.56/~jnz1568/getInfo.php?workbook=22_12.xlsx&amp;sheet=U0&amp;row=647&amp;col=6&amp;number=3.3&amp;sourceID=14","3.3")</f>
        <v>3.3</v>
      </c>
      <c r="G647" s="4" t="str">
        <f>HYPERLINK("http://141.218.60.56/~jnz1568/getInfo.php?workbook=22_12.xlsx&amp;sheet=U0&amp;row=647&amp;col=7&amp;number=0.843&amp;sourceID=14","0.843")</f>
        <v>0.843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HYPERLINK("http://141.218.60.56/~jnz1568/getInfo.php?workbook=22_12.xlsx&amp;sheet=U0&amp;row=648&amp;col=6&amp;number=3.4&amp;sourceID=14","3.4")</f>
        <v>3.4</v>
      </c>
      <c r="G648" s="4" t="str">
        <f>HYPERLINK("http://141.218.60.56/~jnz1568/getInfo.php?workbook=22_12.xlsx&amp;sheet=U0&amp;row=648&amp;col=7&amp;number=0.843&amp;sourceID=14","0.843")</f>
        <v>0.843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HYPERLINK("http://141.218.60.56/~jnz1568/getInfo.php?workbook=22_12.xlsx&amp;sheet=U0&amp;row=649&amp;col=6&amp;number=3.5&amp;sourceID=14","3.5")</f>
        <v>3.5</v>
      </c>
      <c r="G649" s="4" t="str">
        <f>HYPERLINK("http://141.218.60.56/~jnz1568/getInfo.php?workbook=22_12.xlsx&amp;sheet=U0&amp;row=649&amp;col=7&amp;number=0.844&amp;sourceID=14","0.844")</f>
        <v>0.844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HYPERLINK("http://141.218.60.56/~jnz1568/getInfo.php?workbook=22_12.xlsx&amp;sheet=U0&amp;row=650&amp;col=6&amp;number=3.6&amp;sourceID=14","3.6")</f>
        <v>3.6</v>
      </c>
      <c r="G650" s="4" t="str">
        <f>HYPERLINK("http://141.218.60.56/~jnz1568/getInfo.php?workbook=22_12.xlsx&amp;sheet=U0&amp;row=650&amp;col=7&amp;number=0.844&amp;sourceID=14","0.844")</f>
        <v>0.844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HYPERLINK("http://141.218.60.56/~jnz1568/getInfo.php?workbook=22_12.xlsx&amp;sheet=U0&amp;row=651&amp;col=6&amp;number=3.7&amp;sourceID=14","3.7")</f>
        <v>3.7</v>
      </c>
      <c r="G651" s="4" t="str">
        <f>HYPERLINK("http://141.218.60.56/~jnz1568/getInfo.php?workbook=22_12.xlsx&amp;sheet=U0&amp;row=651&amp;col=7&amp;number=0.845&amp;sourceID=14","0.845")</f>
        <v>0.845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HYPERLINK("http://141.218.60.56/~jnz1568/getInfo.php?workbook=22_12.xlsx&amp;sheet=U0&amp;row=652&amp;col=6&amp;number=3.8&amp;sourceID=14","3.8")</f>
        <v>3.8</v>
      </c>
      <c r="G652" s="4" t="str">
        <f>HYPERLINK("http://141.218.60.56/~jnz1568/getInfo.php?workbook=22_12.xlsx&amp;sheet=U0&amp;row=652&amp;col=7&amp;number=0.846&amp;sourceID=14","0.846")</f>
        <v>0.846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HYPERLINK("http://141.218.60.56/~jnz1568/getInfo.php?workbook=22_12.xlsx&amp;sheet=U0&amp;row=653&amp;col=6&amp;number=3.9&amp;sourceID=14","3.9")</f>
        <v>3.9</v>
      </c>
      <c r="G653" s="4" t="str">
        <f>HYPERLINK("http://141.218.60.56/~jnz1568/getInfo.php?workbook=22_12.xlsx&amp;sheet=U0&amp;row=653&amp;col=7&amp;number=0.847&amp;sourceID=14","0.847")</f>
        <v>0.847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HYPERLINK("http://141.218.60.56/~jnz1568/getInfo.php?workbook=22_12.xlsx&amp;sheet=U0&amp;row=654&amp;col=6&amp;number=4&amp;sourceID=14","4")</f>
        <v>4</v>
      </c>
      <c r="G654" s="4" t="str">
        <f>HYPERLINK("http://141.218.60.56/~jnz1568/getInfo.php?workbook=22_12.xlsx&amp;sheet=U0&amp;row=654&amp;col=7&amp;number=0.848&amp;sourceID=14","0.848")</f>
        <v>0.848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HYPERLINK("http://141.218.60.56/~jnz1568/getInfo.php?workbook=22_12.xlsx&amp;sheet=U0&amp;row=655&amp;col=6&amp;number=4.1&amp;sourceID=14","4.1")</f>
        <v>4.1</v>
      </c>
      <c r="G655" s="4" t="str">
        <f>HYPERLINK("http://141.218.60.56/~jnz1568/getInfo.php?workbook=22_12.xlsx&amp;sheet=U0&amp;row=655&amp;col=7&amp;number=0.85&amp;sourceID=14","0.85")</f>
        <v>0.85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HYPERLINK("http://141.218.60.56/~jnz1568/getInfo.php?workbook=22_12.xlsx&amp;sheet=U0&amp;row=656&amp;col=6&amp;number=4.2&amp;sourceID=14","4.2")</f>
        <v>4.2</v>
      </c>
      <c r="G656" s="4" t="str">
        <f>HYPERLINK("http://141.218.60.56/~jnz1568/getInfo.php?workbook=22_12.xlsx&amp;sheet=U0&amp;row=656&amp;col=7&amp;number=0.852&amp;sourceID=14","0.852")</f>
        <v>0.852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HYPERLINK("http://141.218.60.56/~jnz1568/getInfo.php?workbook=22_12.xlsx&amp;sheet=U0&amp;row=657&amp;col=6&amp;number=4.3&amp;sourceID=14","4.3")</f>
        <v>4.3</v>
      </c>
      <c r="G657" s="4" t="str">
        <f>HYPERLINK("http://141.218.60.56/~jnz1568/getInfo.php?workbook=22_12.xlsx&amp;sheet=U0&amp;row=657&amp;col=7&amp;number=0.855&amp;sourceID=14","0.855")</f>
        <v>0.855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HYPERLINK("http://141.218.60.56/~jnz1568/getInfo.php?workbook=22_12.xlsx&amp;sheet=U0&amp;row=658&amp;col=6&amp;number=4.4&amp;sourceID=14","4.4")</f>
        <v>4.4</v>
      </c>
      <c r="G658" s="4" t="str">
        <f>HYPERLINK("http://141.218.60.56/~jnz1568/getInfo.php?workbook=22_12.xlsx&amp;sheet=U0&amp;row=658&amp;col=7&amp;number=0.858&amp;sourceID=14","0.858")</f>
        <v>0.858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HYPERLINK("http://141.218.60.56/~jnz1568/getInfo.php?workbook=22_12.xlsx&amp;sheet=U0&amp;row=659&amp;col=6&amp;number=4.5&amp;sourceID=14","4.5")</f>
        <v>4.5</v>
      </c>
      <c r="G659" s="4" t="str">
        <f>HYPERLINK("http://141.218.60.56/~jnz1568/getInfo.php?workbook=22_12.xlsx&amp;sheet=U0&amp;row=659&amp;col=7&amp;number=0.862&amp;sourceID=14","0.862")</f>
        <v>0.862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HYPERLINK("http://141.218.60.56/~jnz1568/getInfo.php?workbook=22_12.xlsx&amp;sheet=U0&amp;row=660&amp;col=6&amp;number=4.6&amp;sourceID=14","4.6")</f>
        <v>4.6</v>
      </c>
      <c r="G660" s="4" t="str">
        <f>HYPERLINK("http://141.218.60.56/~jnz1568/getInfo.php?workbook=22_12.xlsx&amp;sheet=U0&amp;row=660&amp;col=7&amp;number=0.867&amp;sourceID=14","0.867")</f>
        <v>0.867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HYPERLINK("http://141.218.60.56/~jnz1568/getInfo.php?workbook=22_12.xlsx&amp;sheet=U0&amp;row=661&amp;col=6&amp;number=4.7&amp;sourceID=14","4.7")</f>
        <v>4.7</v>
      </c>
      <c r="G661" s="4" t="str">
        <f>HYPERLINK("http://141.218.60.56/~jnz1568/getInfo.php?workbook=22_12.xlsx&amp;sheet=U0&amp;row=661&amp;col=7&amp;number=0.874&amp;sourceID=14","0.874")</f>
        <v>0.874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HYPERLINK("http://141.218.60.56/~jnz1568/getInfo.php?workbook=22_12.xlsx&amp;sheet=U0&amp;row=662&amp;col=6&amp;number=4.8&amp;sourceID=14","4.8")</f>
        <v>4.8</v>
      </c>
      <c r="G662" s="4" t="str">
        <f>HYPERLINK("http://141.218.60.56/~jnz1568/getInfo.php?workbook=22_12.xlsx&amp;sheet=U0&amp;row=662&amp;col=7&amp;number=0.882&amp;sourceID=14","0.882")</f>
        <v>0.882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HYPERLINK("http://141.218.60.56/~jnz1568/getInfo.php?workbook=22_12.xlsx&amp;sheet=U0&amp;row=663&amp;col=6&amp;number=4.9&amp;sourceID=14","4.9")</f>
        <v>4.9</v>
      </c>
      <c r="G663" s="4" t="str">
        <f>HYPERLINK("http://141.218.60.56/~jnz1568/getInfo.php?workbook=22_12.xlsx&amp;sheet=U0&amp;row=663&amp;col=7&amp;number=0.892&amp;sourceID=14","0.892")</f>
        <v>0.892</v>
      </c>
    </row>
    <row r="664" spans="1:7">
      <c r="A664" s="3">
        <v>22</v>
      </c>
      <c r="B664" s="3">
        <v>12</v>
      </c>
      <c r="C664" s="3">
        <v>3</v>
      </c>
      <c r="D664" s="3">
        <v>9</v>
      </c>
      <c r="E664" s="3">
        <v>1</v>
      </c>
      <c r="F664" s="4" t="str">
        <f>HYPERLINK("http://141.218.60.56/~jnz1568/getInfo.php?workbook=22_12.xlsx&amp;sheet=U0&amp;row=664&amp;col=6&amp;number=3&amp;sourceID=14","3")</f>
        <v>3</v>
      </c>
      <c r="G664" s="4" t="str">
        <f>HYPERLINK("http://141.218.60.56/~jnz1568/getInfo.php?workbook=22_12.xlsx&amp;sheet=U0&amp;row=664&amp;col=7&amp;number=1.17&amp;sourceID=14","1.17")</f>
        <v>1.17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HYPERLINK("http://141.218.60.56/~jnz1568/getInfo.php?workbook=22_12.xlsx&amp;sheet=U0&amp;row=665&amp;col=6&amp;number=3.1&amp;sourceID=14","3.1")</f>
        <v>3.1</v>
      </c>
      <c r="G665" s="4" t="str">
        <f>HYPERLINK("http://141.218.60.56/~jnz1568/getInfo.php?workbook=22_12.xlsx&amp;sheet=U0&amp;row=665&amp;col=7&amp;number=1.18&amp;sourceID=14","1.18")</f>
        <v>1.18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HYPERLINK("http://141.218.60.56/~jnz1568/getInfo.php?workbook=22_12.xlsx&amp;sheet=U0&amp;row=666&amp;col=6&amp;number=3.2&amp;sourceID=14","3.2")</f>
        <v>3.2</v>
      </c>
      <c r="G666" s="4" t="str">
        <f>HYPERLINK("http://141.218.60.56/~jnz1568/getInfo.php?workbook=22_12.xlsx&amp;sheet=U0&amp;row=666&amp;col=7&amp;number=1.18&amp;sourceID=14","1.18")</f>
        <v>1.18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HYPERLINK("http://141.218.60.56/~jnz1568/getInfo.php?workbook=22_12.xlsx&amp;sheet=U0&amp;row=667&amp;col=6&amp;number=3.3&amp;sourceID=14","3.3")</f>
        <v>3.3</v>
      </c>
      <c r="G667" s="4" t="str">
        <f>HYPERLINK("http://141.218.60.56/~jnz1568/getInfo.php?workbook=22_12.xlsx&amp;sheet=U0&amp;row=667&amp;col=7&amp;number=1.18&amp;sourceID=14","1.18")</f>
        <v>1.18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HYPERLINK("http://141.218.60.56/~jnz1568/getInfo.php?workbook=22_12.xlsx&amp;sheet=U0&amp;row=668&amp;col=6&amp;number=3.4&amp;sourceID=14","3.4")</f>
        <v>3.4</v>
      </c>
      <c r="G668" s="4" t="str">
        <f>HYPERLINK("http://141.218.60.56/~jnz1568/getInfo.php?workbook=22_12.xlsx&amp;sheet=U0&amp;row=668&amp;col=7&amp;number=1.18&amp;sourceID=14","1.18")</f>
        <v>1.18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HYPERLINK("http://141.218.60.56/~jnz1568/getInfo.php?workbook=22_12.xlsx&amp;sheet=U0&amp;row=669&amp;col=6&amp;number=3.5&amp;sourceID=14","3.5")</f>
        <v>3.5</v>
      </c>
      <c r="G669" s="4" t="str">
        <f>HYPERLINK("http://141.218.60.56/~jnz1568/getInfo.php?workbook=22_12.xlsx&amp;sheet=U0&amp;row=669&amp;col=7&amp;number=1.18&amp;sourceID=14","1.18")</f>
        <v>1.18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HYPERLINK("http://141.218.60.56/~jnz1568/getInfo.php?workbook=22_12.xlsx&amp;sheet=U0&amp;row=670&amp;col=6&amp;number=3.6&amp;sourceID=14","3.6")</f>
        <v>3.6</v>
      </c>
      <c r="G670" s="4" t="str">
        <f>HYPERLINK("http://141.218.60.56/~jnz1568/getInfo.php?workbook=22_12.xlsx&amp;sheet=U0&amp;row=670&amp;col=7&amp;number=1.18&amp;sourceID=14","1.18")</f>
        <v>1.18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HYPERLINK("http://141.218.60.56/~jnz1568/getInfo.php?workbook=22_12.xlsx&amp;sheet=U0&amp;row=671&amp;col=6&amp;number=3.7&amp;sourceID=14","3.7")</f>
        <v>3.7</v>
      </c>
      <c r="G671" s="4" t="str">
        <f>HYPERLINK("http://141.218.60.56/~jnz1568/getInfo.php?workbook=22_12.xlsx&amp;sheet=U0&amp;row=671&amp;col=7&amp;number=1.18&amp;sourceID=14","1.18")</f>
        <v>1.18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HYPERLINK("http://141.218.60.56/~jnz1568/getInfo.php?workbook=22_12.xlsx&amp;sheet=U0&amp;row=672&amp;col=6&amp;number=3.8&amp;sourceID=14","3.8")</f>
        <v>3.8</v>
      </c>
      <c r="G672" s="4" t="str">
        <f>HYPERLINK("http://141.218.60.56/~jnz1568/getInfo.php?workbook=22_12.xlsx&amp;sheet=U0&amp;row=672&amp;col=7&amp;number=1.18&amp;sourceID=14","1.18")</f>
        <v>1.18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HYPERLINK("http://141.218.60.56/~jnz1568/getInfo.php?workbook=22_12.xlsx&amp;sheet=U0&amp;row=673&amp;col=6&amp;number=3.9&amp;sourceID=14","3.9")</f>
        <v>3.9</v>
      </c>
      <c r="G673" s="4" t="str">
        <f>HYPERLINK("http://141.218.60.56/~jnz1568/getInfo.php?workbook=22_12.xlsx&amp;sheet=U0&amp;row=673&amp;col=7&amp;number=1.18&amp;sourceID=14","1.18")</f>
        <v>1.18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HYPERLINK("http://141.218.60.56/~jnz1568/getInfo.php?workbook=22_12.xlsx&amp;sheet=U0&amp;row=674&amp;col=6&amp;number=4&amp;sourceID=14","4")</f>
        <v>4</v>
      </c>
      <c r="G674" s="4" t="str">
        <f>HYPERLINK("http://141.218.60.56/~jnz1568/getInfo.php?workbook=22_12.xlsx&amp;sheet=U0&amp;row=674&amp;col=7&amp;number=1.18&amp;sourceID=14","1.18")</f>
        <v>1.18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HYPERLINK("http://141.218.60.56/~jnz1568/getInfo.php?workbook=22_12.xlsx&amp;sheet=U0&amp;row=675&amp;col=6&amp;number=4.1&amp;sourceID=14","4.1")</f>
        <v>4.1</v>
      </c>
      <c r="G675" s="4" t="str">
        <f>HYPERLINK("http://141.218.60.56/~jnz1568/getInfo.php?workbook=22_12.xlsx&amp;sheet=U0&amp;row=675&amp;col=7&amp;number=1.19&amp;sourceID=14","1.19")</f>
        <v>1.19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HYPERLINK("http://141.218.60.56/~jnz1568/getInfo.php?workbook=22_12.xlsx&amp;sheet=U0&amp;row=676&amp;col=6&amp;number=4.2&amp;sourceID=14","4.2")</f>
        <v>4.2</v>
      </c>
      <c r="G676" s="4" t="str">
        <f>HYPERLINK("http://141.218.60.56/~jnz1568/getInfo.php?workbook=22_12.xlsx&amp;sheet=U0&amp;row=676&amp;col=7&amp;number=1.19&amp;sourceID=14","1.19")</f>
        <v>1.19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HYPERLINK("http://141.218.60.56/~jnz1568/getInfo.php?workbook=22_12.xlsx&amp;sheet=U0&amp;row=677&amp;col=6&amp;number=4.3&amp;sourceID=14","4.3")</f>
        <v>4.3</v>
      </c>
      <c r="G677" s="4" t="str">
        <f>HYPERLINK("http://141.218.60.56/~jnz1568/getInfo.php?workbook=22_12.xlsx&amp;sheet=U0&amp;row=677&amp;col=7&amp;number=1.19&amp;sourceID=14","1.19")</f>
        <v>1.19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HYPERLINK("http://141.218.60.56/~jnz1568/getInfo.php?workbook=22_12.xlsx&amp;sheet=U0&amp;row=678&amp;col=6&amp;number=4.4&amp;sourceID=14","4.4")</f>
        <v>4.4</v>
      </c>
      <c r="G678" s="4" t="str">
        <f>HYPERLINK("http://141.218.60.56/~jnz1568/getInfo.php?workbook=22_12.xlsx&amp;sheet=U0&amp;row=678&amp;col=7&amp;number=1.2&amp;sourceID=14","1.2")</f>
        <v>1.2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HYPERLINK("http://141.218.60.56/~jnz1568/getInfo.php?workbook=22_12.xlsx&amp;sheet=U0&amp;row=679&amp;col=6&amp;number=4.5&amp;sourceID=14","4.5")</f>
        <v>4.5</v>
      </c>
      <c r="G679" s="4" t="str">
        <f>HYPERLINK("http://141.218.60.56/~jnz1568/getInfo.php?workbook=22_12.xlsx&amp;sheet=U0&amp;row=679&amp;col=7&amp;number=1.2&amp;sourceID=14","1.2")</f>
        <v>1.2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HYPERLINK("http://141.218.60.56/~jnz1568/getInfo.php?workbook=22_12.xlsx&amp;sheet=U0&amp;row=680&amp;col=6&amp;number=4.6&amp;sourceID=14","4.6")</f>
        <v>4.6</v>
      </c>
      <c r="G680" s="4" t="str">
        <f>HYPERLINK("http://141.218.60.56/~jnz1568/getInfo.php?workbook=22_12.xlsx&amp;sheet=U0&amp;row=680&amp;col=7&amp;number=1.21&amp;sourceID=14","1.21")</f>
        <v>1.21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HYPERLINK("http://141.218.60.56/~jnz1568/getInfo.php?workbook=22_12.xlsx&amp;sheet=U0&amp;row=681&amp;col=6&amp;number=4.7&amp;sourceID=14","4.7")</f>
        <v>4.7</v>
      </c>
      <c r="G681" s="4" t="str">
        <f>HYPERLINK("http://141.218.60.56/~jnz1568/getInfo.php?workbook=22_12.xlsx&amp;sheet=U0&amp;row=681&amp;col=7&amp;number=1.22&amp;sourceID=14","1.22")</f>
        <v>1.22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HYPERLINK("http://141.218.60.56/~jnz1568/getInfo.php?workbook=22_12.xlsx&amp;sheet=U0&amp;row=682&amp;col=6&amp;number=4.8&amp;sourceID=14","4.8")</f>
        <v>4.8</v>
      </c>
      <c r="G682" s="4" t="str">
        <f>HYPERLINK("http://141.218.60.56/~jnz1568/getInfo.php?workbook=22_12.xlsx&amp;sheet=U0&amp;row=682&amp;col=7&amp;number=1.23&amp;sourceID=14","1.23")</f>
        <v>1.23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HYPERLINK("http://141.218.60.56/~jnz1568/getInfo.php?workbook=22_12.xlsx&amp;sheet=U0&amp;row=683&amp;col=6&amp;number=4.9&amp;sourceID=14","4.9")</f>
        <v>4.9</v>
      </c>
      <c r="G683" s="4" t="str">
        <f>HYPERLINK("http://141.218.60.56/~jnz1568/getInfo.php?workbook=22_12.xlsx&amp;sheet=U0&amp;row=683&amp;col=7&amp;number=1.24&amp;sourceID=14","1.24")</f>
        <v>1.24</v>
      </c>
    </row>
    <row r="684" spans="1:7">
      <c r="A684" s="3">
        <v>22</v>
      </c>
      <c r="B684" s="3">
        <v>12</v>
      </c>
      <c r="C684" s="3">
        <v>3</v>
      </c>
      <c r="D684" s="3">
        <v>10</v>
      </c>
      <c r="E684" s="3">
        <v>1</v>
      </c>
      <c r="F684" s="4" t="str">
        <f>HYPERLINK("http://141.218.60.56/~jnz1568/getInfo.php?workbook=22_12.xlsx&amp;sheet=U0&amp;row=684&amp;col=6&amp;number=3&amp;sourceID=14","3")</f>
        <v>3</v>
      </c>
      <c r="G684" s="4" t="str">
        <f>HYPERLINK("http://141.218.60.56/~jnz1568/getInfo.php?workbook=22_12.xlsx&amp;sheet=U0&amp;row=684&amp;col=7&amp;number=0.641&amp;sourceID=14","0.641")</f>
        <v>0.641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HYPERLINK("http://141.218.60.56/~jnz1568/getInfo.php?workbook=22_12.xlsx&amp;sheet=U0&amp;row=685&amp;col=6&amp;number=3.1&amp;sourceID=14","3.1")</f>
        <v>3.1</v>
      </c>
      <c r="G685" s="4" t="str">
        <f>HYPERLINK("http://141.218.60.56/~jnz1568/getInfo.php?workbook=22_12.xlsx&amp;sheet=U0&amp;row=685&amp;col=7&amp;number=0.641&amp;sourceID=14","0.641")</f>
        <v>0.641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HYPERLINK("http://141.218.60.56/~jnz1568/getInfo.php?workbook=22_12.xlsx&amp;sheet=U0&amp;row=686&amp;col=6&amp;number=3.2&amp;sourceID=14","3.2")</f>
        <v>3.2</v>
      </c>
      <c r="G686" s="4" t="str">
        <f>HYPERLINK("http://141.218.60.56/~jnz1568/getInfo.php?workbook=22_12.xlsx&amp;sheet=U0&amp;row=686&amp;col=7&amp;number=0.641&amp;sourceID=14","0.641")</f>
        <v>0.641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HYPERLINK("http://141.218.60.56/~jnz1568/getInfo.php?workbook=22_12.xlsx&amp;sheet=U0&amp;row=687&amp;col=6&amp;number=3.3&amp;sourceID=14","3.3")</f>
        <v>3.3</v>
      </c>
      <c r="G687" s="4" t="str">
        <f>HYPERLINK("http://141.218.60.56/~jnz1568/getInfo.php?workbook=22_12.xlsx&amp;sheet=U0&amp;row=687&amp;col=7&amp;number=0.641&amp;sourceID=14","0.641")</f>
        <v>0.641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HYPERLINK("http://141.218.60.56/~jnz1568/getInfo.php?workbook=22_12.xlsx&amp;sheet=U0&amp;row=688&amp;col=6&amp;number=3.4&amp;sourceID=14","3.4")</f>
        <v>3.4</v>
      </c>
      <c r="G688" s="4" t="str">
        <f>HYPERLINK("http://141.218.60.56/~jnz1568/getInfo.php?workbook=22_12.xlsx&amp;sheet=U0&amp;row=688&amp;col=7&amp;number=0.641&amp;sourceID=14","0.641")</f>
        <v>0.641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HYPERLINK("http://141.218.60.56/~jnz1568/getInfo.php?workbook=22_12.xlsx&amp;sheet=U0&amp;row=689&amp;col=6&amp;number=3.5&amp;sourceID=14","3.5")</f>
        <v>3.5</v>
      </c>
      <c r="G689" s="4" t="str">
        <f>HYPERLINK("http://141.218.60.56/~jnz1568/getInfo.php?workbook=22_12.xlsx&amp;sheet=U0&amp;row=689&amp;col=7&amp;number=0.642&amp;sourceID=14","0.642")</f>
        <v>0.642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HYPERLINK("http://141.218.60.56/~jnz1568/getInfo.php?workbook=22_12.xlsx&amp;sheet=U0&amp;row=690&amp;col=6&amp;number=3.6&amp;sourceID=14","3.6")</f>
        <v>3.6</v>
      </c>
      <c r="G690" s="4" t="str">
        <f>HYPERLINK("http://141.218.60.56/~jnz1568/getInfo.php?workbook=22_12.xlsx&amp;sheet=U0&amp;row=690&amp;col=7&amp;number=0.642&amp;sourceID=14","0.642")</f>
        <v>0.642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HYPERLINK("http://141.218.60.56/~jnz1568/getInfo.php?workbook=22_12.xlsx&amp;sheet=U0&amp;row=691&amp;col=6&amp;number=3.7&amp;sourceID=14","3.7")</f>
        <v>3.7</v>
      </c>
      <c r="G691" s="4" t="str">
        <f>HYPERLINK("http://141.218.60.56/~jnz1568/getInfo.php?workbook=22_12.xlsx&amp;sheet=U0&amp;row=691&amp;col=7&amp;number=0.642&amp;sourceID=14","0.642")</f>
        <v>0.642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HYPERLINK("http://141.218.60.56/~jnz1568/getInfo.php?workbook=22_12.xlsx&amp;sheet=U0&amp;row=692&amp;col=6&amp;number=3.8&amp;sourceID=14","3.8")</f>
        <v>3.8</v>
      </c>
      <c r="G692" s="4" t="str">
        <f>HYPERLINK("http://141.218.60.56/~jnz1568/getInfo.php?workbook=22_12.xlsx&amp;sheet=U0&amp;row=692&amp;col=7&amp;number=0.643&amp;sourceID=14","0.643")</f>
        <v>0.643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HYPERLINK("http://141.218.60.56/~jnz1568/getInfo.php?workbook=22_12.xlsx&amp;sheet=U0&amp;row=693&amp;col=6&amp;number=3.9&amp;sourceID=14","3.9")</f>
        <v>3.9</v>
      </c>
      <c r="G693" s="4" t="str">
        <f>HYPERLINK("http://141.218.60.56/~jnz1568/getInfo.php?workbook=22_12.xlsx&amp;sheet=U0&amp;row=693&amp;col=7&amp;number=0.644&amp;sourceID=14","0.644")</f>
        <v>0.644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HYPERLINK("http://141.218.60.56/~jnz1568/getInfo.php?workbook=22_12.xlsx&amp;sheet=U0&amp;row=694&amp;col=6&amp;number=4&amp;sourceID=14","4")</f>
        <v>4</v>
      </c>
      <c r="G694" s="4" t="str">
        <f>HYPERLINK("http://141.218.60.56/~jnz1568/getInfo.php?workbook=22_12.xlsx&amp;sheet=U0&amp;row=694&amp;col=7&amp;number=0.644&amp;sourceID=14","0.644")</f>
        <v>0.644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HYPERLINK("http://141.218.60.56/~jnz1568/getInfo.php?workbook=22_12.xlsx&amp;sheet=U0&amp;row=695&amp;col=6&amp;number=4.1&amp;sourceID=14","4.1")</f>
        <v>4.1</v>
      </c>
      <c r="G695" s="4" t="str">
        <f>HYPERLINK("http://141.218.60.56/~jnz1568/getInfo.php?workbook=22_12.xlsx&amp;sheet=U0&amp;row=695&amp;col=7&amp;number=0.645&amp;sourceID=14","0.645")</f>
        <v>0.645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HYPERLINK("http://141.218.60.56/~jnz1568/getInfo.php?workbook=22_12.xlsx&amp;sheet=U0&amp;row=696&amp;col=6&amp;number=4.2&amp;sourceID=14","4.2")</f>
        <v>4.2</v>
      </c>
      <c r="G696" s="4" t="str">
        <f>HYPERLINK("http://141.218.60.56/~jnz1568/getInfo.php?workbook=22_12.xlsx&amp;sheet=U0&amp;row=696&amp;col=7&amp;number=0.647&amp;sourceID=14","0.647")</f>
        <v>0.647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HYPERLINK("http://141.218.60.56/~jnz1568/getInfo.php?workbook=22_12.xlsx&amp;sheet=U0&amp;row=697&amp;col=6&amp;number=4.3&amp;sourceID=14","4.3")</f>
        <v>4.3</v>
      </c>
      <c r="G697" s="4" t="str">
        <f>HYPERLINK("http://141.218.60.56/~jnz1568/getInfo.php?workbook=22_12.xlsx&amp;sheet=U0&amp;row=697&amp;col=7&amp;number=0.648&amp;sourceID=14","0.648")</f>
        <v>0.648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HYPERLINK("http://141.218.60.56/~jnz1568/getInfo.php?workbook=22_12.xlsx&amp;sheet=U0&amp;row=698&amp;col=6&amp;number=4.4&amp;sourceID=14","4.4")</f>
        <v>4.4</v>
      </c>
      <c r="G698" s="4" t="str">
        <f>HYPERLINK("http://141.218.60.56/~jnz1568/getInfo.php?workbook=22_12.xlsx&amp;sheet=U0&amp;row=698&amp;col=7&amp;number=0.65&amp;sourceID=14","0.65")</f>
        <v>0.65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HYPERLINK("http://141.218.60.56/~jnz1568/getInfo.php?workbook=22_12.xlsx&amp;sheet=U0&amp;row=699&amp;col=6&amp;number=4.5&amp;sourceID=14","4.5")</f>
        <v>4.5</v>
      </c>
      <c r="G699" s="4" t="str">
        <f>HYPERLINK("http://141.218.60.56/~jnz1568/getInfo.php?workbook=22_12.xlsx&amp;sheet=U0&amp;row=699&amp;col=7&amp;number=0.653&amp;sourceID=14","0.653")</f>
        <v>0.653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HYPERLINK("http://141.218.60.56/~jnz1568/getInfo.php?workbook=22_12.xlsx&amp;sheet=U0&amp;row=700&amp;col=6&amp;number=4.6&amp;sourceID=14","4.6")</f>
        <v>4.6</v>
      </c>
      <c r="G700" s="4" t="str">
        <f>HYPERLINK("http://141.218.60.56/~jnz1568/getInfo.php?workbook=22_12.xlsx&amp;sheet=U0&amp;row=700&amp;col=7&amp;number=0.656&amp;sourceID=14","0.656")</f>
        <v>0.656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HYPERLINK("http://141.218.60.56/~jnz1568/getInfo.php?workbook=22_12.xlsx&amp;sheet=U0&amp;row=701&amp;col=6&amp;number=4.7&amp;sourceID=14","4.7")</f>
        <v>4.7</v>
      </c>
      <c r="G701" s="4" t="str">
        <f>HYPERLINK("http://141.218.60.56/~jnz1568/getInfo.php?workbook=22_12.xlsx&amp;sheet=U0&amp;row=701&amp;col=7&amp;number=0.66&amp;sourceID=14","0.66")</f>
        <v>0.66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HYPERLINK("http://141.218.60.56/~jnz1568/getInfo.php?workbook=22_12.xlsx&amp;sheet=U0&amp;row=702&amp;col=6&amp;number=4.8&amp;sourceID=14","4.8")</f>
        <v>4.8</v>
      </c>
      <c r="G702" s="4" t="str">
        <f>HYPERLINK("http://141.218.60.56/~jnz1568/getInfo.php?workbook=22_12.xlsx&amp;sheet=U0&amp;row=702&amp;col=7&amp;number=0.664&amp;sourceID=14","0.664")</f>
        <v>0.664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HYPERLINK("http://141.218.60.56/~jnz1568/getInfo.php?workbook=22_12.xlsx&amp;sheet=U0&amp;row=703&amp;col=6&amp;number=4.9&amp;sourceID=14","4.9")</f>
        <v>4.9</v>
      </c>
      <c r="G703" s="4" t="str">
        <f>HYPERLINK("http://141.218.60.56/~jnz1568/getInfo.php?workbook=22_12.xlsx&amp;sheet=U0&amp;row=703&amp;col=7&amp;number=0.67&amp;sourceID=14","0.67")</f>
        <v>0.67</v>
      </c>
    </row>
    <row r="704" spans="1:7">
      <c r="A704" s="3">
        <v>22</v>
      </c>
      <c r="B704" s="3">
        <v>12</v>
      </c>
      <c r="C704" s="3">
        <v>3</v>
      </c>
      <c r="D704" s="3">
        <v>11</v>
      </c>
      <c r="E704" s="3">
        <v>1</v>
      </c>
      <c r="F704" s="4" t="str">
        <f>HYPERLINK("http://141.218.60.56/~jnz1568/getInfo.php?workbook=22_12.xlsx&amp;sheet=U0&amp;row=704&amp;col=6&amp;number=3&amp;sourceID=14","3")</f>
        <v>3</v>
      </c>
      <c r="G704" s="4" t="str">
        <f>HYPERLINK("http://141.218.60.56/~jnz1568/getInfo.php?workbook=22_12.xlsx&amp;sheet=U0&amp;row=704&amp;col=7&amp;number=1.83&amp;sourceID=14","1.83")</f>
        <v>1.83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HYPERLINK("http://141.218.60.56/~jnz1568/getInfo.php?workbook=22_12.xlsx&amp;sheet=U0&amp;row=705&amp;col=6&amp;number=3.1&amp;sourceID=14","3.1")</f>
        <v>3.1</v>
      </c>
      <c r="G705" s="4" t="str">
        <f>HYPERLINK("http://141.218.60.56/~jnz1568/getInfo.php?workbook=22_12.xlsx&amp;sheet=U0&amp;row=705&amp;col=7&amp;number=1.83&amp;sourceID=14","1.83")</f>
        <v>1.83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HYPERLINK("http://141.218.60.56/~jnz1568/getInfo.php?workbook=22_12.xlsx&amp;sheet=U0&amp;row=706&amp;col=6&amp;number=3.2&amp;sourceID=14","3.2")</f>
        <v>3.2</v>
      </c>
      <c r="G706" s="4" t="str">
        <f>HYPERLINK("http://141.218.60.56/~jnz1568/getInfo.php?workbook=22_12.xlsx&amp;sheet=U0&amp;row=706&amp;col=7&amp;number=1.83&amp;sourceID=14","1.83")</f>
        <v>1.83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HYPERLINK("http://141.218.60.56/~jnz1568/getInfo.php?workbook=22_12.xlsx&amp;sheet=U0&amp;row=707&amp;col=6&amp;number=3.3&amp;sourceID=14","3.3")</f>
        <v>3.3</v>
      </c>
      <c r="G707" s="4" t="str">
        <f>HYPERLINK("http://141.218.60.56/~jnz1568/getInfo.php?workbook=22_12.xlsx&amp;sheet=U0&amp;row=707&amp;col=7&amp;number=1.83&amp;sourceID=14","1.83")</f>
        <v>1.83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HYPERLINK("http://141.218.60.56/~jnz1568/getInfo.php?workbook=22_12.xlsx&amp;sheet=U0&amp;row=708&amp;col=6&amp;number=3.4&amp;sourceID=14","3.4")</f>
        <v>3.4</v>
      </c>
      <c r="G708" s="4" t="str">
        <f>HYPERLINK("http://141.218.60.56/~jnz1568/getInfo.php?workbook=22_12.xlsx&amp;sheet=U0&amp;row=708&amp;col=7&amp;number=1.83&amp;sourceID=14","1.83")</f>
        <v>1.83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HYPERLINK("http://141.218.60.56/~jnz1568/getInfo.php?workbook=22_12.xlsx&amp;sheet=U0&amp;row=709&amp;col=6&amp;number=3.5&amp;sourceID=14","3.5")</f>
        <v>3.5</v>
      </c>
      <c r="G709" s="4" t="str">
        <f>HYPERLINK("http://141.218.60.56/~jnz1568/getInfo.php?workbook=22_12.xlsx&amp;sheet=U0&amp;row=709&amp;col=7&amp;number=1.83&amp;sourceID=14","1.83")</f>
        <v>1.83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HYPERLINK("http://141.218.60.56/~jnz1568/getInfo.php?workbook=22_12.xlsx&amp;sheet=U0&amp;row=710&amp;col=6&amp;number=3.6&amp;sourceID=14","3.6")</f>
        <v>3.6</v>
      </c>
      <c r="G710" s="4" t="str">
        <f>HYPERLINK("http://141.218.60.56/~jnz1568/getInfo.php?workbook=22_12.xlsx&amp;sheet=U0&amp;row=710&amp;col=7&amp;number=1.83&amp;sourceID=14","1.83")</f>
        <v>1.83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HYPERLINK("http://141.218.60.56/~jnz1568/getInfo.php?workbook=22_12.xlsx&amp;sheet=U0&amp;row=711&amp;col=6&amp;number=3.7&amp;sourceID=14","3.7")</f>
        <v>3.7</v>
      </c>
      <c r="G711" s="4" t="str">
        <f>HYPERLINK("http://141.218.60.56/~jnz1568/getInfo.php?workbook=22_12.xlsx&amp;sheet=U0&amp;row=711&amp;col=7&amp;number=1.83&amp;sourceID=14","1.83")</f>
        <v>1.83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HYPERLINK("http://141.218.60.56/~jnz1568/getInfo.php?workbook=22_12.xlsx&amp;sheet=U0&amp;row=712&amp;col=6&amp;number=3.8&amp;sourceID=14","3.8")</f>
        <v>3.8</v>
      </c>
      <c r="G712" s="4" t="str">
        <f>HYPERLINK("http://141.218.60.56/~jnz1568/getInfo.php?workbook=22_12.xlsx&amp;sheet=U0&amp;row=712&amp;col=7&amp;number=1.83&amp;sourceID=14","1.83")</f>
        <v>1.83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HYPERLINK("http://141.218.60.56/~jnz1568/getInfo.php?workbook=22_12.xlsx&amp;sheet=U0&amp;row=713&amp;col=6&amp;number=3.9&amp;sourceID=14","3.9")</f>
        <v>3.9</v>
      </c>
      <c r="G713" s="4" t="str">
        <f>HYPERLINK("http://141.218.60.56/~jnz1568/getInfo.php?workbook=22_12.xlsx&amp;sheet=U0&amp;row=713&amp;col=7&amp;number=1.83&amp;sourceID=14","1.83")</f>
        <v>1.83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HYPERLINK("http://141.218.60.56/~jnz1568/getInfo.php?workbook=22_12.xlsx&amp;sheet=U0&amp;row=714&amp;col=6&amp;number=4&amp;sourceID=14","4")</f>
        <v>4</v>
      </c>
      <c r="G714" s="4" t="str">
        <f>HYPERLINK("http://141.218.60.56/~jnz1568/getInfo.php?workbook=22_12.xlsx&amp;sheet=U0&amp;row=714&amp;col=7&amp;number=1.84&amp;sourceID=14","1.84")</f>
        <v>1.84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HYPERLINK("http://141.218.60.56/~jnz1568/getInfo.php?workbook=22_12.xlsx&amp;sheet=U0&amp;row=715&amp;col=6&amp;number=4.1&amp;sourceID=14","4.1")</f>
        <v>4.1</v>
      </c>
      <c r="G715" s="4" t="str">
        <f>HYPERLINK("http://141.218.60.56/~jnz1568/getInfo.php?workbook=22_12.xlsx&amp;sheet=U0&amp;row=715&amp;col=7&amp;number=1.84&amp;sourceID=14","1.84")</f>
        <v>1.84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HYPERLINK("http://141.218.60.56/~jnz1568/getInfo.php?workbook=22_12.xlsx&amp;sheet=U0&amp;row=716&amp;col=6&amp;number=4.2&amp;sourceID=14","4.2")</f>
        <v>4.2</v>
      </c>
      <c r="G716" s="4" t="str">
        <f>HYPERLINK("http://141.218.60.56/~jnz1568/getInfo.php?workbook=22_12.xlsx&amp;sheet=U0&amp;row=716&amp;col=7&amp;number=1.84&amp;sourceID=14","1.84")</f>
        <v>1.84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HYPERLINK("http://141.218.60.56/~jnz1568/getInfo.php?workbook=22_12.xlsx&amp;sheet=U0&amp;row=717&amp;col=6&amp;number=4.3&amp;sourceID=14","4.3")</f>
        <v>4.3</v>
      </c>
      <c r="G717" s="4" t="str">
        <f>HYPERLINK("http://141.218.60.56/~jnz1568/getInfo.php?workbook=22_12.xlsx&amp;sheet=U0&amp;row=717&amp;col=7&amp;number=1.85&amp;sourceID=14","1.85")</f>
        <v>1.85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HYPERLINK("http://141.218.60.56/~jnz1568/getInfo.php?workbook=22_12.xlsx&amp;sheet=U0&amp;row=718&amp;col=6&amp;number=4.4&amp;sourceID=14","4.4")</f>
        <v>4.4</v>
      </c>
      <c r="G718" s="4" t="str">
        <f>HYPERLINK("http://141.218.60.56/~jnz1568/getInfo.php?workbook=22_12.xlsx&amp;sheet=U0&amp;row=718&amp;col=7&amp;number=1.85&amp;sourceID=14","1.85")</f>
        <v>1.85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HYPERLINK("http://141.218.60.56/~jnz1568/getInfo.php?workbook=22_12.xlsx&amp;sheet=U0&amp;row=719&amp;col=6&amp;number=4.5&amp;sourceID=14","4.5")</f>
        <v>4.5</v>
      </c>
      <c r="G719" s="4" t="str">
        <f>HYPERLINK("http://141.218.60.56/~jnz1568/getInfo.php?workbook=22_12.xlsx&amp;sheet=U0&amp;row=719&amp;col=7&amp;number=1.86&amp;sourceID=14","1.86")</f>
        <v>1.86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HYPERLINK("http://141.218.60.56/~jnz1568/getInfo.php?workbook=22_12.xlsx&amp;sheet=U0&amp;row=720&amp;col=6&amp;number=4.6&amp;sourceID=14","4.6")</f>
        <v>4.6</v>
      </c>
      <c r="G720" s="4" t="str">
        <f>HYPERLINK("http://141.218.60.56/~jnz1568/getInfo.php?workbook=22_12.xlsx&amp;sheet=U0&amp;row=720&amp;col=7&amp;number=1.87&amp;sourceID=14","1.87")</f>
        <v>1.87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HYPERLINK("http://141.218.60.56/~jnz1568/getInfo.php?workbook=22_12.xlsx&amp;sheet=U0&amp;row=721&amp;col=6&amp;number=4.7&amp;sourceID=14","4.7")</f>
        <v>4.7</v>
      </c>
      <c r="G721" s="4" t="str">
        <f>HYPERLINK("http://141.218.60.56/~jnz1568/getInfo.php?workbook=22_12.xlsx&amp;sheet=U0&amp;row=721&amp;col=7&amp;number=1.88&amp;sourceID=14","1.88")</f>
        <v>1.88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HYPERLINK("http://141.218.60.56/~jnz1568/getInfo.php?workbook=22_12.xlsx&amp;sheet=U0&amp;row=722&amp;col=6&amp;number=4.8&amp;sourceID=14","4.8")</f>
        <v>4.8</v>
      </c>
      <c r="G722" s="4" t="str">
        <f>HYPERLINK("http://141.218.60.56/~jnz1568/getInfo.php?workbook=22_12.xlsx&amp;sheet=U0&amp;row=722&amp;col=7&amp;number=1.89&amp;sourceID=14","1.89")</f>
        <v>1.89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HYPERLINK("http://141.218.60.56/~jnz1568/getInfo.php?workbook=22_12.xlsx&amp;sheet=U0&amp;row=723&amp;col=6&amp;number=4.9&amp;sourceID=14","4.9")</f>
        <v>4.9</v>
      </c>
      <c r="G723" s="4" t="str">
        <f>HYPERLINK("http://141.218.60.56/~jnz1568/getInfo.php?workbook=22_12.xlsx&amp;sheet=U0&amp;row=723&amp;col=7&amp;number=1.91&amp;sourceID=14","1.91")</f>
        <v>1.91</v>
      </c>
    </row>
    <row r="724" spans="1:7">
      <c r="A724" s="3">
        <v>22</v>
      </c>
      <c r="B724" s="3">
        <v>12</v>
      </c>
      <c r="C724" s="3">
        <v>3</v>
      </c>
      <c r="D724" s="3">
        <v>12</v>
      </c>
      <c r="E724" s="3">
        <v>1</v>
      </c>
      <c r="F724" s="4" t="str">
        <f>HYPERLINK("http://141.218.60.56/~jnz1568/getInfo.php?workbook=22_12.xlsx&amp;sheet=U0&amp;row=724&amp;col=6&amp;number=3&amp;sourceID=14","3")</f>
        <v>3</v>
      </c>
      <c r="G724" s="4" t="str">
        <f>HYPERLINK("http://141.218.60.56/~jnz1568/getInfo.php?workbook=22_12.xlsx&amp;sheet=U0&amp;row=724&amp;col=7&amp;number=0.0821&amp;sourceID=14","0.0821")</f>
        <v>0.0821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HYPERLINK("http://141.218.60.56/~jnz1568/getInfo.php?workbook=22_12.xlsx&amp;sheet=U0&amp;row=725&amp;col=6&amp;number=3.1&amp;sourceID=14","3.1")</f>
        <v>3.1</v>
      </c>
      <c r="G725" s="4" t="str">
        <f>HYPERLINK("http://141.218.60.56/~jnz1568/getInfo.php?workbook=22_12.xlsx&amp;sheet=U0&amp;row=725&amp;col=7&amp;number=0.0821&amp;sourceID=14","0.0821")</f>
        <v>0.0821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HYPERLINK("http://141.218.60.56/~jnz1568/getInfo.php?workbook=22_12.xlsx&amp;sheet=U0&amp;row=726&amp;col=6&amp;number=3.2&amp;sourceID=14","3.2")</f>
        <v>3.2</v>
      </c>
      <c r="G726" s="4" t="str">
        <f>HYPERLINK("http://141.218.60.56/~jnz1568/getInfo.php?workbook=22_12.xlsx&amp;sheet=U0&amp;row=726&amp;col=7&amp;number=0.0821&amp;sourceID=14","0.0821")</f>
        <v>0.0821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HYPERLINK("http://141.218.60.56/~jnz1568/getInfo.php?workbook=22_12.xlsx&amp;sheet=U0&amp;row=727&amp;col=6&amp;number=3.3&amp;sourceID=14","3.3")</f>
        <v>3.3</v>
      </c>
      <c r="G727" s="4" t="str">
        <f>HYPERLINK("http://141.218.60.56/~jnz1568/getInfo.php?workbook=22_12.xlsx&amp;sheet=U0&amp;row=727&amp;col=7&amp;number=0.0821&amp;sourceID=14","0.0821")</f>
        <v>0.0821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HYPERLINK("http://141.218.60.56/~jnz1568/getInfo.php?workbook=22_12.xlsx&amp;sheet=U0&amp;row=728&amp;col=6&amp;number=3.4&amp;sourceID=14","3.4")</f>
        <v>3.4</v>
      </c>
      <c r="G728" s="4" t="str">
        <f>HYPERLINK("http://141.218.60.56/~jnz1568/getInfo.php?workbook=22_12.xlsx&amp;sheet=U0&amp;row=728&amp;col=7&amp;number=0.0821&amp;sourceID=14","0.0821")</f>
        <v>0.0821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HYPERLINK("http://141.218.60.56/~jnz1568/getInfo.php?workbook=22_12.xlsx&amp;sheet=U0&amp;row=729&amp;col=6&amp;number=3.5&amp;sourceID=14","3.5")</f>
        <v>3.5</v>
      </c>
      <c r="G729" s="4" t="str">
        <f>HYPERLINK("http://141.218.60.56/~jnz1568/getInfo.php?workbook=22_12.xlsx&amp;sheet=U0&amp;row=729&amp;col=7&amp;number=0.0821&amp;sourceID=14","0.0821")</f>
        <v>0.0821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HYPERLINK("http://141.218.60.56/~jnz1568/getInfo.php?workbook=22_12.xlsx&amp;sheet=U0&amp;row=730&amp;col=6&amp;number=3.6&amp;sourceID=14","3.6")</f>
        <v>3.6</v>
      </c>
      <c r="G730" s="4" t="str">
        <f>HYPERLINK("http://141.218.60.56/~jnz1568/getInfo.php?workbook=22_12.xlsx&amp;sheet=U0&amp;row=730&amp;col=7&amp;number=0.0821&amp;sourceID=14","0.0821")</f>
        <v>0.0821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HYPERLINK("http://141.218.60.56/~jnz1568/getInfo.php?workbook=22_12.xlsx&amp;sheet=U0&amp;row=731&amp;col=6&amp;number=3.7&amp;sourceID=14","3.7")</f>
        <v>3.7</v>
      </c>
      <c r="G731" s="4" t="str">
        <f>HYPERLINK("http://141.218.60.56/~jnz1568/getInfo.php?workbook=22_12.xlsx&amp;sheet=U0&amp;row=731&amp;col=7&amp;number=0.0821&amp;sourceID=14","0.0821")</f>
        <v>0.0821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HYPERLINK("http://141.218.60.56/~jnz1568/getInfo.php?workbook=22_12.xlsx&amp;sheet=U0&amp;row=732&amp;col=6&amp;number=3.8&amp;sourceID=14","3.8")</f>
        <v>3.8</v>
      </c>
      <c r="G732" s="4" t="str">
        <f>HYPERLINK("http://141.218.60.56/~jnz1568/getInfo.php?workbook=22_12.xlsx&amp;sheet=U0&amp;row=732&amp;col=7&amp;number=0.0821&amp;sourceID=14","0.0821")</f>
        <v>0.0821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HYPERLINK("http://141.218.60.56/~jnz1568/getInfo.php?workbook=22_12.xlsx&amp;sheet=U0&amp;row=733&amp;col=6&amp;number=3.9&amp;sourceID=14","3.9")</f>
        <v>3.9</v>
      </c>
      <c r="G733" s="4" t="str">
        <f>HYPERLINK("http://141.218.60.56/~jnz1568/getInfo.php?workbook=22_12.xlsx&amp;sheet=U0&amp;row=733&amp;col=7&amp;number=0.0821&amp;sourceID=14","0.0821")</f>
        <v>0.0821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HYPERLINK("http://141.218.60.56/~jnz1568/getInfo.php?workbook=22_12.xlsx&amp;sheet=U0&amp;row=734&amp;col=6&amp;number=4&amp;sourceID=14","4")</f>
        <v>4</v>
      </c>
      <c r="G734" s="4" t="str">
        <f>HYPERLINK("http://141.218.60.56/~jnz1568/getInfo.php?workbook=22_12.xlsx&amp;sheet=U0&amp;row=734&amp;col=7&amp;number=0.0821&amp;sourceID=14","0.0821")</f>
        <v>0.0821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HYPERLINK("http://141.218.60.56/~jnz1568/getInfo.php?workbook=22_12.xlsx&amp;sheet=U0&amp;row=735&amp;col=6&amp;number=4.1&amp;sourceID=14","4.1")</f>
        <v>4.1</v>
      </c>
      <c r="G735" s="4" t="str">
        <f>HYPERLINK("http://141.218.60.56/~jnz1568/getInfo.php?workbook=22_12.xlsx&amp;sheet=U0&amp;row=735&amp;col=7&amp;number=0.082&amp;sourceID=14","0.082")</f>
        <v>0.082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HYPERLINK("http://141.218.60.56/~jnz1568/getInfo.php?workbook=22_12.xlsx&amp;sheet=U0&amp;row=736&amp;col=6&amp;number=4.2&amp;sourceID=14","4.2")</f>
        <v>4.2</v>
      </c>
      <c r="G736" s="4" t="str">
        <f>HYPERLINK("http://141.218.60.56/~jnz1568/getInfo.php?workbook=22_12.xlsx&amp;sheet=U0&amp;row=736&amp;col=7&amp;number=0.082&amp;sourceID=14","0.082")</f>
        <v>0.082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HYPERLINK("http://141.218.60.56/~jnz1568/getInfo.php?workbook=22_12.xlsx&amp;sheet=U0&amp;row=737&amp;col=6&amp;number=4.3&amp;sourceID=14","4.3")</f>
        <v>4.3</v>
      </c>
      <c r="G737" s="4" t="str">
        <f>HYPERLINK("http://141.218.60.56/~jnz1568/getInfo.php?workbook=22_12.xlsx&amp;sheet=U0&amp;row=737&amp;col=7&amp;number=0.082&amp;sourceID=14","0.082")</f>
        <v>0.082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HYPERLINK("http://141.218.60.56/~jnz1568/getInfo.php?workbook=22_12.xlsx&amp;sheet=U0&amp;row=738&amp;col=6&amp;number=4.4&amp;sourceID=14","4.4")</f>
        <v>4.4</v>
      </c>
      <c r="G738" s="4" t="str">
        <f>HYPERLINK("http://141.218.60.56/~jnz1568/getInfo.php?workbook=22_12.xlsx&amp;sheet=U0&amp;row=738&amp;col=7&amp;number=0.082&amp;sourceID=14","0.082")</f>
        <v>0.082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HYPERLINK("http://141.218.60.56/~jnz1568/getInfo.php?workbook=22_12.xlsx&amp;sheet=U0&amp;row=739&amp;col=6&amp;number=4.5&amp;sourceID=14","4.5")</f>
        <v>4.5</v>
      </c>
      <c r="G739" s="4" t="str">
        <f>HYPERLINK("http://141.218.60.56/~jnz1568/getInfo.php?workbook=22_12.xlsx&amp;sheet=U0&amp;row=739&amp;col=7&amp;number=0.082&amp;sourceID=14","0.082")</f>
        <v>0.082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HYPERLINK("http://141.218.60.56/~jnz1568/getInfo.php?workbook=22_12.xlsx&amp;sheet=U0&amp;row=740&amp;col=6&amp;number=4.6&amp;sourceID=14","4.6")</f>
        <v>4.6</v>
      </c>
      <c r="G740" s="4" t="str">
        <f>HYPERLINK("http://141.218.60.56/~jnz1568/getInfo.php?workbook=22_12.xlsx&amp;sheet=U0&amp;row=740&amp;col=7&amp;number=0.0819&amp;sourceID=14","0.0819")</f>
        <v>0.0819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HYPERLINK("http://141.218.60.56/~jnz1568/getInfo.php?workbook=22_12.xlsx&amp;sheet=U0&amp;row=741&amp;col=6&amp;number=4.7&amp;sourceID=14","4.7")</f>
        <v>4.7</v>
      </c>
      <c r="G741" s="4" t="str">
        <f>HYPERLINK("http://141.218.60.56/~jnz1568/getInfo.php?workbook=22_12.xlsx&amp;sheet=U0&amp;row=741&amp;col=7&amp;number=0.0819&amp;sourceID=14","0.0819")</f>
        <v>0.0819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HYPERLINK("http://141.218.60.56/~jnz1568/getInfo.php?workbook=22_12.xlsx&amp;sheet=U0&amp;row=742&amp;col=6&amp;number=4.8&amp;sourceID=14","4.8")</f>
        <v>4.8</v>
      </c>
      <c r="G742" s="4" t="str">
        <f>HYPERLINK("http://141.218.60.56/~jnz1568/getInfo.php?workbook=22_12.xlsx&amp;sheet=U0&amp;row=742&amp;col=7&amp;number=0.0818&amp;sourceID=14","0.0818")</f>
        <v>0.0818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HYPERLINK("http://141.218.60.56/~jnz1568/getInfo.php?workbook=22_12.xlsx&amp;sheet=U0&amp;row=743&amp;col=6&amp;number=4.9&amp;sourceID=14","4.9")</f>
        <v>4.9</v>
      </c>
      <c r="G743" s="4" t="str">
        <f>HYPERLINK("http://141.218.60.56/~jnz1568/getInfo.php?workbook=22_12.xlsx&amp;sheet=U0&amp;row=743&amp;col=7&amp;number=0.0817&amp;sourceID=14","0.0817")</f>
        <v>0.0817</v>
      </c>
    </row>
    <row r="744" spans="1:7">
      <c r="A744" s="3">
        <v>22</v>
      </c>
      <c r="B744" s="3">
        <v>12</v>
      </c>
      <c r="C744" s="3">
        <v>3</v>
      </c>
      <c r="D744" s="3">
        <v>13</v>
      </c>
      <c r="E744" s="3">
        <v>1</v>
      </c>
      <c r="F744" s="4" t="str">
        <f>HYPERLINK("http://141.218.60.56/~jnz1568/getInfo.php?workbook=22_12.xlsx&amp;sheet=U0&amp;row=744&amp;col=6&amp;number=3&amp;sourceID=14","3")</f>
        <v>3</v>
      </c>
      <c r="G744" s="4" t="str">
        <f>HYPERLINK("http://141.218.60.56/~jnz1568/getInfo.php?workbook=22_12.xlsx&amp;sheet=U0&amp;row=744&amp;col=7&amp;number=0.00845&amp;sourceID=14","0.00845")</f>
        <v>0.00845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HYPERLINK("http://141.218.60.56/~jnz1568/getInfo.php?workbook=22_12.xlsx&amp;sheet=U0&amp;row=745&amp;col=6&amp;number=3.1&amp;sourceID=14","3.1")</f>
        <v>3.1</v>
      </c>
      <c r="G745" s="4" t="str">
        <f>HYPERLINK("http://141.218.60.56/~jnz1568/getInfo.php?workbook=22_12.xlsx&amp;sheet=U0&amp;row=745&amp;col=7&amp;number=0.00845&amp;sourceID=14","0.00845")</f>
        <v>0.00845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HYPERLINK("http://141.218.60.56/~jnz1568/getInfo.php?workbook=22_12.xlsx&amp;sheet=U0&amp;row=746&amp;col=6&amp;number=3.2&amp;sourceID=14","3.2")</f>
        <v>3.2</v>
      </c>
      <c r="G746" s="4" t="str">
        <f>HYPERLINK("http://141.218.60.56/~jnz1568/getInfo.php?workbook=22_12.xlsx&amp;sheet=U0&amp;row=746&amp;col=7&amp;number=0.00845&amp;sourceID=14","0.00845")</f>
        <v>0.00845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HYPERLINK("http://141.218.60.56/~jnz1568/getInfo.php?workbook=22_12.xlsx&amp;sheet=U0&amp;row=747&amp;col=6&amp;number=3.3&amp;sourceID=14","3.3")</f>
        <v>3.3</v>
      </c>
      <c r="G747" s="4" t="str">
        <f>HYPERLINK("http://141.218.60.56/~jnz1568/getInfo.php?workbook=22_12.xlsx&amp;sheet=U0&amp;row=747&amp;col=7&amp;number=0.00845&amp;sourceID=14","0.00845")</f>
        <v>0.00845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HYPERLINK("http://141.218.60.56/~jnz1568/getInfo.php?workbook=22_12.xlsx&amp;sheet=U0&amp;row=748&amp;col=6&amp;number=3.4&amp;sourceID=14","3.4")</f>
        <v>3.4</v>
      </c>
      <c r="G748" s="4" t="str">
        <f>HYPERLINK("http://141.218.60.56/~jnz1568/getInfo.php?workbook=22_12.xlsx&amp;sheet=U0&amp;row=748&amp;col=7&amp;number=0.00845&amp;sourceID=14","0.00845")</f>
        <v>0.00845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HYPERLINK("http://141.218.60.56/~jnz1568/getInfo.php?workbook=22_12.xlsx&amp;sheet=U0&amp;row=749&amp;col=6&amp;number=3.5&amp;sourceID=14","3.5")</f>
        <v>3.5</v>
      </c>
      <c r="G749" s="4" t="str">
        <f>HYPERLINK("http://141.218.60.56/~jnz1568/getInfo.php?workbook=22_12.xlsx&amp;sheet=U0&amp;row=749&amp;col=7&amp;number=0.00844&amp;sourceID=14","0.00844")</f>
        <v>0.00844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HYPERLINK("http://141.218.60.56/~jnz1568/getInfo.php?workbook=22_12.xlsx&amp;sheet=U0&amp;row=750&amp;col=6&amp;number=3.6&amp;sourceID=14","3.6")</f>
        <v>3.6</v>
      </c>
      <c r="G750" s="4" t="str">
        <f>HYPERLINK("http://141.218.60.56/~jnz1568/getInfo.php?workbook=22_12.xlsx&amp;sheet=U0&amp;row=750&amp;col=7&amp;number=0.00844&amp;sourceID=14","0.00844")</f>
        <v>0.00844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HYPERLINK("http://141.218.60.56/~jnz1568/getInfo.php?workbook=22_12.xlsx&amp;sheet=U0&amp;row=751&amp;col=6&amp;number=3.7&amp;sourceID=14","3.7")</f>
        <v>3.7</v>
      </c>
      <c r="G751" s="4" t="str">
        <f>HYPERLINK("http://141.218.60.56/~jnz1568/getInfo.php?workbook=22_12.xlsx&amp;sheet=U0&amp;row=751&amp;col=7&amp;number=0.00844&amp;sourceID=14","0.00844")</f>
        <v>0.00844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HYPERLINK("http://141.218.60.56/~jnz1568/getInfo.php?workbook=22_12.xlsx&amp;sheet=U0&amp;row=752&amp;col=6&amp;number=3.8&amp;sourceID=14","3.8")</f>
        <v>3.8</v>
      </c>
      <c r="G752" s="4" t="str">
        <f>HYPERLINK("http://141.218.60.56/~jnz1568/getInfo.php?workbook=22_12.xlsx&amp;sheet=U0&amp;row=752&amp;col=7&amp;number=0.00844&amp;sourceID=14","0.00844")</f>
        <v>0.00844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HYPERLINK("http://141.218.60.56/~jnz1568/getInfo.php?workbook=22_12.xlsx&amp;sheet=U0&amp;row=753&amp;col=6&amp;number=3.9&amp;sourceID=14","3.9")</f>
        <v>3.9</v>
      </c>
      <c r="G753" s="4" t="str">
        <f>HYPERLINK("http://141.218.60.56/~jnz1568/getInfo.php?workbook=22_12.xlsx&amp;sheet=U0&amp;row=753&amp;col=7&amp;number=0.00843&amp;sourceID=14","0.00843")</f>
        <v>0.00843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HYPERLINK("http://141.218.60.56/~jnz1568/getInfo.php?workbook=22_12.xlsx&amp;sheet=U0&amp;row=754&amp;col=6&amp;number=4&amp;sourceID=14","4")</f>
        <v>4</v>
      </c>
      <c r="G754" s="4" t="str">
        <f>HYPERLINK("http://141.218.60.56/~jnz1568/getInfo.php?workbook=22_12.xlsx&amp;sheet=U0&amp;row=754&amp;col=7&amp;number=0.00843&amp;sourceID=14","0.00843")</f>
        <v>0.00843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HYPERLINK("http://141.218.60.56/~jnz1568/getInfo.php?workbook=22_12.xlsx&amp;sheet=U0&amp;row=755&amp;col=6&amp;number=4.1&amp;sourceID=14","4.1")</f>
        <v>4.1</v>
      </c>
      <c r="G755" s="4" t="str">
        <f>HYPERLINK("http://141.218.60.56/~jnz1568/getInfo.php?workbook=22_12.xlsx&amp;sheet=U0&amp;row=755&amp;col=7&amp;number=0.00843&amp;sourceID=14","0.00843")</f>
        <v>0.00843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HYPERLINK("http://141.218.60.56/~jnz1568/getInfo.php?workbook=22_12.xlsx&amp;sheet=U0&amp;row=756&amp;col=6&amp;number=4.2&amp;sourceID=14","4.2")</f>
        <v>4.2</v>
      </c>
      <c r="G756" s="4" t="str">
        <f>HYPERLINK("http://141.218.60.56/~jnz1568/getInfo.php?workbook=22_12.xlsx&amp;sheet=U0&amp;row=756&amp;col=7&amp;number=0.00842&amp;sourceID=14","0.00842")</f>
        <v>0.00842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HYPERLINK("http://141.218.60.56/~jnz1568/getInfo.php?workbook=22_12.xlsx&amp;sheet=U0&amp;row=757&amp;col=6&amp;number=4.3&amp;sourceID=14","4.3")</f>
        <v>4.3</v>
      </c>
      <c r="G757" s="4" t="str">
        <f>HYPERLINK("http://141.218.60.56/~jnz1568/getInfo.php?workbook=22_12.xlsx&amp;sheet=U0&amp;row=757&amp;col=7&amp;number=0.00841&amp;sourceID=14","0.00841")</f>
        <v>0.00841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HYPERLINK("http://141.218.60.56/~jnz1568/getInfo.php?workbook=22_12.xlsx&amp;sheet=U0&amp;row=758&amp;col=6&amp;number=4.4&amp;sourceID=14","4.4")</f>
        <v>4.4</v>
      </c>
      <c r="G758" s="4" t="str">
        <f>HYPERLINK("http://141.218.60.56/~jnz1568/getInfo.php?workbook=22_12.xlsx&amp;sheet=U0&amp;row=758&amp;col=7&amp;number=0.0084&amp;sourceID=14","0.0084")</f>
        <v>0.0084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HYPERLINK("http://141.218.60.56/~jnz1568/getInfo.php?workbook=22_12.xlsx&amp;sheet=U0&amp;row=759&amp;col=6&amp;number=4.5&amp;sourceID=14","4.5")</f>
        <v>4.5</v>
      </c>
      <c r="G759" s="4" t="str">
        <f>HYPERLINK("http://141.218.60.56/~jnz1568/getInfo.php?workbook=22_12.xlsx&amp;sheet=U0&amp;row=759&amp;col=7&amp;number=0.00839&amp;sourceID=14","0.00839")</f>
        <v>0.00839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HYPERLINK("http://141.218.60.56/~jnz1568/getInfo.php?workbook=22_12.xlsx&amp;sheet=U0&amp;row=760&amp;col=6&amp;number=4.6&amp;sourceID=14","4.6")</f>
        <v>4.6</v>
      </c>
      <c r="G760" s="4" t="str">
        <f>HYPERLINK("http://141.218.60.56/~jnz1568/getInfo.php?workbook=22_12.xlsx&amp;sheet=U0&amp;row=760&amp;col=7&amp;number=0.00837&amp;sourceID=14","0.00837")</f>
        <v>0.00837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HYPERLINK("http://141.218.60.56/~jnz1568/getInfo.php?workbook=22_12.xlsx&amp;sheet=U0&amp;row=761&amp;col=6&amp;number=4.7&amp;sourceID=14","4.7")</f>
        <v>4.7</v>
      </c>
      <c r="G761" s="4" t="str">
        <f>HYPERLINK("http://141.218.60.56/~jnz1568/getInfo.php?workbook=22_12.xlsx&amp;sheet=U0&amp;row=761&amp;col=7&amp;number=0.00835&amp;sourceID=14","0.00835")</f>
        <v>0.00835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HYPERLINK("http://141.218.60.56/~jnz1568/getInfo.php?workbook=22_12.xlsx&amp;sheet=U0&amp;row=762&amp;col=6&amp;number=4.8&amp;sourceID=14","4.8")</f>
        <v>4.8</v>
      </c>
      <c r="G762" s="4" t="str">
        <f>HYPERLINK("http://141.218.60.56/~jnz1568/getInfo.php?workbook=22_12.xlsx&amp;sheet=U0&amp;row=762&amp;col=7&amp;number=0.00833&amp;sourceID=14","0.00833")</f>
        <v>0.00833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HYPERLINK("http://141.218.60.56/~jnz1568/getInfo.php?workbook=22_12.xlsx&amp;sheet=U0&amp;row=763&amp;col=6&amp;number=4.9&amp;sourceID=14","4.9")</f>
        <v>4.9</v>
      </c>
      <c r="G763" s="4" t="str">
        <f>HYPERLINK("http://141.218.60.56/~jnz1568/getInfo.php?workbook=22_12.xlsx&amp;sheet=U0&amp;row=763&amp;col=7&amp;number=0.0083&amp;sourceID=14","0.0083")</f>
        <v>0.0083</v>
      </c>
    </row>
    <row r="764" spans="1:7">
      <c r="A764" s="3">
        <v>22</v>
      </c>
      <c r="B764" s="3">
        <v>12</v>
      </c>
      <c r="C764" s="3">
        <v>3</v>
      </c>
      <c r="D764" s="3">
        <v>14</v>
      </c>
      <c r="E764" s="3">
        <v>1</v>
      </c>
      <c r="F764" s="4" t="str">
        <f>HYPERLINK("http://141.218.60.56/~jnz1568/getInfo.php?workbook=22_12.xlsx&amp;sheet=U0&amp;row=764&amp;col=6&amp;number=3&amp;sourceID=14","3")</f>
        <v>3</v>
      </c>
      <c r="G764" s="4" t="str">
        <f>HYPERLINK("http://141.218.60.56/~jnz1568/getInfo.php?workbook=22_12.xlsx&amp;sheet=U0&amp;row=764&amp;col=7&amp;number=0.0399&amp;sourceID=14","0.0399")</f>
        <v>0.0399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HYPERLINK("http://141.218.60.56/~jnz1568/getInfo.php?workbook=22_12.xlsx&amp;sheet=U0&amp;row=765&amp;col=6&amp;number=3.1&amp;sourceID=14","3.1")</f>
        <v>3.1</v>
      </c>
      <c r="G765" s="4" t="str">
        <f>HYPERLINK("http://141.218.60.56/~jnz1568/getInfo.php?workbook=22_12.xlsx&amp;sheet=U0&amp;row=765&amp;col=7&amp;number=0.0399&amp;sourceID=14","0.0399")</f>
        <v>0.0399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HYPERLINK("http://141.218.60.56/~jnz1568/getInfo.php?workbook=22_12.xlsx&amp;sheet=U0&amp;row=766&amp;col=6&amp;number=3.2&amp;sourceID=14","3.2")</f>
        <v>3.2</v>
      </c>
      <c r="G766" s="4" t="str">
        <f>HYPERLINK("http://141.218.60.56/~jnz1568/getInfo.php?workbook=22_12.xlsx&amp;sheet=U0&amp;row=766&amp;col=7&amp;number=0.0399&amp;sourceID=14","0.0399")</f>
        <v>0.0399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HYPERLINK("http://141.218.60.56/~jnz1568/getInfo.php?workbook=22_12.xlsx&amp;sheet=U0&amp;row=767&amp;col=6&amp;number=3.3&amp;sourceID=14","3.3")</f>
        <v>3.3</v>
      </c>
      <c r="G767" s="4" t="str">
        <f>HYPERLINK("http://141.218.60.56/~jnz1568/getInfo.php?workbook=22_12.xlsx&amp;sheet=U0&amp;row=767&amp;col=7&amp;number=0.0399&amp;sourceID=14","0.0399")</f>
        <v>0.0399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HYPERLINK("http://141.218.60.56/~jnz1568/getInfo.php?workbook=22_12.xlsx&amp;sheet=U0&amp;row=768&amp;col=6&amp;number=3.4&amp;sourceID=14","3.4")</f>
        <v>3.4</v>
      </c>
      <c r="G768" s="4" t="str">
        <f>HYPERLINK("http://141.218.60.56/~jnz1568/getInfo.php?workbook=22_12.xlsx&amp;sheet=U0&amp;row=768&amp;col=7&amp;number=0.0399&amp;sourceID=14","0.0399")</f>
        <v>0.0399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HYPERLINK("http://141.218.60.56/~jnz1568/getInfo.php?workbook=22_12.xlsx&amp;sheet=U0&amp;row=769&amp;col=6&amp;number=3.5&amp;sourceID=14","3.5")</f>
        <v>3.5</v>
      </c>
      <c r="G769" s="4" t="str">
        <f>HYPERLINK("http://141.218.60.56/~jnz1568/getInfo.php?workbook=22_12.xlsx&amp;sheet=U0&amp;row=769&amp;col=7&amp;number=0.0399&amp;sourceID=14","0.0399")</f>
        <v>0.0399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HYPERLINK("http://141.218.60.56/~jnz1568/getInfo.php?workbook=22_12.xlsx&amp;sheet=U0&amp;row=770&amp;col=6&amp;number=3.6&amp;sourceID=14","3.6")</f>
        <v>3.6</v>
      </c>
      <c r="G770" s="4" t="str">
        <f>HYPERLINK("http://141.218.60.56/~jnz1568/getInfo.php?workbook=22_12.xlsx&amp;sheet=U0&amp;row=770&amp;col=7&amp;number=0.0399&amp;sourceID=14","0.0399")</f>
        <v>0.0399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HYPERLINK("http://141.218.60.56/~jnz1568/getInfo.php?workbook=22_12.xlsx&amp;sheet=U0&amp;row=771&amp;col=6&amp;number=3.7&amp;sourceID=14","3.7")</f>
        <v>3.7</v>
      </c>
      <c r="G771" s="4" t="str">
        <f>HYPERLINK("http://141.218.60.56/~jnz1568/getInfo.php?workbook=22_12.xlsx&amp;sheet=U0&amp;row=771&amp;col=7&amp;number=0.0399&amp;sourceID=14","0.0399")</f>
        <v>0.0399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HYPERLINK("http://141.218.60.56/~jnz1568/getInfo.php?workbook=22_12.xlsx&amp;sheet=U0&amp;row=772&amp;col=6&amp;number=3.8&amp;sourceID=14","3.8")</f>
        <v>3.8</v>
      </c>
      <c r="G772" s="4" t="str">
        <f>HYPERLINK("http://141.218.60.56/~jnz1568/getInfo.php?workbook=22_12.xlsx&amp;sheet=U0&amp;row=772&amp;col=7&amp;number=0.0399&amp;sourceID=14","0.0399")</f>
        <v>0.0399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HYPERLINK("http://141.218.60.56/~jnz1568/getInfo.php?workbook=22_12.xlsx&amp;sheet=U0&amp;row=773&amp;col=6&amp;number=3.9&amp;sourceID=14","3.9")</f>
        <v>3.9</v>
      </c>
      <c r="G773" s="4" t="str">
        <f>HYPERLINK("http://141.218.60.56/~jnz1568/getInfo.php?workbook=22_12.xlsx&amp;sheet=U0&amp;row=773&amp;col=7&amp;number=0.0399&amp;sourceID=14","0.0399")</f>
        <v>0.0399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HYPERLINK("http://141.218.60.56/~jnz1568/getInfo.php?workbook=22_12.xlsx&amp;sheet=U0&amp;row=774&amp;col=6&amp;number=4&amp;sourceID=14","4")</f>
        <v>4</v>
      </c>
      <c r="G774" s="4" t="str">
        <f>HYPERLINK("http://141.218.60.56/~jnz1568/getInfo.php?workbook=22_12.xlsx&amp;sheet=U0&amp;row=774&amp;col=7&amp;number=0.0398&amp;sourceID=14","0.0398")</f>
        <v>0.0398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HYPERLINK("http://141.218.60.56/~jnz1568/getInfo.php?workbook=22_12.xlsx&amp;sheet=U0&amp;row=775&amp;col=6&amp;number=4.1&amp;sourceID=14","4.1")</f>
        <v>4.1</v>
      </c>
      <c r="G775" s="4" t="str">
        <f>HYPERLINK("http://141.218.60.56/~jnz1568/getInfo.php?workbook=22_12.xlsx&amp;sheet=U0&amp;row=775&amp;col=7&amp;number=0.0398&amp;sourceID=14","0.0398")</f>
        <v>0.0398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HYPERLINK("http://141.218.60.56/~jnz1568/getInfo.php?workbook=22_12.xlsx&amp;sheet=U0&amp;row=776&amp;col=6&amp;number=4.2&amp;sourceID=14","4.2")</f>
        <v>4.2</v>
      </c>
      <c r="G776" s="4" t="str">
        <f>HYPERLINK("http://141.218.60.56/~jnz1568/getInfo.php?workbook=22_12.xlsx&amp;sheet=U0&amp;row=776&amp;col=7&amp;number=0.0398&amp;sourceID=14","0.0398")</f>
        <v>0.0398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HYPERLINK("http://141.218.60.56/~jnz1568/getInfo.php?workbook=22_12.xlsx&amp;sheet=U0&amp;row=777&amp;col=6&amp;number=4.3&amp;sourceID=14","4.3")</f>
        <v>4.3</v>
      </c>
      <c r="G777" s="4" t="str">
        <f>HYPERLINK("http://141.218.60.56/~jnz1568/getInfo.php?workbook=22_12.xlsx&amp;sheet=U0&amp;row=777&amp;col=7&amp;number=0.0397&amp;sourceID=14","0.0397")</f>
        <v>0.0397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HYPERLINK("http://141.218.60.56/~jnz1568/getInfo.php?workbook=22_12.xlsx&amp;sheet=U0&amp;row=778&amp;col=6&amp;number=4.4&amp;sourceID=14","4.4")</f>
        <v>4.4</v>
      </c>
      <c r="G778" s="4" t="str">
        <f>HYPERLINK("http://141.218.60.56/~jnz1568/getInfo.php?workbook=22_12.xlsx&amp;sheet=U0&amp;row=778&amp;col=7&amp;number=0.0397&amp;sourceID=14","0.0397")</f>
        <v>0.0397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HYPERLINK("http://141.218.60.56/~jnz1568/getInfo.php?workbook=22_12.xlsx&amp;sheet=U0&amp;row=779&amp;col=6&amp;number=4.5&amp;sourceID=14","4.5")</f>
        <v>4.5</v>
      </c>
      <c r="G779" s="4" t="str">
        <f>HYPERLINK("http://141.218.60.56/~jnz1568/getInfo.php?workbook=22_12.xlsx&amp;sheet=U0&amp;row=779&amp;col=7&amp;number=0.0396&amp;sourceID=14","0.0396")</f>
        <v>0.0396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HYPERLINK("http://141.218.60.56/~jnz1568/getInfo.php?workbook=22_12.xlsx&amp;sheet=U0&amp;row=780&amp;col=6&amp;number=4.6&amp;sourceID=14","4.6")</f>
        <v>4.6</v>
      </c>
      <c r="G780" s="4" t="str">
        <f>HYPERLINK("http://141.218.60.56/~jnz1568/getInfo.php?workbook=22_12.xlsx&amp;sheet=U0&amp;row=780&amp;col=7&amp;number=0.0395&amp;sourceID=14","0.0395")</f>
        <v>0.0395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HYPERLINK("http://141.218.60.56/~jnz1568/getInfo.php?workbook=22_12.xlsx&amp;sheet=U0&amp;row=781&amp;col=6&amp;number=4.7&amp;sourceID=14","4.7")</f>
        <v>4.7</v>
      </c>
      <c r="G781" s="4" t="str">
        <f>HYPERLINK("http://141.218.60.56/~jnz1568/getInfo.php?workbook=22_12.xlsx&amp;sheet=U0&amp;row=781&amp;col=7&amp;number=0.0394&amp;sourceID=14","0.0394")</f>
        <v>0.0394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HYPERLINK("http://141.218.60.56/~jnz1568/getInfo.php?workbook=22_12.xlsx&amp;sheet=U0&amp;row=782&amp;col=6&amp;number=4.8&amp;sourceID=14","4.8")</f>
        <v>4.8</v>
      </c>
      <c r="G782" s="4" t="str">
        <f>HYPERLINK("http://141.218.60.56/~jnz1568/getInfo.php?workbook=22_12.xlsx&amp;sheet=U0&amp;row=782&amp;col=7&amp;number=0.0393&amp;sourceID=14","0.0393")</f>
        <v>0.0393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HYPERLINK("http://141.218.60.56/~jnz1568/getInfo.php?workbook=22_12.xlsx&amp;sheet=U0&amp;row=783&amp;col=6&amp;number=4.9&amp;sourceID=14","4.9")</f>
        <v>4.9</v>
      </c>
      <c r="G783" s="4" t="str">
        <f>HYPERLINK("http://141.218.60.56/~jnz1568/getInfo.php?workbook=22_12.xlsx&amp;sheet=U0&amp;row=783&amp;col=7&amp;number=0.0391&amp;sourceID=14","0.0391")</f>
        <v>0.0391</v>
      </c>
    </row>
    <row r="784" spans="1:7">
      <c r="A784" s="3">
        <v>22</v>
      </c>
      <c r="B784" s="3">
        <v>12</v>
      </c>
      <c r="C784" s="3">
        <v>3</v>
      </c>
      <c r="D784" s="3">
        <v>15</v>
      </c>
      <c r="E784" s="3">
        <v>1</v>
      </c>
      <c r="F784" s="4" t="str">
        <f>HYPERLINK("http://141.218.60.56/~jnz1568/getInfo.php?workbook=22_12.xlsx&amp;sheet=U0&amp;row=784&amp;col=6&amp;number=3&amp;sourceID=14","3")</f>
        <v>3</v>
      </c>
      <c r="G784" s="4" t="str">
        <f>HYPERLINK("http://141.218.60.56/~jnz1568/getInfo.php?workbook=22_12.xlsx&amp;sheet=U0&amp;row=784&amp;col=7&amp;number=0.0628&amp;sourceID=14","0.0628")</f>
        <v>0.0628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HYPERLINK("http://141.218.60.56/~jnz1568/getInfo.php?workbook=22_12.xlsx&amp;sheet=U0&amp;row=785&amp;col=6&amp;number=3.1&amp;sourceID=14","3.1")</f>
        <v>3.1</v>
      </c>
      <c r="G785" s="4" t="str">
        <f>HYPERLINK("http://141.218.60.56/~jnz1568/getInfo.php?workbook=22_12.xlsx&amp;sheet=U0&amp;row=785&amp;col=7&amp;number=0.0628&amp;sourceID=14","0.0628")</f>
        <v>0.0628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HYPERLINK("http://141.218.60.56/~jnz1568/getInfo.php?workbook=22_12.xlsx&amp;sheet=U0&amp;row=786&amp;col=6&amp;number=3.2&amp;sourceID=14","3.2")</f>
        <v>3.2</v>
      </c>
      <c r="G786" s="4" t="str">
        <f>HYPERLINK("http://141.218.60.56/~jnz1568/getInfo.php?workbook=22_12.xlsx&amp;sheet=U0&amp;row=786&amp;col=7&amp;number=0.0628&amp;sourceID=14","0.0628")</f>
        <v>0.0628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HYPERLINK("http://141.218.60.56/~jnz1568/getInfo.php?workbook=22_12.xlsx&amp;sheet=U0&amp;row=787&amp;col=6&amp;number=3.3&amp;sourceID=14","3.3")</f>
        <v>3.3</v>
      </c>
      <c r="G787" s="4" t="str">
        <f>HYPERLINK("http://141.218.60.56/~jnz1568/getInfo.php?workbook=22_12.xlsx&amp;sheet=U0&amp;row=787&amp;col=7&amp;number=0.0628&amp;sourceID=14","0.0628")</f>
        <v>0.0628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HYPERLINK("http://141.218.60.56/~jnz1568/getInfo.php?workbook=22_12.xlsx&amp;sheet=U0&amp;row=788&amp;col=6&amp;number=3.4&amp;sourceID=14","3.4")</f>
        <v>3.4</v>
      </c>
      <c r="G788" s="4" t="str">
        <f>HYPERLINK("http://141.218.60.56/~jnz1568/getInfo.php?workbook=22_12.xlsx&amp;sheet=U0&amp;row=788&amp;col=7&amp;number=0.0627&amp;sourceID=14","0.0627")</f>
        <v>0.0627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HYPERLINK("http://141.218.60.56/~jnz1568/getInfo.php?workbook=22_12.xlsx&amp;sheet=U0&amp;row=789&amp;col=6&amp;number=3.5&amp;sourceID=14","3.5")</f>
        <v>3.5</v>
      </c>
      <c r="G789" s="4" t="str">
        <f>HYPERLINK("http://141.218.60.56/~jnz1568/getInfo.php?workbook=22_12.xlsx&amp;sheet=U0&amp;row=789&amp;col=7&amp;number=0.0627&amp;sourceID=14","0.0627")</f>
        <v>0.0627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HYPERLINK("http://141.218.60.56/~jnz1568/getInfo.php?workbook=22_12.xlsx&amp;sheet=U0&amp;row=790&amp;col=6&amp;number=3.6&amp;sourceID=14","3.6")</f>
        <v>3.6</v>
      </c>
      <c r="G790" s="4" t="str">
        <f>HYPERLINK("http://141.218.60.56/~jnz1568/getInfo.php?workbook=22_12.xlsx&amp;sheet=U0&amp;row=790&amp;col=7&amp;number=0.0627&amp;sourceID=14","0.0627")</f>
        <v>0.0627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HYPERLINK("http://141.218.60.56/~jnz1568/getInfo.php?workbook=22_12.xlsx&amp;sheet=U0&amp;row=791&amp;col=6&amp;number=3.7&amp;sourceID=14","3.7")</f>
        <v>3.7</v>
      </c>
      <c r="G791" s="4" t="str">
        <f>HYPERLINK("http://141.218.60.56/~jnz1568/getInfo.php?workbook=22_12.xlsx&amp;sheet=U0&amp;row=791&amp;col=7&amp;number=0.0627&amp;sourceID=14","0.0627")</f>
        <v>0.0627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HYPERLINK("http://141.218.60.56/~jnz1568/getInfo.php?workbook=22_12.xlsx&amp;sheet=U0&amp;row=792&amp;col=6&amp;number=3.8&amp;sourceID=14","3.8")</f>
        <v>3.8</v>
      </c>
      <c r="G792" s="4" t="str">
        <f>HYPERLINK("http://141.218.60.56/~jnz1568/getInfo.php?workbook=22_12.xlsx&amp;sheet=U0&amp;row=792&amp;col=7&amp;number=0.0627&amp;sourceID=14","0.0627")</f>
        <v>0.0627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HYPERLINK("http://141.218.60.56/~jnz1568/getInfo.php?workbook=22_12.xlsx&amp;sheet=U0&amp;row=793&amp;col=6&amp;number=3.9&amp;sourceID=14","3.9")</f>
        <v>3.9</v>
      </c>
      <c r="G793" s="4" t="str">
        <f>HYPERLINK("http://141.218.60.56/~jnz1568/getInfo.php?workbook=22_12.xlsx&amp;sheet=U0&amp;row=793&amp;col=7&amp;number=0.0627&amp;sourceID=14","0.0627")</f>
        <v>0.0627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HYPERLINK("http://141.218.60.56/~jnz1568/getInfo.php?workbook=22_12.xlsx&amp;sheet=U0&amp;row=794&amp;col=6&amp;number=4&amp;sourceID=14","4")</f>
        <v>4</v>
      </c>
      <c r="G794" s="4" t="str">
        <f>HYPERLINK("http://141.218.60.56/~jnz1568/getInfo.php?workbook=22_12.xlsx&amp;sheet=U0&amp;row=794&amp;col=7&amp;number=0.0627&amp;sourceID=14","0.0627")</f>
        <v>0.0627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HYPERLINK("http://141.218.60.56/~jnz1568/getInfo.php?workbook=22_12.xlsx&amp;sheet=U0&amp;row=795&amp;col=6&amp;number=4.1&amp;sourceID=14","4.1")</f>
        <v>4.1</v>
      </c>
      <c r="G795" s="4" t="str">
        <f>HYPERLINK("http://141.218.60.56/~jnz1568/getInfo.php?workbook=22_12.xlsx&amp;sheet=U0&amp;row=795&amp;col=7&amp;number=0.0627&amp;sourceID=14","0.0627")</f>
        <v>0.0627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HYPERLINK("http://141.218.60.56/~jnz1568/getInfo.php?workbook=22_12.xlsx&amp;sheet=U0&amp;row=796&amp;col=6&amp;number=4.2&amp;sourceID=14","4.2")</f>
        <v>4.2</v>
      </c>
      <c r="G796" s="4" t="str">
        <f>HYPERLINK("http://141.218.60.56/~jnz1568/getInfo.php?workbook=22_12.xlsx&amp;sheet=U0&amp;row=796&amp;col=7&amp;number=0.0627&amp;sourceID=14","0.0627")</f>
        <v>0.0627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HYPERLINK("http://141.218.60.56/~jnz1568/getInfo.php?workbook=22_12.xlsx&amp;sheet=U0&amp;row=797&amp;col=6&amp;number=4.3&amp;sourceID=14","4.3")</f>
        <v>4.3</v>
      </c>
      <c r="G797" s="4" t="str">
        <f>HYPERLINK("http://141.218.60.56/~jnz1568/getInfo.php?workbook=22_12.xlsx&amp;sheet=U0&amp;row=797&amp;col=7&amp;number=0.0627&amp;sourceID=14","0.0627")</f>
        <v>0.0627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HYPERLINK("http://141.218.60.56/~jnz1568/getInfo.php?workbook=22_12.xlsx&amp;sheet=U0&amp;row=798&amp;col=6&amp;number=4.4&amp;sourceID=14","4.4")</f>
        <v>4.4</v>
      </c>
      <c r="G798" s="4" t="str">
        <f>HYPERLINK("http://141.218.60.56/~jnz1568/getInfo.php?workbook=22_12.xlsx&amp;sheet=U0&amp;row=798&amp;col=7&amp;number=0.0626&amp;sourceID=14","0.0626")</f>
        <v>0.0626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HYPERLINK("http://141.218.60.56/~jnz1568/getInfo.php?workbook=22_12.xlsx&amp;sheet=U0&amp;row=799&amp;col=6&amp;number=4.5&amp;sourceID=14","4.5")</f>
        <v>4.5</v>
      </c>
      <c r="G799" s="4" t="str">
        <f>HYPERLINK("http://141.218.60.56/~jnz1568/getInfo.php?workbook=22_12.xlsx&amp;sheet=U0&amp;row=799&amp;col=7&amp;number=0.0626&amp;sourceID=14","0.0626")</f>
        <v>0.0626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HYPERLINK("http://141.218.60.56/~jnz1568/getInfo.php?workbook=22_12.xlsx&amp;sheet=U0&amp;row=800&amp;col=6&amp;number=4.6&amp;sourceID=14","4.6")</f>
        <v>4.6</v>
      </c>
      <c r="G800" s="4" t="str">
        <f>HYPERLINK("http://141.218.60.56/~jnz1568/getInfo.php?workbook=22_12.xlsx&amp;sheet=U0&amp;row=800&amp;col=7&amp;number=0.0626&amp;sourceID=14","0.0626")</f>
        <v>0.0626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HYPERLINK("http://141.218.60.56/~jnz1568/getInfo.php?workbook=22_12.xlsx&amp;sheet=U0&amp;row=801&amp;col=6&amp;number=4.7&amp;sourceID=14","4.7")</f>
        <v>4.7</v>
      </c>
      <c r="G801" s="4" t="str">
        <f>HYPERLINK("http://141.218.60.56/~jnz1568/getInfo.php?workbook=22_12.xlsx&amp;sheet=U0&amp;row=801&amp;col=7&amp;number=0.0625&amp;sourceID=14","0.0625")</f>
        <v>0.0625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HYPERLINK("http://141.218.60.56/~jnz1568/getInfo.php?workbook=22_12.xlsx&amp;sheet=U0&amp;row=802&amp;col=6&amp;number=4.8&amp;sourceID=14","4.8")</f>
        <v>4.8</v>
      </c>
      <c r="G802" s="4" t="str">
        <f>HYPERLINK("http://141.218.60.56/~jnz1568/getInfo.php?workbook=22_12.xlsx&amp;sheet=U0&amp;row=802&amp;col=7&amp;number=0.0625&amp;sourceID=14","0.0625")</f>
        <v>0.0625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HYPERLINK("http://141.218.60.56/~jnz1568/getInfo.php?workbook=22_12.xlsx&amp;sheet=U0&amp;row=803&amp;col=6&amp;number=4.9&amp;sourceID=14","4.9")</f>
        <v>4.9</v>
      </c>
      <c r="G803" s="4" t="str">
        <f>HYPERLINK("http://141.218.60.56/~jnz1568/getInfo.php?workbook=22_12.xlsx&amp;sheet=U0&amp;row=803&amp;col=7&amp;number=0.0624&amp;sourceID=14","0.0624")</f>
        <v>0.0624</v>
      </c>
    </row>
    <row r="804" spans="1:7">
      <c r="A804" s="3">
        <v>22</v>
      </c>
      <c r="B804" s="3">
        <v>12</v>
      </c>
      <c r="C804" s="3">
        <v>3</v>
      </c>
      <c r="D804" s="3">
        <v>16</v>
      </c>
      <c r="E804" s="3">
        <v>1</v>
      </c>
      <c r="F804" s="4" t="str">
        <f>HYPERLINK("http://141.218.60.56/~jnz1568/getInfo.php?workbook=22_12.xlsx&amp;sheet=U0&amp;row=804&amp;col=6&amp;number=3&amp;sourceID=14","3")</f>
        <v>3</v>
      </c>
      <c r="G804" s="4" t="str">
        <f>HYPERLINK("http://141.218.60.56/~jnz1568/getInfo.php?workbook=22_12.xlsx&amp;sheet=U0&amp;row=804&amp;col=7&amp;number=0.015&amp;sourceID=14","0.015")</f>
        <v>0.015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HYPERLINK("http://141.218.60.56/~jnz1568/getInfo.php?workbook=22_12.xlsx&amp;sheet=U0&amp;row=805&amp;col=6&amp;number=3.1&amp;sourceID=14","3.1")</f>
        <v>3.1</v>
      </c>
      <c r="G805" s="4" t="str">
        <f>HYPERLINK("http://141.218.60.56/~jnz1568/getInfo.php?workbook=22_12.xlsx&amp;sheet=U0&amp;row=805&amp;col=7&amp;number=0.0149&amp;sourceID=14","0.0149")</f>
        <v>0.0149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HYPERLINK("http://141.218.60.56/~jnz1568/getInfo.php?workbook=22_12.xlsx&amp;sheet=U0&amp;row=806&amp;col=6&amp;number=3.2&amp;sourceID=14","3.2")</f>
        <v>3.2</v>
      </c>
      <c r="G806" s="4" t="str">
        <f>HYPERLINK("http://141.218.60.56/~jnz1568/getInfo.php?workbook=22_12.xlsx&amp;sheet=U0&amp;row=806&amp;col=7&amp;number=0.0149&amp;sourceID=14","0.0149")</f>
        <v>0.0149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HYPERLINK("http://141.218.60.56/~jnz1568/getInfo.php?workbook=22_12.xlsx&amp;sheet=U0&amp;row=807&amp;col=6&amp;number=3.3&amp;sourceID=14","3.3")</f>
        <v>3.3</v>
      </c>
      <c r="G807" s="4" t="str">
        <f>HYPERLINK("http://141.218.60.56/~jnz1568/getInfo.php?workbook=22_12.xlsx&amp;sheet=U0&amp;row=807&amp;col=7&amp;number=0.0149&amp;sourceID=14","0.0149")</f>
        <v>0.0149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HYPERLINK("http://141.218.60.56/~jnz1568/getInfo.php?workbook=22_12.xlsx&amp;sheet=U0&amp;row=808&amp;col=6&amp;number=3.4&amp;sourceID=14","3.4")</f>
        <v>3.4</v>
      </c>
      <c r="G808" s="4" t="str">
        <f>HYPERLINK("http://141.218.60.56/~jnz1568/getInfo.php?workbook=22_12.xlsx&amp;sheet=U0&amp;row=808&amp;col=7&amp;number=0.0149&amp;sourceID=14","0.0149")</f>
        <v>0.0149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HYPERLINK("http://141.218.60.56/~jnz1568/getInfo.php?workbook=22_12.xlsx&amp;sheet=U0&amp;row=809&amp;col=6&amp;number=3.5&amp;sourceID=14","3.5")</f>
        <v>3.5</v>
      </c>
      <c r="G809" s="4" t="str">
        <f>HYPERLINK("http://141.218.60.56/~jnz1568/getInfo.php?workbook=22_12.xlsx&amp;sheet=U0&amp;row=809&amp;col=7&amp;number=0.0149&amp;sourceID=14","0.0149")</f>
        <v>0.0149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HYPERLINK("http://141.218.60.56/~jnz1568/getInfo.php?workbook=22_12.xlsx&amp;sheet=U0&amp;row=810&amp;col=6&amp;number=3.6&amp;sourceID=14","3.6")</f>
        <v>3.6</v>
      </c>
      <c r="G810" s="4" t="str">
        <f>HYPERLINK("http://141.218.60.56/~jnz1568/getInfo.php?workbook=22_12.xlsx&amp;sheet=U0&amp;row=810&amp;col=7&amp;number=0.0149&amp;sourceID=14","0.0149")</f>
        <v>0.0149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HYPERLINK("http://141.218.60.56/~jnz1568/getInfo.php?workbook=22_12.xlsx&amp;sheet=U0&amp;row=811&amp;col=6&amp;number=3.7&amp;sourceID=14","3.7")</f>
        <v>3.7</v>
      </c>
      <c r="G811" s="4" t="str">
        <f>HYPERLINK("http://141.218.60.56/~jnz1568/getInfo.php?workbook=22_12.xlsx&amp;sheet=U0&amp;row=811&amp;col=7&amp;number=0.0149&amp;sourceID=14","0.0149")</f>
        <v>0.0149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HYPERLINK("http://141.218.60.56/~jnz1568/getInfo.php?workbook=22_12.xlsx&amp;sheet=U0&amp;row=812&amp;col=6&amp;number=3.8&amp;sourceID=14","3.8")</f>
        <v>3.8</v>
      </c>
      <c r="G812" s="4" t="str">
        <f>HYPERLINK("http://141.218.60.56/~jnz1568/getInfo.php?workbook=22_12.xlsx&amp;sheet=U0&amp;row=812&amp;col=7&amp;number=0.0149&amp;sourceID=14","0.0149")</f>
        <v>0.0149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HYPERLINK("http://141.218.60.56/~jnz1568/getInfo.php?workbook=22_12.xlsx&amp;sheet=U0&amp;row=813&amp;col=6&amp;number=3.9&amp;sourceID=14","3.9")</f>
        <v>3.9</v>
      </c>
      <c r="G813" s="4" t="str">
        <f>HYPERLINK("http://141.218.60.56/~jnz1568/getInfo.php?workbook=22_12.xlsx&amp;sheet=U0&amp;row=813&amp;col=7&amp;number=0.0149&amp;sourceID=14","0.0149")</f>
        <v>0.0149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HYPERLINK("http://141.218.60.56/~jnz1568/getInfo.php?workbook=22_12.xlsx&amp;sheet=U0&amp;row=814&amp;col=6&amp;number=4&amp;sourceID=14","4")</f>
        <v>4</v>
      </c>
      <c r="G814" s="4" t="str">
        <f>HYPERLINK("http://141.218.60.56/~jnz1568/getInfo.php?workbook=22_12.xlsx&amp;sheet=U0&amp;row=814&amp;col=7&amp;number=0.0149&amp;sourceID=14","0.0149")</f>
        <v>0.0149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HYPERLINK("http://141.218.60.56/~jnz1568/getInfo.php?workbook=22_12.xlsx&amp;sheet=U0&amp;row=815&amp;col=6&amp;number=4.1&amp;sourceID=14","4.1")</f>
        <v>4.1</v>
      </c>
      <c r="G815" s="4" t="str">
        <f>HYPERLINK("http://141.218.60.56/~jnz1568/getInfo.php?workbook=22_12.xlsx&amp;sheet=U0&amp;row=815&amp;col=7&amp;number=0.0149&amp;sourceID=14","0.0149")</f>
        <v>0.0149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HYPERLINK("http://141.218.60.56/~jnz1568/getInfo.php?workbook=22_12.xlsx&amp;sheet=U0&amp;row=816&amp;col=6&amp;number=4.2&amp;sourceID=14","4.2")</f>
        <v>4.2</v>
      </c>
      <c r="G816" s="4" t="str">
        <f>HYPERLINK("http://141.218.60.56/~jnz1568/getInfo.php?workbook=22_12.xlsx&amp;sheet=U0&amp;row=816&amp;col=7&amp;number=0.0148&amp;sourceID=14","0.0148")</f>
        <v>0.0148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HYPERLINK("http://141.218.60.56/~jnz1568/getInfo.php?workbook=22_12.xlsx&amp;sheet=U0&amp;row=817&amp;col=6&amp;number=4.3&amp;sourceID=14","4.3")</f>
        <v>4.3</v>
      </c>
      <c r="G817" s="4" t="str">
        <f>HYPERLINK("http://141.218.60.56/~jnz1568/getInfo.php?workbook=22_12.xlsx&amp;sheet=U0&amp;row=817&amp;col=7&amp;number=0.0148&amp;sourceID=14","0.0148")</f>
        <v>0.0148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HYPERLINK("http://141.218.60.56/~jnz1568/getInfo.php?workbook=22_12.xlsx&amp;sheet=U0&amp;row=818&amp;col=6&amp;number=4.4&amp;sourceID=14","4.4")</f>
        <v>4.4</v>
      </c>
      <c r="G818" s="4" t="str">
        <f>HYPERLINK("http://141.218.60.56/~jnz1568/getInfo.php?workbook=22_12.xlsx&amp;sheet=U0&amp;row=818&amp;col=7&amp;number=0.0147&amp;sourceID=14","0.0147")</f>
        <v>0.0147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HYPERLINK("http://141.218.60.56/~jnz1568/getInfo.php?workbook=22_12.xlsx&amp;sheet=U0&amp;row=819&amp;col=6&amp;number=4.5&amp;sourceID=14","4.5")</f>
        <v>4.5</v>
      </c>
      <c r="G819" s="4" t="str">
        <f>HYPERLINK("http://141.218.60.56/~jnz1568/getInfo.php?workbook=22_12.xlsx&amp;sheet=U0&amp;row=819&amp;col=7&amp;number=0.0147&amp;sourceID=14","0.0147")</f>
        <v>0.0147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HYPERLINK("http://141.218.60.56/~jnz1568/getInfo.php?workbook=22_12.xlsx&amp;sheet=U0&amp;row=820&amp;col=6&amp;number=4.6&amp;sourceID=14","4.6")</f>
        <v>4.6</v>
      </c>
      <c r="G820" s="4" t="str">
        <f>HYPERLINK("http://141.218.60.56/~jnz1568/getInfo.php?workbook=22_12.xlsx&amp;sheet=U0&amp;row=820&amp;col=7&amp;number=0.0146&amp;sourceID=14","0.0146")</f>
        <v>0.0146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HYPERLINK("http://141.218.60.56/~jnz1568/getInfo.php?workbook=22_12.xlsx&amp;sheet=U0&amp;row=821&amp;col=6&amp;number=4.7&amp;sourceID=14","4.7")</f>
        <v>4.7</v>
      </c>
      <c r="G821" s="4" t="str">
        <f>HYPERLINK("http://141.218.60.56/~jnz1568/getInfo.php?workbook=22_12.xlsx&amp;sheet=U0&amp;row=821&amp;col=7&amp;number=0.0145&amp;sourceID=14","0.0145")</f>
        <v>0.0145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HYPERLINK("http://141.218.60.56/~jnz1568/getInfo.php?workbook=22_12.xlsx&amp;sheet=U0&amp;row=822&amp;col=6&amp;number=4.8&amp;sourceID=14","4.8")</f>
        <v>4.8</v>
      </c>
      <c r="G822" s="4" t="str">
        <f>HYPERLINK("http://141.218.60.56/~jnz1568/getInfo.php?workbook=22_12.xlsx&amp;sheet=U0&amp;row=822&amp;col=7&amp;number=0.0144&amp;sourceID=14","0.0144")</f>
        <v>0.0144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HYPERLINK("http://141.218.60.56/~jnz1568/getInfo.php?workbook=22_12.xlsx&amp;sheet=U0&amp;row=823&amp;col=6&amp;number=4.9&amp;sourceID=14","4.9")</f>
        <v>4.9</v>
      </c>
      <c r="G823" s="4" t="str">
        <f>HYPERLINK("http://141.218.60.56/~jnz1568/getInfo.php?workbook=22_12.xlsx&amp;sheet=U0&amp;row=823&amp;col=7&amp;number=0.0143&amp;sourceID=14","0.0143")</f>
        <v>0.0143</v>
      </c>
    </row>
    <row r="824" spans="1:7">
      <c r="A824" s="3">
        <v>22</v>
      </c>
      <c r="B824" s="3">
        <v>12</v>
      </c>
      <c r="C824" s="3">
        <v>4</v>
      </c>
      <c r="D824" s="3">
        <v>5</v>
      </c>
      <c r="E824" s="3">
        <v>1</v>
      </c>
      <c r="F824" s="4" t="str">
        <f>HYPERLINK("http://141.218.60.56/~jnz1568/getInfo.php?workbook=22_12.xlsx&amp;sheet=U0&amp;row=824&amp;col=6&amp;number=3&amp;sourceID=14","3")</f>
        <v>3</v>
      </c>
      <c r="G824" s="4" t="str">
        <f>HYPERLINK("http://141.218.60.56/~jnz1568/getInfo.php?workbook=22_12.xlsx&amp;sheet=U0&amp;row=824&amp;col=7&amp;number=0.392&amp;sourceID=14","0.392")</f>
        <v>0.392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HYPERLINK("http://141.218.60.56/~jnz1568/getInfo.php?workbook=22_12.xlsx&amp;sheet=U0&amp;row=825&amp;col=6&amp;number=3.1&amp;sourceID=14","3.1")</f>
        <v>3.1</v>
      </c>
      <c r="G825" s="4" t="str">
        <f>HYPERLINK("http://141.218.60.56/~jnz1568/getInfo.php?workbook=22_12.xlsx&amp;sheet=U0&amp;row=825&amp;col=7&amp;number=0.392&amp;sourceID=14","0.392")</f>
        <v>0.392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HYPERLINK("http://141.218.60.56/~jnz1568/getInfo.php?workbook=22_12.xlsx&amp;sheet=U0&amp;row=826&amp;col=6&amp;number=3.2&amp;sourceID=14","3.2")</f>
        <v>3.2</v>
      </c>
      <c r="G826" s="4" t="str">
        <f>HYPERLINK("http://141.218.60.56/~jnz1568/getInfo.php?workbook=22_12.xlsx&amp;sheet=U0&amp;row=826&amp;col=7&amp;number=0.391&amp;sourceID=14","0.391")</f>
        <v>0.391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HYPERLINK("http://141.218.60.56/~jnz1568/getInfo.php?workbook=22_12.xlsx&amp;sheet=U0&amp;row=827&amp;col=6&amp;number=3.3&amp;sourceID=14","3.3")</f>
        <v>3.3</v>
      </c>
      <c r="G827" s="4" t="str">
        <f>HYPERLINK("http://141.218.60.56/~jnz1568/getInfo.php?workbook=22_12.xlsx&amp;sheet=U0&amp;row=827&amp;col=7&amp;number=0.391&amp;sourceID=14","0.391")</f>
        <v>0.391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HYPERLINK("http://141.218.60.56/~jnz1568/getInfo.php?workbook=22_12.xlsx&amp;sheet=U0&amp;row=828&amp;col=6&amp;number=3.4&amp;sourceID=14","3.4")</f>
        <v>3.4</v>
      </c>
      <c r="G828" s="4" t="str">
        <f>HYPERLINK("http://141.218.60.56/~jnz1568/getInfo.php?workbook=22_12.xlsx&amp;sheet=U0&amp;row=828&amp;col=7&amp;number=0.391&amp;sourceID=14","0.391")</f>
        <v>0.391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HYPERLINK("http://141.218.60.56/~jnz1568/getInfo.php?workbook=22_12.xlsx&amp;sheet=U0&amp;row=829&amp;col=6&amp;number=3.5&amp;sourceID=14","3.5")</f>
        <v>3.5</v>
      </c>
      <c r="G829" s="4" t="str">
        <f>HYPERLINK("http://141.218.60.56/~jnz1568/getInfo.php?workbook=22_12.xlsx&amp;sheet=U0&amp;row=829&amp;col=7&amp;number=0.391&amp;sourceID=14","0.391")</f>
        <v>0.391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HYPERLINK("http://141.218.60.56/~jnz1568/getInfo.php?workbook=22_12.xlsx&amp;sheet=U0&amp;row=830&amp;col=6&amp;number=3.6&amp;sourceID=14","3.6")</f>
        <v>3.6</v>
      </c>
      <c r="G830" s="4" t="str">
        <f>HYPERLINK("http://141.218.60.56/~jnz1568/getInfo.php?workbook=22_12.xlsx&amp;sheet=U0&amp;row=830&amp;col=7&amp;number=0.391&amp;sourceID=14","0.391")</f>
        <v>0.391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HYPERLINK("http://141.218.60.56/~jnz1568/getInfo.php?workbook=22_12.xlsx&amp;sheet=U0&amp;row=831&amp;col=6&amp;number=3.7&amp;sourceID=14","3.7")</f>
        <v>3.7</v>
      </c>
      <c r="G831" s="4" t="str">
        <f>HYPERLINK("http://141.218.60.56/~jnz1568/getInfo.php?workbook=22_12.xlsx&amp;sheet=U0&amp;row=831&amp;col=7&amp;number=0.391&amp;sourceID=14","0.391")</f>
        <v>0.391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HYPERLINK("http://141.218.60.56/~jnz1568/getInfo.php?workbook=22_12.xlsx&amp;sheet=U0&amp;row=832&amp;col=6&amp;number=3.8&amp;sourceID=14","3.8")</f>
        <v>3.8</v>
      </c>
      <c r="G832" s="4" t="str">
        <f>HYPERLINK("http://141.218.60.56/~jnz1568/getInfo.php?workbook=22_12.xlsx&amp;sheet=U0&amp;row=832&amp;col=7&amp;number=0.39&amp;sourceID=14","0.39")</f>
        <v>0.39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HYPERLINK("http://141.218.60.56/~jnz1568/getInfo.php?workbook=22_12.xlsx&amp;sheet=U0&amp;row=833&amp;col=6&amp;number=3.9&amp;sourceID=14","3.9")</f>
        <v>3.9</v>
      </c>
      <c r="G833" s="4" t="str">
        <f>HYPERLINK("http://141.218.60.56/~jnz1568/getInfo.php?workbook=22_12.xlsx&amp;sheet=U0&amp;row=833&amp;col=7&amp;number=0.39&amp;sourceID=14","0.39")</f>
        <v>0.39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HYPERLINK("http://141.218.60.56/~jnz1568/getInfo.php?workbook=22_12.xlsx&amp;sheet=U0&amp;row=834&amp;col=6&amp;number=4&amp;sourceID=14","4")</f>
        <v>4</v>
      </c>
      <c r="G834" s="4" t="str">
        <f>HYPERLINK("http://141.218.60.56/~jnz1568/getInfo.php?workbook=22_12.xlsx&amp;sheet=U0&amp;row=834&amp;col=7&amp;number=0.389&amp;sourceID=14","0.389")</f>
        <v>0.389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HYPERLINK("http://141.218.60.56/~jnz1568/getInfo.php?workbook=22_12.xlsx&amp;sheet=U0&amp;row=835&amp;col=6&amp;number=4.1&amp;sourceID=14","4.1")</f>
        <v>4.1</v>
      </c>
      <c r="G835" s="4" t="str">
        <f>HYPERLINK("http://141.218.60.56/~jnz1568/getInfo.php?workbook=22_12.xlsx&amp;sheet=U0&amp;row=835&amp;col=7&amp;number=0.389&amp;sourceID=14","0.389")</f>
        <v>0.389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HYPERLINK("http://141.218.60.56/~jnz1568/getInfo.php?workbook=22_12.xlsx&amp;sheet=U0&amp;row=836&amp;col=6&amp;number=4.2&amp;sourceID=14","4.2")</f>
        <v>4.2</v>
      </c>
      <c r="G836" s="4" t="str">
        <f>HYPERLINK("http://141.218.60.56/~jnz1568/getInfo.php?workbook=22_12.xlsx&amp;sheet=U0&amp;row=836&amp;col=7&amp;number=0.388&amp;sourceID=14","0.388")</f>
        <v>0.388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HYPERLINK("http://141.218.60.56/~jnz1568/getInfo.php?workbook=22_12.xlsx&amp;sheet=U0&amp;row=837&amp;col=6&amp;number=4.3&amp;sourceID=14","4.3")</f>
        <v>4.3</v>
      </c>
      <c r="G837" s="4" t="str">
        <f>HYPERLINK("http://141.218.60.56/~jnz1568/getInfo.php?workbook=22_12.xlsx&amp;sheet=U0&amp;row=837&amp;col=7&amp;number=0.387&amp;sourceID=14","0.387")</f>
        <v>0.387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HYPERLINK("http://141.218.60.56/~jnz1568/getInfo.php?workbook=22_12.xlsx&amp;sheet=U0&amp;row=838&amp;col=6&amp;number=4.4&amp;sourceID=14","4.4")</f>
        <v>4.4</v>
      </c>
      <c r="G838" s="4" t="str">
        <f>HYPERLINK("http://141.218.60.56/~jnz1568/getInfo.php?workbook=22_12.xlsx&amp;sheet=U0&amp;row=838&amp;col=7&amp;number=0.386&amp;sourceID=14","0.386")</f>
        <v>0.386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HYPERLINK("http://141.218.60.56/~jnz1568/getInfo.php?workbook=22_12.xlsx&amp;sheet=U0&amp;row=839&amp;col=6&amp;number=4.5&amp;sourceID=14","4.5")</f>
        <v>4.5</v>
      </c>
      <c r="G839" s="4" t="str">
        <f>HYPERLINK("http://141.218.60.56/~jnz1568/getInfo.php?workbook=22_12.xlsx&amp;sheet=U0&amp;row=839&amp;col=7&amp;number=0.384&amp;sourceID=14","0.384")</f>
        <v>0.384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HYPERLINK("http://141.218.60.56/~jnz1568/getInfo.php?workbook=22_12.xlsx&amp;sheet=U0&amp;row=840&amp;col=6&amp;number=4.6&amp;sourceID=14","4.6")</f>
        <v>4.6</v>
      </c>
      <c r="G840" s="4" t="str">
        <f>HYPERLINK("http://141.218.60.56/~jnz1568/getInfo.php?workbook=22_12.xlsx&amp;sheet=U0&amp;row=840&amp;col=7&amp;number=0.383&amp;sourceID=14","0.383")</f>
        <v>0.383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HYPERLINK("http://141.218.60.56/~jnz1568/getInfo.php?workbook=22_12.xlsx&amp;sheet=U0&amp;row=841&amp;col=6&amp;number=4.7&amp;sourceID=14","4.7")</f>
        <v>4.7</v>
      </c>
      <c r="G841" s="4" t="str">
        <f>HYPERLINK("http://141.218.60.56/~jnz1568/getInfo.php?workbook=22_12.xlsx&amp;sheet=U0&amp;row=841&amp;col=7&amp;number=0.38&amp;sourceID=14","0.38")</f>
        <v>0.38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HYPERLINK("http://141.218.60.56/~jnz1568/getInfo.php?workbook=22_12.xlsx&amp;sheet=U0&amp;row=842&amp;col=6&amp;number=4.8&amp;sourceID=14","4.8")</f>
        <v>4.8</v>
      </c>
      <c r="G842" s="4" t="str">
        <f>HYPERLINK("http://141.218.60.56/~jnz1568/getInfo.php?workbook=22_12.xlsx&amp;sheet=U0&amp;row=842&amp;col=7&amp;number=0.378&amp;sourceID=14","0.378")</f>
        <v>0.378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HYPERLINK("http://141.218.60.56/~jnz1568/getInfo.php?workbook=22_12.xlsx&amp;sheet=U0&amp;row=843&amp;col=6&amp;number=4.9&amp;sourceID=14","4.9")</f>
        <v>4.9</v>
      </c>
      <c r="G843" s="4" t="str">
        <f>HYPERLINK("http://141.218.60.56/~jnz1568/getInfo.php?workbook=22_12.xlsx&amp;sheet=U0&amp;row=843&amp;col=7&amp;number=0.374&amp;sourceID=14","0.374")</f>
        <v>0.374</v>
      </c>
    </row>
    <row r="844" spans="1:7">
      <c r="A844" s="3">
        <v>22</v>
      </c>
      <c r="B844" s="3">
        <v>12</v>
      </c>
      <c r="C844" s="3">
        <v>4</v>
      </c>
      <c r="D844" s="3">
        <v>6</v>
      </c>
      <c r="E844" s="3">
        <v>1</v>
      </c>
      <c r="F844" s="4" t="str">
        <f>HYPERLINK("http://141.218.60.56/~jnz1568/getInfo.php?workbook=22_12.xlsx&amp;sheet=U0&amp;row=844&amp;col=6&amp;number=3&amp;sourceID=14","3")</f>
        <v>3</v>
      </c>
      <c r="G844" s="4" t="str">
        <f>HYPERLINK("http://141.218.60.56/~jnz1568/getInfo.php?workbook=22_12.xlsx&amp;sheet=U0&amp;row=844&amp;col=7&amp;number=0.555&amp;sourceID=14","0.555")</f>
        <v>0.555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HYPERLINK("http://141.218.60.56/~jnz1568/getInfo.php?workbook=22_12.xlsx&amp;sheet=U0&amp;row=845&amp;col=6&amp;number=3.1&amp;sourceID=14","3.1")</f>
        <v>3.1</v>
      </c>
      <c r="G845" s="4" t="str">
        <f>HYPERLINK("http://141.218.60.56/~jnz1568/getInfo.php?workbook=22_12.xlsx&amp;sheet=U0&amp;row=845&amp;col=7&amp;number=0.555&amp;sourceID=14","0.555")</f>
        <v>0.555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HYPERLINK("http://141.218.60.56/~jnz1568/getInfo.php?workbook=22_12.xlsx&amp;sheet=U0&amp;row=846&amp;col=6&amp;number=3.2&amp;sourceID=14","3.2")</f>
        <v>3.2</v>
      </c>
      <c r="G846" s="4" t="str">
        <f>HYPERLINK("http://141.218.60.56/~jnz1568/getInfo.php?workbook=22_12.xlsx&amp;sheet=U0&amp;row=846&amp;col=7&amp;number=0.555&amp;sourceID=14","0.555")</f>
        <v>0.555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HYPERLINK("http://141.218.60.56/~jnz1568/getInfo.php?workbook=22_12.xlsx&amp;sheet=U0&amp;row=847&amp;col=6&amp;number=3.3&amp;sourceID=14","3.3")</f>
        <v>3.3</v>
      </c>
      <c r="G847" s="4" t="str">
        <f>HYPERLINK("http://141.218.60.56/~jnz1568/getInfo.php?workbook=22_12.xlsx&amp;sheet=U0&amp;row=847&amp;col=7&amp;number=0.555&amp;sourceID=14","0.555")</f>
        <v>0.555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HYPERLINK("http://141.218.60.56/~jnz1568/getInfo.php?workbook=22_12.xlsx&amp;sheet=U0&amp;row=848&amp;col=6&amp;number=3.4&amp;sourceID=14","3.4")</f>
        <v>3.4</v>
      </c>
      <c r="G848" s="4" t="str">
        <f>HYPERLINK("http://141.218.60.56/~jnz1568/getInfo.php?workbook=22_12.xlsx&amp;sheet=U0&amp;row=848&amp;col=7&amp;number=0.555&amp;sourceID=14","0.555")</f>
        <v>0.555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HYPERLINK("http://141.218.60.56/~jnz1568/getInfo.php?workbook=22_12.xlsx&amp;sheet=U0&amp;row=849&amp;col=6&amp;number=3.5&amp;sourceID=14","3.5")</f>
        <v>3.5</v>
      </c>
      <c r="G849" s="4" t="str">
        <f>HYPERLINK("http://141.218.60.56/~jnz1568/getInfo.php?workbook=22_12.xlsx&amp;sheet=U0&amp;row=849&amp;col=7&amp;number=0.555&amp;sourceID=14","0.555")</f>
        <v>0.555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HYPERLINK("http://141.218.60.56/~jnz1568/getInfo.php?workbook=22_12.xlsx&amp;sheet=U0&amp;row=850&amp;col=6&amp;number=3.6&amp;sourceID=14","3.6")</f>
        <v>3.6</v>
      </c>
      <c r="G850" s="4" t="str">
        <f>HYPERLINK("http://141.218.60.56/~jnz1568/getInfo.php?workbook=22_12.xlsx&amp;sheet=U0&amp;row=850&amp;col=7&amp;number=0.555&amp;sourceID=14","0.555")</f>
        <v>0.555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HYPERLINK("http://141.218.60.56/~jnz1568/getInfo.php?workbook=22_12.xlsx&amp;sheet=U0&amp;row=851&amp;col=6&amp;number=3.7&amp;sourceID=14","3.7")</f>
        <v>3.7</v>
      </c>
      <c r="G851" s="4" t="str">
        <f>HYPERLINK("http://141.218.60.56/~jnz1568/getInfo.php?workbook=22_12.xlsx&amp;sheet=U0&amp;row=851&amp;col=7&amp;number=0.555&amp;sourceID=14","0.555")</f>
        <v>0.555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HYPERLINK("http://141.218.60.56/~jnz1568/getInfo.php?workbook=22_12.xlsx&amp;sheet=U0&amp;row=852&amp;col=6&amp;number=3.8&amp;sourceID=14","3.8")</f>
        <v>3.8</v>
      </c>
      <c r="G852" s="4" t="str">
        <f>HYPERLINK("http://141.218.60.56/~jnz1568/getInfo.php?workbook=22_12.xlsx&amp;sheet=U0&amp;row=852&amp;col=7&amp;number=0.555&amp;sourceID=14","0.555")</f>
        <v>0.555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HYPERLINK("http://141.218.60.56/~jnz1568/getInfo.php?workbook=22_12.xlsx&amp;sheet=U0&amp;row=853&amp;col=6&amp;number=3.9&amp;sourceID=14","3.9")</f>
        <v>3.9</v>
      </c>
      <c r="G853" s="4" t="str">
        <f>HYPERLINK("http://141.218.60.56/~jnz1568/getInfo.php?workbook=22_12.xlsx&amp;sheet=U0&amp;row=853&amp;col=7&amp;number=0.555&amp;sourceID=14","0.555")</f>
        <v>0.555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HYPERLINK("http://141.218.60.56/~jnz1568/getInfo.php?workbook=22_12.xlsx&amp;sheet=U0&amp;row=854&amp;col=6&amp;number=4&amp;sourceID=14","4")</f>
        <v>4</v>
      </c>
      <c r="G854" s="4" t="str">
        <f>HYPERLINK("http://141.218.60.56/~jnz1568/getInfo.php?workbook=22_12.xlsx&amp;sheet=U0&amp;row=854&amp;col=7&amp;number=0.555&amp;sourceID=14","0.555")</f>
        <v>0.555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HYPERLINK("http://141.218.60.56/~jnz1568/getInfo.php?workbook=22_12.xlsx&amp;sheet=U0&amp;row=855&amp;col=6&amp;number=4.1&amp;sourceID=14","4.1")</f>
        <v>4.1</v>
      </c>
      <c r="G855" s="4" t="str">
        <f>HYPERLINK("http://141.218.60.56/~jnz1568/getInfo.php?workbook=22_12.xlsx&amp;sheet=U0&amp;row=855&amp;col=7&amp;number=0.555&amp;sourceID=14","0.555")</f>
        <v>0.555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HYPERLINK("http://141.218.60.56/~jnz1568/getInfo.php?workbook=22_12.xlsx&amp;sheet=U0&amp;row=856&amp;col=6&amp;number=4.2&amp;sourceID=14","4.2")</f>
        <v>4.2</v>
      </c>
      <c r="G856" s="4" t="str">
        <f>HYPERLINK("http://141.218.60.56/~jnz1568/getInfo.php?workbook=22_12.xlsx&amp;sheet=U0&amp;row=856&amp;col=7&amp;number=0.555&amp;sourceID=14","0.555")</f>
        <v>0.555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HYPERLINK("http://141.218.60.56/~jnz1568/getInfo.php?workbook=22_12.xlsx&amp;sheet=U0&amp;row=857&amp;col=6&amp;number=4.3&amp;sourceID=14","4.3")</f>
        <v>4.3</v>
      </c>
      <c r="G857" s="4" t="str">
        <f>HYPERLINK("http://141.218.60.56/~jnz1568/getInfo.php?workbook=22_12.xlsx&amp;sheet=U0&amp;row=857&amp;col=7&amp;number=0.556&amp;sourceID=14","0.556")</f>
        <v>0.556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HYPERLINK("http://141.218.60.56/~jnz1568/getInfo.php?workbook=22_12.xlsx&amp;sheet=U0&amp;row=858&amp;col=6&amp;number=4.4&amp;sourceID=14","4.4")</f>
        <v>4.4</v>
      </c>
      <c r="G858" s="4" t="str">
        <f>HYPERLINK("http://141.218.60.56/~jnz1568/getInfo.php?workbook=22_12.xlsx&amp;sheet=U0&amp;row=858&amp;col=7&amp;number=0.556&amp;sourceID=14","0.556")</f>
        <v>0.556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HYPERLINK("http://141.218.60.56/~jnz1568/getInfo.php?workbook=22_12.xlsx&amp;sheet=U0&amp;row=859&amp;col=6&amp;number=4.5&amp;sourceID=14","4.5")</f>
        <v>4.5</v>
      </c>
      <c r="G859" s="4" t="str">
        <f>HYPERLINK("http://141.218.60.56/~jnz1568/getInfo.php?workbook=22_12.xlsx&amp;sheet=U0&amp;row=859&amp;col=7&amp;number=0.556&amp;sourceID=14","0.556")</f>
        <v>0.556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HYPERLINK("http://141.218.60.56/~jnz1568/getInfo.php?workbook=22_12.xlsx&amp;sheet=U0&amp;row=860&amp;col=6&amp;number=4.6&amp;sourceID=14","4.6")</f>
        <v>4.6</v>
      </c>
      <c r="G860" s="4" t="str">
        <f>HYPERLINK("http://141.218.60.56/~jnz1568/getInfo.php?workbook=22_12.xlsx&amp;sheet=U0&amp;row=860&amp;col=7&amp;number=0.557&amp;sourceID=14","0.557")</f>
        <v>0.557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HYPERLINK("http://141.218.60.56/~jnz1568/getInfo.php?workbook=22_12.xlsx&amp;sheet=U0&amp;row=861&amp;col=6&amp;number=4.7&amp;sourceID=14","4.7")</f>
        <v>4.7</v>
      </c>
      <c r="G861" s="4" t="str">
        <f>HYPERLINK("http://141.218.60.56/~jnz1568/getInfo.php?workbook=22_12.xlsx&amp;sheet=U0&amp;row=861&amp;col=7&amp;number=0.557&amp;sourceID=14","0.557")</f>
        <v>0.557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HYPERLINK("http://141.218.60.56/~jnz1568/getInfo.php?workbook=22_12.xlsx&amp;sheet=U0&amp;row=862&amp;col=6&amp;number=4.8&amp;sourceID=14","4.8")</f>
        <v>4.8</v>
      </c>
      <c r="G862" s="4" t="str">
        <f>HYPERLINK("http://141.218.60.56/~jnz1568/getInfo.php?workbook=22_12.xlsx&amp;sheet=U0&amp;row=862&amp;col=7&amp;number=0.558&amp;sourceID=14","0.558")</f>
        <v>0.558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HYPERLINK("http://141.218.60.56/~jnz1568/getInfo.php?workbook=22_12.xlsx&amp;sheet=U0&amp;row=863&amp;col=6&amp;number=4.9&amp;sourceID=14","4.9")</f>
        <v>4.9</v>
      </c>
      <c r="G863" s="4" t="str">
        <f>HYPERLINK("http://141.218.60.56/~jnz1568/getInfo.php?workbook=22_12.xlsx&amp;sheet=U0&amp;row=863&amp;col=7&amp;number=0.559&amp;sourceID=14","0.559")</f>
        <v>0.559</v>
      </c>
    </row>
    <row r="864" spans="1:7">
      <c r="A864" s="3">
        <v>22</v>
      </c>
      <c r="B864" s="3">
        <v>12</v>
      </c>
      <c r="C864" s="3">
        <v>4</v>
      </c>
      <c r="D864" s="3">
        <v>8</v>
      </c>
      <c r="E864" s="3">
        <v>1</v>
      </c>
      <c r="F864" s="4" t="str">
        <f>HYPERLINK("http://141.218.60.56/~jnz1568/getInfo.php?workbook=22_12.xlsx&amp;sheet=U0&amp;row=864&amp;col=6&amp;number=3&amp;sourceID=14","3")</f>
        <v>3</v>
      </c>
      <c r="G864" s="4" t="str">
        <f>HYPERLINK("http://141.218.60.56/~jnz1568/getInfo.php?workbook=22_12.xlsx&amp;sheet=U0&amp;row=864&amp;col=7&amp;number=1.47&amp;sourceID=14","1.47")</f>
        <v>1.47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HYPERLINK("http://141.218.60.56/~jnz1568/getInfo.php?workbook=22_12.xlsx&amp;sheet=U0&amp;row=865&amp;col=6&amp;number=3.1&amp;sourceID=14","3.1")</f>
        <v>3.1</v>
      </c>
      <c r="G865" s="4" t="str">
        <f>HYPERLINK("http://141.218.60.56/~jnz1568/getInfo.php?workbook=22_12.xlsx&amp;sheet=U0&amp;row=865&amp;col=7&amp;number=1.47&amp;sourceID=14","1.47")</f>
        <v>1.47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HYPERLINK("http://141.218.60.56/~jnz1568/getInfo.php?workbook=22_12.xlsx&amp;sheet=U0&amp;row=866&amp;col=6&amp;number=3.2&amp;sourceID=14","3.2")</f>
        <v>3.2</v>
      </c>
      <c r="G866" s="4" t="str">
        <f>HYPERLINK("http://141.218.60.56/~jnz1568/getInfo.php?workbook=22_12.xlsx&amp;sheet=U0&amp;row=866&amp;col=7&amp;number=1.47&amp;sourceID=14","1.47")</f>
        <v>1.47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HYPERLINK("http://141.218.60.56/~jnz1568/getInfo.php?workbook=22_12.xlsx&amp;sheet=U0&amp;row=867&amp;col=6&amp;number=3.3&amp;sourceID=14","3.3")</f>
        <v>3.3</v>
      </c>
      <c r="G867" s="4" t="str">
        <f>HYPERLINK("http://141.218.60.56/~jnz1568/getInfo.php?workbook=22_12.xlsx&amp;sheet=U0&amp;row=867&amp;col=7&amp;number=1.48&amp;sourceID=14","1.48")</f>
        <v>1.48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HYPERLINK("http://141.218.60.56/~jnz1568/getInfo.php?workbook=22_12.xlsx&amp;sheet=U0&amp;row=868&amp;col=6&amp;number=3.4&amp;sourceID=14","3.4")</f>
        <v>3.4</v>
      </c>
      <c r="G868" s="4" t="str">
        <f>HYPERLINK("http://141.218.60.56/~jnz1568/getInfo.php?workbook=22_12.xlsx&amp;sheet=U0&amp;row=868&amp;col=7&amp;number=1.48&amp;sourceID=14","1.48")</f>
        <v>1.48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HYPERLINK("http://141.218.60.56/~jnz1568/getInfo.php?workbook=22_12.xlsx&amp;sheet=U0&amp;row=869&amp;col=6&amp;number=3.5&amp;sourceID=14","3.5")</f>
        <v>3.5</v>
      </c>
      <c r="G869" s="4" t="str">
        <f>HYPERLINK("http://141.218.60.56/~jnz1568/getInfo.php?workbook=22_12.xlsx&amp;sheet=U0&amp;row=869&amp;col=7&amp;number=1.48&amp;sourceID=14","1.48")</f>
        <v>1.48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HYPERLINK("http://141.218.60.56/~jnz1568/getInfo.php?workbook=22_12.xlsx&amp;sheet=U0&amp;row=870&amp;col=6&amp;number=3.6&amp;sourceID=14","3.6")</f>
        <v>3.6</v>
      </c>
      <c r="G870" s="4" t="str">
        <f>HYPERLINK("http://141.218.60.56/~jnz1568/getInfo.php?workbook=22_12.xlsx&amp;sheet=U0&amp;row=870&amp;col=7&amp;number=1.48&amp;sourceID=14","1.48")</f>
        <v>1.48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HYPERLINK("http://141.218.60.56/~jnz1568/getInfo.php?workbook=22_12.xlsx&amp;sheet=U0&amp;row=871&amp;col=6&amp;number=3.7&amp;sourceID=14","3.7")</f>
        <v>3.7</v>
      </c>
      <c r="G871" s="4" t="str">
        <f>HYPERLINK("http://141.218.60.56/~jnz1568/getInfo.php?workbook=22_12.xlsx&amp;sheet=U0&amp;row=871&amp;col=7&amp;number=1.48&amp;sourceID=14","1.48")</f>
        <v>1.48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HYPERLINK("http://141.218.60.56/~jnz1568/getInfo.php?workbook=22_12.xlsx&amp;sheet=U0&amp;row=872&amp;col=6&amp;number=3.8&amp;sourceID=14","3.8")</f>
        <v>3.8</v>
      </c>
      <c r="G872" s="4" t="str">
        <f>HYPERLINK("http://141.218.60.56/~jnz1568/getInfo.php?workbook=22_12.xlsx&amp;sheet=U0&amp;row=872&amp;col=7&amp;number=1.48&amp;sourceID=14","1.48")</f>
        <v>1.48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HYPERLINK("http://141.218.60.56/~jnz1568/getInfo.php?workbook=22_12.xlsx&amp;sheet=U0&amp;row=873&amp;col=6&amp;number=3.9&amp;sourceID=14","3.9")</f>
        <v>3.9</v>
      </c>
      <c r="G873" s="4" t="str">
        <f>HYPERLINK("http://141.218.60.56/~jnz1568/getInfo.php?workbook=22_12.xlsx&amp;sheet=U0&amp;row=873&amp;col=7&amp;number=1.48&amp;sourceID=14","1.48")</f>
        <v>1.48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HYPERLINK("http://141.218.60.56/~jnz1568/getInfo.php?workbook=22_12.xlsx&amp;sheet=U0&amp;row=874&amp;col=6&amp;number=4&amp;sourceID=14","4")</f>
        <v>4</v>
      </c>
      <c r="G874" s="4" t="str">
        <f>HYPERLINK("http://141.218.60.56/~jnz1568/getInfo.php?workbook=22_12.xlsx&amp;sheet=U0&amp;row=874&amp;col=7&amp;number=1.48&amp;sourceID=14","1.48")</f>
        <v>1.48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HYPERLINK("http://141.218.60.56/~jnz1568/getInfo.php?workbook=22_12.xlsx&amp;sheet=U0&amp;row=875&amp;col=6&amp;number=4.1&amp;sourceID=14","4.1")</f>
        <v>4.1</v>
      </c>
      <c r="G875" s="4" t="str">
        <f>HYPERLINK("http://141.218.60.56/~jnz1568/getInfo.php?workbook=22_12.xlsx&amp;sheet=U0&amp;row=875&amp;col=7&amp;number=1.49&amp;sourceID=14","1.49")</f>
        <v>1.49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HYPERLINK("http://141.218.60.56/~jnz1568/getInfo.php?workbook=22_12.xlsx&amp;sheet=U0&amp;row=876&amp;col=6&amp;number=4.2&amp;sourceID=14","4.2")</f>
        <v>4.2</v>
      </c>
      <c r="G876" s="4" t="str">
        <f>HYPERLINK("http://141.218.60.56/~jnz1568/getInfo.php?workbook=22_12.xlsx&amp;sheet=U0&amp;row=876&amp;col=7&amp;number=1.49&amp;sourceID=14","1.49")</f>
        <v>1.49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HYPERLINK("http://141.218.60.56/~jnz1568/getInfo.php?workbook=22_12.xlsx&amp;sheet=U0&amp;row=877&amp;col=6&amp;number=4.3&amp;sourceID=14","4.3")</f>
        <v>4.3</v>
      </c>
      <c r="G877" s="4" t="str">
        <f>HYPERLINK("http://141.218.60.56/~jnz1568/getInfo.php?workbook=22_12.xlsx&amp;sheet=U0&amp;row=877&amp;col=7&amp;number=1.5&amp;sourceID=14","1.5")</f>
        <v>1.5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HYPERLINK("http://141.218.60.56/~jnz1568/getInfo.php?workbook=22_12.xlsx&amp;sheet=U0&amp;row=878&amp;col=6&amp;number=4.4&amp;sourceID=14","4.4")</f>
        <v>4.4</v>
      </c>
      <c r="G878" s="4" t="str">
        <f>HYPERLINK("http://141.218.60.56/~jnz1568/getInfo.php?workbook=22_12.xlsx&amp;sheet=U0&amp;row=878&amp;col=7&amp;number=1.5&amp;sourceID=14","1.5")</f>
        <v>1.5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HYPERLINK("http://141.218.60.56/~jnz1568/getInfo.php?workbook=22_12.xlsx&amp;sheet=U0&amp;row=879&amp;col=6&amp;number=4.5&amp;sourceID=14","4.5")</f>
        <v>4.5</v>
      </c>
      <c r="G879" s="4" t="str">
        <f>HYPERLINK("http://141.218.60.56/~jnz1568/getInfo.php?workbook=22_12.xlsx&amp;sheet=U0&amp;row=879&amp;col=7&amp;number=1.51&amp;sourceID=14","1.51")</f>
        <v>1.51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HYPERLINK("http://141.218.60.56/~jnz1568/getInfo.php?workbook=22_12.xlsx&amp;sheet=U0&amp;row=880&amp;col=6&amp;number=4.6&amp;sourceID=14","4.6")</f>
        <v>4.6</v>
      </c>
      <c r="G880" s="4" t="str">
        <f>HYPERLINK("http://141.218.60.56/~jnz1568/getInfo.php?workbook=22_12.xlsx&amp;sheet=U0&amp;row=880&amp;col=7&amp;number=1.52&amp;sourceID=14","1.52")</f>
        <v>1.52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HYPERLINK("http://141.218.60.56/~jnz1568/getInfo.php?workbook=22_12.xlsx&amp;sheet=U0&amp;row=881&amp;col=6&amp;number=4.7&amp;sourceID=14","4.7")</f>
        <v>4.7</v>
      </c>
      <c r="G881" s="4" t="str">
        <f>HYPERLINK("http://141.218.60.56/~jnz1568/getInfo.php?workbook=22_12.xlsx&amp;sheet=U0&amp;row=881&amp;col=7&amp;number=1.53&amp;sourceID=14","1.53")</f>
        <v>1.53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HYPERLINK("http://141.218.60.56/~jnz1568/getInfo.php?workbook=22_12.xlsx&amp;sheet=U0&amp;row=882&amp;col=6&amp;number=4.8&amp;sourceID=14","4.8")</f>
        <v>4.8</v>
      </c>
      <c r="G882" s="4" t="str">
        <f>HYPERLINK("http://141.218.60.56/~jnz1568/getInfo.php?workbook=22_12.xlsx&amp;sheet=U0&amp;row=882&amp;col=7&amp;number=1.54&amp;sourceID=14","1.54")</f>
        <v>1.54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HYPERLINK("http://141.218.60.56/~jnz1568/getInfo.php?workbook=22_12.xlsx&amp;sheet=U0&amp;row=883&amp;col=6&amp;number=4.9&amp;sourceID=14","4.9")</f>
        <v>4.9</v>
      </c>
      <c r="G883" s="4" t="str">
        <f>HYPERLINK("http://141.218.60.56/~jnz1568/getInfo.php?workbook=22_12.xlsx&amp;sheet=U0&amp;row=883&amp;col=7&amp;number=1.56&amp;sourceID=14","1.56")</f>
        <v>1.56</v>
      </c>
    </row>
    <row r="884" spans="1:7">
      <c r="A884" s="3">
        <v>22</v>
      </c>
      <c r="B884" s="3">
        <v>12</v>
      </c>
      <c r="C884" s="3">
        <v>4</v>
      </c>
      <c r="D884" s="3">
        <v>9</v>
      </c>
      <c r="E884" s="3">
        <v>1</v>
      </c>
      <c r="F884" s="4" t="str">
        <f>HYPERLINK("http://141.218.60.56/~jnz1568/getInfo.php?workbook=22_12.xlsx&amp;sheet=U0&amp;row=884&amp;col=6&amp;number=3&amp;sourceID=14","3")</f>
        <v>3</v>
      </c>
      <c r="G884" s="4" t="str">
        <f>HYPERLINK("http://141.218.60.56/~jnz1568/getInfo.php?workbook=22_12.xlsx&amp;sheet=U0&amp;row=884&amp;col=7&amp;number=3.8&amp;sourceID=14","3.8")</f>
        <v>3.8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HYPERLINK("http://141.218.60.56/~jnz1568/getInfo.php?workbook=22_12.xlsx&amp;sheet=U0&amp;row=885&amp;col=6&amp;number=3.1&amp;sourceID=14","3.1")</f>
        <v>3.1</v>
      </c>
      <c r="G885" s="4" t="str">
        <f>HYPERLINK("http://141.218.60.56/~jnz1568/getInfo.php?workbook=22_12.xlsx&amp;sheet=U0&amp;row=885&amp;col=7&amp;number=3.8&amp;sourceID=14","3.8")</f>
        <v>3.8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HYPERLINK("http://141.218.60.56/~jnz1568/getInfo.php?workbook=22_12.xlsx&amp;sheet=U0&amp;row=886&amp;col=6&amp;number=3.2&amp;sourceID=14","3.2")</f>
        <v>3.2</v>
      </c>
      <c r="G886" s="4" t="str">
        <f>HYPERLINK("http://141.218.60.56/~jnz1568/getInfo.php?workbook=22_12.xlsx&amp;sheet=U0&amp;row=886&amp;col=7&amp;number=3.8&amp;sourceID=14","3.8")</f>
        <v>3.8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HYPERLINK("http://141.218.60.56/~jnz1568/getInfo.php?workbook=22_12.xlsx&amp;sheet=U0&amp;row=887&amp;col=6&amp;number=3.3&amp;sourceID=14","3.3")</f>
        <v>3.3</v>
      </c>
      <c r="G887" s="4" t="str">
        <f>HYPERLINK("http://141.218.60.56/~jnz1568/getInfo.php?workbook=22_12.xlsx&amp;sheet=U0&amp;row=887&amp;col=7&amp;number=3.81&amp;sourceID=14","3.81")</f>
        <v>3.81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HYPERLINK("http://141.218.60.56/~jnz1568/getInfo.php?workbook=22_12.xlsx&amp;sheet=U0&amp;row=888&amp;col=6&amp;number=3.4&amp;sourceID=14","3.4")</f>
        <v>3.4</v>
      </c>
      <c r="G888" s="4" t="str">
        <f>HYPERLINK("http://141.218.60.56/~jnz1568/getInfo.php?workbook=22_12.xlsx&amp;sheet=U0&amp;row=888&amp;col=7&amp;number=3.81&amp;sourceID=14","3.81")</f>
        <v>3.81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HYPERLINK("http://141.218.60.56/~jnz1568/getInfo.php?workbook=22_12.xlsx&amp;sheet=U0&amp;row=889&amp;col=6&amp;number=3.5&amp;sourceID=14","3.5")</f>
        <v>3.5</v>
      </c>
      <c r="G889" s="4" t="str">
        <f>HYPERLINK("http://141.218.60.56/~jnz1568/getInfo.php?workbook=22_12.xlsx&amp;sheet=U0&amp;row=889&amp;col=7&amp;number=3.81&amp;sourceID=14","3.81")</f>
        <v>3.81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HYPERLINK("http://141.218.60.56/~jnz1568/getInfo.php?workbook=22_12.xlsx&amp;sheet=U0&amp;row=890&amp;col=6&amp;number=3.6&amp;sourceID=14","3.6")</f>
        <v>3.6</v>
      </c>
      <c r="G890" s="4" t="str">
        <f>HYPERLINK("http://141.218.60.56/~jnz1568/getInfo.php?workbook=22_12.xlsx&amp;sheet=U0&amp;row=890&amp;col=7&amp;number=3.81&amp;sourceID=14","3.81")</f>
        <v>3.81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HYPERLINK("http://141.218.60.56/~jnz1568/getInfo.php?workbook=22_12.xlsx&amp;sheet=U0&amp;row=891&amp;col=6&amp;number=3.7&amp;sourceID=14","3.7")</f>
        <v>3.7</v>
      </c>
      <c r="G891" s="4" t="str">
        <f>HYPERLINK("http://141.218.60.56/~jnz1568/getInfo.php?workbook=22_12.xlsx&amp;sheet=U0&amp;row=891&amp;col=7&amp;number=3.82&amp;sourceID=14","3.82")</f>
        <v>3.82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HYPERLINK("http://141.218.60.56/~jnz1568/getInfo.php?workbook=22_12.xlsx&amp;sheet=U0&amp;row=892&amp;col=6&amp;number=3.8&amp;sourceID=14","3.8")</f>
        <v>3.8</v>
      </c>
      <c r="G892" s="4" t="str">
        <f>HYPERLINK("http://141.218.60.56/~jnz1568/getInfo.php?workbook=22_12.xlsx&amp;sheet=U0&amp;row=892&amp;col=7&amp;number=3.82&amp;sourceID=14","3.82")</f>
        <v>3.82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HYPERLINK("http://141.218.60.56/~jnz1568/getInfo.php?workbook=22_12.xlsx&amp;sheet=U0&amp;row=893&amp;col=6&amp;number=3.9&amp;sourceID=14","3.9")</f>
        <v>3.9</v>
      </c>
      <c r="G893" s="4" t="str">
        <f>HYPERLINK("http://141.218.60.56/~jnz1568/getInfo.php?workbook=22_12.xlsx&amp;sheet=U0&amp;row=893&amp;col=7&amp;number=3.82&amp;sourceID=14","3.82")</f>
        <v>3.82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HYPERLINK("http://141.218.60.56/~jnz1568/getInfo.php?workbook=22_12.xlsx&amp;sheet=U0&amp;row=894&amp;col=6&amp;number=4&amp;sourceID=14","4")</f>
        <v>4</v>
      </c>
      <c r="G894" s="4" t="str">
        <f>HYPERLINK("http://141.218.60.56/~jnz1568/getInfo.php?workbook=22_12.xlsx&amp;sheet=U0&amp;row=894&amp;col=7&amp;number=3.83&amp;sourceID=14","3.83")</f>
        <v>3.83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HYPERLINK("http://141.218.60.56/~jnz1568/getInfo.php?workbook=22_12.xlsx&amp;sheet=U0&amp;row=895&amp;col=6&amp;number=4.1&amp;sourceID=14","4.1")</f>
        <v>4.1</v>
      </c>
      <c r="G895" s="4" t="str">
        <f>HYPERLINK("http://141.218.60.56/~jnz1568/getInfo.php?workbook=22_12.xlsx&amp;sheet=U0&amp;row=895&amp;col=7&amp;number=3.84&amp;sourceID=14","3.84")</f>
        <v>3.84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HYPERLINK("http://141.218.60.56/~jnz1568/getInfo.php?workbook=22_12.xlsx&amp;sheet=U0&amp;row=896&amp;col=6&amp;number=4.2&amp;sourceID=14","4.2")</f>
        <v>4.2</v>
      </c>
      <c r="G896" s="4" t="str">
        <f>HYPERLINK("http://141.218.60.56/~jnz1568/getInfo.php?workbook=22_12.xlsx&amp;sheet=U0&amp;row=896&amp;col=7&amp;number=3.85&amp;sourceID=14","3.85")</f>
        <v>3.85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HYPERLINK("http://141.218.60.56/~jnz1568/getInfo.php?workbook=22_12.xlsx&amp;sheet=U0&amp;row=897&amp;col=6&amp;number=4.3&amp;sourceID=14","4.3")</f>
        <v>4.3</v>
      </c>
      <c r="G897" s="4" t="str">
        <f>HYPERLINK("http://141.218.60.56/~jnz1568/getInfo.php?workbook=22_12.xlsx&amp;sheet=U0&amp;row=897&amp;col=7&amp;number=3.86&amp;sourceID=14","3.86")</f>
        <v>3.86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HYPERLINK("http://141.218.60.56/~jnz1568/getInfo.php?workbook=22_12.xlsx&amp;sheet=U0&amp;row=898&amp;col=6&amp;number=4.4&amp;sourceID=14","4.4")</f>
        <v>4.4</v>
      </c>
      <c r="G898" s="4" t="str">
        <f>HYPERLINK("http://141.218.60.56/~jnz1568/getInfo.php?workbook=22_12.xlsx&amp;sheet=U0&amp;row=898&amp;col=7&amp;number=3.87&amp;sourceID=14","3.87")</f>
        <v>3.87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HYPERLINK("http://141.218.60.56/~jnz1568/getInfo.php?workbook=22_12.xlsx&amp;sheet=U0&amp;row=899&amp;col=6&amp;number=4.5&amp;sourceID=14","4.5")</f>
        <v>4.5</v>
      </c>
      <c r="G899" s="4" t="str">
        <f>HYPERLINK("http://141.218.60.56/~jnz1568/getInfo.php?workbook=22_12.xlsx&amp;sheet=U0&amp;row=899&amp;col=7&amp;number=3.89&amp;sourceID=14","3.89")</f>
        <v>3.89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HYPERLINK("http://141.218.60.56/~jnz1568/getInfo.php?workbook=22_12.xlsx&amp;sheet=U0&amp;row=900&amp;col=6&amp;number=4.6&amp;sourceID=14","4.6")</f>
        <v>4.6</v>
      </c>
      <c r="G900" s="4" t="str">
        <f>HYPERLINK("http://141.218.60.56/~jnz1568/getInfo.php?workbook=22_12.xlsx&amp;sheet=U0&amp;row=900&amp;col=7&amp;number=3.92&amp;sourceID=14","3.92")</f>
        <v>3.92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HYPERLINK("http://141.218.60.56/~jnz1568/getInfo.php?workbook=22_12.xlsx&amp;sheet=U0&amp;row=901&amp;col=6&amp;number=4.7&amp;sourceID=14","4.7")</f>
        <v>4.7</v>
      </c>
      <c r="G901" s="4" t="str">
        <f>HYPERLINK("http://141.218.60.56/~jnz1568/getInfo.php?workbook=22_12.xlsx&amp;sheet=U0&amp;row=901&amp;col=7&amp;number=3.95&amp;sourceID=14","3.95")</f>
        <v>3.95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HYPERLINK("http://141.218.60.56/~jnz1568/getInfo.php?workbook=22_12.xlsx&amp;sheet=U0&amp;row=902&amp;col=6&amp;number=4.8&amp;sourceID=14","4.8")</f>
        <v>4.8</v>
      </c>
      <c r="G902" s="4" t="str">
        <f>HYPERLINK("http://141.218.60.56/~jnz1568/getInfo.php?workbook=22_12.xlsx&amp;sheet=U0&amp;row=902&amp;col=7&amp;number=3.98&amp;sourceID=14","3.98")</f>
        <v>3.98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HYPERLINK("http://141.218.60.56/~jnz1568/getInfo.php?workbook=22_12.xlsx&amp;sheet=U0&amp;row=903&amp;col=6&amp;number=4.9&amp;sourceID=14","4.9")</f>
        <v>4.9</v>
      </c>
      <c r="G903" s="4" t="str">
        <f>HYPERLINK("http://141.218.60.56/~jnz1568/getInfo.php?workbook=22_12.xlsx&amp;sheet=U0&amp;row=903&amp;col=7&amp;number=4.03&amp;sourceID=14","4.03")</f>
        <v>4.03</v>
      </c>
    </row>
    <row r="904" spans="1:7">
      <c r="A904" s="3">
        <v>22</v>
      </c>
      <c r="B904" s="3">
        <v>12</v>
      </c>
      <c r="C904" s="3">
        <v>4</v>
      </c>
      <c r="D904" s="3">
        <v>10</v>
      </c>
      <c r="E904" s="3">
        <v>1</v>
      </c>
      <c r="F904" s="4" t="str">
        <f>HYPERLINK("http://141.218.60.56/~jnz1568/getInfo.php?workbook=22_12.xlsx&amp;sheet=U0&amp;row=904&amp;col=6&amp;number=3&amp;sourceID=14","3")</f>
        <v>3</v>
      </c>
      <c r="G904" s="4" t="str">
        <f>HYPERLINK("http://141.218.60.56/~jnz1568/getInfo.php?workbook=22_12.xlsx&amp;sheet=U0&amp;row=904&amp;col=7&amp;number=0.0918&amp;sourceID=14","0.0918")</f>
        <v>0.0918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HYPERLINK("http://141.218.60.56/~jnz1568/getInfo.php?workbook=22_12.xlsx&amp;sheet=U0&amp;row=905&amp;col=6&amp;number=3.1&amp;sourceID=14","3.1")</f>
        <v>3.1</v>
      </c>
      <c r="G905" s="4" t="str">
        <f>HYPERLINK("http://141.218.60.56/~jnz1568/getInfo.php?workbook=22_12.xlsx&amp;sheet=U0&amp;row=905&amp;col=7&amp;number=0.0918&amp;sourceID=14","0.0918")</f>
        <v>0.0918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HYPERLINK("http://141.218.60.56/~jnz1568/getInfo.php?workbook=22_12.xlsx&amp;sheet=U0&amp;row=906&amp;col=6&amp;number=3.2&amp;sourceID=14","3.2")</f>
        <v>3.2</v>
      </c>
      <c r="G906" s="4" t="str">
        <f>HYPERLINK("http://141.218.60.56/~jnz1568/getInfo.php?workbook=22_12.xlsx&amp;sheet=U0&amp;row=906&amp;col=7&amp;number=0.0919&amp;sourceID=14","0.0919")</f>
        <v>0.0919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HYPERLINK("http://141.218.60.56/~jnz1568/getInfo.php?workbook=22_12.xlsx&amp;sheet=U0&amp;row=907&amp;col=6&amp;number=3.3&amp;sourceID=14","3.3")</f>
        <v>3.3</v>
      </c>
      <c r="G907" s="4" t="str">
        <f>HYPERLINK("http://141.218.60.56/~jnz1568/getInfo.php?workbook=22_12.xlsx&amp;sheet=U0&amp;row=907&amp;col=7&amp;number=0.0919&amp;sourceID=14","0.0919")</f>
        <v>0.0919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HYPERLINK("http://141.218.60.56/~jnz1568/getInfo.php?workbook=22_12.xlsx&amp;sheet=U0&amp;row=908&amp;col=6&amp;number=3.4&amp;sourceID=14","3.4")</f>
        <v>3.4</v>
      </c>
      <c r="G908" s="4" t="str">
        <f>HYPERLINK("http://141.218.60.56/~jnz1568/getInfo.php?workbook=22_12.xlsx&amp;sheet=U0&amp;row=908&amp;col=7&amp;number=0.0919&amp;sourceID=14","0.0919")</f>
        <v>0.0919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HYPERLINK("http://141.218.60.56/~jnz1568/getInfo.php?workbook=22_12.xlsx&amp;sheet=U0&amp;row=909&amp;col=6&amp;number=3.5&amp;sourceID=14","3.5")</f>
        <v>3.5</v>
      </c>
      <c r="G909" s="4" t="str">
        <f>HYPERLINK("http://141.218.60.56/~jnz1568/getInfo.php?workbook=22_12.xlsx&amp;sheet=U0&amp;row=909&amp;col=7&amp;number=0.0919&amp;sourceID=14","0.0919")</f>
        <v>0.0919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HYPERLINK("http://141.218.60.56/~jnz1568/getInfo.php?workbook=22_12.xlsx&amp;sheet=U0&amp;row=910&amp;col=6&amp;number=3.6&amp;sourceID=14","3.6")</f>
        <v>3.6</v>
      </c>
      <c r="G910" s="4" t="str">
        <f>HYPERLINK("http://141.218.60.56/~jnz1568/getInfo.php?workbook=22_12.xlsx&amp;sheet=U0&amp;row=910&amp;col=7&amp;number=0.0919&amp;sourceID=14","0.0919")</f>
        <v>0.0919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HYPERLINK("http://141.218.60.56/~jnz1568/getInfo.php?workbook=22_12.xlsx&amp;sheet=U0&amp;row=911&amp;col=6&amp;number=3.7&amp;sourceID=14","3.7")</f>
        <v>3.7</v>
      </c>
      <c r="G911" s="4" t="str">
        <f>HYPERLINK("http://141.218.60.56/~jnz1568/getInfo.php?workbook=22_12.xlsx&amp;sheet=U0&amp;row=911&amp;col=7&amp;number=0.092&amp;sourceID=14","0.092")</f>
        <v>0.092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HYPERLINK("http://141.218.60.56/~jnz1568/getInfo.php?workbook=22_12.xlsx&amp;sheet=U0&amp;row=912&amp;col=6&amp;number=3.8&amp;sourceID=14","3.8")</f>
        <v>3.8</v>
      </c>
      <c r="G912" s="4" t="str">
        <f>HYPERLINK("http://141.218.60.56/~jnz1568/getInfo.php?workbook=22_12.xlsx&amp;sheet=U0&amp;row=912&amp;col=7&amp;number=0.092&amp;sourceID=14","0.092")</f>
        <v>0.092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HYPERLINK("http://141.218.60.56/~jnz1568/getInfo.php?workbook=22_12.xlsx&amp;sheet=U0&amp;row=913&amp;col=6&amp;number=3.9&amp;sourceID=14","3.9")</f>
        <v>3.9</v>
      </c>
      <c r="G913" s="4" t="str">
        <f>HYPERLINK("http://141.218.60.56/~jnz1568/getInfo.php?workbook=22_12.xlsx&amp;sheet=U0&amp;row=913&amp;col=7&amp;number=0.0921&amp;sourceID=14","0.0921")</f>
        <v>0.0921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HYPERLINK("http://141.218.60.56/~jnz1568/getInfo.php?workbook=22_12.xlsx&amp;sheet=U0&amp;row=914&amp;col=6&amp;number=4&amp;sourceID=14","4")</f>
        <v>4</v>
      </c>
      <c r="G914" s="4" t="str">
        <f>HYPERLINK("http://141.218.60.56/~jnz1568/getInfo.php?workbook=22_12.xlsx&amp;sheet=U0&amp;row=914&amp;col=7&amp;number=0.0922&amp;sourceID=14","0.0922")</f>
        <v>0.0922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HYPERLINK("http://141.218.60.56/~jnz1568/getInfo.php?workbook=22_12.xlsx&amp;sheet=U0&amp;row=915&amp;col=6&amp;number=4.1&amp;sourceID=14","4.1")</f>
        <v>4.1</v>
      </c>
      <c r="G915" s="4" t="str">
        <f>HYPERLINK("http://141.218.60.56/~jnz1568/getInfo.php?workbook=22_12.xlsx&amp;sheet=U0&amp;row=915&amp;col=7&amp;number=0.0923&amp;sourceID=14","0.0923")</f>
        <v>0.0923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HYPERLINK("http://141.218.60.56/~jnz1568/getInfo.php?workbook=22_12.xlsx&amp;sheet=U0&amp;row=916&amp;col=6&amp;number=4.2&amp;sourceID=14","4.2")</f>
        <v>4.2</v>
      </c>
      <c r="G916" s="4" t="str">
        <f>HYPERLINK("http://141.218.60.56/~jnz1568/getInfo.php?workbook=22_12.xlsx&amp;sheet=U0&amp;row=916&amp;col=7&amp;number=0.0924&amp;sourceID=14","0.0924")</f>
        <v>0.0924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HYPERLINK("http://141.218.60.56/~jnz1568/getInfo.php?workbook=22_12.xlsx&amp;sheet=U0&amp;row=917&amp;col=6&amp;number=4.3&amp;sourceID=14","4.3")</f>
        <v>4.3</v>
      </c>
      <c r="G917" s="4" t="str">
        <f>HYPERLINK("http://141.218.60.56/~jnz1568/getInfo.php?workbook=22_12.xlsx&amp;sheet=U0&amp;row=917&amp;col=7&amp;number=0.0926&amp;sourceID=14","0.0926")</f>
        <v>0.0926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HYPERLINK("http://141.218.60.56/~jnz1568/getInfo.php?workbook=22_12.xlsx&amp;sheet=U0&amp;row=918&amp;col=6&amp;number=4.4&amp;sourceID=14","4.4")</f>
        <v>4.4</v>
      </c>
      <c r="G918" s="4" t="str">
        <f>HYPERLINK("http://141.218.60.56/~jnz1568/getInfo.php?workbook=22_12.xlsx&amp;sheet=U0&amp;row=918&amp;col=7&amp;number=0.0928&amp;sourceID=14","0.0928")</f>
        <v>0.0928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HYPERLINK("http://141.218.60.56/~jnz1568/getInfo.php?workbook=22_12.xlsx&amp;sheet=U0&amp;row=919&amp;col=6&amp;number=4.5&amp;sourceID=14","4.5")</f>
        <v>4.5</v>
      </c>
      <c r="G919" s="4" t="str">
        <f>HYPERLINK("http://141.218.60.56/~jnz1568/getInfo.php?workbook=22_12.xlsx&amp;sheet=U0&amp;row=919&amp;col=7&amp;number=0.093&amp;sourceID=14","0.093")</f>
        <v>0.093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HYPERLINK("http://141.218.60.56/~jnz1568/getInfo.php?workbook=22_12.xlsx&amp;sheet=U0&amp;row=920&amp;col=6&amp;number=4.6&amp;sourceID=14","4.6")</f>
        <v>4.6</v>
      </c>
      <c r="G920" s="4" t="str">
        <f>HYPERLINK("http://141.218.60.56/~jnz1568/getInfo.php?workbook=22_12.xlsx&amp;sheet=U0&amp;row=920&amp;col=7&amp;number=0.0933&amp;sourceID=14","0.0933")</f>
        <v>0.0933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HYPERLINK("http://141.218.60.56/~jnz1568/getInfo.php?workbook=22_12.xlsx&amp;sheet=U0&amp;row=921&amp;col=6&amp;number=4.7&amp;sourceID=14","4.7")</f>
        <v>4.7</v>
      </c>
      <c r="G921" s="4" t="str">
        <f>HYPERLINK("http://141.218.60.56/~jnz1568/getInfo.php?workbook=22_12.xlsx&amp;sheet=U0&amp;row=921&amp;col=7&amp;number=0.0937&amp;sourceID=14","0.0937")</f>
        <v>0.0937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HYPERLINK("http://141.218.60.56/~jnz1568/getInfo.php?workbook=22_12.xlsx&amp;sheet=U0&amp;row=922&amp;col=6&amp;number=4.8&amp;sourceID=14","4.8")</f>
        <v>4.8</v>
      </c>
      <c r="G922" s="4" t="str">
        <f>HYPERLINK("http://141.218.60.56/~jnz1568/getInfo.php?workbook=22_12.xlsx&amp;sheet=U0&amp;row=922&amp;col=7&amp;number=0.0942&amp;sourceID=14","0.0942")</f>
        <v>0.0942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HYPERLINK("http://141.218.60.56/~jnz1568/getInfo.php?workbook=22_12.xlsx&amp;sheet=U0&amp;row=923&amp;col=6&amp;number=4.9&amp;sourceID=14","4.9")</f>
        <v>4.9</v>
      </c>
      <c r="G923" s="4" t="str">
        <f>HYPERLINK("http://141.218.60.56/~jnz1568/getInfo.php?workbook=22_12.xlsx&amp;sheet=U0&amp;row=923&amp;col=7&amp;number=0.0947&amp;sourceID=14","0.0947")</f>
        <v>0.0947</v>
      </c>
    </row>
    <row r="924" spans="1:7">
      <c r="A924" s="3">
        <v>22</v>
      </c>
      <c r="B924" s="3">
        <v>12</v>
      </c>
      <c r="C924" s="3">
        <v>4</v>
      </c>
      <c r="D924" s="3">
        <v>11</v>
      </c>
      <c r="E924" s="3">
        <v>1</v>
      </c>
      <c r="F924" s="4" t="str">
        <f>HYPERLINK("http://141.218.60.56/~jnz1568/getInfo.php?workbook=22_12.xlsx&amp;sheet=U0&amp;row=924&amp;col=6&amp;number=3&amp;sourceID=14","3")</f>
        <v>3</v>
      </c>
      <c r="G924" s="4" t="str">
        <f>HYPERLINK("http://141.218.60.56/~jnz1568/getInfo.php?workbook=22_12.xlsx&amp;sheet=U0&amp;row=924&amp;col=7&amp;number=0.697&amp;sourceID=14","0.697")</f>
        <v>0.697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HYPERLINK("http://141.218.60.56/~jnz1568/getInfo.php?workbook=22_12.xlsx&amp;sheet=U0&amp;row=925&amp;col=6&amp;number=3.1&amp;sourceID=14","3.1")</f>
        <v>3.1</v>
      </c>
      <c r="G925" s="4" t="str">
        <f>HYPERLINK("http://141.218.60.56/~jnz1568/getInfo.php?workbook=22_12.xlsx&amp;sheet=U0&amp;row=925&amp;col=7&amp;number=0.697&amp;sourceID=14","0.697")</f>
        <v>0.697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HYPERLINK("http://141.218.60.56/~jnz1568/getInfo.php?workbook=22_12.xlsx&amp;sheet=U0&amp;row=926&amp;col=6&amp;number=3.2&amp;sourceID=14","3.2")</f>
        <v>3.2</v>
      </c>
      <c r="G926" s="4" t="str">
        <f>HYPERLINK("http://141.218.60.56/~jnz1568/getInfo.php?workbook=22_12.xlsx&amp;sheet=U0&amp;row=926&amp;col=7&amp;number=0.697&amp;sourceID=14","0.697")</f>
        <v>0.697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HYPERLINK("http://141.218.60.56/~jnz1568/getInfo.php?workbook=22_12.xlsx&amp;sheet=U0&amp;row=927&amp;col=6&amp;number=3.3&amp;sourceID=14","3.3")</f>
        <v>3.3</v>
      </c>
      <c r="G927" s="4" t="str">
        <f>HYPERLINK("http://141.218.60.56/~jnz1568/getInfo.php?workbook=22_12.xlsx&amp;sheet=U0&amp;row=927&amp;col=7&amp;number=0.697&amp;sourceID=14","0.697")</f>
        <v>0.697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HYPERLINK("http://141.218.60.56/~jnz1568/getInfo.php?workbook=22_12.xlsx&amp;sheet=U0&amp;row=928&amp;col=6&amp;number=3.4&amp;sourceID=14","3.4")</f>
        <v>3.4</v>
      </c>
      <c r="G928" s="4" t="str">
        <f>HYPERLINK("http://141.218.60.56/~jnz1568/getInfo.php?workbook=22_12.xlsx&amp;sheet=U0&amp;row=928&amp;col=7&amp;number=0.697&amp;sourceID=14","0.697")</f>
        <v>0.697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HYPERLINK("http://141.218.60.56/~jnz1568/getInfo.php?workbook=22_12.xlsx&amp;sheet=U0&amp;row=929&amp;col=6&amp;number=3.5&amp;sourceID=14","3.5")</f>
        <v>3.5</v>
      </c>
      <c r="G929" s="4" t="str">
        <f>HYPERLINK("http://141.218.60.56/~jnz1568/getInfo.php?workbook=22_12.xlsx&amp;sheet=U0&amp;row=929&amp;col=7&amp;number=0.698&amp;sourceID=14","0.698")</f>
        <v>0.698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HYPERLINK("http://141.218.60.56/~jnz1568/getInfo.php?workbook=22_12.xlsx&amp;sheet=U0&amp;row=930&amp;col=6&amp;number=3.6&amp;sourceID=14","3.6")</f>
        <v>3.6</v>
      </c>
      <c r="G930" s="4" t="str">
        <f>HYPERLINK("http://141.218.60.56/~jnz1568/getInfo.php?workbook=22_12.xlsx&amp;sheet=U0&amp;row=930&amp;col=7&amp;number=0.698&amp;sourceID=14","0.698")</f>
        <v>0.698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HYPERLINK("http://141.218.60.56/~jnz1568/getInfo.php?workbook=22_12.xlsx&amp;sheet=U0&amp;row=931&amp;col=6&amp;number=3.7&amp;sourceID=14","3.7")</f>
        <v>3.7</v>
      </c>
      <c r="G931" s="4" t="str">
        <f>HYPERLINK("http://141.218.60.56/~jnz1568/getInfo.php?workbook=22_12.xlsx&amp;sheet=U0&amp;row=931&amp;col=7&amp;number=0.698&amp;sourceID=14","0.698")</f>
        <v>0.698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HYPERLINK("http://141.218.60.56/~jnz1568/getInfo.php?workbook=22_12.xlsx&amp;sheet=U0&amp;row=932&amp;col=6&amp;number=3.8&amp;sourceID=14","3.8")</f>
        <v>3.8</v>
      </c>
      <c r="G932" s="4" t="str">
        <f>HYPERLINK("http://141.218.60.56/~jnz1568/getInfo.php?workbook=22_12.xlsx&amp;sheet=U0&amp;row=932&amp;col=7&amp;number=0.699&amp;sourceID=14","0.699")</f>
        <v>0.699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HYPERLINK("http://141.218.60.56/~jnz1568/getInfo.php?workbook=22_12.xlsx&amp;sheet=U0&amp;row=933&amp;col=6&amp;number=3.9&amp;sourceID=14","3.9")</f>
        <v>3.9</v>
      </c>
      <c r="G933" s="4" t="str">
        <f>HYPERLINK("http://141.218.60.56/~jnz1568/getInfo.php?workbook=22_12.xlsx&amp;sheet=U0&amp;row=933&amp;col=7&amp;number=0.699&amp;sourceID=14","0.699")</f>
        <v>0.699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HYPERLINK("http://141.218.60.56/~jnz1568/getInfo.php?workbook=22_12.xlsx&amp;sheet=U0&amp;row=934&amp;col=6&amp;number=4&amp;sourceID=14","4")</f>
        <v>4</v>
      </c>
      <c r="G934" s="4" t="str">
        <f>HYPERLINK("http://141.218.60.56/~jnz1568/getInfo.php?workbook=22_12.xlsx&amp;sheet=U0&amp;row=934&amp;col=7&amp;number=0.7&amp;sourceID=14","0.7")</f>
        <v>0.7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HYPERLINK("http://141.218.60.56/~jnz1568/getInfo.php?workbook=22_12.xlsx&amp;sheet=U0&amp;row=935&amp;col=6&amp;number=4.1&amp;sourceID=14","4.1")</f>
        <v>4.1</v>
      </c>
      <c r="G935" s="4" t="str">
        <f>HYPERLINK("http://141.218.60.56/~jnz1568/getInfo.php?workbook=22_12.xlsx&amp;sheet=U0&amp;row=935&amp;col=7&amp;number=0.701&amp;sourceID=14","0.701")</f>
        <v>0.701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HYPERLINK("http://141.218.60.56/~jnz1568/getInfo.php?workbook=22_12.xlsx&amp;sheet=U0&amp;row=936&amp;col=6&amp;number=4.2&amp;sourceID=14","4.2")</f>
        <v>4.2</v>
      </c>
      <c r="G936" s="4" t="str">
        <f>HYPERLINK("http://141.218.60.56/~jnz1568/getInfo.php?workbook=22_12.xlsx&amp;sheet=U0&amp;row=936&amp;col=7&amp;number=0.703&amp;sourceID=14","0.703")</f>
        <v>0.703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HYPERLINK("http://141.218.60.56/~jnz1568/getInfo.php?workbook=22_12.xlsx&amp;sheet=U0&amp;row=937&amp;col=6&amp;number=4.3&amp;sourceID=14","4.3")</f>
        <v>4.3</v>
      </c>
      <c r="G937" s="4" t="str">
        <f>HYPERLINK("http://141.218.60.56/~jnz1568/getInfo.php?workbook=22_12.xlsx&amp;sheet=U0&amp;row=937&amp;col=7&amp;number=0.704&amp;sourceID=14","0.704")</f>
        <v>0.704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HYPERLINK("http://141.218.60.56/~jnz1568/getInfo.php?workbook=22_12.xlsx&amp;sheet=U0&amp;row=938&amp;col=6&amp;number=4.4&amp;sourceID=14","4.4")</f>
        <v>4.4</v>
      </c>
      <c r="G938" s="4" t="str">
        <f>HYPERLINK("http://141.218.60.56/~jnz1568/getInfo.php?workbook=22_12.xlsx&amp;sheet=U0&amp;row=938&amp;col=7&amp;number=0.706&amp;sourceID=14","0.706")</f>
        <v>0.706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HYPERLINK("http://141.218.60.56/~jnz1568/getInfo.php?workbook=22_12.xlsx&amp;sheet=U0&amp;row=939&amp;col=6&amp;number=4.5&amp;sourceID=14","4.5")</f>
        <v>4.5</v>
      </c>
      <c r="G939" s="4" t="str">
        <f>HYPERLINK("http://141.218.60.56/~jnz1568/getInfo.php?workbook=22_12.xlsx&amp;sheet=U0&amp;row=939&amp;col=7&amp;number=0.709&amp;sourceID=14","0.709")</f>
        <v>0.709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HYPERLINK("http://141.218.60.56/~jnz1568/getInfo.php?workbook=22_12.xlsx&amp;sheet=U0&amp;row=940&amp;col=6&amp;number=4.6&amp;sourceID=14","4.6")</f>
        <v>4.6</v>
      </c>
      <c r="G940" s="4" t="str">
        <f>HYPERLINK("http://141.218.60.56/~jnz1568/getInfo.php?workbook=22_12.xlsx&amp;sheet=U0&amp;row=940&amp;col=7&amp;number=0.712&amp;sourceID=14","0.712")</f>
        <v>0.712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HYPERLINK("http://141.218.60.56/~jnz1568/getInfo.php?workbook=22_12.xlsx&amp;sheet=U0&amp;row=941&amp;col=6&amp;number=4.7&amp;sourceID=14","4.7")</f>
        <v>4.7</v>
      </c>
      <c r="G941" s="4" t="str">
        <f>HYPERLINK("http://141.218.60.56/~jnz1568/getInfo.php?workbook=22_12.xlsx&amp;sheet=U0&amp;row=941&amp;col=7&amp;number=0.716&amp;sourceID=14","0.716")</f>
        <v>0.716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HYPERLINK("http://141.218.60.56/~jnz1568/getInfo.php?workbook=22_12.xlsx&amp;sheet=U0&amp;row=942&amp;col=6&amp;number=4.8&amp;sourceID=14","4.8")</f>
        <v>4.8</v>
      </c>
      <c r="G942" s="4" t="str">
        <f>HYPERLINK("http://141.218.60.56/~jnz1568/getInfo.php?workbook=22_12.xlsx&amp;sheet=U0&amp;row=942&amp;col=7&amp;number=0.72&amp;sourceID=14","0.72")</f>
        <v>0.72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HYPERLINK("http://141.218.60.56/~jnz1568/getInfo.php?workbook=22_12.xlsx&amp;sheet=U0&amp;row=943&amp;col=6&amp;number=4.9&amp;sourceID=14","4.9")</f>
        <v>4.9</v>
      </c>
      <c r="G943" s="4" t="str">
        <f>HYPERLINK("http://141.218.60.56/~jnz1568/getInfo.php?workbook=22_12.xlsx&amp;sheet=U0&amp;row=943&amp;col=7&amp;number=0.726&amp;sourceID=14","0.726")</f>
        <v>0.726</v>
      </c>
    </row>
    <row r="944" spans="1:7">
      <c r="A944" s="3">
        <v>22</v>
      </c>
      <c r="B944" s="3">
        <v>12</v>
      </c>
      <c r="C944" s="3">
        <v>4</v>
      </c>
      <c r="D944" s="3">
        <v>12</v>
      </c>
      <c r="E944" s="3">
        <v>1</v>
      </c>
      <c r="F944" s="4" t="str">
        <f>HYPERLINK("http://141.218.60.56/~jnz1568/getInfo.php?workbook=22_12.xlsx&amp;sheet=U0&amp;row=944&amp;col=6&amp;number=3&amp;sourceID=14","3")</f>
        <v>3</v>
      </c>
      <c r="G944" s="4" t="str">
        <f>HYPERLINK("http://141.218.60.56/~jnz1568/getInfo.php?workbook=22_12.xlsx&amp;sheet=U0&amp;row=944&amp;col=7&amp;number=3.23&amp;sourceID=14","3.23")</f>
        <v>3.23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HYPERLINK("http://141.218.60.56/~jnz1568/getInfo.php?workbook=22_12.xlsx&amp;sheet=U0&amp;row=945&amp;col=6&amp;number=3.1&amp;sourceID=14","3.1")</f>
        <v>3.1</v>
      </c>
      <c r="G945" s="4" t="str">
        <f>HYPERLINK("http://141.218.60.56/~jnz1568/getInfo.php?workbook=22_12.xlsx&amp;sheet=U0&amp;row=945&amp;col=7&amp;number=3.23&amp;sourceID=14","3.23")</f>
        <v>3.23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HYPERLINK("http://141.218.60.56/~jnz1568/getInfo.php?workbook=22_12.xlsx&amp;sheet=U0&amp;row=946&amp;col=6&amp;number=3.2&amp;sourceID=14","3.2")</f>
        <v>3.2</v>
      </c>
      <c r="G946" s="4" t="str">
        <f>HYPERLINK("http://141.218.60.56/~jnz1568/getInfo.php?workbook=22_12.xlsx&amp;sheet=U0&amp;row=946&amp;col=7&amp;number=3.23&amp;sourceID=14","3.23")</f>
        <v>3.23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HYPERLINK("http://141.218.60.56/~jnz1568/getInfo.php?workbook=22_12.xlsx&amp;sheet=U0&amp;row=947&amp;col=6&amp;number=3.3&amp;sourceID=14","3.3")</f>
        <v>3.3</v>
      </c>
      <c r="G947" s="4" t="str">
        <f>HYPERLINK("http://141.218.60.56/~jnz1568/getInfo.php?workbook=22_12.xlsx&amp;sheet=U0&amp;row=947&amp;col=7&amp;number=3.24&amp;sourceID=14","3.24")</f>
        <v>3.24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HYPERLINK("http://141.218.60.56/~jnz1568/getInfo.php?workbook=22_12.xlsx&amp;sheet=U0&amp;row=948&amp;col=6&amp;number=3.4&amp;sourceID=14","3.4")</f>
        <v>3.4</v>
      </c>
      <c r="G948" s="4" t="str">
        <f>HYPERLINK("http://141.218.60.56/~jnz1568/getInfo.php?workbook=22_12.xlsx&amp;sheet=U0&amp;row=948&amp;col=7&amp;number=3.24&amp;sourceID=14","3.24")</f>
        <v>3.24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HYPERLINK("http://141.218.60.56/~jnz1568/getInfo.php?workbook=22_12.xlsx&amp;sheet=U0&amp;row=949&amp;col=6&amp;number=3.5&amp;sourceID=14","3.5")</f>
        <v>3.5</v>
      </c>
      <c r="G949" s="4" t="str">
        <f>HYPERLINK("http://141.218.60.56/~jnz1568/getInfo.php?workbook=22_12.xlsx&amp;sheet=U0&amp;row=949&amp;col=7&amp;number=3.24&amp;sourceID=14","3.24")</f>
        <v>3.24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HYPERLINK("http://141.218.60.56/~jnz1568/getInfo.php?workbook=22_12.xlsx&amp;sheet=U0&amp;row=950&amp;col=6&amp;number=3.6&amp;sourceID=14","3.6")</f>
        <v>3.6</v>
      </c>
      <c r="G950" s="4" t="str">
        <f>HYPERLINK("http://141.218.60.56/~jnz1568/getInfo.php?workbook=22_12.xlsx&amp;sheet=U0&amp;row=950&amp;col=7&amp;number=3.24&amp;sourceID=14","3.24")</f>
        <v>3.24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HYPERLINK("http://141.218.60.56/~jnz1568/getInfo.php?workbook=22_12.xlsx&amp;sheet=U0&amp;row=951&amp;col=6&amp;number=3.7&amp;sourceID=14","3.7")</f>
        <v>3.7</v>
      </c>
      <c r="G951" s="4" t="str">
        <f>HYPERLINK("http://141.218.60.56/~jnz1568/getInfo.php?workbook=22_12.xlsx&amp;sheet=U0&amp;row=951&amp;col=7&amp;number=3.24&amp;sourceID=14","3.24")</f>
        <v>3.24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HYPERLINK("http://141.218.60.56/~jnz1568/getInfo.php?workbook=22_12.xlsx&amp;sheet=U0&amp;row=952&amp;col=6&amp;number=3.8&amp;sourceID=14","3.8")</f>
        <v>3.8</v>
      </c>
      <c r="G952" s="4" t="str">
        <f>HYPERLINK("http://141.218.60.56/~jnz1568/getInfo.php?workbook=22_12.xlsx&amp;sheet=U0&amp;row=952&amp;col=7&amp;number=3.24&amp;sourceID=14","3.24")</f>
        <v>3.24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HYPERLINK("http://141.218.60.56/~jnz1568/getInfo.php?workbook=22_12.xlsx&amp;sheet=U0&amp;row=953&amp;col=6&amp;number=3.9&amp;sourceID=14","3.9")</f>
        <v>3.9</v>
      </c>
      <c r="G953" s="4" t="str">
        <f>HYPERLINK("http://141.218.60.56/~jnz1568/getInfo.php?workbook=22_12.xlsx&amp;sheet=U0&amp;row=953&amp;col=7&amp;number=3.25&amp;sourceID=14","3.25")</f>
        <v>3.25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HYPERLINK("http://141.218.60.56/~jnz1568/getInfo.php?workbook=22_12.xlsx&amp;sheet=U0&amp;row=954&amp;col=6&amp;number=4&amp;sourceID=14","4")</f>
        <v>4</v>
      </c>
      <c r="G954" s="4" t="str">
        <f>HYPERLINK("http://141.218.60.56/~jnz1568/getInfo.php?workbook=22_12.xlsx&amp;sheet=U0&amp;row=954&amp;col=7&amp;number=3.25&amp;sourceID=14","3.25")</f>
        <v>3.25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HYPERLINK("http://141.218.60.56/~jnz1568/getInfo.php?workbook=22_12.xlsx&amp;sheet=U0&amp;row=955&amp;col=6&amp;number=4.1&amp;sourceID=14","4.1")</f>
        <v>4.1</v>
      </c>
      <c r="G955" s="4" t="str">
        <f>HYPERLINK("http://141.218.60.56/~jnz1568/getInfo.php?workbook=22_12.xlsx&amp;sheet=U0&amp;row=955&amp;col=7&amp;number=3.26&amp;sourceID=14","3.26")</f>
        <v>3.26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HYPERLINK("http://141.218.60.56/~jnz1568/getInfo.php?workbook=22_12.xlsx&amp;sheet=U0&amp;row=956&amp;col=6&amp;number=4.2&amp;sourceID=14","4.2")</f>
        <v>4.2</v>
      </c>
      <c r="G956" s="4" t="str">
        <f>HYPERLINK("http://141.218.60.56/~jnz1568/getInfo.php?workbook=22_12.xlsx&amp;sheet=U0&amp;row=956&amp;col=7&amp;number=3.26&amp;sourceID=14","3.26")</f>
        <v>3.26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HYPERLINK("http://141.218.60.56/~jnz1568/getInfo.php?workbook=22_12.xlsx&amp;sheet=U0&amp;row=957&amp;col=6&amp;number=4.3&amp;sourceID=14","4.3")</f>
        <v>4.3</v>
      </c>
      <c r="G957" s="4" t="str">
        <f>HYPERLINK("http://141.218.60.56/~jnz1568/getInfo.php?workbook=22_12.xlsx&amp;sheet=U0&amp;row=957&amp;col=7&amp;number=3.27&amp;sourceID=14","3.27")</f>
        <v>3.27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HYPERLINK("http://141.218.60.56/~jnz1568/getInfo.php?workbook=22_12.xlsx&amp;sheet=U0&amp;row=958&amp;col=6&amp;number=4.4&amp;sourceID=14","4.4")</f>
        <v>4.4</v>
      </c>
      <c r="G958" s="4" t="str">
        <f>HYPERLINK("http://141.218.60.56/~jnz1568/getInfo.php?workbook=22_12.xlsx&amp;sheet=U0&amp;row=958&amp;col=7&amp;number=3.28&amp;sourceID=14","3.28")</f>
        <v>3.28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HYPERLINK("http://141.218.60.56/~jnz1568/getInfo.php?workbook=22_12.xlsx&amp;sheet=U0&amp;row=959&amp;col=6&amp;number=4.5&amp;sourceID=14","4.5")</f>
        <v>4.5</v>
      </c>
      <c r="G959" s="4" t="str">
        <f>HYPERLINK("http://141.218.60.56/~jnz1568/getInfo.php?workbook=22_12.xlsx&amp;sheet=U0&amp;row=959&amp;col=7&amp;number=3.29&amp;sourceID=14","3.29")</f>
        <v>3.29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HYPERLINK("http://141.218.60.56/~jnz1568/getInfo.php?workbook=22_12.xlsx&amp;sheet=U0&amp;row=960&amp;col=6&amp;number=4.6&amp;sourceID=14","4.6")</f>
        <v>4.6</v>
      </c>
      <c r="G960" s="4" t="str">
        <f>HYPERLINK("http://141.218.60.56/~jnz1568/getInfo.php?workbook=22_12.xlsx&amp;sheet=U0&amp;row=960&amp;col=7&amp;number=3.31&amp;sourceID=14","3.31")</f>
        <v>3.31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HYPERLINK("http://141.218.60.56/~jnz1568/getInfo.php?workbook=22_12.xlsx&amp;sheet=U0&amp;row=961&amp;col=6&amp;number=4.7&amp;sourceID=14","4.7")</f>
        <v>4.7</v>
      </c>
      <c r="G961" s="4" t="str">
        <f>HYPERLINK("http://141.218.60.56/~jnz1568/getInfo.php?workbook=22_12.xlsx&amp;sheet=U0&amp;row=961&amp;col=7&amp;number=3.32&amp;sourceID=14","3.32")</f>
        <v>3.32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HYPERLINK("http://141.218.60.56/~jnz1568/getInfo.php?workbook=22_12.xlsx&amp;sheet=U0&amp;row=962&amp;col=6&amp;number=4.8&amp;sourceID=14","4.8")</f>
        <v>4.8</v>
      </c>
      <c r="G962" s="4" t="str">
        <f>HYPERLINK("http://141.218.60.56/~jnz1568/getInfo.php?workbook=22_12.xlsx&amp;sheet=U0&amp;row=962&amp;col=7&amp;number=3.35&amp;sourceID=14","3.35")</f>
        <v>3.35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HYPERLINK("http://141.218.60.56/~jnz1568/getInfo.php?workbook=22_12.xlsx&amp;sheet=U0&amp;row=963&amp;col=6&amp;number=4.9&amp;sourceID=14","4.9")</f>
        <v>4.9</v>
      </c>
      <c r="G963" s="4" t="str">
        <f>HYPERLINK("http://141.218.60.56/~jnz1568/getInfo.php?workbook=22_12.xlsx&amp;sheet=U0&amp;row=963&amp;col=7&amp;number=3.38&amp;sourceID=14","3.38")</f>
        <v>3.38</v>
      </c>
    </row>
    <row r="964" spans="1:7">
      <c r="A964" s="3">
        <v>22</v>
      </c>
      <c r="B964" s="3">
        <v>12</v>
      </c>
      <c r="C964" s="3">
        <v>4</v>
      </c>
      <c r="D964" s="3">
        <v>13</v>
      </c>
      <c r="E964" s="3">
        <v>1</v>
      </c>
      <c r="F964" s="4" t="str">
        <f>HYPERLINK("http://141.218.60.56/~jnz1568/getInfo.php?workbook=22_12.xlsx&amp;sheet=U0&amp;row=964&amp;col=6&amp;number=3&amp;sourceID=14","3")</f>
        <v>3</v>
      </c>
      <c r="G964" s="4" t="str">
        <f>HYPERLINK("http://141.218.60.56/~jnz1568/getInfo.php?workbook=22_12.xlsx&amp;sheet=U0&amp;row=964&amp;col=7&amp;number=0.011&amp;sourceID=14","0.011")</f>
        <v>0.011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HYPERLINK("http://141.218.60.56/~jnz1568/getInfo.php?workbook=22_12.xlsx&amp;sheet=U0&amp;row=965&amp;col=6&amp;number=3.1&amp;sourceID=14","3.1")</f>
        <v>3.1</v>
      </c>
      <c r="G965" s="4" t="str">
        <f>HYPERLINK("http://141.218.60.56/~jnz1568/getInfo.php?workbook=22_12.xlsx&amp;sheet=U0&amp;row=965&amp;col=7&amp;number=0.011&amp;sourceID=14","0.011")</f>
        <v>0.011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HYPERLINK("http://141.218.60.56/~jnz1568/getInfo.php?workbook=22_12.xlsx&amp;sheet=U0&amp;row=966&amp;col=6&amp;number=3.2&amp;sourceID=14","3.2")</f>
        <v>3.2</v>
      </c>
      <c r="G966" s="4" t="str">
        <f>HYPERLINK("http://141.218.60.56/~jnz1568/getInfo.php?workbook=22_12.xlsx&amp;sheet=U0&amp;row=966&amp;col=7&amp;number=0.011&amp;sourceID=14","0.011")</f>
        <v>0.011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HYPERLINK("http://141.218.60.56/~jnz1568/getInfo.php?workbook=22_12.xlsx&amp;sheet=U0&amp;row=967&amp;col=6&amp;number=3.3&amp;sourceID=14","3.3")</f>
        <v>3.3</v>
      </c>
      <c r="G967" s="4" t="str">
        <f>HYPERLINK("http://141.218.60.56/~jnz1568/getInfo.php?workbook=22_12.xlsx&amp;sheet=U0&amp;row=967&amp;col=7&amp;number=0.011&amp;sourceID=14","0.011")</f>
        <v>0.011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HYPERLINK("http://141.218.60.56/~jnz1568/getInfo.php?workbook=22_12.xlsx&amp;sheet=U0&amp;row=968&amp;col=6&amp;number=3.4&amp;sourceID=14","3.4")</f>
        <v>3.4</v>
      </c>
      <c r="G968" s="4" t="str">
        <f>HYPERLINK("http://141.218.60.56/~jnz1568/getInfo.php?workbook=22_12.xlsx&amp;sheet=U0&amp;row=968&amp;col=7&amp;number=0.011&amp;sourceID=14","0.011")</f>
        <v>0.011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HYPERLINK("http://141.218.60.56/~jnz1568/getInfo.php?workbook=22_12.xlsx&amp;sheet=U0&amp;row=969&amp;col=6&amp;number=3.5&amp;sourceID=14","3.5")</f>
        <v>3.5</v>
      </c>
      <c r="G969" s="4" t="str">
        <f>HYPERLINK("http://141.218.60.56/~jnz1568/getInfo.php?workbook=22_12.xlsx&amp;sheet=U0&amp;row=969&amp;col=7&amp;number=0.011&amp;sourceID=14","0.011")</f>
        <v>0.011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HYPERLINK("http://141.218.60.56/~jnz1568/getInfo.php?workbook=22_12.xlsx&amp;sheet=U0&amp;row=970&amp;col=6&amp;number=3.6&amp;sourceID=14","3.6")</f>
        <v>3.6</v>
      </c>
      <c r="G970" s="4" t="str">
        <f>HYPERLINK("http://141.218.60.56/~jnz1568/getInfo.php?workbook=22_12.xlsx&amp;sheet=U0&amp;row=970&amp;col=7&amp;number=0.011&amp;sourceID=14","0.011")</f>
        <v>0.011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HYPERLINK("http://141.218.60.56/~jnz1568/getInfo.php?workbook=22_12.xlsx&amp;sheet=U0&amp;row=971&amp;col=6&amp;number=3.7&amp;sourceID=14","3.7")</f>
        <v>3.7</v>
      </c>
      <c r="G971" s="4" t="str">
        <f>HYPERLINK("http://141.218.60.56/~jnz1568/getInfo.php?workbook=22_12.xlsx&amp;sheet=U0&amp;row=971&amp;col=7&amp;number=0.011&amp;sourceID=14","0.011")</f>
        <v>0.011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HYPERLINK("http://141.218.60.56/~jnz1568/getInfo.php?workbook=22_12.xlsx&amp;sheet=U0&amp;row=972&amp;col=6&amp;number=3.8&amp;sourceID=14","3.8")</f>
        <v>3.8</v>
      </c>
      <c r="G972" s="4" t="str">
        <f>HYPERLINK("http://141.218.60.56/~jnz1568/getInfo.php?workbook=22_12.xlsx&amp;sheet=U0&amp;row=972&amp;col=7&amp;number=0.011&amp;sourceID=14","0.011")</f>
        <v>0.011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HYPERLINK("http://141.218.60.56/~jnz1568/getInfo.php?workbook=22_12.xlsx&amp;sheet=U0&amp;row=973&amp;col=6&amp;number=3.9&amp;sourceID=14","3.9")</f>
        <v>3.9</v>
      </c>
      <c r="G973" s="4" t="str">
        <f>HYPERLINK("http://141.218.60.56/~jnz1568/getInfo.php?workbook=22_12.xlsx&amp;sheet=U0&amp;row=973&amp;col=7&amp;number=0.011&amp;sourceID=14","0.011")</f>
        <v>0.011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HYPERLINK("http://141.218.60.56/~jnz1568/getInfo.php?workbook=22_12.xlsx&amp;sheet=U0&amp;row=974&amp;col=6&amp;number=4&amp;sourceID=14","4")</f>
        <v>4</v>
      </c>
      <c r="G974" s="4" t="str">
        <f>HYPERLINK("http://141.218.60.56/~jnz1568/getInfo.php?workbook=22_12.xlsx&amp;sheet=U0&amp;row=974&amp;col=7&amp;number=0.011&amp;sourceID=14","0.011")</f>
        <v>0.011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HYPERLINK("http://141.218.60.56/~jnz1568/getInfo.php?workbook=22_12.xlsx&amp;sheet=U0&amp;row=975&amp;col=6&amp;number=4.1&amp;sourceID=14","4.1")</f>
        <v>4.1</v>
      </c>
      <c r="G975" s="4" t="str">
        <f>HYPERLINK("http://141.218.60.56/~jnz1568/getInfo.php?workbook=22_12.xlsx&amp;sheet=U0&amp;row=975&amp;col=7&amp;number=0.0109&amp;sourceID=14","0.0109")</f>
        <v>0.0109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HYPERLINK("http://141.218.60.56/~jnz1568/getInfo.php?workbook=22_12.xlsx&amp;sheet=U0&amp;row=976&amp;col=6&amp;number=4.2&amp;sourceID=14","4.2")</f>
        <v>4.2</v>
      </c>
      <c r="G976" s="4" t="str">
        <f>HYPERLINK("http://141.218.60.56/~jnz1568/getInfo.php?workbook=22_12.xlsx&amp;sheet=U0&amp;row=976&amp;col=7&amp;number=0.0109&amp;sourceID=14","0.0109")</f>
        <v>0.0109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HYPERLINK("http://141.218.60.56/~jnz1568/getInfo.php?workbook=22_12.xlsx&amp;sheet=U0&amp;row=977&amp;col=6&amp;number=4.3&amp;sourceID=14","4.3")</f>
        <v>4.3</v>
      </c>
      <c r="G977" s="4" t="str">
        <f>HYPERLINK("http://141.218.60.56/~jnz1568/getInfo.php?workbook=22_12.xlsx&amp;sheet=U0&amp;row=977&amp;col=7&amp;number=0.0109&amp;sourceID=14","0.0109")</f>
        <v>0.0109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HYPERLINK("http://141.218.60.56/~jnz1568/getInfo.php?workbook=22_12.xlsx&amp;sheet=U0&amp;row=978&amp;col=6&amp;number=4.4&amp;sourceID=14","4.4")</f>
        <v>4.4</v>
      </c>
      <c r="G978" s="4" t="str">
        <f>HYPERLINK("http://141.218.60.56/~jnz1568/getInfo.php?workbook=22_12.xlsx&amp;sheet=U0&amp;row=978&amp;col=7&amp;number=0.0109&amp;sourceID=14","0.0109")</f>
        <v>0.0109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HYPERLINK("http://141.218.60.56/~jnz1568/getInfo.php?workbook=22_12.xlsx&amp;sheet=U0&amp;row=979&amp;col=6&amp;number=4.5&amp;sourceID=14","4.5")</f>
        <v>4.5</v>
      </c>
      <c r="G979" s="4" t="str">
        <f>HYPERLINK("http://141.218.60.56/~jnz1568/getInfo.php?workbook=22_12.xlsx&amp;sheet=U0&amp;row=979&amp;col=7&amp;number=0.0109&amp;sourceID=14","0.0109")</f>
        <v>0.0109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HYPERLINK("http://141.218.60.56/~jnz1568/getInfo.php?workbook=22_12.xlsx&amp;sheet=U0&amp;row=980&amp;col=6&amp;number=4.6&amp;sourceID=14","4.6")</f>
        <v>4.6</v>
      </c>
      <c r="G980" s="4" t="str">
        <f>HYPERLINK("http://141.218.60.56/~jnz1568/getInfo.php?workbook=22_12.xlsx&amp;sheet=U0&amp;row=980&amp;col=7&amp;number=0.0108&amp;sourceID=14","0.0108")</f>
        <v>0.0108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HYPERLINK("http://141.218.60.56/~jnz1568/getInfo.php?workbook=22_12.xlsx&amp;sheet=U0&amp;row=981&amp;col=6&amp;number=4.7&amp;sourceID=14","4.7")</f>
        <v>4.7</v>
      </c>
      <c r="G981" s="4" t="str">
        <f>HYPERLINK("http://141.218.60.56/~jnz1568/getInfo.php?workbook=22_12.xlsx&amp;sheet=U0&amp;row=981&amp;col=7&amp;number=0.0108&amp;sourceID=14","0.0108")</f>
        <v>0.0108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HYPERLINK("http://141.218.60.56/~jnz1568/getInfo.php?workbook=22_12.xlsx&amp;sheet=U0&amp;row=982&amp;col=6&amp;number=4.8&amp;sourceID=14","4.8")</f>
        <v>4.8</v>
      </c>
      <c r="G982" s="4" t="str">
        <f>HYPERLINK("http://141.218.60.56/~jnz1568/getInfo.php?workbook=22_12.xlsx&amp;sheet=U0&amp;row=982&amp;col=7&amp;number=0.0107&amp;sourceID=14","0.0107")</f>
        <v>0.0107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HYPERLINK("http://141.218.60.56/~jnz1568/getInfo.php?workbook=22_12.xlsx&amp;sheet=U0&amp;row=983&amp;col=6&amp;number=4.9&amp;sourceID=14","4.9")</f>
        <v>4.9</v>
      </c>
      <c r="G983" s="4" t="str">
        <f>HYPERLINK("http://141.218.60.56/~jnz1568/getInfo.php?workbook=22_12.xlsx&amp;sheet=U0&amp;row=983&amp;col=7&amp;number=0.0107&amp;sourceID=14","0.0107")</f>
        <v>0.0107</v>
      </c>
    </row>
    <row r="984" spans="1:7">
      <c r="A984" s="3">
        <v>22</v>
      </c>
      <c r="B984" s="3">
        <v>12</v>
      </c>
      <c r="C984" s="3">
        <v>4</v>
      </c>
      <c r="D984" s="3">
        <v>14</v>
      </c>
      <c r="E984" s="3">
        <v>1</v>
      </c>
      <c r="F984" s="4" t="str">
        <f>HYPERLINK("http://141.218.60.56/~jnz1568/getInfo.php?workbook=22_12.xlsx&amp;sheet=U0&amp;row=984&amp;col=6&amp;number=3&amp;sourceID=14","3")</f>
        <v>3</v>
      </c>
      <c r="G984" s="4" t="str">
        <f>HYPERLINK("http://141.218.60.56/~jnz1568/getInfo.php?workbook=22_12.xlsx&amp;sheet=U0&amp;row=984&amp;col=7&amp;number=0.0607&amp;sourceID=14","0.0607")</f>
        <v>0.0607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HYPERLINK("http://141.218.60.56/~jnz1568/getInfo.php?workbook=22_12.xlsx&amp;sheet=U0&amp;row=985&amp;col=6&amp;number=3.1&amp;sourceID=14","3.1")</f>
        <v>3.1</v>
      </c>
      <c r="G985" s="4" t="str">
        <f>HYPERLINK("http://141.218.60.56/~jnz1568/getInfo.php?workbook=22_12.xlsx&amp;sheet=U0&amp;row=985&amp;col=7&amp;number=0.0607&amp;sourceID=14","0.0607")</f>
        <v>0.0607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HYPERLINK("http://141.218.60.56/~jnz1568/getInfo.php?workbook=22_12.xlsx&amp;sheet=U0&amp;row=986&amp;col=6&amp;number=3.2&amp;sourceID=14","3.2")</f>
        <v>3.2</v>
      </c>
      <c r="G986" s="4" t="str">
        <f>HYPERLINK("http://141.218.60.56/~jnz1568/getInfo.php?workbook=22_12.xlsx&amp;sheet=U0&amp;row=986&amp;col=7&amp;number=0.0607&amp;sourceID=14","0.0607")</f>
        <v>0.0607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HYPERLINK("http://141.218.60.56/~jnz1568/getInfo.php?workbook=22_12.xlsx&amp;sheet=U0&amp;row=987&amp;col=6&amp;number=3.3&amp;sourceID=14","3.3")</f>
        <v>3.3</v>
      </c>
      <c r="G987" s="4" t="str">
        <f>HYPERLINK("http://141.218.60.56/~jnz1568/getInfo.php?workbook=22_12.xlsx&amp;sheet=U0&amp;row=987&amp;col=7&amp;number=0.0607&amp;sourceID=14","0.0607")</f>
        <v>0.0607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HYPERLINK("http://141.218.60.56/~jnz1568/getInfo.php?workbook=22_12.xlsx&amp;sheet=U0&amp;row=988&amp;col=6&amp;number=3.4&amp;sourceID=14","3.4")</f>
        <v>3.4</v>
      </c>
      <c r="G988" s="4" t="str">
        <f>HYPERLINK("http://141.218.60.56/~jnz1568/getInfo.php?workbook=22_12.xlsx&amp;sheet=U0&amp;row=988&amp;col=7&amp;number=0.0606&amp;sourceID=14","0.0606")</f>
        <v>0.0606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HYPERLINK("http://141.218.60.56/~jnz1568/getInfo.php?workbook=22_12.xlsx&amp;sheet=U0&amp;row=989&amp;col=6&amp;number=3.5&amp;sourceID=14","3.5")</f>
        <v>3.5</v>
      </c>
      <c r="G989" s="4" t="str">
        <f>HYPERLINK("http://141.218.60.56/~jnz1568/getInfo.php?workbook=22_12.xlsx&amp;sheet=U0&amp;row=989&amp;col=7&amp;number=0.0606&amp;sourceID=14","0.0606")</f>
        <v>0.0606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HYPERLINK("http://141.218.60.56/~jnz1568/getInfo.php?workbook=22_12.xlsx&amp;sheet=U0&amp;row=990&amp;col=6&amp;number=3.6&amp;sourceID=14","3.6")</f>
        <v>3.6</v>
      </c>
      <c r="G990" s="4" t="str">
        <f>HYPERLINK("http://141.218.60.56/~jnz1568/getInfo.php?workbook=22_12.xlsx&amp;sheet=U0&amp;row=990&amp;col=7&amp;number=0.0606&amp;sourceID=14","0.0606")</f>
        <v>0.0606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HYPERLINK("http://141.218.60.56/~jnz1568/getInfo.php?workbook=22_12.xlsx&amp;sheet=U0&amp;row=991&amp;col=6&amp;number=3.7&amp;sourceID=14","3.7")</f>
        <v>3.7</v>
      </c>
      <c r="G991" s="4" t="str">
        <f>HYPERLINK("http://141.218.60.56/~jnz1568/getInfo.php?workbook=22_12.xlsx&amp;sheet=U0&amp;row=991&amp;col=7&amp;number=0.0606&amp;sourceID=14","0.0606")</f>
        <v>0.0606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HYPERLINK("http://141.218.60.56/~jnz1568/getInfo.php?workbook=22_12.xlsx&amp;sheet=U0&amp;row=992&amp;col=6&amp;number=3.8&amp;sourceID=14","3.8")</f>
        <v>3.8</v>
      </c>
      <c r="G992" s="4" t="str">
        <f>HYPERLINK("http://141.218.60.56/~jnz1568/getInfo.php?workbook=22_12.xlsx&amp;sheet=U0&amp;row=992&amp;col=7&amp;number=0.0606&amp;sourceID=14","0.0606")</f>
        <v>0.0606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HYPERLINK("http://141.218.60.56/~jnz1568/getInfo.php?workbook=22_12.xlsx&amp;sheet=U0&amp;row=993&amp;col=6&amp;number=3.9&amp;sourceID=14","3.9")</f>
        <v>3.9</v>
      </c>
      <c r="G993" s="4" t="str">
        <f>HYPERLINK("http://141.218.60.56/~jnz1568/getInfo.php?workbook=22_12.xlsx&amp;sheet=U0&amp;row=993&amp;col=7&amp;number=0.0605&amp;sourceID=14","0.0605")</f>
        <v>0.0605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HYPERLINK("http://141.218.60.56/~jnz1568/getInfo.php?workbook=22_12.xlsx&amp;sheet=U0&amp;row=994&amp;col=6&amp;number=4&amp;sourceID=14","4")</f>
        <v>4</v>
      </c>
      <c r="G994" s="4" t="str">
        <f>HYPERLINK("http://141.218.60.56/~jnz1568/getInfo.php?workbook=22_12.xlsx&amp;sheet=U0&amp;row=994&amp;col=7&amp;number=0.0605&amp;sourceID=14","0.0605")</f>
        <v>0.0605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HYPERLINK("http://141.218.60.56/~jnz1568/getInfo.php?workbook=22_12.xlsx&amp;sheet=U0&amp;row=995&amp;col=6&amp;number=4.1&amp;sourceID=14","4.1")</f>
        <v>4.1</v>
      </c>
      <c r="G995" s="4" t="str">
        <f>HYPERLINK("http://141.218.60.56/~jnz1568/getInfo.php?workbook=22_12.xlsx&amp;sheet=U0&amp;row=995&amp;col=7&amp;number=0.0605&amp;sourceID=14","0.0605")</f>
        <v>0.0605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HYPERLINK("http://141.218.60.56/~jnz1568/getInfo.php?workbook=22_12.xlsx&amp;sheet=U0&amp;row=996&amp;col=6&amp;number=4.2&amp;sourceID=14","4.2")</f>
        <v>4.2</v>
      </c>
      <c r="G996" s="4" t="str">
        <f>HYPERLINK("http://141.218.60.56/~jnz1568/getInfo.php?workbook=22_12.xlsx&amp;sheet=U0&amp;row=996&amp;col=7&amp;number=0.0604&amp;sourceID=14","0.0604")</f>
        <v>0.0604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HYPERLINK("http://141.218.60.56/~jnz1568/getInfo.php?workbook=22_12.xlsx&amp;sheet=U0&amp;row=997&amp;col=6&amp;number=4.3&amp;sourceID=14","4.3")</f>
        <v>4.3</v>
      </c>
      <c r="G997" s="4" t="str">
        <f>HYPERLINK("http://141.218.60.56/~jnz1568/getInfo.php?workbook=22_12.xlsx&amp;sheet=U0&amp;row=997&amp;col=7&amp;number=0.0603&amp;sourceID=14","0.0603")</f>
        <v>0.0603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HYPERLINK("http://141.218.60.56/~jnz1568/getInfo.php?workbook=22_12.xlsx&amp;sheet=U0&amp;row=998&amp;col=6&amp;number=4.4&amp;sourceID=14","4.4")</f>
        <v>4.4</v>
      </c>
      <c r="G998" s="4" t="str">
        <f>HYPERLINK("http://141.218.60.56/~jnz1568/getInfo.php?workbook=22_12.xlsx&amp;sheet=U0&amp;row=998&amp;col=7&amp;number=0.0602&amp;sourceID=14","0.0602")</f>
        <v>0.0602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HYPERLINK("http://141.218.60.56/~jnz1568/getInfo.php?workbook=22_12.xlsx&amp;sheet=U0&amp;row=999&amp;col=6&amp;number=4.5&amp;sourceID=14","4.5")</f>
        <v>4.5</v>
      </c>
      <c r="G999" s="4" t="str">
        <f>HYPERLINK("http://141.218.60.56/~jnz1568/getInfo.php?workbook=22_12.xlsx&amp;sheet=U0&amp;row=999&amp;col=7&amp;number=0.0601&amp;sourceID=14","0.0601")</f>
        <v>0.0601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HYPERLINK("http://141.218.60.56/~jnz1568/getInfo.php?workbook=22_12.xlsx&amp;sheet=U0&amp;row=1000&amp;col=6&amp;number=4.6&amp;sourceID=14","4.6")</f>
        <v>4.6</v>
      </c>
      <c r="G1000" s="4" t="str">
        <f>HYPERLINK("http://141.218.60.56/~jnz1568/getInfo.php?workbook=22_12.xlsx&amp;sheet=U0&amp;row=1000&amp;col=7&amp;number=0.06&amp;sourceID=14","0.06")</f>
        <v>0.06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HYPERLINK("http://141.218.60.56/~jnz1568/getInfo.php?workbook=22_12.xlsx&amp;sheet=U0&amp;row=1001&amp;col=6&amp;number=4.7&amp;sourceID=14","4.7")</f>
        <v>4.7</v>
      </c>
      <c r="G1001" s="4" t="str">
        <f>HYPERLINK("http://141.218.60.56/~jnz1568/getInfo.php?workbook=22_12.xlsx&amp;sheet=U0&amp;row=1001&amp;col=7&amp;number=0.0598&amp;sourceID=14","0.0598")</f>
        <v>0.0598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HYPERLINK("http://141.218.60.56/~jnz1568/getInfo.php?workbook=22_12.xlsx&amp;sheet=U0&amp;row=1002&amp;col=6&amp;number=4.8&amp;sourceID=14","4.8")</f>
        <v>4.8</v>
      </c>
      <c r="G1002" s="4" t="str">
        <f>HYPERLINK("http://141.218.60.56/~jnz1568/getInfo.php?workbook=22_12.xlsx&amp;sheet=U0&amp;row=1002&amp;col=7&amp;number=0.0595&amp;sourceID=14","0.0595")</f>
        <v>0.0595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HYPERLINK("http://141.218.60.56/~jnz1568/getInfo.php?workbook=22_12.xlsx&amp;sheet=U0&amp;row=1003&amp;col=6&amp;number=4.9&amp;sourceID=14","4.9")</f>
        <v>4.9</v>
      </c>
      <c r="G1003" s="4" t="str">
        <f>HYPERLINK("http://141.218.60.56/~jnz1568/getInfo.php?workbook=22_12.xlsx&amp;sheet=U0&amp;row=1003&amp;col=7&amp;number=0.0593&amp;sourceID=14","0.0593")</f>
        <v>0.0593</v>
      </c>
    </row>
    <row r="1004" spans="1:7">
      <c r="A1004" s="3">
        <v>22</v>
      </c>
      <c r="B1004" s="3">
        <v>12</v>
      </c>
      <c r="C1004" s="3">
        <v>4</v>
      </c>
      <c r="D1004" s="3">
        <v>15</v>
      </c>
      <c r="E1004" s="3">
        <v>1</v>
      </c>
      <c r="F1004" s="4" t="str">
        <f>HYPERLINK("http://141.218.60.56/~jnz1568/getInfo.php?workbook=22_12.xlsx&amp;sheet=U0&amp;row=1004&amp;col=6&amp;number=3&amp;sourceID=14","3")</f>
        <v>3</v>
      </c>
      <c r="G1004" s="4" t="str">
        <f>HYPERLINK("http://141.218.60.56/~jnz1568/getInfo.php?workbook=22_12.xlsx&amp;sheet=U0&amp;row=1004&amp;col=7&amp;number=0.077&amp;sourceID=14","0.077")</f>
        <v>0.077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HYPERLINK("http://141.218.60.56/~jnz1568/getInfo.php?workbook=22_12.xlsx&amp;sheet=U0&amp;row=1005&amp;col=6&amp;number=3.1&amp;sourceID=14","3.1")</f>
        <v>3.1</v>
      </c>
      <c r="G1005" s="4" t="str">
        <f>HYPERLINK("http://141.218.60.56/~jnz1568/getInfo.php?workbook=22_12.xlsx&amp;sheet=U0&amp;row=1005&amp;col=7&amp;number=0.0771&amp;sourceID=14","0.0771")</f>
        <v>0.0771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HYPERLINK("http://141.218.60.56/~jnz1568/getInfo.php?workbook=22_12.xlsx&amp;sheet=U0&amp;row=1006&amp;col=6&amp;number=3.2&amp;sourceID=14","3.2")</f>
        <v>3.2</v>
      </c>
      <c r="G1006" s="4" t="str">
        <f>HYPERLINK("http://141.218.60.56/~jnz1568/getInfo.php?workbook=22_12.xlsx&amp;sheet=U0&amp;row=1006&amp;col=7&amp;number=0.0771&amp;sourceID=14","0.0771")</f>
        <v>0.0771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HYPERLINK("http://141.218.60.56/~jnz1568/getInfo.php?workbook=22_12.xlsx&amp;sheet=U0&amp;row=1007&amp;col=6&amp;number=3.3&amp;sourceID=14","3.3")</f>
        <v>3.3</v>
      </c>
      <c r="G1007" s="4" t="str">
        <f>HYPERLINK("http://141.218.60.56/~jnz1568/getInfo.php?workbook=22_12.xlsx&amp;sheet=U0&amp;row=1007&amp;col=7&amp;number=0.0771&amp;sourceID=14","0.0771")</f>
        <v>0.0771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HYPERLINK("http://141.218.60.56/~jnz1568/getInfo.php?workbook=22_12.xlsx&amp;sheet=U0&amp;row=1008&amp;col=6&amp;number=3.4&amp;sourceID=14","3.4")</f>
        <v>3.4</v>
      </c>
      <c r="G1008" s="4" t="str">
        <f>HYPERLINK("http://141.218.60.56/~jnz1568/getInfo.php?workbook=22_12.xlsx&amp;sheet=U0&amp;row=1008&amp;col=7&amp;number=0.0771&amp;sourceID=14","0.0771")</f>
        <v>0.0771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HYPERLINK("http://141.218.60.56/~jnz1568/getInfo.php?workbook=22_12.xlsx&amp;sheet=U0&amp;row=1009&amp;col=6&amp;number=3.5&amp;sourceID=14","3.5")</f>
        <v>3.5</v>
      </c>
      <c r="G1009" s="4" t="str">
        <f>HYPERLINK("http://141.218.60.56/~jnz1568/getInfo.php?workbook=22_12.xlsx&amp;sheet=U0&amp;row=1009&amp;col=7&amp;number=0.0771&amp;sourceID=14","0.0771")</f>
        <v>0.0771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HYPERLINK("http://141.218.60.56/~jnz1568/getInfo.php?workbook=22_12.xlsx&amp;sheet=U0&amp;row=1010&amp;col=6&amp;number=3.6&amp;sourceID=14","3.6")</f>
        <v>3.6</v>
      </c>
      <c r="G1010" s="4" t="str">
        <f>HYPERLINK("http://141.218.60.56/~jnz1568/getInfo.php?workbook=22_12.xlsx&amp;sheet=U0&amp;row=1010&amp;col=7&amp;number=0.0771&amp;sourceID=14","0.0771")</f>
        <v>0.0771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HYPERLINK("http://141.218.60.56/~jnz1568/getInfo.php?workbook=22_12.xlsx&amp;sheet=U0&amp;row=1011&amp;col=6&amp;number=3.7&amp;sourceID=14","3.7")</f>
        <v>3.7</v>
      </c>
      <c r="G1011" s="4" t="str">
        <f>HYPERLINK("http://141.218.60.56/~jnz1568/getInfo.php?workbook=22_12.xlsx&amp;sheet=U0&amp;row=1011&amp;col=7&amp;number=0.0771&amp;sourceID=14","0.0771")</f>
        <v>0.0771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HYPERLINK("http://141.218.60.56/~jnz1568/getInfo.php?workbook=22_12.xlsx&amp;sheet=U0&amp;row=1012&amp;col=6&amp;number=3.8&amp;sourceID=14","3.8")</f>
        <v>3.8</v>
      </c>
      <c r="G1012" s="4" t="str">
        <f>HYPERLINK("http://141.218.60.56/~jnz1568/getInfo.php?workbook=22_12.xlsx&amp;sheet=U0&amp;row=1012&amp;col=7&amp;number=0.0771&amp;sourceID=14","0.0771")</f>
        <v>0.0771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HYPERLINK("http://141.218.60.56/~jnz1568/getInfo.php?workbook=22_12.xlsx&amp;sheet=U0&amp;row=1013&amp;col=6&amp;number=3.9&amp;sourceID=14","3.9")</f>
        <v>3.9</v>
      </c>
      <c r="G1013" s="4" t="str">
        <f>HYPERLINK("http://141.218.60.56/~jnz1568/getInfo.php?workbook=22_12.xlsx&amp;sheet=U0&amp;row=1013&amp;col=7&amp;number=0.0772&amp;sourceID=14","0.0772")</f>
        <v>0.0772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HYPERLINK("http://141.218.60.56/~jnz1568/getInfo.php?workbook=22_12.xlsx&amp;sheet=U0&amp;row=1014&amp;col=6&amp;number=4&amp;sourceID=14","4")</f>
        <v>4</v>
      </c>
      <c r="G1014" s="4" t="str">
        <f>HYPERLINK("http://141.218.60.56/~jnz1568/getInfo.php?workbook=22_12.xlsx&amp;sheet=U0&amp;row=1014&amp;col=7&amp;number=0.0772&amp;sourceID=14","0.0772")</f>
        <v>0.0772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HYPERLINK("http://141.218.60.56/~jnz1568/getInfo.php?workbook=22_12.xlsx&amp;sheet=U0&amp;row=1015&amp;col=6&amp;number=4.1&amp;sourceID=14","4.1")</f>
        <v>4.1</v>
      </c>
      <c r="G1015" s="4" t="str">
        <f>HYPERLINK("http://141.218.60.56/~jnz1568/getInfo.php?workbook=22_12.xlsx&amp;sheet=U0&amp;row=1015&amp;col=7&amp;number=0.0772&amp;sourceID=14","0.0772")</f>
        <v>0.0772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HYPERLINK("http://141.218.60.56/~jnz1568/getInfo.php?workbook=22_12.xlsx&amp;sheet=U0&amp;row=1016&amp;col=6&amp;number=4.2&amp;sourceID=14","4.2")</f>
        <v>4.2</v>
      </c>
      <c r="G1016" s="4" t="str">
        <f>HYPERLINK("http://141.218.60.56/~jnz1568/getInfo.php?workbook=22_12.xlsx&amp;sheet=U0&amp;row=1016&amp;col=7&amp;number=0.0773&amp;sourceID=14","0.0773")</f>
        <v>0.0773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HYPERLINK("http://141.218.60.56/~jnz1568/getInfo.php?workbook=22_12.xlsx&amp;sheet=U0&amp;row=1017&amp;col=6&amp;number=4.3&amp;sourceID=14","4.3")</f>
        <v>4.3</v>
      </c>
      <c r="G1017" s="4" t="str">
        <f>HYPERLINK("http://141.218.60.56/~jnz1568/getInfo.php?workbook=22_12.xlsx&amp;sheet=U0&amp;row=1017&amp;col=7&amp;number=0.0774&amp;sourceID=14","0.0774")</f>
        <v>0.0774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HYPERLINK("http://141.218.60.56/~jnz1568/getInfo.php?workbook=22_12.xlsx&amp;sheet=U0&amp;row=1018&amp;col=6&amp;number=4.4&amp;sourceID=14","4.4")</f>
        <v>4.4</v>
      </c>
      <c r="G1018" s="4" t="str">
        <f>HYPERLINK("http://141.218.60.56/~jnz1568/getInfo.php?workbook=22_12.xlsx&amp;sheet=U0&amp;row=1018&amp;col=7&amp;number=0.0775&amp;sourceID=14","0.0775")</f>
        <v>0.0775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HYPERLINK("http://141.218.60.56/~jnz1568/getInfo.php?workbook=22_12.xlsx&amp;sheet=U0&amp;row=1019&amp;col=6&amp;number=4.5&amp;sourceID=14","4.5")</f>
        <v>4.5</v>
      </c>
      <c r="G1019" s="4" t="str">
        <f>HYPERLINK("http://141.218.60.56/~jnz1568/getInfo.php?workbook=22_12.xlsx&amp;sheet=U0&amp;row=1019&amp;col=7&amp;number=0.0776&amp;sourceID=14","0.0776")</f>
        <v>0.0776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HYPERLINK("http://141.218.60.56/~jnz1568/getInfo.php?workbook=22_12.xlsx&amp;sheet=U0&amp;row=1020&amp;col=6&amp;number=4.6&amp;sourceID=14","4.6")</f>
        <v>4.6</v>
      </c>
      <c r="G1020" s="4" t="str">
        <f>HYPERLINK("http://141.218.60.56/~jnz1568/getInfo.php?workbook=22_12.xlsx&amp;sheet=U0&amp;row=1020&amp;col=7&amp;number=0.0777&amp;sourceID=14","0.0777")</f>
        <v>0.0777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HYPERLINK("http://141.218.60.56/~jnz1568/getInfo.php?workbook=22_12.xlsx&amp;sheet=U0&amp;row=1021&amp;col=6&amp;number=4.7&amp;sourceID=14","4.7")</f>
        <v>4.7</v>
      </c>
      <c r="G1021" s="4" t="str">
        <f>HYPERLINK("http://141.218.60.56/~jnz1568/getInfo.php?workbook=22_12.xlsx&amp;sheet=U0&amp;row=1021&amp;col=7&amp;number=0.0779&amp;sourceID=14","0.0779")</f>
        <v>0.0779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HYPERLINK("http://141.218.60.56/~jnz1568/getInfo.php?workbook=22_12.xlsx&amp;sheet=U0&amp;row=1022&amp;col=6&amp;number=4.8&amp;sourceID=14","4.8")</f>
        <v>4.8</v>
      </c>
      <c r="G1022" s="4" t="str">
        <f>HYPERLINK("http://141.218.60.56/~jnz1568/getInfo.php?workbook=22_12.xlsx&amp;sheet=U0&amp;row=1022&amp;col=7&amp;number=0.0781&amp;sourceID=14","0.0781")</f>
        <v>0.0781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HYPERLINK("http://141.218.60.56/~jnz1568/getInfo.php?workbook=22_12.xlsx&amp;sheet=U0&amp;row=1023&amp;col=6&amp;number=4.9&amp;sourceID=14","4.9")</f>
        <v>4.9</v>
      </c>
      <c r="G1023" s="4" t="str">
        <f>HYPERLINK("http://141.218.60.56/~jnz1568/getInfo.php?workbook=22_12.xlsx&amp;sheet=U0&amp;row=1023&amp;col=7&amp;number=0.0784&amp;sourceID=14","0.0784")</f>
        <v>0.0784</v>
      </c>
    </row>
    <row r="1024" spans="1:7">
      <c r="A1024" s="3">
        <v>22</v>
      </c>
      <c r="B1024" s="3">
        <v>12</v>
      </c>
      <c r="C1024" s="3">
        <v>4</v>
      </c>
      <c r="D1024" s="3">
        <v>16</v>
      </c>
      <c r="E1024" s="3">
        <v>1</v>
      </c>
      <c r="F1024" s="4" t="str">
        <f>HYPERLINK("http://141.218.60.56/~jnz1568/getInfo.php?workbook=22_12.xlsx&amp;sheet=U0&amp;row=1024&amp;col=6&amp;number=3&amp;sourceID=14","3")</f>
        <v>3</v>
      </c>
      <c r="G1024" s="4" t="str">
        <f>HYPERLINK("http://141.218.60.56/~jnz1568/getInfo.php?workbook=22_12.xlsx&amp;sheet=U0&amp;row=1024&amp;col=7&amp;number=0.025&amp;sourceID=14","0.025")</f>
        <v>0.025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HYPERLINK("http://141.218.60.56/~jnz1568/getInfo.php?workbook=22_12.xlsx&amp;sheet=U0&amp;row=1025&amp;col=6&amp;number=3.1&amp;sourceID=14","3.1")</f>
        <v>3.1</v>
      </c>
      <c r="G1025" s="4" t="str">
        <f>HYPERLINK("http://141.218.60.56/~jnz1568/getInfo.php?workbook=22_12.xlsx&amp;sheet=U0&amp;row=1025&amp;col=7&amp;number=0.025&amp;sourceID=14","0.025")</f>
        <v>0.025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HYPERLINK("http://141.218.60.56/~jnz1568/getInfo.php?workbook=22_12.xlsx&amp;sheet=U0&amp;row=1026&amp;col=6&amp;number=3.2&amp;sourceID=14","3.2")</f>
        <v>3.2</v>
      </c>
      <c r="G1026" s="4" t="str">
        <f>HYPERLINK("http://141.218.60.56/~jnz1568/getInfo.php?workbook=22_12.xlsx&amp;sheet=U0&amp;row=1026&amp;col=7&amp;number=0.025&amp;sourceID=14","0.025")</f>
        <v>0.025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HYPERLINK("http://141.218.60.56/~jnz1568/getInfo.php?workbook=22_12.xlsx&amp;sheet=U0&amp;row=1027&amp;col=6&amp;number=3.3&amp;sourceID=14","3.3")</f>
        <v>3.3</v>
      </c>
      <c r="G1027" s="4" t="str">
        <f>HYPERLINK("http://141.218.60.56/~jnz1568/getInfo.php?workbook=22_12.xlsx&amp;sheet=U0&amp;row=1027&amp;col=7&amp;number=0.025&amp;sourceID=14","0.025")</f>
        <v>0.025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HYPERLINK("http://141.218.60.56/~jnz1568/getInfo.php?workbook=22_12.xlsx&amp;sheet=U0&amp;row=1028&amp;col=6&amp;number=3.4&amp;sourceID=14","3.4")</f>
        <v>3.4</v>
      </c>
      <c r="G1028" s="4" t="str">
        <f>HYPERLINK("http://141.218.60.56/~jnz1568/getInfo.php?workbook=22_12.xlsx&amp;sheet=U0&amp;row=1028&amp;col=7&amp;number=0.025&amp;sourceID=14","0.025")</f>
        <v>0.025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HYPERLINK("http://141.218.60.56/~jnz1568/getInfo.php?workbook=22_12.xlsx&amp;sheet=U0&amp;row=1029&amp;col=6&amp;number=3.5&amp;sourceID=14","3.5")</f>
        <v>3.5</v>
      </c>
      <c r="G1029" s="4" t="str">
        <f>HYPERLINK("http://141.218.60.56/~jnz1568/getInfo.php?workbook=22_12.xlsx&amp;sheet=U0&amp;row=1029&amp;col=7&amp;number=0.0249&amp;sourceID=14","0.0249")</f>
        <v>0.0249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HYPERLINK("http://141.218.60.56/~jnz1568/getInfo.php?workbook=22_12.xlsx&amp;sheet=U0&amp;row=1030&amp;col=6&amp;number=3.6&amp;sourceID=14","3.6")</f>
        <v>3.6</v>
      </c>
      <c r="G1030" s="4" t="str">
        <f>HYPERLINK("http://141.218.60.56/~jnz1568/getInfo.php?workbook=22_12.xlsx&amp;sheet=U0&amp;row=1030&amp;col=7&amp;number=0.0249&amp;sourceID=14","0.0249")</f>
        <v>0.0249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HYPERLINK("http://141.218.60.56/~jnz1568/getInfo.php?workbook=22_12.xlsx&amp;sheet=U0&amp;row=1031&amp;col=6&amp;number=3.7&amp;sourceID=14","3.7")</f>
        <v>3.7</v>
      </c>
      <c r="G1031" s="4" t="str">
        <f>HYPERLINK("http://141.218.60.56/~jnz1568/getInfo.php?workbook=22_12.xlsx&amp;sheet=U0&amp;row=1031&amp;col=7&amp;number=0.0249&amp;sourceID=14","0.0249")</f>
        <v>0.0249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HYPERLINK("http://141.218.60.56/~jnz1568/getInfo.php?workbook=22_12.xlsx&amp;sheet=U0&amp;row=1032&amp;col=6&amp;number=3.8&amp;sourceID=14","3.8")</f>
        <v>3.8</v>
      </c>
      <c r="G1032" s="4" t="str">
        <f>HYPERLINK("http://141.218.60.56/~jnz1568/getInfo.php?workbook=22_12.xlsx&amp;sheet=U0&amp;row=1032&amp;col=7&amp;number=0.0249&amp;sourceID=14","0.0249")</f>
        <v>0.0249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HYPERLINK("http://141.218.60.56/~jnz1568/getInfo.php?workbook=22_12.xlsx&amp;sheet=U0&amp;row=1033&amp;col=6&amp;number=3.9&amp;sourceID=14","3.9")</f>
        <v>3.9</v>
      </c>
      <c r="G1033" s="4" t="str">
        <f>HYPERLINK("http://141.218.60.56/~jnz1568/getInfo.php?workbook=22_12.xlsx&amp;sheet=U0&amp;row=1033&amp;col=7&amp;number=0.0249&amp;sourceID=14","0.0249")</f>
        <v>0.0249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HYPERLINK("http://141.218.60.56/~jnz1568/getInfo.php?workbook=22_12.xlsx&amp;sheet=U0&amp;row=1034&amp;col=6&amp;number=4&amp;sourceID=14","4")</f>
        <v>4</v>
      </c>
      <c r="G1034" s="4" t="str">
        <f>HYPERLINK("http://141.218.60.56/~jnz1568/getInfo.php?workbook=22_12.xlsx&amp;sheet=U0&amp;row=1034&amp;col=7&amp;number=0.0249&amp;sourceID=14","0.0249")</f>
        <v>0.0249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HYPERLINK("http://141.218.60.56/~jnz1568/getInfo.php?workbook=22_12.xlsx&amp;sheet=U0&amp;row=1035&amp;col=6&amp;number=4.1&amp;sourceID=14","4.1")</f>
        <v>4.1</v>
      </c>
      <c r="G1035" s="4" t="str">
        <f>HYPERLINK("http://141.218.60.56/~jnz1568/getInfo.php?workbook=22_12.xlsx&amp;sheet=U0&amp;row=1035&amp;col=7&amp;number=0.0249&amp;sourceID=14","0.0249")</f>
        <v>0.0249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HYPERLINK("http://141.218.60.56/~jnz1568/getInfo.php?workbook=22_12.xlsx&amp;sheet=U0&amp;row=1036&amp;col=6&amp;number=4.2&amp;sourceID=14","4.2")</f>
        <v>4.2</v>
      </c>
      <c r="G1036" s="4" t="str">
        <f>HYPERLINK("http://141.218.60.56/~jnz1568/getInfo.php?workbook=22_12.xlsx&amp;sheet=U0&amp;row=1036&amp;col=7&amp;number=0.0248&amp;sourceID=14","0.0248")</f>
        <v>0.0248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HYPERLINK("http://141.218.60.56/~jnz1568/getInfo.php?workbook=22_12.xlsx&amp;sheet=U0&amp;row=1037&amp;col=6&amp;number=4.3&amp;sourceID=14","4.3")</f>
        <v>4.3</v>
      </c>
      <c r="G1037" s="4" t="str">
        <f>HYPERLINK("http://141.218.60.56/~jnz1568/getInfo.php?workbook=22_12.xlsx&amp;sheet=U0&amp;row=1037&amp;col=7&amp;number=0.0248&amp;sourceID=14","0.0248")</f>
        <v>0.0248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HYPERLINK("http://141.218.60.56/~jnz1568/getInfo.php?workbook=22_12.xlsx&amp;sheet=U0&amp;row=1038&amp;col=6&amp;number=4.4&amp;sourceID=14","4.4")</f>
        <v>4.4</v>
      </c>
      <c r="G1038" s="4" t="str">
        <f>HYPERLINK("http://141.218.60.56/~jnz1568/getInfo.php?workbook=22_12.xlsx&amp;sheet=U0&amp;row=1038&amp;col=7&amp;number=0.0247&amp;sourceID=14","0.0247")</f>
        <v>0.0247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HYPERLINK("http://141.218.60.56/~jnz1568/getInfo.php?workbook=22_12.xlsx&amp;sheet=U0&amp;row=1039&amp;col=6&amp;number=4.5&amp;sourceID=14","4.5")</f>
        <v>4.5</v>
      </c>
      <c r="G1039" s="4" t="str">
        <f>HYPERLINK("http://141.218.60.56/~jnz1568/getInfo.php?workbook=22_12.xlsx&amp;sheet=U0&amp;row=1039&amp;col=7&amp;number=0.0247&amp;sourceID=14","0.0247")</f>
        <v>0.0247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HYPERLINK("http://141.218.60.56/~jnz1568/getInfo.php?workbook=22_12.xlsx&amp;sheet=U0&amp;row=1040&amp;col=6&amp;number=4.6&amp;sourceID=14","4.6")</f>
        <v>4.6</v>
      </c>
      <c r="G1040" s="4" t="str">
        <f>HYPERLINK("http://141.218.60.56/~jnz1568/getInfo.php?workbook=22_12.xlsx&amp;sheet=U0&amp;row=1040&amp;col=7&amp;number=0.0246&amp;sourceID=14","0.0246")</f>
        <v>0.0246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HYPERLINK("http://141.218.60.56/~jnz1568/getInfo.php?workbook=22_12.xlsx&amp;sheet=U0&amp;row=1041&amp;col=6&amp;number=4.7&amp;sourceID=14","4.7")</f>
        <v>4.7</v>
      </c>
      <c r="G1041" s="4" t="str">
        <f>HYPERLINK("http://141.218.60.56/~jnz1568/getInfo.php?workbook=22_12.xlsx&amp;sheet=U0&amp;row=1041&amp;col=7&amp;number=0.0245&amp;sourceID=14","0.0245")</f>
        <v>0.0245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HYPERLINK("http://141.218.60.56/~jnz1568/getInfo.php?workbook=22_12.xlsx&amp;sheet=U0&amp;row=1042&amp;col=6&amp;number=4.8&amp;sourceID=14","4.8")</f>
        <v>4.8</v>
      </c>
      <c r="G1042" s="4" t="str">
        <f>HYPERLINK("http://141.218.60.56/~jnz1568/getInfo.php?workbook=22_12.xlsx&amp;sheet=U0&amp;row=1042&amp;col=7&amp;number=0.0244&amp;sourceID=14","0.0244")</f>
        <v>0.0244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HYPERLINK("http://141.218.60.56/~jnz1568/getInfo.php?workbook=22_12.xlsx&amp;sheet=U0&amp;row=1043&amp;col=6&amp;number=4.9&amp;sourceID=14","4.9")</f>
        <v>4.9</v>
      </c>
      <c r="G1043" s="4" t="str">
        <f>HYPERLINK("http://141.218.60.56/~jnz1568/getInfo.php?workbook=22_12.xlsx&amp;sheet=U0&amp;row=1043&amp;col=7&amp;number=0.0242&amp;sourceID=14","0.0242")</f>
        <v>0.0242</v>
      </c>
    </row>
    <row r="1044" spans="1:7">
      <c r="A1044" s="3">
        <v>22</v>
      </c>
      <c r="B1044" s="3">
        <v>12</v>
      </c>
      <c r="C1044" s="3">
        <v>5</v>
      </c>
      <c r="D1044" s="3">
        <v>6</v>
      </c>
      <c r="E1044" s="3">
        <v>1</v>
      </c>
      <c r="F1044" s="4" t="str">
        <f>HYPERLINK("http://141.218.60.56/~jnz1568/getInfo.php?workbook=22_12.xlsx&amp;sheet=U0&amp;row=1044&amp;col=6&amp;number=3&amp;sourceID=14","3")</f>
        <v>3</v>
      </c>
      <c r="G1044" s="4" t="str">
        <f>HYPERLINK("http://141.218.60.56/~jnz1568/getInfo.php?workbook=22_12.xlsx&amp;sheet=U0&amp;row=1044&amp;col=7&amp;number=1.98&amp;sourceID=14","1.98")</f>
        <v>1.98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HYPERLINK("http://141.218.60.56/~jnz1568/getInfo.php?workbook=22_12.xlsx&amp;sheet=U0&amp;row=1045&amp;col=6&amp;number=3.1&amp;sourceID=14","3.1")</f>
        <v>3.1</v>
      </c>
      <c r="G1045" s="4" t="str">
        <f>HYPERLINK("http://141.218.60.56/~jnz1568/getInfo.php?workbook=22_12.xlsx&amp;sheet=U0&amp;row=1045&amp;col=7&amp;number=1.98&amp;sourceID=14","1.98")</f>
        <v>1.98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HYPERLINK("http://141.218.60.56/~jnz1568/getInfo.php?workbook=22_12.xlsx&amp;sheet=U0&amp;row=1046&amp;col=6&amp;number=3.2&amp;sourceID=14","3.2")</f>
        <v>3.2</v>
      </c>
      <c r="G1046" s="4" t="str">
        <f>HYPERLINK("http://141.218.60.56/~jnz1568/getInfo.php?workbook=22_12.xlsx&amp;sheet=U0&amp;row=1046&amp;col=7&amp;number=1.98&amp;sourceID=14","1.98")</f>
        <v>1.98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HYPERLINK("http://141.218.60.56/~jnz1568/getInfo.php?workbook=22_12.xlsx&amp;sheet=U0&amp;row=1047&amp;col=6&amp;number=3.3&amp;sourceID=14","3.3")</f>
        <v>3.3</v>
      </c>
      <c r="G1047" s="4" t="str">
        <f>HYPERLINK("http://141.218.60.56/~jnz1568/getInfo.php?workbook=22_12.xlsx&amp;sheet=U0&amp;row=1047&amp;col=7&amp;number=1.98&amp;sourceID=14","1.98")</f>
        <v>1.98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HYPERLINK("http://141.218.60.56/~jnz1568/getInfo.php?workbook=22_12.xlsx&amp;sheet=U0&amp;row=1048&amp;col=6&amp;number=3.4&amp;sourceID=14","3.4")</f>
        <v>3.4</v>
      </c>
      <c r="G1048" s="4" t="str">
        <f>HYPERLINK("http://141.218.60.56/~jnz1568/getInfo.php?workbook=22_12.xlsx&amp;sheet=U0&amp;row=1048&amp;col=7&amp;number=1.98&amp;sourceID=14","1.98")</f>
        <v>1.98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HYPERLINK("http://141.218.60.56/~jnz1568/getInfo.php?workbook=22_12.xlsx&amp;sheet=U0&amp;row=1049&amp;col=6&amp;number=3.5&amp;sourceID=14","3.5")</f>
        <v>3.5</v>
      </c>
      <c r="G1049" s="4" t="str">
        <f>HYPERLINK("http://141.218.60.56/~jnz1568/getInfo.php?workbook=22_12.xlsx&amp;sheet=U0&amp;row=1049&amp;col=7&amp;number=1.98&amp;sourceID=14","1.98")</f>
        <v>1.98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HYPERLINK("http://141.218.60.56/~jnz1568/getInfo.php?workbook=22_12.xlsx&amp;sheet=U0&amp;row=1050&amp;col=6&amp;number=3.6&amp;sourceID=14","3.6")</f>
        <v>3.6</v>
      </c>
      <c r="G1050" s="4" t="str">
        <f>HYPERLINK("http://141.218.60.56/~jnz1568/getInfo.php?workbook=22_12.xlsx&amp;sheet=U0&amp;row=1050&amp;col=7&amp;number=1.99&amp;sourceID=14","1.99")</f>
        <v>1.99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HYPERLINK("http://141.218.60.56/~jnz1568/getInfo.php?workbook=22_12.xlsx&amp;sheet=U0&amp;row=1051&amp;col=6&amp;number=3.7&amp;sourceID=14","3.7")</f>
        <v>3.7</v>
      </c>
      <c r="G1051" s="4" t="str">
        <f>HYPERLINK("http://141.218.60.56/~jnz1568/getInfo.php?workbook=22_12.xlsx&amp;sheet=U0&amp;row=1051&amp;col=7&amp;number=1.99&amp;sourceID=14","1.99")</f>
        <v>1.99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HYPERLINK("http://141.218.60.56/~jnz1568/getInfo.php?workbook=22_12.xlsx&amp;sheet=U0&amp;row=1052&amp;col=6&amp;number=3.8&amp;sourceID=14","3.8")</f>
        <v>3.8</v>
      </c>
      <c r="G1052" s="4" t="str">
        <f>HYPERLINK("http://141.218.60.56/~jnz1568/getInfo.php?workbook=22_12.xlsx&amp;sheet=U0&amp;row=1052&amp;col=7&amp;number=1.99&amp;sourceID=14","1.99")</f>
        <v>1.99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HYPERLINK("http://141.218.60.56/~jnz1568/getInfo.php?workbook=22_12.xlsx&amp;sheet=U0&amp;row=1053&amp;col=6&amp;number=3.9&amp;sourceID=14","3.9")</f>
        <v>3.9</v>
      </c>
      <c r="G1053" s="4" t="str">
        <f>HYPERLINK("http://141.218.60.56/~jnz1568/getInfo.php?workbook=22_12.xlsx&amp;sheet=U0&amp;row=1053&amp;col=7&amp;number=2&amp;sourceID=14","2")</f>
        <v>2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HYPERLINK("http://141.218.60.56/~jnz1568/getInfo.php?workbook=22_12.xlsx&amp;sheet=U0&amp;row=1054&amp;col=6&amp;number=4&amp;sourceID=14","4")</f>
        <v>4</v>
      </c>
      <c r="G1054" s="4" t="str">
        <f>HYPERLINK("http://141.218.60.56/~jnz1568/getInfo.php?workbook=22_12.xlsx&amp;sheet=U0&amp;row=1054&amp;col=7&amp;number=2&amp;sourceID=14","2")</f>
        <v>2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HYPERLINK("http://141.218.60.56/~jnz1568/getInfo.php?workbook=22_12.xlsx&amp;sheet=U0&amp;row=1055&amp;col=6&amp;number=4.1&amp;sourceID=14","4.1")</f>
        <v>4.1</v>
      </c>
      <c r="G1055" s="4" t="str">
        <f>HYPERLINK("http://141.218.60.56/~jnz1568/getInfo.php?workbook=22_12.xlsx&amp;sheet=U0&amp;row=1055&amp;col=7&amp;number=2.01&amp;sourceID=14","2.01")</f>
        <v>2.01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HYPERLINK("http://141.218.60.56/~jnz1568/getInfo.php?workbook=22_12.xlsx&amp;sheet=U0&amp;row=1056&amp;col=6&amp;number=4.2&amp;sourceID=14","4.2")</f>
        <v>4.2</v>
      </c>
      <c r="G1056" s="4" t="str">
        <f>HYPERLINK("http://141.218.60.56/~jnz1568/getInfo.php?workbook=22_12.xlsx&amp;sheet=U0&amp;row=1056&amp;col=7&amp;number=2.02&amp;sourceID=14","2.02")</f>
        <v>2.02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HYPERLINK("http://141.218.60.56/~jnz1568/getInfo.php?workbook=22_12.xlsx&amp;sheet=U0&amp;row=1057&amp;col=6&amp;number=4.3&amp;sourceID=14","4.3")</f>
        <v>4.3</v>
      </c>
      <c r="G1057" s="4" t="str">
        <f>HYPERLINK("http://141.218.60.56/~jnz1568/getInfo.php?workbook=22_12.xlsx&amp;sheet=U0&amp;row=1057&amp;col=7&amp;number=2.03&amp;sourceID=14","2.03")</f>
        <v>2.03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HYPERLINK("http://141.218.60.56/~jnz1568/getInfo.php?workbook=22_12.xlsx&amp;sheet=U0&amp;row=1058&amp;col=6&amp;number=4.4&amp;sourceID=14","4.4")</f>
        <v>4.4</v>
      </c>
      <c r="G1058" s="4" t="str">
        <f>HYPERLINK("http://141.218.60.56/~jnz1568/getInfo.php?workbook=22_12.xlsx&amp;sheet=U0&amp;row=1058&amp;col=7&amp;number=2.04&amp;sourceID=14","2.04")</f>
        <v>2.04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HYPERLINK("http://141.218.60.56/~jnz1568/getInfo.php?workbook=22_12.xlsx&amp;sheet=U0&amp;row=1059&amp;col=6&amp;number=4.5&amp;sourceID=14","4.5")</f>
        <v>4.5</v>
      </c>
      <c r="G1059" s="4" t="str">
        <f>HYPERLINK("http://141.218.60.56/~jnz1568/getInfo.php?workbook=22_12.xlsx&amp;sheet=U0&amp;row=1059&amp;col=7&amp;number=2.05&amp;sourceID=14","2.05")</f>
        <v>2.05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HYPERLINK("http://141.218.60.56/~jnz1568/getInfo.php?workbook=22_12.xlsx&amp;sheet=U0&amp;row=1060&amp;col=6&amp;number=4.6&amp;sourceID=14","4.6")</f>
        <v>4.6</v>
      </c>
      <c r="G1060" s="4" t="str">
        <f>HYPERLINK("http://141.218.60.56/~jnz1568/getInfo.php?workbook=22_12.xlsx&amp;sheet=U0&amp;row=1060&amp;col=7&amp;number=2.07&amp;sourceID=14","2.07")</f>
        <v>2.07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HYPERLINK("http://141.218.60.56/~jnz1568/getInfo.php?workbook=22_12.xlsx&amp;sheet=U0&amp;row=1061&amp;col=6&amp;number=4.7&amp;sourceID=14","4.7")</f>
        <v>4.7</v>
      </c>
      <c r="G1061" s="4" t="str">
        <f>HYPERLINK("http://141.218.60.56/~jnz1568/getInfo.php?workbook=22_12.xlsx&amp;sheet=U0&amp;row=1061&amp;col=7&amp;number=2.1&amp;sourceID=14","2.1")</f>
        <v>2.1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HYPERLINK("http://141.218.60.56/~jnz1568/getInfo.php?workbook=22_12.xlsx&amp;sheet=U0&amp;row=1062&amp;col=6&amp;number=4.8&amp;sourceID=14","4.8")</f>
        <v>4.8</v>
      </c>
      <c r="G1062" s="4" t="str">
        <f>HYPERLINK("http://141.218.60.56/~jnz1568/getInfo.php?workbook=22_12.xlsx&amp;sheet=U0&amp;row=1062&amp;col=7&amp;number=2.12&amp;sourceID=14","2.12")</f>
        <v>2.12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HYPERLINK("http://141.218.60.56/~jnz1568/getInfo.php?workbook=22_12.xlsx&amp;sheet=U0&amp;row=1063&amp;col=6&amp;number=4.9&amp;sourceID=14","4.9")</f>
        <v>4.9</v>
      </c>
      <c r="G1063" s="4" t="str">
        <f>HYPERLINK("http://141.218.60.56/~jnz1568/getInfo.php?workbook=22_12.xlsx&amp;sheet=U0&amp;row=1063&amp;col=7&amp;number=2.16&amp;sourceID=14","2.16")</f>
        <v>2.16</v>
      </c>
    </row>
    <row r="1064" spans="1:7">
      <c r="A1064" s="3">
        <v>22</v>
      </c>
      <c r="B1064" s="3">
        <v>12</v>
      </c>
      <c r="C1064" s="3">
        <v>5</v>
      </c>
      <c r="D1064" s="3">
        <v>7</v>
      </c>
      <c r="E1064" s="3">
        <v>1</v>
      </c>
      <c r="F1064" s="4" t="str">
        <f>HYPERLINK("http://141.218.60.56/~jnz1568/getInfo.php?workbook=22_12.xlsx&amp;sheet=U0&amp;row=1064&amp;col=6&amp;number=3&amp;sourceID=14","3")</f>
        <v>3</v>
      </c>
      <c r="G1064" s="4" t="str">
        <f>HYPERLINK("http://141.218.60.56/~jnz1568/getInfo.php?workbook=22_12.xlsx&amp;sheet=U0&amp;row=1064&amp;col=7&amp;number=0.0319&amp;sourceID=14","0.0319")</f>
        <v>0.0319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HYPERLINK("http://141.218.60.56/~jnz1568/getInfo.php?workbook=22_12.xlsx&amp;sheet=U0&amp;row=1065&amp;col=6&amp;number=3.1&amp;sourceID=14","3.1")</f>
        <v>3.1</v>
      </c>
      <c r="G1065" s="4" t="str">
        <f>HYPERLINK("http://141.218.60.56/~jnz1568/getInfo.php?workbook=22_12.xlsx&amp;sheet=U0&amp;row=1065&amp;col=7&amp;number=0.0319&amp;sourceID=14","0.0319")</f>
        <v>0.0319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HYPERLINK("http://141.218.60.56/~jnz1568/getInfo.php?workbook=22_12.xlsx&amp;sheet=U0&amp;row=1066&amp;col=6&amp;number=3.2&amp;sourceID=14","3.2")</f>
        <v>3.2</v>
      </c>
      <c r="G1066" s="4" t="str">
        <f>HYPERLINK("http://141.218.60.56/~jnz1568/getInfo.php?workbook=22_12.xlsx&amp;sheet=U0&amp;row=1066&amp;col=7&amp;number=0.0319&amp;sourceID=14","0.0319")</f>
        <v>0.0319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HYPERLINK("http://141.218.60.56/~jnz1568/getInfo.php?workbook=22_12.xlsx&amp;sheet=U0&amp;row=1067&amp;col=6&amp;number=3.3&amp;sourceID=14","3.3")</f>
        <v>3.3</v>
      </c>
      <c r="G1067" s="4" t="str">
        <f>HYPERLINK("http://141.218.60.56/~jnz1568/getInfo.php?workbook=22_12.xlsx&amp;sheet=U0&amp;row=1067&amp;col=7&amp;number=0.0319&amp;sourceID=14","0.0319")</f>
        <v>0.0319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HYPERLINK("http://141.218.60.56/~jnz1568/getInfo.php?workbook=22_12.xlsx&amp;sheet=U0&amp;row=1068&amp;col=6&amp;number=3.4&amp;sourceID=14","3.4")</f>
        <v>3.4</v>
      </c>
      <c r="G1068" s="4" t="str">
        <f>HYPERLINK("http://141.218.60.56/~jnz1568/getInfo.php?workbook=22_12.xlsx&amp;sheet=U0&amp;row=1068&amp;col=7&amp;number=0.0319&amp;sourceID=14","0.0319")</f>
        <v>0.0319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HYPERLINK("http://141.218.60.56/~jnz1568/getInfo.php?workbook=22_12.xlsx&amp;sheet=U0&amp;row=1069&amp;col=6&amp;number=3.5&amp;sourceID=14","3.5")</f>
        <v>3.5</v>
      </c>
      <c r="G1069" s="4" t="str">
        <f>HYPERLINK("http://141.218.60.56/~jnz1568/getInfo.php?workbook=22_12.xlsx&amp;sheet=U0&amp;row=1069&amp;col=7&amp;number=0.0319&amp;sourceID=14","0.0319")</f>
        <v>0.0319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HYPERLINK("http://141.218.60.56/~jnz1568/getInfo.php?workbook=22_12.xlsx&amp;sheet=U0&amp;row=1070&amp;col=6&amp;number=3.6&amp;sourceID=14","3.6")</f>
        <v>3.6</v>
      </c>
      <c r="G1070" s="4" t="str">
        <f>HYPERLINK("http://141.218.60.56/~jnz1568/getInfo.php?workbook=22_12.xlsx&amp;sheet=U0&amp;row=1070&amp;col=7&amp;number=0.0319&amp;sourceID=14","0.0319")</f>
        <v>0.0319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HYPERLINK("http://141.218.60.56/~jnz1568/getInfo.php?workbook=22_12.xlsx&amp;sheet=U0&amp;row=1071&amp;col=6&amp;number=3.7&amp;sourceID=14","3.7")</f>
        <v>3.7</v>
      </c>
      <c r="G1071" s="4" t="str">
        <f>HYPERLINK("http://141.218.60.56/~jnz1568/getInfo.php?workbook=22_12.xlsx&amp;sheet=U0&amp;row=1071&amp;col=7&amp;number=0.0318&amp;sourceID=14","0.0318")</f>
        <v>0.0318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HYPERLINK("http://141.218.60.56/~jnz1568/getInfo.php?workbook=22_12.xlsx&amp;sheet=U0&amp;row=1072&amp;col=6&amp;number=3.8&amp;sourceID=14","3.8")</f>
        <v>3.8</v>
      </c>
      <c r="G1072" s="4" t="str">
        <f>HYPERLINK("http://141.218.60.56/~jnz1568/getInfo.php?workbook=22_12.xlsx&amp;sheet=U0&amp;row=1072&amp;col=7&amp;number=0.0318&amp;sourceID=14","0.0318")</f>
        <v>0.0318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HYPERLINK("http://141.218.60.56/~jnz1568/getInfo.php?workbook=22_12.xlsx&amp;sheet=U0&amp;row=1073&amp;col=6&amp;number=3.9&amp;sourceID=14","3.9")</f>
        <v>3.9</v>
      </c>
      <c r="G1073" s="4" t="str">
        <f>HYPERLINK("http://141.218.60.56/~jnz1568/getInfo.php?workbook=22_12.xlsx&amp;sheet=U0&amp;row=1073&amp;col=7&amp;number=0.0318&amp;sourceID=14","0.0318")</f>
        <v>0.0318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HYPERLINK("http://141.218.60.56/~jnz1568/getInfo.php?workbook=22_12.xlsx&amp;sheet=U0&amp;row=1074&amp;col=6&amp;number=4&amp;sourceID=14","4")</f>
        <v>4</v>
      </c>
      <c r="G1074" s="4" t="str">
        <f>HYPERLINK("http://141.218.60.56/~jnz1568/getInfo.php?workbook=22_12.xlsx&amp;sheet=U0&amp;row=1074&amp;col=7&amp;number=0.0318&amp;sourceID=14","0.0318")</f>
        <v>0.0318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HYPERLINK("http://141.218.60.56/~jnz1568/getInfo.php?workbook=22_12.xlsx&amp;sheet=U0&amp;row=1075&amp;col=6&amp;number=4.1&amp;sourceID=14","4.1")</f>
        <v>4.1</v>
      </c>
      <c r="G1075" s="4" t="str">
        <f>HYPERLINK("http://141.218.60.56/~jnz1568/getInfo.php?workbook=22_12.xlsx&amp;sheet=U0&amp;row=1075&amp;col=7&amp;number=0.0317&amp;sourceID=14","0.0317")</f>
        <v>0.0317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HYPERLINK("http://141.218.60.56/~jnz1568/getInfo.php?workbook=22_12.xlsx&amp;sheet=U0&amp;row=1076&amp;col=6&amp;number=4.2&amp;sourceID=14","4.2")</f>
        <v>4.2</v>
      </c>
      <c r="G1076" s="4" t="str">
        <f>HYPERLINK("http://141.218.60.56/~jnz1568/getInfo.php?workbook=22_12.xlsx&amp;sheet=U0&amp;row=1076&amp;col=7&amp;number=0.0317&amp;sourceID=14","0.0317")</f>
        <v>0.0317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HYPERLINK("http://141.218.60.56/~jnz1568/getInfo.php?workbook=22_12.xlsx&amp;sheet=U0&amp;row=1077&amp;col=6&amp;number=4.3&amp;sourceID=14","4.3")</f>
        <v>4.3</v>
      </c>
      <c r="G1077" s="4" t="str">
        <f>HYPERLINK("http://141.218.60.56/~jnz1568/getInfo.php?workbook=22_12.xlsx&amp;sheet=U0&amp;row=1077&amp;col=7&amp;number=0.0316&amp;sourceID=14","0.0316")</f>
        <v>0.0316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HYPERLINK("http://141.218.60.56/~jnz1568/getInfo.php?workbook=22_12.xlsx&amp;sheet=U0&amp;row=1078&amp;col=6&amp;number=4.4&amp;sourceID=14","4.4")</f>
        <v>4.4</v>
      </c>
      <c r="G1078" s="4" t="str">
        <f>HYPERLINK("http://141.218.60.56/~jnz1568/getInfo.php?workbook=22_12.xlsx&amp;sheet=U0&amp;row=1078&amp;col=7&amp;number=0.0315&amp;sourceID=14","0.0315")</f>
        <v>0.0315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HYPERLINK("http://141.218.60.56/~jnz1568/getInfo.php?workbook=22_12.xlsx&amp;sheet=U0&amp;row=1079&amp;col=6&amp;number=4.5&amp;sourceID=14","4.5")</f>
        <v>4.5</v>
      </c>
      <c r="G1079" s="4" t="str">
        <f>HYPERLINK("http://141.218.60.56/~jnz1568/getInfo.php?workbook=22_12.xlsx&amp;sheet=U0&amp;row=1079&amp;col=7&amp;number=0.0314&amp;sourceID=14","0.0314")</f>
        <v>0.0314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HYPERLINK("http://141.218.60.56/~jnz1568/getInfo.php?workbook=22_12.xlsx&amp;sheet=U0&amp;row=1080&amp;col=6&amp;number=4.6&amp;sourceID=14","4.6")</f>
        <v>4.6</v>
      </c>
      <c r="G1080" s="4" t="str">
        <f>HYPERLINK("http://141.218.60.56/~jnz1568/getInfo.php?workbook=22_12.xlsx&amp;sheet=U0&amp;row=1080&amp;col=7&amp;number=0.0313&amp;sourceID=14","0.0313")</f>
        <v>0.0313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HYPERLINK("http://141.218.60.56/~jnz1568/getInfo.php?workbook=22_12.xlsx&amp;sheet=U0&amp;row=1081&amp;col=6&amp;number=4.7&amp;sourceID=14","4.7")</f>
        <v>4.7</v>
      </c>
      <c r="G1081" s="4" t="str">
        <f>HYPERLINK("http://141.218.60.56/~jnz1568/getInfo.php?workbook=22_12.xlsx&amp;sheet=U0&amp;row=1081&amp;col=7&amp;number=0.0311&amp;sourceID=14","0.0311")</f>
        <v>0.0311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HYPERLINK("http://141.218.60.56/~jnz1568/getInfo.php?workbook=22_12.xlsx&amp;sheet=U0&amp;row=1082&amp;col=6&amp;number=4.8&amp;sourceID=14","4.8")</f>
        <v>4.8</v>
      </c>
      <c r="G1082" s="4" t="str">
        <f>HYPERLINK("http://141.218.60.56/~jnz1568/getInfo.php?workbook=22_12.xlsx&amp;sheet=U0&amp;row=1082&amp;col=7&amp;number=0.0309&amp;sourceID=14","0.0309")</f>
        <v>0.0309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HYPERLINK("http://141.218.60.56/~jnz1568/getInfo.php?workbook=22_12.xlsx&amp;sheet=U0&amp;row=1083&amp;col=6&amp;number=4.9&amp;sourceID=14","4.9")</f>
        <v>4.9</v>
      </c>
      <c r="G1083" s="4" t="str">
        <f>HYPERLINK("http://141.218.60.56/~jnz1568/getInfo.php?workbook=22_12.xlsx&amp;sheet=U0&amp;row=1083&amp;col=7&amp;number=0.0307&amp;sourceID=14","0.0307")</f>
        <v>0.0307</v>
      </c>
    </row>
    <row r="1084" spans="1:7">
      <c r="A1084" s="3">
        <v>22</v>
      </c>
      <c r="B1084" s="3">
        <v>12</v>
      </c>
      <c r="C1084" s="3">
        <v>5</v>
      </c>
      <c r="D1084" s="3">
        <v>8</v>
      </c>
      <c r="E1084" s="3">
        <v>1</v>
      </c>
      <c r="F1084" s="4" t="str">
        <f>HYPERLINK("http://141.218.60.56/~jnz1568/getInfo.php?workbook=22_12.xlsx&amp;sheet=U0&amp;row=1084&amp;col=6&amp;number=3&amp;sourceID=14","3")</f>
        <v>3</v>
      </c>
      <c r="G1084" s="4" t="str">
        <f>HYPERLINK("http://141.218.60.56/~jnz1568/getInfo.php?workbook=22_12.xlsx&amp;sheet=U0&amp;row=1084&amp;col=7&amp;number=0.0489&amp;sourceID=14","0.0489")</f>
        <v>0.0489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HYPERLINK("http://141.218.60.56/~jnz1568/getInfo.php?workbook=22_12.xlsx&amp;sheet=U0&amp;row=1085&amp;col=6&amp;number=3.1&amp;sourceID=14","3.1")</f>
        <v>3.1</v>
      </c>
      <c r="G1085" s="4" t="str">
        <f>HYPERLINK("http://141.218.60.56/~jnz1568/getInfo.php?workbook=22_12.xlsx&amp;sheet=U0&amp;row=1085&amp;col=7&amp;number=0.0489&amp;sourceID=14","0.0489")</f>
        <v>0.0489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HYPERLINK("http://141.218.60.56/~jnz1568/getInfo.php?workbook=22_12.xlsx&amp;sheet=U0&amp;row=1086&amp;col=6&amp;number=3.2&amp;sourceID=14","3.2")</f>
        <v>3.2</v>
      </c>
      <c r="G1086" s="4" t="str">
        <f>HYPERLINK("http://141.218.60.56/~jnz1568/getInfo.php?workbook=22_12.xlsx&amp;sheet=U0&amp;row=1086&amp;col=7&amp;number=0.0489&amp;sourceID=14","0.0489")</f>
        <v>0.0489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HYPERLINK("http://141.218.60.56/~jnz1568/getInfo.php?workbook=22_12.xlsx&amp;sheet=U0&amp;row=1087&amp;col=6&amp;number=3.3&amp;sourceID=14","3.3")</f>
        <v>3.3</v>
      </c>
      <c r="G1087" s="4" t="str">
        <f>HYPERLINK("http://141.218.60.56/~jnz1568/getInfo.php?workbook=22_12.xlsx&amp;sheet=U0&amp;row=1087&amp;col=7&amp;number=0.0489&amp;sourceID=14","0.0489")</f>
        <v>0.0489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HYPERLINK("http://141.218.60.56/~jnz1568/getInfo.php?workbook=22_12.xlsx&amp;sheet=U0&amp;row=1088&amp;col=6&amp;number=3.4&amp;sourceID=14","3.4")</f>
        <v>3.4</v>
      </c>
      <c r="G1088" s="4" t="str">
        <f>HYPERLINK("http://141.218.60.56/~jnz1568/getInfo.php?workbook=22_12.xlsx&amp;sheet=U0&amp;row=1088&amp;col=7&amp;number=0.0489&amp;sourceID=14","0.0489")</f>
        <v>0.0489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HYPERLINK("http://141.218.60.56/~jnz1568/getInfo.php?workbook=22_12.xlsx&amp;sheet=U0&amp;row=1089&amp;col=6&amp;number=3.5&amp;sourceID=14","3.5")</f>
        <v>3.5</v>
      </c>
      <c r="G1089" s="4" t="str">
        <f>HYPERLINK("http://141.218.60.56/~jnz1568/getInfo.php?workbook=22_12.xlsx&amp;sheet=U0&amp;row=1089&amp;col=7&amp;number=0.0489&amp;sourceID=14","0.0489")</f>
        <v>0.0489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HYPERLINK("http://141.218.60.56/~jnz1568/getInfo.php?workbook=22_12.xlsx&amp;sheet=U0&amp;row=1090&amp;col=6&amp;number=3.6&amp;sourceID=14","3.6")</f>
        <v>3.6</v>
      </c>
      <c r="G1090" s="4" t="str">
        <f>HYPERLINK("http://141.218.60.56/~jnz1568/getInfo.php?workbook=22_12.xlsx&amp;sheet=U0&amp;row=1090&amp;col=7&amp;number=0.0488&amp;sourceID=14","0.0488")</f>
        <v>0.0488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HYPERLINK("http://141.218.60.56/~jnz1568/getInfo.php?workbook=22_12.xlsx&amp;sheet=U0&amp;row=1091&amp;col=6&amp;number=3.7&amp;sourceID=14","3.7")</f>
        <v>3.7</v>
      </c>
      <c r="G1091" s="4" t="str">
        <f>HYPERLINK("http://141.218.60.56/~jnz1568/getInfo.php?workbook=22_12.xlsx&amp;sheet=U0&amp;row=1091&amp;col=7&amp;number=0.0488&amp;sourceID=14","0.0488")</f>
        <v>0.0488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HYPERLINK("http://141.218.60.56/~jnz1568/getInfo.php?workbook=22_12.xlsx&amp;sheet=U0&amp;row=1092&amp;col=6&amp;number=3.8&amp;sourceID=14","3.8")</f>
        <v>3.8</v>
      </c>
      <c r="G1092" s="4" t="str">
        <f>HYPERLINK("http://141.218.60.56/~jnz1568/getInfo.php?workbook=22_12.xlsx&amp;sheet=U0&amp;row=1092&amp;col=7&amp;number=0.0488&amp;sourceID=14","0.0488")</f>
        <v>0.0488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HYPERLINK("http://141.218.60.56/~jnz1568/getInfo.php?workbook=22_12.xlsx&amp;sheet=U0&amp;row=1093&amp;col=6&amp;number=3.9&amp;sourceID=14","3.9")</f>
        <v>3.9</v>
      </c>
      <c r="G1093" s="4" t="str">
        <f>HYPERLINK("http://141.218.60.56/~jnz1568/getInfo.php?workbook=22_12.xlsx&amp;sheet=U0&amp;row=1093&amp;col=7&amp;number=0.0487&amp;sourceID=14","0.0487")</f>
        <v>0.0487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HYPERLINK("http://141.218.60.56/~jnz1568/getInfo.php?workbook=22_12.xlsx&amp;sheet=U0&amp;row=1094&amp;col=6&amp;number=4&amp;sourceID=14","4")</f>
        <v>4</v>
      </c>
      <c r="G1094" s="4" t="str">
        <f>HYPERLINK("http://141.218.60.56/~jnz1568/getInfo.php?workbook=22_12.xlsx&amp;sheet=U0&amp;row=1094&amp;col=7&amp;number=0.0487&amp;sourceID=14","0.0487")</f>
        <v>0.0487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HYPERLINK("http://141.218.60.56/~jnz1568/getInfo.php?workbook=22_12.xlsx&amp;sheet=U0&amp;row=1095&amp;col=6&amp;number=4.1&amp;sourceID=14","4.1")</f>
        <v>4.1</v>
      </c>
      <c r="G1095" s="4" t="str">
        <f>HYPERLINK("http://141.218.60.56/~jnz1568/getInfo.php?workbook=22_12.xlsx&amp;sheet=U0&amp;row=1095&amp;col=7&amp;number=0.0486&amp;sourceID=14","0.0486")</f>
        <v>0.0486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HYPERLINK("http://141.218.60.56/~jnz1568/getInfo.php?workbook=22_12.xlsx&amp;sheet=U0&amp;row=1096&amp;col=6&amp;number=4.2&amp;sourceID=14","4.2")</f>
        <v>4.2</v>
      </c>
      <c r="G1096" s="4" t="str">
        <f>HYPERLINK("http://141.218.60.56/~jnz1568/getInfo.php?workbook=22_12.xlsx&amp;sheet=U0&amp;row=1096&amp;col=7&amp;number=0.0486&amp;sourceID=14","0.0486")</f>
        <v>0.0486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HYPERLINK("http://141.218.60.56/~jnz1568/getInfo.php?workbook=22_12.xlsx&amp;sheet=U0&amp;row=1097&amp;col=6&amp;number=4.3&amp;sourceID=14","4.3")</f>
        <v>4.3</v>
      </c>
      <c r="G1097" s="4" t="str">
        <f>HYPERLINK("http://141.218.60.56/~jnz1568/getInfo.php?workbook=22_12.xlsx&amp;sheet=U0&amp;row=1097&amp;col=7&amp;number=0.0485&amp;sourceID=14","0.0485")</f>
        <v>0.0485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HYPERLINK("http://141.218.60.56/~jnz1568/getInfo.php?workbook=22_12.xlsx&amp;sheet=U0&amp;row=1098&amp;col=6&amp;number=4.4&amp;sourceID=14","4.4")</f>
        <v>4.4</v>
      </c>
      <c r="G1098" s="4" t="str">
        <f>HYPERLINK("http://141.218.60.56/~jnz1568/getInfo.php?workbook=22_12.xlsx&amp;sheet=U0&amp;row=1098&amp;col=7&amp;number=0.0484&amp;sourceID=14","0.0484")</f>
        <v>0.0484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HYPERLINK("http://141.218.60.56/~jnz1568/getInfo.php?workbook=22_12.xlsx&amp;sheet=U0&amp;row=1099&amp;col=6&amp;number=4.5&amp;sourceID=14","4.5")</f>
        <v>4.5</v>
      </c>
      <c r="G1099" s="4" t="str">
        <f>HYPERLINK("http://141.218.60.56/~jnz1568/getInfo.php?workbook=22_12.xlsx&amp;sheet=U0&amp;row=1099&amp;col=7&amp;number=0.0482&amp;sourceID=14","0.0482")</f>
        <v>0.0482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HYPERLINK("http://141.218.60.56/~jnz1568/getInfo.php?workbook=22_12.xlsx&amp;sheet=U0&amp;row=1100&amp;col=6&amp;number=4.6&amp;sourceID=14","4.6")</f>
        <v>4.6</v>
      </c>
      <c r="G1100" s="4" t="str">
        <f>HYPERLINK("http://141.218.60.56/~jnz1568/getInfo.php?workbook=22_12.xlsx&amp;sheet=U0&amp;row=1100&amp;col=7&amp;number=0.0481&amp;sourceID=14","0.0481")</f>
        <v>0.0481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HYPERLINK("http://141.218.60.56/~jnz1568/getInfo.php?workbook=22_12.xlsx&amp;sheet=U0&amp;row=1101&amp;col=6&amp;number=4.7&amp;sourceID=14","4.7")</f>
        <v>4.7</v>
      </c>
      <c r="G1101" s="4" t="str">
        <f>HYPERLINK("http://141.218.60.56/~jnz1568/getInfo.php?workbook=22_12.xlsx&amp;sheet=U0&amp;row=1101&amp;col=7&amp;number=0.0478&amp;sourceID=14","0.0478")</f>
        <v>0.0478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HYPERLINK("http://141.218.60.56/~jnz1568/getInfo.php?workbook=22_12.xlsx&amp;sheet=U0&amp;row=1102&amp;col=6&amp;number=4.8&amp;sourceID=14","4.8")</f>
        <v>4.8</v>
      </c>
      <c r="G1102" s="4" t="str">
        <f>HYPERLINK("http://141.218.60.56/~jnz1568/getInfo.php?workbook=22_12.xlsx&amp;sheet=U0&amp;row=1102&amp;col=7&amp;number=0.0476&amp;sourceID=14","0.0476")</f>
        <v>0.0476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HYPERLINK("http://141.218.60.56/~jnz1568/getInfo.php?workbook=22_12.xlsx&amp;sheet=U0&amp;row=1103&amp;col=6&amp;number=4.9&amp;sourceID=14","4.9")</f>
        <v>4.9</v>
      </c>
      <c r="G1103" s="4" t="str">
        <f>HYPERLINK("http://141.218.60.56/~jnz1568/getInfo.php?workbook=22_12.xlsx&amp;sheet=U0&amp;row=1103&amp;col=7&amp;number=0.0472&amp;sourceID=14","0.0472")</f>
        <v>0.0472</v>
      </c>
    </row>
    <row r="1104" spans="1:7">
      <c r="A1104" s="3">
        <v>22</v>
      </c>
      <c r="B1104" s="3">
        <v>12</v>
      </c>
      <c r="C1104" s="3">
        <v>5</v>
      </c>
      <c r="D1104" s="3">
        <v>9</v>
      </c>
      <c r="E1104" s="3">
        <v>1</v>
      </c>
      <c r="F1104" s="4" t="str">
        <f>HYPERLINK("http://141.218.60.56/~jnz1568/getInfo.php?workbook=22_12.xlsx&amp;sheet=U0&amp;row=1104&amp;col=6&amp;number=3&amp;sourceID=14","3")</f>
        <v>3</v>
      </c>
      <c r="G1104" s="4" t="str">
        <f>HYPERLINK("http://141.218.60.56/~jnz1568/getInfo.php?workbook=22_12.xlsx&amp;sheet=U0&amp;row=1104&amp;col=7&amp;number=0.312&amp;sourceID=14","0.312")</f>
        <v>0.312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HYPERLINK("http://141.218.60.56/~jnz1568/getInfo.php?workbook=22_12.xlsx&amp;sheet=U0&amp;row=1105&amp;col=6&amp;number=3.1&amp;sourceID=14","3.1")</f>
        <v>3.1</v>
      </c>
      <c r="G1105" s="4" t="str">
        <f>HYPERLINK("http://141.218.60.56/~jnz1568/getInfo.php?workbook=22_12.xlsx&amp;sheet=U0&amp;row=1105&amp;col=7&amp;number=0.312&amp;sourceID=14","0.312")</f>
        <v>0.312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HYPERLINK("http://141.218.60.56/~jnz1568/getInfo.php?workbook=22_12.xlsx&amp;sheet=U0&amp;row=1106&amp;col=6&amp;number=3.2&amp;sourceID=14","3.2")</f>
        <v>3.2</v>
      </c>
      <c r="G1106" s="4" t="str">
        <f>HYPERLINK("http://141.218.60.56/~jnz1568/getInfo.php?workbook=22_12.xlsx&amp;sheet=U0&amp;row=1106&amp;col=7&amp;number=0.312&amp;sourceID=14","0.312")</f>
        <v>0.312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HYPERLINK("http://141.218.60.56/~jnz1568/getInfo.php?workbook=22_12.xlsx&amp;sheet=U0&amp;row=1107&amp;col=6&amp;number=3.3&amp;sourceID=14","3.3")</f>
        <v>3.3</v>
      </c>
      <c r="G1107" s="4" t="str">
        <f>HYPERLINK("http://141.218.60.56/~jnz1568/getInfo.php?workbook=22_12.xlsx&amp;sheet=U0&amp;row=1107&amp;col=7&amp;number=0.312&amp;sourceID=14","0.312")</f>
        <v>0.312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HYPERLINK("http://141.218.60.56/~jnz1568/getInfo.php?workbook=22_12.xlsx&amp;sheet=U0&amp;row=1108&amp;col=6&amp;number=3.4&amp;sourceID=14","3.4")</f>
        <v>3.4</v>
      </c>
      <c r="G1108" s="4" t="str">
        <f>HYPERLINK("http://141.218.60.56/~jnz1568/getInfo.php?workbook=22_12.xlsx&amp;sheet=U0&amp;row=1108&amp;col=7&amp;number=0.312&amp;sourceID=14","0.312")</f>
        <v>0.312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HYPERLINK("http://141.218.60.56/~jnz1568/getInfo.php?workbook=22_12.xlsx&amp;sheet=U0&amp;row=1109&amp;col=6&amp;number=3.5&amp;sourceID=14","3.5")</f>
        <v>3.5</v>
      </c>
      <c r="G1109" s="4" t="str">
        <f>HYPERLINK("http://141.218.60.56/~jnz1568/getInfo.php?workbook=22_12.xlsx&amp;sheet=U0&amp;row=1109&amp;col=7&amp;number=0.312&amp;sourceID=14","0.312")</f>
        <v>0.312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HYPERLINK("http://141.218.60.56/~jnz1568/getInfo.php?workbook=22_12.xlsx&amp;sheet=U0&amp;row=1110&amp;col=6&amp;number=3.6&amp;sourceID=14","3.6")</f>
        <v>3.6</v>
      </c>
      <c r="G1110" s="4" t="str">
        <f>HYPERLINK("http://141.218.60.56/~jnz1568/getInfo.php?workbook=22_12.xlsx&amp;sheet=U0&amp;row=1110&amp;col=7&amp;number=0.312&amp;sourceID=14","0.312")</f>
        <v>0.312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HYPERLINK("http://141.218.60.56/~jnz1568/getInfo.php?workbook=22_12.xlsx&amp;sheet=U0&amp;row=1111&amp;col=6&amp;number=3.7&amp;sourceID=14","3.7")</f>
        <v>3.7</v>
      </c>
      <c r="G1111" s="4" t="str">
        <f>HYPERLINK("http://141.218.60.56/~jnz1568/getInfo.php?workbook=22_12.xlsx&amp;sheet=U0&amp;row=1111&amp;col=7&amp;number=0.312&amp;sourceID=14","0.312")</f>
        <v>0.312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HYPERLINK("http://141.218.60.56/~jnz1568/getInfo.php?workbook=22_12.xlsx&amp;sheet=U0&amp;row=1112&amp;col=6&amp;number=3.8&amp;sourceID=14","3.8")</f>
        <v>3.8</v>
      </c>
      <c r="G1112" s="4" t="str">
        <f>HYPERLINK("http://141.218.60.56/~jnz1568/getInfo.php?workbook=22_12.xlsx&amp;sheet=U0&amp;row=1112&amp;col=7&amp;number=0.312&amp;sourceID=14","0.312")</f>
        <v>0.312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HYPERLINK("http://141.218.60.56/~jnz1568/getInfo.php?workbook=22_12.xlsx&amp;sheet=U0&amp;row=1113&amp;col=6&amp;number=3.9&amp;sourceID=14","3.9")</f>
        <v>3.9</v>
      </c>
      <c r="G1113" s="4" t="str">
        <f>HYPERLINK("http://141.218.60.56/~jnz1568/getInfo.php?workbook=22_12.xlsx&amp;sheet=U0&amp;row=1113&amp;col=7&amp;number=0.312&amp;sourceID=14","0.312")</f>
        <v>0.312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HYPERLINK("http://141.218.60.56/~jnz1568/getInfo.php?workbook=22_12.xlsx&amp;sheet=U0&amp;row=1114&amp;col=6&amp;number=4&amp;sourceID=14","4")</f>
        <v>4</v>
      </c>
      <c r="G1114" s="4" t="str">
        <f>HYPERLINK("http://141.218.60.56/~jnz1568/getInfo.php?workbook=22_12.xlsx&amp;sheet=U0&amp;row=1114&amp;col=7&amp;number=0.312&amp;sourceID=14","0.312")</f>
        <v>0.312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HYPERLINK("http://141.218.60.56/~jnz1568/getInfo.php?workbook=22_12.xlsx&amp;sheet=U0&amp;row=1115&amp;col=6&amp;number=4.1&amp;sourceID=14","4.1")</f>
        <v>4.1</v>
      </c>
      <c r="G1115" s="4" t="str">
        <f>HYPERLINK("http://141.218.60.56/~jnz1568/getInfo.php?workbook=22_12.xlsx&amp;sheet=U0&amp;row=1115&amp;col=7&amp;number=0.312&amp;sourceID=14","0.312")</f>
        <v>0.312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HYPERLINK("http://141.218.60.56/~jnz1568/getInfo.php?workbook=22_12.xlsx&amp;sheet=U0&amp;row=1116&amp;col=6&amp;number=4.2&amp;sourceID=14","4.2")</f>
        <v>4.2</v>
      </c>
      <c r="G1116" s="4" t="str">
        <f>HYPERLINK("http://141.218.60.56/~jnz1568/getInfo.php?workbook=22_12.xlsx&amp;sheet=U0&amp;row=1116&amp;col=7&amp;number=0.312&amp;sourceID=14","0.312")</f>
        <v>0.312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HYPERLINK("http://141.218.60.56/~jnz1568/getInfo.php?workbook=22_12.xlsx&amp;sheet=U0&amp;row=1117&amp;col=6&amp;number=4.3&amp;sourceID=14","4.3")</f>
        <v>4.3</v>
      </c>
      <c r="G1117" s="4" t="str">
        <f>HYPERLINK("http://141.218.60.56/~jnz1568/getInfo.php?workbook=22_12.xlsx&amp;sheet=U0&amp;row=1117&amp;col=7&amp;number=0.312&amp;sourceID=14","0.312")</f>
        <v>0.312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HYPERLINK("http://141.218.60.56/~jnz1568/getInfo.php?workbook=22_12.xlsx&amp;sheet=U0&amp;row=1118&amp;col=6&amp;number=4.4&amp;sourceID=14","4.4")</f>
        <v>4.4</v>
      </c>
      <c r="G1118" s="4" t="str">
        <f>HYPERLINK("http://141.218.60.56/~jnz1568/getInfo.php?workbook=22_12.xlsx&amp;sheet=U0&amp;row=1118&amp;col=7&amp;number=0.312&amp;sourceID=14","0.312")</f>
        <v>0.312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HYPERLINK("http://141.218.60.56/~jnz1568/getInfo.php?workbook=22_12.xlsx&amp;sheet=U0&amp;row=1119&amp;col=6&amp;number=4.5&amp;sourceID=14","4.5")</f>
        <v>4.5</v>
      </c>
      <c r="G1119" s="4" t="str">
        <f>HYPERLINK("http://141.218.60.56/~jnz1568/getInfo.php?workbook=22_12.xlsx&amp;sheet=U0&amp;row=1119&amp;col=7&amp;number=0.312&amp;sourceID=14","0.312")</f>
        <v>0.312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HYPERLINK("http://141.218.60.56/~jnz1568/getInfo.php?workbook=22_12.xlsx&amp;sheet=U0&amp;row=1120&amp;col=6&amp;number=4.6&amp;sourceID=14","4.6")</f>
        <v>4.6</v>
      </c>
      <c r="G1120" s="4" t="str">
        <f>HYPERLINK("http://141.218.60.56/~jnz1568/getInfo.php?workbook=22_12.xlsx&amp;sheet=U0&amp;row=1120&amp;col=7&amp;number=0.312&amp;sourceID=14","0.312")</f>
        <v>0.312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HYPERLINK("http://141.218.60.56/~jnz1568/getInfo.php?workbook=22_12.xlsx&amp;sheet=U0&amp;row=1121&amp;col=6&amp;number=4.7&amp;sourceID=14","4.7")</f>
        <v>4.7</v>
      </c>
      <c r="G1121" s="4" t="str">
        <f>HYPERLINK("http://141.218.60.56/~jnz1568/getInfo.php?workbook=22_12.xlsx&amp;sheet=U0&amp;row=1121&amp;col=7&amp;number=0.313&amp;sourceID=14","0.313")</f>
        <v>0.313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HYPERLINK("http://141.218.60.56/~jnz1568/getInfo.php?workbook=22_12.xlsx&amp;sheet=U0&amp;row=1122&amp;col=6&amp;number=4.8&amp;sourceID=14","4.8")</f>
        <v>4.8</v>
      </c>
      <c r="G1122" s="4" t="str">
        <f>HYPERLINK("http://141.218.60.56/~jnz1568/getInfo.php?workbook=22_12.xlsx&amp;sheet=U0&amp;row=1122&amp;col=7&amp;number=0.313&amp;sourceID=14","0.313")</f>
        <v>0.313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HYPERLINK("http://141.218.60.56/~jnz1568/getInfo.php?workbook=22_12.xlsx&amp;sheet=U0&amp;row=1123&amp;col=6&amp;number=4.9&amp;sourceID=14","4.9")</f>
        <v>4.9</v>
      </c>
      <c r="G1123" s="4" t="str">
        <f>HYPERLINK("http://141.218.60.56/~jnz1568/getInfo.php?workbook=22_12.xlsx&amp;sheet=U0&amp;row=1123&amp;col=7&amp;number=0.313&amp;sourceID=14","0.313")</f>
        <v>0.313</v>
      </c>
    </row>
    <row r="1124" spans="1:7">
      <c r="A1124" s="3">
        <v>22</v>
      </c>
      <c r="B1124" s="3">
        <v>12</v>
      </c>
      <c r="C1124" s="3">
        <v>5</v>
      </c>
      <c r="D1124" s="3">
        <v>10</v>
      </c>
      <c r="E1124" s="3">
        <v>1</v>
      </c>
      <c r="F1124" s="4" t="str">
        <f>HYPERLINK("http://141.218.60.56/~jnz1568/getInfo.php?workbook=22_12.xlsx&amp;sheet=U0&amp;row=1124&amp;col=6&amp;number=3&amp;sourceID=14","3")</f>
        <v>3</v>
      </c>
      <c r="G1124" s="4" t="str">
        <f>HYPERLINK("http://141.218.60.56/~jnz1568/getInfo.php?workbook=22_12.xlsx&amp;sheet=U0&amp;row=1124&amp;col=7&amp;number=0.0423&amp;sourceID=14","0.0423")</f>
        <v>0.0423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HYPERLINK("http://141.218.60.56/~jnz1568/getInfo.php?workbook=22_12.xlsx&amp;sheet=U0&amp;row=1125&amp;col=6&amp;number=3.1&amp;sourceID=14","3.1")</f>
        <v>3.1</v>
      </c>
      <c r="G1125" s="4" t="str">
        <f>HYPERLINK("http://141.218.60.56/~jnz1568/getInfo.php?workbook=22_12.xlsx&amp;sheet=U0&amp;row=1125&amp;col=7&amp;number=0.0423&amp;sourceID=14","0.0423")</f>
        <v>0.0423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HYPERLINK("http://141.218.60.56/~jnz1568/getInfo.php?workbook=22_12.xlsx&amp;sheet=U0&amp;row=1126&amp;col=6&amp;number=3.2&amp;sourceID=14","3.2")</f>
        <v>3.2</v>
      </c>
      <c r="G1126" s="4" t="str">
        <f>HYPERLINK("http://141.218.60.56/~jnz1568/getInfo.php?workbook=22_12.xlsx&amp;sheet=U0&amp;row=1126&amp;col=7&amp;number=0.0423&amp;sourceID=14","0.0423")</f>
        <v>0.0423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HYPERLINK("http://141.218.60.56/~jnz1568/getInfo.php?workbook=22_12.xlsx&amp;sheet=U0&amp;row=1127&amp;col=6&amp;number=3.3&amp;sourceID=14","3.3")</f>
        <v>3.3</v>
      </c>
      <c r="G1127" s="4" t="str">
        <f>HYPERLINK("http://141.218.60.56/~jnz1568/getInfo.php?workbook=22_12.xlsx&amp;sheet=U0&amp;row=1127&amp;col=7&amp;number=0.0423&amp;sourceID=14","0.0423")</f>
        <v>0.0423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HYPERLINK("http://141.218.60.56/~jnz1568/getInfo.php?workbook=22_12.xlsx&amp;sheet=U0&amp;row=1128&amp;col=6&amp;number=3.4&amp;sourceID=14","3.4")</f>
        <v>3.4</v>
      </c>
      <c r="G1128" s="4" t="str">
        <f>HYPERLINK("http://141.218.60.56/~jnz1568/getInfo.php?workbook=22_12.xlsx&amp;sheet=U0&amp;row=1128&amp;col=7&amp;number=0.0423&amp;sourceID=14","0.0423")</f>
        <v>0.0423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HYPERLINK("http://141.218.60.56/~jnz1568/getInfo.php?workbook=22_12.xlsx&amp;sheet=U0&amp;row=1129&amp;col=6&amp;number=3.5&amp;sourceID=14","3.5")</f>
        <v>3.5</v>
      </c>
      <c r="G1129" s="4" t="str">
        <f>HYPERLINK("http://141.218.60.56/~jnz1568/getInfo.php?workbook=22_12.xlsx&amp;sheet=U0&amp;row=1129&amp;col=7&amp;number=0.0423&amp;sourceID=14","0.0423")</f>
        <v>0.0423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HYPERLINK("http://141.218.60.56/~jnz1568/getInfo.php?workbook=22_12.xlsx&amp;sheet=U0&amp;row=1130&amp;col=6&amp;number=3.6&amp;sourceID=14","3.6")</f>
        <v>3.6</v>
      </c>
      <c r="G1130" s="4" t="str">
        <f>HYPERLINK("http://141.218.60.56/~jnz1568/getInfo.php?workbook=22_12.xlsx&amp;sheet=U0&amp;row=1130&amp;col=7&amp;number=0.0423&amp;sourceID=14","0.0423")</f>
        <v>0.0423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HYPERLINK("http://141.218.60.56/~jnz1568/getInfo.php?workbook=22_12.xlsx&amp;sheet=U0&amp;row=1131&amp;col=6&amp;number=3.7&amp;sourceID=14","3.7")</f>
        <v>3.7</v>
      </c>
      <c r="G1131" s="4" t="str">
        <f>HYPERLINK("http://141.218.60.56/~jnz1568/getInfo.php?workbook=22_12.xlsx&amp;sheet=U0&amp;row=1131&amp;col=7&amp;number=0.0422&amp;sourceID=14","0.0422")</f>
        <v>0.0422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HYPERLINK("http://141.218.60.56/~jnz1568/getInfo.php?workbook=22_12.xlsx&amp;sheet=U0&amp;row=1132&amp;col=6&amp;number=3.8&amp;sourceID=14","3.8")</f>
        <v>3.8</v>
      </c>
      <c r="G1132" s="4" t="str">
        <f>HYPERLINK("http://141.218.60.56/~jnz1568/getInfo.php?workbook=22_12.xlsx&amp;sheet=U0&amp;row=1132&amp;col=7&amp;number=0.0422&amp;sourceID=14","0.0422")</f>
        <v>0.0422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HYPERLINK("http://141.218.60.56/~jnz1568/getInfo.php?workbook=22_12.xlsx&amp;sheet=U0&amp;row=1133&amp;col=6&amp;number=3.9&amp;sourceID=14","3.9")</f>
        <v>3.9</v>
      </c>
      <c r="G1133" s="4" t="str">
        <f>HYPERLINK("http://141.218.60.56/~jnz1568/getInfo.php?workbook=22_12.xlsx&amp;sheet=U0&amp;row=1133&amp;col=7&amp;number=0.0422&amp;sourceID=14","0.0422")</f>
        <v>0.0422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HYPERLINK("http://141.218.60.56/~jnz1568/getInfo.php?workbook=22_12.xlsx&amp;sheet=U0&amp;row=1134&amp;col=6&amp;number=4&amp;sourceID=14","4")</f>
        <v>4</v>
      </c>
      <c r="G1134" s="4" t="str">
        <f>HYPERLINK("http://141.218.60.56/~jnz1568/getInfo.php?workbook=22_12.xlsx&amp;sheet=U0&amp;row=1134&amp;col=7&amp;number=0.0422&amp;sourceID=14","0.0422")</f>
        <v>0.0422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HYPERLINK("http://141.218.60.56/~jnz1568/getInfo.php?workbook=22_12.xlsx&amp;sheet=U0&amp;row=1135&amp;col=6&amp;number=4.1&amp;sourceID=14","4.1")</f>
        <v>4.1</v>
      </c>
      <c r="G1135" s="4" t="str">
        <f>HYPERLINK("http://141.218.60.56/~jnz1568/getInfo.php?workbook=22_12.xlsx&amp;sheet=U0&amp;row=1135&amp;col=7&amp;number=0.0421&amp;sourceID=14","0.0421")</f>
        <v>0.0421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HYPERLINK("http://141.218.60.56/~jnz1568/getInfo.php?workbook=22_12.xlsx&amp;sheet=U0&amp;row=1136&amp;col=6&amp;number=4.2&amp;sourceID=14","4.2")</f>
        <v>4.2</v>
      </c>
      <c r="G1136" s="4" t="str">
        <f>HYPERLINK("http://141.218.60.56/~jnz1568/getInfo.php?workbook=22_12.xlsx&amp;sheet=U0&amp;row=1136&amp;col=7&amp;number=0.0421&amp;sourceID=14","0.0421")</f>
        <v>0.0421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HYPERLINK("http://141.218.60.56/~jnz1568/getInfo.php?workbook=22_12.xlsx&amp;sheet=U0&amp;row=1137&amp;col=6&amp;number=4.3&amp;sourceID=14","4.3")</f>
        <v>4.3</v>
      </c>
      <c r="G1137" s="4" t="str">
        <f>HYPERLINK("http://141.218.60.56/~jnz1568/getInfo.php?workbook=22_12.xlsx&amp;sheet=U0&amp;row=1137&amp;col=7&amp;number=0.042&amp;sourceID=14","0.042")</f>
        <v>0.042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HYPERLINK("http://141.218.60.56/~jnz1568/getInfo.php?workbook=22_12.xlsx&amp;sheet=U0&amp;row=1138&amp;col=6&amp;number=4.4&amp;sourceID=14","4.4")</f>
        <v>4.4</v>
      </c>
      <c r="G1138" s="4" t="str">
        <f>HYPERLINK("http://141.218.60.56/~jnz1568/getInfo.php?workbook=22_12.xlsx&amp;sheet=U0&amp;row=1138&amp;col=7&amp;number=0.042&amp;sourceID=14","0.042")</f>
        <v>0.042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HYPERLINK("http://141.218.60.56/~jnz1568/getInfo.php?workbook=22_12.xlsx&amp;sheet=U0&amp;row=1139&amp;col=6&amp;number=4.5&amp;sourceID=14","4.5")</f>
        <v>4.5</v>
      </c>
      <c r="G1139" s="4" t="str">
        <f>HYPERLINK("http://141.218.60.56/~jnz1568/getInfo.php?workbook=22_12.xlsx&amp;sheet=U0&amp;row=1139&amp;col=7&amp;number=0.0419&amp;sourceID=14","0.0419")</f>
        <v>0.0419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HYPERLINK("http://141.218.60.56/~jnz1568/getInfo.php?workbook=22_12.xlsx&amp;sheet=U0&amp;row=1140&amp;col=6&amp;number=4.6&amp;sourceID=14","4.6")</f>
        <v>4.6</v>
      </c>
      <c r="G1140" s="4" t="str">
        <f>HYPERLINK("http://141.218.60.56/~jnz1568/getInfo.php?workbook=22_12.xlsx&amp;sheet=U0&amp;row=1140&amp;col=7&amp;number=0.0418&amp;sourceID=14","0.0418")</f>
        <v>0.0418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HYPERLINK("http://141.218.60.56/~jnz1568/getInfo.php?workbook=22_12.xlsx&amp;sheet=U0&amp;row=1141&amp;col=6&amp;number=4.7&amp;sourceID=14","4.7")</f>
        <v>4.7</v>
      </c>
      <c r="G1141" s="4" t="str">
        <f>HYPERLINK("http://141.218.60.56/~jnz1568/getInfo.php?workbook=22_12.xlsx&amp;sheet=U0&amp;row=1141&amp;col=7&amp;number=0.0416&amp;sourceID=14","0.0416")</f>
        <v>0.0416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HYPERLINK("http://141.218.60.56/~jnz1568/getInfo.php?workbook=22_12.xlsx&amp;sheet=U0&amp;row=1142&amp;col=6&amp;number=4.8&amp;sourceID=14","4.8")</f>
        <v>4.8</v>
      </c>
      <c r="G1142" s="4" t="str">
        <f>HYPERLINK("http://141.218.60.56/~jnz1568/getInfo.php?workbook=22_12.xlsx&amp;sheet=U0&amp;row=1142&amp;col=7&amp;number=0.0415&amp;sourceID=14","0.0415")</f>
        <v>0.0415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HYPERLINK("http://141.218.60.56/~jnz1568/getInfo.php?workbook=22_12.xlsx&amp;sheet=U0&amp;row=1143&amp;col=6&amp;number=4.9&amp;sourceID=14","4.9")</f>
        <v>4.9</v>
      </c>
      <c r="G1143" s="4" t="str">
        <f>HYPERLINK("http://141.218.60.56/~jnz1568/getInfo.php?workbook=22_12.xlsx&amp;sheet=U0&amp;row=1143&amp;col=7&amp;number=0.0412&amp;sourceID=14","0.0412")</f>
        <v>0.0412</v>
      </c>
    </row>
    <row r="1144" spans="1:7">
      <c r="A1144" s="3">
        <v>22</v>
      </c>
      <c r="B1144" s="3">
        <v>12</v>
      </c>
      <c r="C1144" s="3">
        <v>5</v>
      </c>
      <c r="D1144" s="3">
        <v>11</v>
      </c>
      <c r="E1144" s="3">
        <v>1</v>
      </c>
      <c r="F1144" s="4" t="str">
        <f>HYPERLINK("http://141.218.60.56/~jnz1568/getInfo.php?workbook=22_12.xlsx&amp;sheet=U0&amp;row=1144&amp;col=6&amp;number=3&amp;sourceID=14","3")</f>
        <v>3</v>
      </c>
      <c r="G1144" s="4" t="str">
        <f>HYPERLINK("http://141.218.60.56/~jnz1568/getInfo.php?workbook=22_12.xlsx&amp;sheet=U0&amp;row=1144&amp;col=7&amp;number=0.0695&amp;sourceID=14","0.0695")</f>
        <v>0.0695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HYPERLINK("http://141.218.60.56/~jnz1568/getInfo.php?workbook=22_12.xlsx&amp;sheet=U0&amp;row=1145&amp;col=6&amp;number=3.1&amp;sourceID=14","3.1")</f>
        <v>3.1</v>
      </c>
      <c r="G1145" s="4" t="str">
        <f>HYPERLINK("http://141.218.60.56/~jnz1568/getInfo.php?workbook=22_12.xlsx&amp;sheet=U0&amp;row=1145&amp;col=7&amp;number=0.0695&amp;sourceID=14","0.0695")</f>
        <v>0.0695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HYPERLINK("http://141.218.60.56/~jnz1568/getInfo.php?workbook=22_12.xlsx&amp;sheet=U0&amp;row=1146&amp;col=6&amp;number=3.2&amp;sourceID=14","3.2")</f>
        <v>3.2</v>
      </c>
      <c r="G1146" s="4" t="str">
        <f>HYPERLINK("http://141.218.60.56/~jnz1568/getInfo.php?workbook=22_12.xlsx&amp;sheet=U0&amp;row=1146&amp;col=7&amp;number=0.0695&amp;sourceID=14","0.0695")</f>
        <v>0.0695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HYPERLINK("http://141.218.60.56/~jnz1568/getInfo.php?workbook=22_12.xlsx&amp;sheet=U0&amp;row=1147&amp;col=6&amp;number=3.3&amp;sourceID=14","3.3")</f>
        <v>3.3</v>
      </c>
      <c r="G1147" s="4" t="str">
        <f>HYPERLINK("http://141.218.60.56/~jnz1568/getInfo.php?workbook=22_12.xlsx&amp;sheet=U0&amp;row=1147&amp;col=7&amp;number=0.0695&amp;sourceID=14","0.0695")</f>
        <v>0.0695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HYPERLINK("http://141.218.60.56/~jnz1568/getInfo.php?workbook=22_12.xlsx&amp;sheet=U0&amp;row=1148&amp;col=6&amp;number=3.4&amp;sourceID=14","3.4")</f>
        <v>3.4</v>
      </c>
      <c r="G1148" s="4" t="str">
        <f>HYPERLINK("http://141.218.60.56/~jnz1568/getInfo.php?workbook=22_12.xlsx&amp;sheet=U0&amp;row=1148&amp;col=7&amp;number=0.0695&amp;sourceID=14","0.0695")</f>
        <v>0.0695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HYPERLINK("http://141.218.60.56/~jnz1568/getInfo.php?workbook=22_12.xlsx&amp;sheet=U0&amp;row=1149&amp;col=6&amp;number=3.5&amp;sourceID=14","3.5")</f>
        <v>3.5</v>
      </c>
      <c r="G1149" s="4" t="str">
        <f>HYPERLINK("http://141.218.60.56/~jnz1568/getInfo.php?workbook=22_12.xlsx&amp;sheet=U0&amp;row=1149&amp;col=7&amp;number=0.0695&amp;sourceID=14","0.0695")</f>
        <v>0.0695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HYPERLINK("http://141.218.60.56/~jnz1568/getInfo.php?workbook=22_12.xlsx&amp;sheet=U0&amp;row=1150&amp;col=6&amp;number=3.6&amp;sourceID=14","3.6")</f>
        <v>3.6</v>
      </c>
      <c r="G1150" s="4" t="str">
        <f>HYPERLINK("http://141.218.60.56/~jnz1568/getInfo.php?workbook=22_12.xlsx&amp;sheet=U0&amp;row=1150&amp;col=7&amp;number=0.0695&amp;sourceID=14","0.0695")</f>
        <v>0.0695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HYPERLINK("http://141.218.60.56/~jnz1568/getInfo.php?workbook=22_12.xlsx&amp;sheet=U0&amp;row=1151&amp;col=6&amp;number=3.7&amp;sourceID=14","3.7")</f>
        <v>3.7</v>
      </c>
      <c r="G1151" s="4" t="str">
        <f>HYPERLINK("http://141.218.60.56/~jnz1568/getInfo.php?workbook=22_12.xlsx&amp;sheet=U0&amp;row=1151&amp;col=7&amp;number=0.0695&amp;sourceID=14","0.0695")</f>
        <v>0.0695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HYPERLINK("http://141.218.60.56/~jnz1568/getInfo.php?workbook=22_12.xlsx&amp;sheet=U0&amp;row=1152&amp;col=6&amp;number=3.8&amp;sourceID=14","3.8")</f>
        <v>3.8</v>
      </c>
      <c r="G1152" s="4" t="str">
        <f>HYPERLINK("http://141.218.60.56/~jnz1568/getInfo.php?workbook=22_12.xlsx&amp;sheet=U0&amp;row=1152&amp;col=7&amp;number=0.0694&amp;sourceID=14","0.0694")</f>
        <v>0.0694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HYPERLINK("http://141.218.60.56/~jnz1568/getInfo.php?workbook=22_12.xlsx&amp;sheet=U0&amp;row=1153&amp;col=6&amp;number=3.9&amp;sourceID=14","3.9")</f>
        <v>3.9</v>
      </c>
      <c r="G1153" s="4" t="str">
        <f>HYPERLINK("http://141.218.60.56/~jnz1568/getInfo.php?workbook=22_12.xlsx&amp;sheet=U0&amp;row=1153&amp;col=7&amp;number=0.0694&amp;sourceID=14","0.0694")</f>
        <v>0.0694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HYPERLINK("http://141.218.60.56/~jnz1568/getInfo.php?workbook=22_12.xlsx&amp;sheet=U0&amp;row=1154&amp;col=6&amp;number=4&amp;sourceID=14","4")</f>
        <v>4</v>
      </c>
      <c r="G1154" s="4" t="str">
        <f>HYPERLINK("http://141.218.60.56/~jnz1568/getInfo.php?workbook=22_12.xlsx&amp;sheet=U0&amp;row=1154&amp;col=7&amp;number=0.0693&amp;sourceID=14","0.0693")</f>
        <v>0.0693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HYPERLINK("http://141.218.60.56/~jnz1568/getInfo.php?workbook=22_12.xlsx&amp;sheet=U0&amp;row=1155&amp;col=6&amp;number=4.1&amp;sourceID=14","4.1")</f>
        <v>4.1</v>
      </c>
      <c r="G1155" s="4" t="str">
        <f>HYPERLINK("http://141.218.60.56/~jnz1568/getInfo.php?workbook=22_12.xlsx&amp;sheet=U0&amp;row=1155&amp;col=7&amp;number=0.0693&amp;sourceID=14","0.0693")</f>
        <v>0.0693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HYPERLINK("http://141.218.60.56/~jnz1568/getInfo.php?workbook=22_12.xlsx&amp;sheet=U0&amp;row=1156&amp;col=6&amp;number=4.2&amp;sourceID=14","4.2")</f>
        <v>4.2</v>
      </c>
      <c r="G1156" s="4" t="str">
        <f>HYPERLINK("http://141.218.60.56/~jnz1568/getInfo.php?workbook=22_12.xlsx&amp;sheet=U0&amp;row=1156&amp;col=7&amp;number=0.0692&amp;sourceID=14","0.0692")</f>
        <v>0.0692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HYPERLINK("http://141.218.60.56/~jnz1568/getInfo.php?workbook=22_12.xlsx&amp;sheet=U0&amp;row=1157&amp;col=6&amp;number=4.3&amp;sourceID=14","4.3")</f>
        <v>4.3</v>
      </c>
      <c r="G1157" s="4" t="str">
        <f>HYPERLINK("http://141.218.60.56/~jnz1568/getInfo.php?workbook=22_12.xlsx&amp;sheet=U0&amp;row=1157&amp;col=7&amp;number=0.0691&amp;sourceID=14","0.0691")</f>
        <v>0.0691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HYPERLINK("http://141.218.60.56/~jnz1568/getInfo.php?workbook=22_12.xlsx&amp;sheet=U0&amp;row=1158&amp;col=6&amp;number=4.4&amp;sourceID=14","4.4")</f>
        <v>4.4</v>
      </c>
      <c r="G1158" s="4" t="str">
        <f>HYPERLINK("http://141.218.60.56/~jnz1568/getInfo.php?workbook=22_12.xlsx&amp;sheet=U0&amp;row=1158&amp;col=7&amp;number=0.069&amp;sourceID=14","0.069")</f>
        <v>0.069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HYPERLINK("http://141.218.60.56/~jnz1568/getInfo.php?workbook=22_12.xlsx&amp;sheet=U0&amp;row=1159&amp;col=6&amp;number=4.5&amp;sourceID=14","4.5")</f>
        <v>4.5</v>
      </c>
      <c r="G1159" s="4" t="str">
        <f>HYPERLINK("http://141.218.60.56/~jnz1568/getInfo.php?workbook=22_12.xlsx&amp;sheet=U0&amp;row=1159&amp;col=7&amp;number=0.0688&amp;sourceID=14","0.0688")</f>
        <v>0.0688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HYPERLINK("http://141.218.60.56/~jnz1568/getInfo.php?workbook=22_12.xlsx&amp;sheet=U0&amp;row=1160&amp;col=6&amp;number=4.6&amp;sourceID=14","4.6")</f>
        <v>4.6</v>
      </c>
      <c r="G1160" s="4" t="str">
        <f>HYPERLINK("http://141.218.60.56/~jnz1568/getInfo.php?workbook=22_12.xlsx&amp;sheet=U0&amp;row=1160&amp;col=7&amp;number=0.0686&amp;sourceID=14","0.0686")</f>
        <v>0.0686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HYPERLINK("http://141.218.60.56/~jnz1568/getInfo.php?workbook=22_12.xlsx&amp;sheet=U0&amp;row=1161&amp;col=6&amp;number=4.7&amp;sourceID=14","4.7")</f>
        <v>4.7</v>
      </c>
      <c r="G1161" s="4" t="str">
        <f>HYPERLINK("http://141.218.60.56/~jnz1568/getInfo.php?workbook=22_12.xlsx&amp;sheet=U0&amp;row=1161&amp;col=7&amp;number=0.0684&amp;sourceID=14","0.0684")</f>
        <v>0.0684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HYPERLINK("http://141.218.60.56/~jnz1568/getInfo.php?workbook=22_12.xlsx&amp;sheet=U0&amp;row=1162&amp;col=6&amp;number=4.8&amp;sourceID=14","4.8")</f>
        <v>4.8</v>
      </c>
      <c r="G1162" s="4" t="str">
        <f>HYPERLINK("http://141.218.60.56/~jnz1568/getInfo.php?workbook=22_12.xlsx&amp;sheet=U0&amp;row=1162&amp;col=7&amp;number=0.0681&amp;sourceID=14","0.0681")</f>
        <v>0.0681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HYPERLINK("http://141.218.60.56/~jnz1568/getInfo.php?workbook=22_12.xlsx&amp;sheet=U0&amp;row=1163&amp;col=6&amp;number=4.9&amp;sourceID=14","4.9")</f>
        <v>4.9</v>
      </c>
      <c r="G1163" s="4" t="str">
        <f>HYPERLINK("http://141.218.60.56/~jnz1568/getInfo.php?workbook=22_12.xlsx&amp;sheet=U0&amp;row=1163&amp;col=7&amp;number=0.0677&amp;sourceID=14","0.0677")</f>
        <v>0.0677</v>
      </c>
    </row>
    <row r="1164" spans="1:7">
      <c r="A1164" s="3">
        <v>22</v>
      </c>
      <c r="B1164" s="3">
        <v>12</v>
      </c>
      <c r="C1164" s="3">
        <v>5</v>
      </c>
      <c r="D1164" s="3">
        <v>12</v>
      </c>
      <c r="E1164" s="3">
        <v>1</v>
      </c>
      <c r="F1164" s="4" t="str">
        <f>HYPERLINK("http://141.218.60.56/~jnz1568/getInfo.php?workbook=22_12.xlsx&amp;sheet=U0&amp;row=1164&amp;col=6&amp;number=3&amp;sourceID=14","3")</f>
        <v>3</v>
      </c>
      <c r="G1164" s="4" t="str">
        <f>HYPERLINK("http://141.218.60.56/~jnz1568/getInfo.php?workbook=22_12.xlsx&amp;sheet=U0&amp;row=1164&amp;col=7&amp;number=0.094&amp;sourceID=14","0.094")</f>
        <v>0.094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HYPERLINK("http://141.218.60.56/~jnz1568/getInfo.php?workbook=22_12.xlsx&amp;sheet=U0&amp;row=1165&amp;col=6&amp;number=3.1&amp;sourceID=14","3.1")</f>
        <v>3.1</v>
      </c>
      <c r="G1165" s="4" t="str">
        <f>HYPERLINK("http://141.218.60.56/~jnz1568/getInfo.php?workbook=22_12.xlsx&amp;sheet=U0&amp;row=1165&amp;col=7&amp;number=0.094&amp;sourceID=14","0.094")</f>
        <v>0.094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HYPERLINK("http://141.218.60.56/~jnz1568/getInfo.php?workbook=22_12.xlsx&amp;sheet=U0&amp;row=1166&amp;col=6&amp;number=3.2&amp;sourceID=14","3.2")</f>
        <v>3.2</v>
      </c>
      <c r="G1166" s="4" t="str">
        <f>HYPERLINK("http://141.218.60.56/~jnz1568/getInfo.php?workbook=22_12.xlsx&amp;sheet=U0&amp;row=1166&amp;col=7&amp;number=0.094&amp;sourceID=14","0.094")</f>
        <v>0.094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HYPERLINK("http://141.218.60.56/~jnz1568/getInfo.php?workbook=22_12.xlsx&amp;sheet=U0&amp;row=1167&amp;col=6&amp;number=3.3&amp;sourceID=14","3.3")</f>
        <v>3.3</v>
      </c>
      <c r="G1167" s="4" t="str">
        <f>HYPERLINK("http://141.218.60.56/~jnz1568/getInfo.php?workbook=22_12.xlsx&amp;sheet=U0&amp;row=1167&amp;col=7&amp;number=0.094&amp;sourceID=14","0.094")</f>
        <v>0.094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HYPERLINK("http://141.218.60.56/~jnz1568/getInfo.php?workbook=22_12.xlsx&amp;sheet=U0&amp;row=1168&amp;col=6&amp;number=3.4&amp;sourceID=14","3.4")</f>
        <v>3.4</v>
      </c>
      <c r="G1168" s="4" t="str">
        <f>HYPERLINK("http://141.218.60.56/~jnz1568/getInfo.php?workbook=22_12.xlsx&amp;sheet=U0&amp;row=1168&amp;col=7&amp;number=0.094&amp;sourceID=14","0.094")</f>
        <v>0.094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HYPERLINK("http://141.218.60.56/~jnz1568/getInfo.php?workbook=22_12.xlsx&amp;sheet=U0&amp;row=1169&amp;col=6&amp;number=3.5&amp;sourceID=14","3.5")</f>
        <v>3.5</v>
      </c>
      <c r="G1169" s="4" t="str">
        <f>HYPERLINK("http://141.218.60.56/~jnz1568/getInfo.php?workbook=22_12.xlsx&amp;sheet=U0&amp;row=1169&amp;col=7&amp;number=0.0939&amp;sourceID=14","0.0939")</f>
        <v>0.0939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HYPERLINK("http://141.218.60.56/~jnz1568/getInfo.php?workbook=22_12.xlsx&amp;sheet=U0&amp;row=1170&amp;col=6&amp;number=3.6&amp;sourceID=14","3.6")</f>
        <v>3.6</v>
      </c>
      <c r="G1170" s="4" t="str">
        <f>HYPERLINK("http://141.218.60.56/~jnz1568/getInfo.php?workbook=22_12.xlsx&amp;sheet=U0&amp;row=1170&amp;col=7&amp;number=0.0939&amp;sourceID=14","0.0939")</f>
        <v>0.0939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HYPERLINK("http://141.218.60.56/~jnz1568/getInfo.php?workbook=22_12.xlsx&amp;sheet=U0&amp;row=1171&amp;col=6&amp;number=3.7&amp;sourceID=14","3.7")</f>
        <v>3.7</v>
      </c>
      <c r="G1171" s="4" t="str">
        <f>HYPERLINK("http://141.218.60.56/~jnz1568/getInfo.php?workbook=22_12.xlsx&amp;sheet=U0&amp;row=1171&amp;col=7&amp;number=0.0939&amp;sourceID=14","0.0939")</f>
        <v>0.0939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HYPERLINK("http://141.218.60.56/~jnz1568/getInfo.php?workbook=22_12.xlsx&amp;sheet=U0&amp;row=1172&amp;col=6&amp;number=3.8&amp;sourceID=14","3.8")</f>
        <v>3.8</v>
      </c>
      <c r="G1172" s="4" t="str">
        <f>HYPERLINK("http://141.218.60.56/~jnz1568/getInfo.php?workbook=22_12.xlsx&amp;sheet=U0&amp;row=1172&amp;col=7&amp;number=0.0938&amp;sourceID=14","0.0938")</f>
        <v>0.0938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HYPERLINK("http://141.218.60.56/~jnz1568/getInfo.php?workbook=22_12.xlsx&amp;sheet=U0&amp;row=1173&amp;col=6&amp;number=3.9&amp;sourceID=14","3.9")</f>
        <v>3.9</v>
      </c>
      <c r="G1173" s="4" t="str">
        <f>HYPERLINK("http://141.218.60.56/~jnz1568/getInfo.php?workbook=22_12.xlsx&amp;sheet=U0&amp;row=1173&amp;col=7&amp;number=0.0938&amp;sourceID=14","0.0938")</f>
        <v>0.0938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HYPERLINK("http://141.218.60.56/~jnz1568/getInfo.php?workbook=22_12.xlsx&amp;sheet=U0&amp;row=1174&amp;col=6&amp;number=4&amp;sourceID=14","4")</f>
        <v>4</v>
      </c>
      <c r="G1174" s="4" t="str">
        <f>HYPERLINK("http://141.218.60.56/~jnz1568/getInfo.php?workbook=22_12.xlsx&amp;sheet=U0&amp;row=1174&amp;col=7&amp;number=0.0937&amp;sourceID=14","0.0937")</f>
        <v>0.0937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HYPERLINK("http://141.218.60.56/~jnz1568/getInfo.php?workbook=22_12.xlsx&amp;sheet=U0&amp;row=1175&amp;col=6&amp;number=4.1&amp;sourceID=14","4.1")</f>
        <v>4.1</v>
      </c>
      <c r="G1175" s="4" t="str">
        <f>HYPERLINK("http://141.218.60.56/~jnz1568/getInfo.php?workbook=22_12.xlsx&amp;sheet=U0&amp;row=1175&amp;col=7&amp;number=0.0936&amp;sourceID=14","0.0936")</f>
        <v>0.0936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HYPERLINK("http://141.218.60.56/~jnz1568/getInfo.php?workbook=22_12.xlsx&amp;sheet=U0&amp;row=1176&amp;col=6&amp;number=4.2&amp;sourceID=14","4.2")</f>
        <v>4.2</v>
      </c>
      <c r="G1176" s="4" t="str">
        <f>HYPERLINK("http://141.218.60.56/~jnz1568/getInfo.php?workbook=22_12.xlsx&amp;sheet=U0&amp;row=1176&amp;col=7&amp;number=0.0935&amp;sourceID=14","0.0935")</f>
        <v>0.0935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HYPERLINK("http://141.218.60.56/~jnz1568/getInfo.php?workbook=22_12.xlsx&amp;sheet=U0&amp;row=1177&amp;col=6&amp;number=4.3&amp;sourceID=14","4.3")</f>
        <v>4.3</v>
      </c>
      <c r="G1177" s="4" t="str">
        <f>HYPERLINK("http://141.218.60.56/~jnz1568/getInfo.php?workbook=22_12.xlsx&amp;sheet=U0&amp;row=1177&amp;col=7&amp;number=0.0934&amp;sourceID=14","0.0934")</f>
        <v>0.0934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HYPERLINK("http://141.218.60.56/~jnz1568/getInfo.php?workbook=22_12.xlsx&amp;sheet=U0&amp;row=1178&amp;col=6&amp;number=4.4&amp;sourceID=14","4.4")</f>
        <v>4.4</v>
      </c>
      <c r="G1178" s="4" t="str">
        <f>HYPERLINK("http://141.218.60.56/~jnz1568/getInfo.php?workbook=22_12.xlsx&amp;sheet=U0&amp;row=1178&amp;col=7&amp;number=0.0933&amp;sourceID=14","0.0933")</f>
        <v>0.0933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HYPERLINK("http://141.218.60.56/~jnz1568/getInfo.php?workbook=22_12.xlsx&amp;sheet=U0&amp;row=1179&amp;col=6&amp;number=4.5&amp;sourceID=14","4.5")</f>
        <v>4.5</v>
      </c>
      <c r="G1179" s="4" t="str">
        <f>HYPERLINK("http://141.218.60.56/~jnz1568/getInfo.php?workbook=22_12.xlsx&amp;sheet=U0&amp;row=1179&amp;col=7&amp;number=0.0931&amp;sourceID=14","0.0931")</f>
        <v>0.0931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HYPERLINK("http://141.218.60.56/~jnz1568/getInfo.php?workbook=22_12.xlsx&amp;sheet=U0&amp;row=1180&amp;col=6&amp;number=4.6&amp;sourceID=14","4.6")</f>
        <v>4.6</v>
      </c>
      <c r="G1180" s="4" t="str">
        <f>HYPERLINK("http://141.218.60.56/~jnz1568/getInfo.php?workbook=22_12.xlsx&amp;sheet=U0&amp;row=1180&amp;col=7&amp;number=0.0928&amp;sourceID=14","0.0928")</f>
        <v>0.0928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HYPERLINK("http://141.218.60.56/~jnz1568/getInfo.php?workbook=22_12.xlsx&amp;sheet=U0&amp;row=1181&amp;col=6&amp;number=4.7&amp;sourceID=14","4.7")</f>
        <v>4.7</v>
      </c>
      <c r="G1181" s="4" t="str">
        <f>HYPERLINK("http://141.218.60.56/~jnz1568/getInfo.php?workbook=22_12.xlsx&amp;sheet=U0&amp;row=1181&amp;col=7&amp;number=0.0925&amp;sourceID=14","0.0925")</f>
        <v>0.0925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HYPERLINK("http://141.218.60.56/~jnz1568/getInfo.php?workbook=22_12.xlsx&amp;sheet=U0&amp;row=1182&amp;col=6&amp;number=4.8&amp;sourceID=14","4.8")</f>
        <v>4.8</v>
      </c>
      <c r="G1182" s="4" t="str">
        <f>HYPERLINK("http://141.218.60.56/~jnz1568/getInfo.php?workbook=22_12.xlsx&amp;sheet=U0&amp;row=1182&amp;col=7&amp;number=0.0921&amp;sourceID=14","0.0921")</f>
        <v>0.0921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HYPERLINK("http://141.218.60.56/~jnz1568/getInfo.php?workbook=22_12.xlsx&amp;sheet=U0&amp;row=1183&amp;col=6&amp;number=4.9&amp;sourceID=14","4.9")</f>
        <v>4.9</v>
      </c>
      <c r="G1183" s="4" t="str">
        <f>HYPERLINK("http://141.218.60.56/~jnz1568/getInfo.php?workbook=22_12.xlsx&amp;sheet=U0&amp;row=1183&amp;col=7&amp;number=0.0916&amp;sourceID=14","0.0916")</f>
        <v>0.0916</v>
      </c>
    </row>
    <row r="1184" spans="1:7">
      <c r="A1184" s="3">
        <v>22</v>
      </c>
      <c r="B1184" s="3">
        <v>12</v>
      </c>
      <c r="C1184" s="3">
        <v>5</v>
      </c>
      <c r="D1184" s="3">
        <v>13</v>
      </c>
      <c r="E1184" s="3">
        <v>1</v>
      </c>
      <c r="F1184" s="4" t="str">
        <f>HYPERLINK("http://141.218.60.56/~jnz1568/getInfo.php?workbook=22_12.xlsx&amp;sheet=U0&amp;row=1184&amp;col=6&amp;number=3&amp;sourceID=14","3")</f>
        <v>3</v>
      </c>
      <c r="G1184" s="4" t="str">
        <f>HYPERLINK("http://141.218.60.56/~jnz1568/getInfo.php?workbook=22_12.xlsx&amp;sheet=U0&amp;row=1184&amp;col=7&amp;number=1.43&amp;sourceID=14","1.43")</f>
        <v>1.43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HYPERLINK("http://141.218.60.56/~jnz1568/getInfo.php?workbook=22_12.xlsx&amp;sheet=U0&amp;row=1185&amp;col=6&amp;number=3.1&amp;sourceID=14","3.1")</f>
        <v>3.1</v>
      </c>
      <c r="G1185" s="4" t="str">
        <f>HYPERLINK("http://141.218.60.56/~jnz1568/getInfo.php?workbook=22_12.xlsx&amp;sheet=U0&amp;row=1185&amp;col=7&amp;number=1.43&amp;sourceID=14","1.43")</f>
        <v>1.43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HYPERLINK("http://141.218.60.56/~jnz1568/getInfo.php?workbook=22_12.xlsx&amp;sheet=U0&amp;row=1186&amp;col=6&amp;number=3.2&amp;sourceID=14","3.2")</f>
        <v>3.2</v>
      </c>
      <c r="G1186" s="4" t="str">
        <f>HYPERLINK("http://141.218.60.56/~jnz1568/getInfo.php?workbook=22_12.xlsx&amp;sheet=U0&amp;row=1186&amp;col=7&amp;number=1.43&amp;sourceID=14","1.43")</f>
        <v>1.43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HYPERLINK("http://141.218.60.56/~jnz1568/getInfo.php?workbook=22_12.xlsx&amp;sheet=U0&amp;row=1187&amp;col=6&amp;number=3.3&amp;sourceID=14","3.3")</f>
        <v>3.3</v>
      </c>
      <c r="G1187" s="4" t="str">
        <f>HYPERLINK("http://141.218.60.56/~jnz1568/getInfo.php?workbook=22_12.xlsx&amp;sheet=U0&amp;row=1187&amp;col=7&amp;number=1.43&amp;sourceID=14","1.43")</f>
        <v>1.43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HYPERLINK("http://141.218.60.56/~jnz1568/getInfo.php?workbook=22_12.xlsx&amp;sheet=U0&amp;row=1188&amp;col=6&amp;number=3.4&amp;sourceID=14","3.4")</f>
        <v>3.4</v>
      </c>
      <c r="G1188" s="4" t="str">
        <f>HYPERLINK("http://141.218.60.56/~jnz1568/getInfo.php?workbook=22_12.xlsx&amp;sheet=U0&amp;row=1188&amp;col=7&amp;number=1.43&amp;sourceID=14","1.43")</f>
        <v>1.43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HYPERLINK("http://141.218.60.56/~jnz1568/getInfo.php?workbook=22_12.xlsx&amp;sheet=U0&amp;row=1189&amp;col=6&amp;number=3.5&amp;sourceID=14","3.5")</f>
        <v>3.5</v>
      </c>
      <c r="G1189" s="4" t="str">
        <f>HYPERLINK("http://141.218.60.56/~jnz1568/getInfo.php?workbook=22_12.xlsx&amp;sheet=U0&amp;row=1189&amp;col=7&amp;number=1.43&amp;sourceID=14","1.43")</f>
        <v>1.43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HYPERLINK("http://141.218.60.56/~jnz1568/getInfo.php?workbook=22_12.xlsx&amp;sheet=U0&amp;row=1190&amp;col=6&amp;number=3.6&amp;sourceID=14","3.6")</f>
        <v>3.6</v>
      </c>
      <c r="G1190" s="4" t="str">
        <f>HYPERLINK("http://141.218.60.56/~jnz1568/getInfo.php?workbook=22_12.xlsx&amp;sheet=U0&amp;row=1190&amp;col=7&amp;number=1.43&amp;sourceID=14","1.43")</f>
        <v>1.43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HYPERLINK("http://141.218.60.56/~jnz1568/getInfo.php?workbook=22_12.xlsx&amp;sheet=U0&amp;row=1191&amp;col=6&amp;number=3.7&amp;sourceID=14","3.7")</f>
        <v>3.7</v>
      </c>
      <c r="G1191" s="4" t="str">
        <f>HYPERLINK("http://141.218.60.56/~jnz1568/getInfo.php?workbook=22_12.xlsx&amp;sheet=U0&amp;row=1191&amp;col=7&amp;number=1.43&amp;sourceID=14","1.43")</f>
        <v>1.43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HYPERLINK("http://141.218.60.56/~jnz1568/getInfo.php?workbook=22_12.xlsx&amp;sheet=U0&amp;row=1192&amp;col=6&amp;number=3.8&amp;sourceID=14","3.8")</f>
        <v>3.8</v>
      </c>
      <c r="G1192" s="4" t="str">
        <f>HYPERLINK("http://141.218.60.56/~jnz1568/getInfo.php?workbook=22_12.xlsx&amp;sheet=U0&amp;row=1192&amp;col=7&amp;number=1.44&amp;sourceID=14","1.44")</f>
        <v>1.44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HYPERLINK("http://141.218.60.56/~jnz1568/getInfo.php?workbook=22_12.xlsx&amp;sheet=U0&amp;row=1193&amp;col=6&amp;number=3.9&amp;sourceID=14","3.9")</f>
        <v>3.9</v>
      </c>
      <c r="G1193" s="4" t="str">
        <f>HYPERLINK("http://141.218.60.56/~jnz1568/getInfo.php?workbook=22_12.xlsx&amp;sheet=U0&amp;row=1193&amp;col=7&amp;number=1.44&amp;sourceID=14","1.44")</f>
        <v>1.44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HYPERLINK("http://141.218.60.56/~jnz1568/getInfo.php?workbook=22_12.xlsx&amp;sheet=U0&amp;row=1194&amp;col=6&amp;number=4&amp;sourceID=14","4")</f>
        <v>4</v>
      </c>
      <c r="G1194" s="4" t="str">
        <f>HYPERLINK("http://141.218.60.56/~jnz1568/getInfo.php?workbook=22_12.xlsx&amp;sheet=U0&amp;row=1194&amp;col=7&amp;number=1.44&amp;sourceID=14","1.44")</f>
        <v>1.44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HYPERLINK("http://141.218.60.56/~jnz1568/getInfo.php?workbook=22_12.xlsx&amp;sheet=U0&amp;row=1195&amp;col=6&amp;number=4.1&amp;sourceID=14","4.1")</f>
        <v>4.1</v>
      </c>
      <c r="G1195" s="4" t="str">
        <f>HYPERLINK("http://141.218.60.56/~jnz1568/getInfo.php?workbook=22_12.xlsx&amp;sheet=U0&amp;row=1195&amp;col=7&amp;number=1.44&amp;sourceID=14","1.44")</f>
        <v>1.44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HYPERLINK("http://141.218.60.56/~jnz1568/getInfo.php?workbook=22_12.xlsx&amp;sheet=U0&amp;row=1196&amp;col=6&amp;number=4.2&amp;sourceID=14","4.2")</f>
        <v>4.2</v>
      </c>
      <c r="G1196" s="4" t="str">
        <f>HYPERLINK("http://141.218.60.56/~jnz1568/getInfo.php?workbook=22_12.xlsx&amp;sheet=U0&amp;row=1196&amp;col=7&amp;number=1.45&amp;sourceID=14","1.45")</f>
        <v>1.45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HYPERLINK("http://141.218.60.56/~jnz1568/getInfo.php?workbook=22_12.xlsx&amp;sheet=U0&amp;row=1197&amp;col=6&amp;number=4.3&amp;sourceID=14","4.3")</f>
        <v>4.3</v>
      </c>
      <c r="G1197" s="4" t="str">
        <f>HYPERLINK("http://141.218.60.56/~jnz1568/getInfo.php?workbook=22_12.xlsx&amp;sheet=U0&amp;row=1197&amp;col=7&amp;number=1.45&amp;sourceID=14","1.45")</f>
        <v>1.45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HYPERLINK("http://141.218.60.56/~jnz1568/getInfo.php?workbook=22_12.xlsx&amp;sheet=U0&amp;row=1198&amp;col=6&amp;number=4.4&amp;sourceID=14","4.4")</f>
        <v>4.4</v>
      </c>
      <c r="G1198" s="4" t="str">
        <f>HYPERLINK("http://141.218.60.56/~jnz1568/getInfo.php?workbook=22_12.xlsx&amp;sheet=U0&amp;row=1198&amp;col=7&amp;number=1.46&amp;sourceID=14","1.46")</f>
        <v>1.46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HYPERLINK("http://141.218.60.56/~jnz1568/getInfo.php?workbook=22_12.xlsx&amp;sheet=U0&amp;row=1199&amp;col=6&amp;number=4.5&amp;sourceID=14","4.5")</f>
        <v>4.5</v>
      </c>
      <c r="G1199" s="4" t="str">
        <f>HYPERLINK("http://141.218.60.56/~jnz1568/getInfo.php?workbook=22_12.xlsx&amp;sheet=U0&amp;row=1199&amp;col=7&amp;number=1.46&amp;sourceID=14","1.46")</f>
        <v>1.46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HYPERLINK("http://141.218.60.56/~jnz1568/getInfo.php?workbook=22_12.xlsx&amp;sheet=U0&amp;row=1200&amp;col=6&amp;number=4.6&amp;sourceID=14","4.6")</f>
        <v>4.6</v>
      </c>
      <c r="G1200" s="4" t="str">
        <f>HYPERLINK("http://141.218.60.56/~jnz1568/getInfo.php?workbook=22_12.xlsx&amp;sheet=U0&amp;row=1200&amp;col=7&amp;number=1.47&amp;sourceID=14","1.47")</f>
        <v>1.47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HYPERLINK("http://141.218.60.56/~jnz1568/getInfo.php?workbook=22_12.xlsx&amp;sheet=U0&amp;row=1201&amp;col=6&amp;number=4.7&amp;sourceID=14","4.7")</f>
        <v>4.7</v>
      </c>
      <c r="G1201" s="4" t="str">
        <f>HYPERLINK("http://141.218.60.56/~jnz1568/getInfo.php?workbook=22_12.xlsx&amp;sheet=U0&amp;row=1201&amp;col=7&amp;number=1.48&amp;sourceID=14","1.48")</f>
        <v>1.48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HYPERLINK("http://141.218.60.56/~jnz1568/getInfo.php?workbook=22_12.xlsx&amp;sheet=U0&amp;row=1202&amp;col=6&amp;number=4.8&amp;sourceID=14","4.8")</f>
        <v>4.8</v>
      </c>
      <c r="G1202" s="4" t="str">
        <f>HYPERLINK("http://141.218.60.56/~jnz1568/getInfo.php?workbook=22_12.xlsx&amp;sheet=U0&amp;row=1202&amp;col=7&amp;number=1.5&amp;sourceID=14","1.5")</f>
        <v>1.5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HYPERLINK("http://141.218.60.56/~jnz1568/getInfo.php?workbook=22_12.xlsx&amp;sheet=U0&amp;row=1203&amp;col=6&amp;number=4.9&amp;sourceID=14","4.9")</f>
        <v>4.9</v>
      </c>
      <c r="G1203" s="4" t="str">
        <f>HYPERLINK("http://141.218.60.56/~jnz1568/getInfo.php?workbook=22_12.xlsx&amp;sheet=U0&amp;row=1203&amp;col=7&amp;number=1.51&amp;sourceID=14","1.51")</f>
        <v>1.51</v>
      </c>
    </row>
    <row r="1204" spans="1:7">
      <c r="A1204" s="3">
        <v>22</v>
      </c>
      <c r="B1204" s="3">
        <v>12</v>
      </c>
      <c r="C1204" s="3">
        <v>5</v>
      </c>
      <c r="D1204" s="3">
        <v>14</v>
      </c>
      <c r="E1204" s="3">
        <v>1</v>
      </c>
      <c r="F1204" s="4" t="str">
        <f>HYPERLINK("http://141.218.60.56/~jnz1568/getInfo.php?workbook=22_12.xlsx&amp;sheet=U0&amp;row=1204&amp;col=6&amp;number=3&amp;sourceID=14","3")</f>
        <v>3</v>
      </c>
      <c r="G1204" s="4" t="str">
        <f>HYPERLINK("http://141.218.60.56/~jnz1568/getInfo.php?workbook=22_12.xlsx&amp;sheet=U0&amp;row=1204&amp;col=7&amp;number=4.57&amp;sourceID=14","4.57")</f>
        <v>4.57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HYPERLINK("http://141.218.60.56/~jnz1568/getInfo.php?workbook=22_12.xlsx&amp;sheet=U0&amp;row=1205&amp;col=6&amp;number=3.1&amp;sourceID=14","3.1")</f>
        <v>3.1</v>
      </c>
      <c r="G1205" s="4" t="str">
        <f>HYPERLINK("http://141.218.60.56/~jnz1568/getInfo.php?workbook=22_12.xlsx&amp;sheet=U0&amp;row=1205&amp;col=7&amp;number=4.57&amp;sourceID=14","4.57")</f>
        <v>4.57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HYPERLINK("http://141.218.60.56/~jnz1568/getInfo.php?workbook=22_12.xlsx&amp;sheet=U0&amp;row=1206&amp;col=6&amp;number=3.2&amp;sourceID=14","3.2")</f>
        <v>3.2</v>
      </c>
      <c r="G1206" s="4" t="str">
        <f>HYPERLINK("http://141.218.60.56/~jnz1568/getInfo.php?workbook=22_12.xlsx&amp;sheet=U0&amp;row=1206&amp;col=7&amp;number=4.57&amp;sourceID=14","4.57")</f>
        <v>4.57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HYPERLINK("http://141.218.60.56/~jnz1568/getInfo.php?workbook=22_12.xlsx&amp;sheet=U0&amp;row=1207&amp;col=6&amp;number=3.3&amp;sourceID=14","3.3")</f>
        <v>3.3</v>
      </c>
      <c r="G1207" s="4" t="str">
        <f>HYPERLINK("http://141.218.60.56/~jnz1568/getInfo.php?workbook=22_12.xlsx&amp;sheet=U0&amp;row=1207&amp;col=7&amp;number=4.57&amp;sourceID=14","4.57")</f>
        <v>4.57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HYPERLINK("http://141.218.60.56/~jnz1568/getInfo.php?workbook=22_12.xlsx&amp;sheet=U0&amp;row=1208&amp;col=6&amp;number=3.4&amp;sourceID=14","3.4")</f>
        <v>3.4</v>
      </c>
      <c r="G1208" s="4" t="str">
        <f>HYPERLINK("http://141.218.60.56/~jnz1568/getInfo.php?workbook=22_12.xlsx&amp;sheet=U0&amp;row=1208&amp;col=7&amp;number=4.57&amp;sourceID=14","4.57")</f>
        <v>4.57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HYPERLINK("http://141.218.60.56/~jnz1568/getInfo.php?workbook=22_12.xlsx&amp;sheet=U0&amp;row=1209&amp;col=6&amp;number=3.5&amp;sourceID=14","3.5")</f>
        <v>3.5</v>
      </c>
      <c r="G1209" s="4" t="str">
        <f>HYPERLINK("http://141.218.60.56/~jnz1568/getInfo.php?workbook=22_12.xlsx&amp;sheet=U0&amp;row=1209&amp;col=7&amp;number=4.57&amp;sourceID=14","4.57")</f>
        <v>4.57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HYPERLINK("http://141.218.60.56/~jnz1568/getInfo.php?workbook=22_12.xlsx&amp;sheet=U0&amp;row=1210&amp;col=6&amp;number=3.6&amp;sourceID=14","3.6")</f>
        <v>3.6</v>
      </c>
      <c r="G1210" s="4" t="str">
        <f>HYPERLINK("http://141.218.60.56/~jnz1568/getInfo.php?workbook=22_12.xlsx&amp;sheet=U0&amp;row=1210&amp;col=7&amp;number=4.58&amp;sourceID=14","4.58")</f>
        <v>4.58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HYPERLINK("http://141.218.60.56/~jnz1568/getInfo.php?workbook=22_12.xlsx&amp;sheet=U0&amp;row=1211&amp;col=6&amp;number=3.7&amp;sourceID=14","3.7")</f>
        <v>3.7</v>
      </c>
      <c r="G1211" s="4" t="str">
        <f>HYPERLINK("http://141.218.60.56/~jnz1568/getInfo.php?workbook=22_12.xlsx&amp;sheet=U0&amp;row=1211&amp;col=7&amp;number=4.58&amp;sourceID=14","4.58")</f>
        <v>4.58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HYPERLINK("http://141.218.60.56/~jnz1568/getInfo.php?workbook=22_12.xlsx&amp;sheet=U0&amp;row=1212&amp;col=6&amp;number=3.8&amp;sourceID=14","3.8")</f>
        <v>3.8</v>
      </c>
      <c r="G1212" s="4" t="str">
        <f>HYPERLINK("http://141.218.60.56/~jnz1568/getInfo.php?workbook=22_12.xlsx&amp;sheet=U0&amp;row=1212&amp;col=7&amp;number=4.58&amp;sourceID=14","4.58")</f>
        <v>4.58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HYPERLINK("http://141.218.60.56/~jnz1568/getInfo.php?workbook=22_12.xlsx&amp;sheet=U0&amp;row=1213&amp;col=6&amp;number=3.9&amp;sourceID=14","3.9")</f>
        <v>3.9</v>
      </c>
      <c r="G1213" s="4" t="str">
        <f>HYPERLINK("http://141.218.60.56/~jnz1568/getInfo.php?workbook=22_12.xlsx&amp;sheet=U0&amp;row=1213&amp;col=7&amp;number=4.59&amp;sourceID=14","4.59")</f>
        <v>4.59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HYPERLINK("http://141.218.60.56/~jnz1568/getInfo.php?workbook=22_12.xlsx&amp;sheet=U0&amp;row=1214&amp;col=6&amp;number=4&amp;sourceID=14","4")</f>
        <v>4</v>
      </c>
      <c r="G1214" s="4" t="str">
        <f>HYPERLINK("http://141.218.60.56/~jnz1568/getInfo.php?workbook=22_12.xlsx&amp;sheet=U0&amp;row=1214&amp;col=7&amp;number=4.6&amp;sourceID=14","4.6")</f>
        <v>4.6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HYPERLINK("http://141.218.60.56/~jnz1568/getInfo.php?workbook=22_12.xlsx&amp;sheet=U0&amp;row=1215&amp;col=6&amp;number=4.1&amp;sourceID=14","4.1")</f>
        <v>4.1</v>
      </c>
      <c r="G1215" s="4" t="str">
        <f>HYPERLINK("http://141.218.60.56/~jnz1568/getInfo.php?workbook=22_12.xlsx&amp;sheet=U0&amp;row=1215&amp;col=7&amp;number=4.61&amp;sourceID=14","4.61")</f>
        <v>4.61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HYPERLINK("http://141.218.60.56/~jnz1568/getInfo.php?workbook=22_12.xlsx&amp;sheet=U0&amp;row=1216&amp;col=6&amp;number=4.2&amp;sourceID=14","4.2")</f>
        <v>4.2</v>
      </c>
      <c r="G1216" s="4" t="str">
        <f>HYPERLINK("http://141.218.60.56/~jnz1568/getInfo.php?workbook=22_12.xlsx&amp;sheet=U0&amp;row=1216&amp;col=7&amp;number=4.62&amp;sourceID=14","4.62")</f>
        <v>4.62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HYPERLINK("http://141.218.60.56/~jnz1568/getInfo.php?workbook=22_12.xlsx&amp;sheet=U0&amp;row=1217&amp;col=6&amp;number=4.3&amp;sourceID=14","4.3")</f>
        <v>4.3</v>
      </c>
      <c r="G1217" s="4" t="str">
        <f>HYPERLINK("http://141.218.60.56/~jnz1568/getInfo.php?workbook=22_12.xlsx&amp;sheet=U0&amp;row=1217&amp;col=7&amp;number=4.63&amp;sourceID=14","4.63")</f>
        <v>4.63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HYPERLINK("http://141.218.60.56/~jnz1568/getInfo.php?workbook=22_12.xlsx&amp;sheet=U0&amp;row=1218&amp;col=6&amp;number=4.4&amp;sourceID=14","4.4")</f>
        <v>4.4</v>
      </c>
      <c r="G1218" s="4" t="str">
        <f>HYPERLINK("http://141.218.60.56/~jnz1568/getInfo.php?workbook=22_12.xlsx&amp;sheet=U0&amp;row=1218&amp;col=7&amp;number=4.65&amp;sourceID=14","4.65")</f>
        <v>4.65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HYPERLINK("http://141.218.60.56/~jnz1568/getInfo.php?workbook=22_12.xlsx&amp;sheet=U0&amp;row=1219&amp;col=6&amp;number=4.5&amp;sourceID=14","4.5")</f>
        <v>4.5</v>
      </c>
      <c r="G1219" s="4" t="str">
        <f>HYPERLINK("http://141.218.60.56/~jnz1568/getInfo.php?workbook=22_12.xlsx&amp;sheet=U0&amp;row=1219&amp;col=7&amp;number=4.67&amp;sourceID=14","4.67")</f>
        <v>4.67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HYPERLINK("http://141.218.60.56/~jnz1568/getInfo.php?workbook=22_12.xlsx&amp;sheet=U0&amp;row=1220&amp;col=6&amp;number=4.6&amp;sourceID=14","4.6")</f>
        <v>4.6</v>
      </c>
      <c r="G1220" s="4" t="str">
        <f>HYPERLINK("http://141.218.60.56/~jnz1568/getInfo.php?workbook=22_12.xlsx&amp;sheet=U0&amp;row=1220&amp;col=7&amp;number=4.7&amp;sourceID=14","4.7")</f>
        <v>4.7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HYPERLINK("http://141.218.60.56/~jnz1568/getInfo.php?workbook=22_12.xlsx&amp;sheet=U0&amp;row=1221&amp;col=6&amp;number=4.7&amp;sourceID=14","4.7")</f>
        <v>4.7</v>
      </c>
      <c r="G1221" s="4" t="str">
        <f>HYPERLINK("http://141.218.60.56/~jnz1568/getInfo.php?workbook=22_12.xlsx&amp;sheet=U0&amp;row=1221&amp;col=7&amp;number=4.73&amp;sourceID=14","4.73")</f>
        <v>4.73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HYPERLINK("http://141.218.60.56/~jnz1568/getInfo.php?workbook=22_12.xlsx&amp;sheet=U0&amp;row=1222&amp;col=6&amp;number=4.8&amp;sourceID=14","4.8")</f>
        <v>4.8</v>
      </c>
      <c r="G1222" s="4" t="str">
        <f>HYPERLINK("http://141.218.60.56/~jnz1568/getInfo.php?workbook=22_12.xlsx&amp;sheet=U0&amp;row=1222&amp;col=7&amp;number=4.77&amp;sourceID=14","4.77")</f>
        <v>4.77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HYPERLINK("http://141.218.60.56/~jnz1568/getInfo.php?workbook=22_12.xlsx&amp;sheet=U0&amp;row=1223&amp;col=6&amp;number=4.9&amp;sourceID=14","4.9")</f>
        <v>4.9</v>
      </c>
      <c r="G1223" s="4" t="str">
        <f>HYPERLINK("http://141.218.60.56/~jnz1568/getInfo.php?workbook=22_12.xlsx&amp;sheet=U0&amp;row=1223&amp;col=7&amp;number=4.82&amp;sourceID=14","4.82")</f>
        <v>4.82</v>
      </c>
    </row>
    <row r="1224" spans="1:7">
      <c r="A1224" s="3">
        <v>22</v>
      </c>
      <c r="B1224" s="3">
        <v>12</v>
      </c>
      <c r="C1224" s="3">
        <v>5</v>
      </c>
      <c r="D1224" s="3">
        <v>15</v>
      </c>
      <c r="E1224" s="3">
        <v>1</v>
      </c>
      <c r="F1224" s="4" t="str">
        <f>HYPERLINK("http://141.218.60.56/~jnz1568/getInfo.php?workbook=22_12.xlsx&amp;sheet=U0&amp;row=1224&amp;col=6&amp;number=3&amp;sourceID=14","3")</f>
        <v>3</v>
      </c>
      <c r="G1224" s="4" t="str">
        <f>HYPERLINK("http://141.218.60.56/~jnz1568/getInfo.php?workbook=22_12.xlsx&amp;sheet=U0&amp;row=1224&amp;col=7&amp;number=0.00912&amp;sourceID=14","0.00912")</f>
        <v>0.00912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HYPERLINK("http://141.218.60.56/~jnz1568/getInfo.php?workbook=22_12.xlsx&amp;sheet=U0&amp;row=1225&amp;col=6&amp;number=3.1&amp;sourceID=14","3.1")</f>
        <v>3.1</v>
      </c>
      <c r="G1225" s="4" t="str">
        <f>HYPERLINK("http://141.218.60.56/~jnz1568/getInfo.php?workbook=22_12.xlsx&amp;sheet=U0&amp;row=1225&amp;col=7&amp;number=0.00912&amp;sourceID=14","0.00912")</f>
        <v>0.00912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HYPERLINK("http://141.218.60.56/~jnz1568/getInfo.php?workbook=22_12.xlsx&amp;sheet=U0&amp;row=1226&amp;col=6&amp;number=3.2&amp;sourceID=14","3.2")</f>
        <v>3.2</v>
      </c>
      <c r="G1226" s="4" t="str">
        <f>HYPERLINK("http://141.218.60.56/~jnz1568/getInfo.php?workbook=22_12.xlsx&amp;sheet=U0&amp;row=1226&amp;col=7&amp;number=0.00912&amp;sourceID=14","0.00912")</f>
        <v>0.00912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HYPERLINK("http://141.218.60.56/~jnz1568/getInfo.php?workbook=22_12.xlsx&amp;sheet=U0&amp;row=1227&amp;col=6&amp;number=3.3&amp;sourceID=14","3.3")</f>
        <v>3.3</v>
      </c>
      <c r="G1227" s="4" t="str">
        <f>HYPERLINK("http://141.218.60.56/~jnz1568/getInfo.php?workbook=22_12.xlsx&amp;sheet=U0&amp;row=1227&amp;col=7&amp;number=0.00912&amp;sourceID=14","0.00912")</f>
        <v>0.00912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HYPERLINK("http://141.218.60.56/~jnz1568/getInfo.php?workbook=22_12.xlsx&amp;sheet=U0&amp;row=1228&amp;col=6&amp;number=3.4&amp;sourceID=14","3.4")</f>
        <v>3.4</v>
      </c>
      <c r="G1228" s="4" t="str">
        <f>HYPERLINK("http://141.218.60.56/~jnz1568/getInfo.php?workbook=22_12.xlsx&amp;sheet=U0&amp;row=1228&amp;col=7&amp;number=0.00912&amp;sourceID=14","0.00912")</f>
        <v>0.00912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HYPERLINK("http://141.218.60.56/~jnz1568/getInfo.php?workbook=22_12.xlsx&amp;sheet=U0&amp;row=1229&amp;col=6&amp;number=3.5&amp;sourceID=14","3.5")</f>
        <v>3.5</v>
      </c>
      <c r="G1229" s="4" t="str">
        <f>HYPERLINK("http://141.218.60.56/~jnz1568/getInfo.php?workbook=22_12.xlsx&amp;sheet=U0&amp;row=1229&amp;col=7&amp;number=0.00912&amp;sourceID=14","0.00912")</f>
        <v>0.00912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HYPERLINK("http://141.218.60.56/~jnz1568/getInfo.php?workbook=22_12.xlsx&amp;sheet=U0&amp;row=1230&amp;col=6&amp;number=3.6&amp;sourceID=14","3.6")</f>
        <v>3.6</v>
      </c>
      <c r="G1230" s="4" t="str">
        <f>HYPERLINK("http://141.218.60.56/~jnz1568/getInfo.php?workbook=22_12.xlsx&amp;sheet=U0&amp;row=1230&amp;col=7&amp;number=0.00912&amp;sourceID=14","0.00912")</f>
        <v>0.00912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HYPERLINK("http://141.218.60.56/~jnz1568/getInfo.php?workbook=22_12.xlsx&amp;sheet=U0&amp;row=1231&amp;col=6&amp;number=3.7&amp;sourceID=14","3.7")</f>
        <v>3.7</v>
      </c>
      <c r="G1231" s="4" t="str">
        <f>HYPERLINK("http://141.218.60.56/~jnz1568/getInfo.php?workbook=22_12.xlsx&amp;sheet=U0&amp;row=1231&amp;col=7&amp;number=0.00912&amp;sourceID=14","0.00912")</f>
        <v>0.00912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HYPERLINK("http://141.218.60.56/~jnz1568/getInfo.php?workbook=22_12.xlsx&amp;sheet=U0&amp;row=1232&amp;col=6&amp;number=3.8&amp;sourceID=14","3.8")</f>
        <v>3.8</v>
      </c>
      <c r="G1232" s="4" t="str">
        <f>HYPERLINK("http://141.218.60.56/~jnz1568/getInfo.php?workbook=22_12.xlsx&amp;sheet=U0&amp;row=1232&amp;col=7&amp;number=0.00912&amp;sourceID=14","0.00912")</f>
        <v>0.00912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HYPERLINK("http://141.218.60.56/~jnz1568/getInfo.php?workbook=22_12.xlsx&amp;sheet=U0&amp;row=1233&amp;col=6&amp;number=3.9&amp;sourceID=14","3.9")</f>
        <v>3.9</v>
      </c>
      <c r="G1233" s="4" t="str">
        <f>HYPERLINK("http://141.218.60.56/~jnz1568/getInfo.php?workbook=22_12.xlsx&amp;sheet=U0&amp;row=1233&amp;col=7&amp;number=0.00912&amp;sourceID=14","0.00912")</f>
        <v>0.00912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HYPERLINK("http://141.218.60.56/~jnz1568/getInfo.php?workbook=22_12.xlsx&amp;sheet=U0&amp;row=1234&amp;col=6&amp;number=4&amp;sourceID=14","4")</f>
        <v>4</v>
      </c>
      <c r="G1234" s="4" t="str">
        <f>HYPERLINK("http://141.218.60.56/~jnz1568/getInfo.php?workbook=22_12.xlsx&amp;sheet=U0&amp;row=1234&amp;col=7&amp;number=0.00912&amp;sourceID=14","0.00912")</f>
        <v>0.00912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HYPERLINK("http://141.218.60.56/~jnz1568/getInfo.php?workbook=22_12.xlsx&amp;sheet=U0&amp;row=1235&amp;col=6&amp;number=4.1&amp;sourceID=14","4.1")</f>
        <v>4.1</v>
      </c>
      <c r="G1235" s="4" t="str">
        <f>HYPERLINK("http://141.218.60.56/~jnz1568/getInfo.php?workbook=22_12.xlsx&amp;sheet=U0&amp;row=1235&amp;col=7&amp;number=0.00912&amp;sourceID=14","0.00912")</f>
        <v>0.00912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HYPERLINK("http://141.218.60.56/~jnz1568/getInfo.php?workbook=22_12.xlsx&amp;sheet=U0&amp;row=1236&amp;col=6&amp;number=4.2&amp;sourceID=14","4.2")</f>
        <v>4.2</v>
      </c>
      <c r="G1236" s="4" t="str">
        <f>HYPERLINK("http://141.218.60.56/~jnz1568/getInfo.php?workbook=22_12.xlsx&amp;sheet=U0&amp;row=1236&amp;col=7&amp;number=0.00912&amp;sourceID=14","0.00912")</f>
        <v>0.00912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HYPERLINK("http://141.218.60.56/~jnz1568/getInfo.php?workbook=22_12.xlsx&amp;sheet=U0&amp;row=1237&amp;col=6&amp;number=4.3&amp;sourceID=14","4.3")</f>
        <v>4.3</v>
      </c>
      <c r="G1237" s="4" t="str">
        <f>HYPERLINK("http://141.218.60.56/~jnz1568/getInfo.php?workbook=22_12.xlsx&amp;sheet=U0&amp;row=1237&amp;col=7&amp;number=0.00912&amp;sourceID=14","0.00912")</f>
        <v>0.00912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HYPERLINK("http://141.218.60.56/~jnz1568/getInfo.php?workbook=22_12.xlsx&amp;sheet=U0&amp;row=1238&amp;col=6&amp;number=4.4&amp;sourceID=14","4.4")</f>
        <v>4.4</v>
      </c>
      <c r="G1238" s="4" t="str">
        <f>HYPERLINK("http://141.218.60.56/~jnz1568/getInfo.php?workbook=22_12.xlsx&amp;sheet=U0&amp;row=1238&amp;col=7&amp;number=0.00912&amp;sourceID=14","0.00912")</f>
        <v>0.00912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HYPERLINK("http://141.218.60.56/~jnz1568/getInfo.php?workbook=22_12.xlsx&amp;sheet=U0&amp;row=1239&amp;col=6&amp;number=4.5&amp;sourceID=14","4.5")</f>
        <v>4.5</v>
      </c>
      <c r="G1239" s="4" t="str">
        <f>HYPERLINK("http://141.218.60.56/~jnz1568/getInfo.php?workbook=22_12.xlsx&amp;sheet=U0&amp;row=1239&amp;col=7&amp;number=0.00912&amp;sourceID=14","0.00912")</f>
        <v>0.00912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HYPERLINK("http://141.218.60.56/~jnz1568/getInfo.php?workbook=22_12.xlsx&amp;sheet=U0&amp;row=1240&amp;col=6&amp;number=4.6&amp;sourceID=14","4.6")</f>
        <v>4.6</v>
      </c>
      <c r="G1240" s="4" t="str">
        <f>HYPERLINK("http://141.218.60.56/~jnz1568/getInfo.php?workbook=22_12.xlsx&amp;sheet=U0&amp;row=1240&amp;col=7&amp;number=0.00912&amp;sourceID=14","0.00912")</f>
        <v>0.00912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HYPERLINK("http://141.218.60.56/~jnz1568/getInfo.php?workbook=22_12.xlsx&amp;sheet=U0&amp;row=1241&amp;col=6&amp;number=4.7&amp;sourceID=14","4.7")</f>
        <v>4.7</v>
      </c>
      <c r="G1241" s="4" t="str">
        <f>HYPERLINK("http://141.218.60.56/~jnz1568/getInfo.php?workbook=22_12.xlsx&amp;sheet=U0&amp;row=1241&amp;col=7&amp;number=0.00911&amp;sourceID=14","0.00911")</f>
        <v>0.00911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HYPERLINK("http://141.218.60.56/~jnz1568/getInfo.php?workbook=22_12.xlsx&amp;sheet=U0&amp;row=1242&amp;col=6&amp;number=4.8&amp;sourceID=14","4.8")</f>
        <v>4.8</v>
      </c>
      <c r="G1242" s="4" t="str">
        <f>HYPERLINK("http://141.218.60.56/~jnz1568/getInfo.php?workbook=22_12.xlsx&amp;sheet=U0&amp;row=1242&amp;col=7&amp;number=0.00911&amp;sourceID=14","0.00911")</f>
        <v>0.00911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HYPERLINK("http://141.218.60.56/~jnz1568/getInfo.php?workbook=22_12.xlsx&amp;sheet=U0&amp;row=1243&amp;col=6&amp;number=4.9&amp;sourceID=14","4.9")</f>
        <v>4.9</v>
      </c>
      <c r="G1243" s="4" t="str">
        <f>HYPERLINK("http://141.218.60.56/~jnz1568/getInfo.php?workbook=22_12.xlsx&amp;sheet=U0&amp;row=1243&amp;col=7&amp;number=0.00911&amp;sourceID=14","0.00911")</f>
        <v>0.00911</v>
      </c>
    </row>
    <row r="1244" spans="1:7">
      <c r="A1244" s="3">
        <v>22</v>
      </c>
      <c r="B1244" s="3">
        <v>12</v>
      </c>
      <c r="C1244" s="3">
        <v>5</v>
      </c>
      <c r="D1244" s="3">
        <v>16</v>
      </c>
      <c r="E1244" s="3">
        <v>1</v>
      </c>
      <c r="F1244" s="4" t="str">
        <f>HYPERLINK("http://141.218.60.56/~jnz1568/getInfo.php?workbook=22_12.xlsx&amp;sheet=U0&amp;row=1244&amp;col=6&amp;number=3&amp;sourceID=14","3")</f>
        <v>3</v>
      </c>
      <c r="G1244" s="4" t="str">
        <f>HYPERLINK("http://141.218.60.56/~jnz1568/getInfo.php?workbook=22_12.xlsx&amp;sheet=U0&amp;row=1244&amp;col=7&amp;number=0.00432&amp;sourceID=14","0.00432")</f>
        <v>0.00432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HYPERLINK("http://141.218.60.56/~jnz1568/getInfo.php?workbook=22_12.xlsx&amp;sheet=U0&amp;row=1245&amp;col=6&amp;number=3.1&amp;sourceID=14","3.1")</f>
        <v>3.1</v>
      </c>
      <c r="G1245" s="4" t="str">
        <f>HYPERLINK("http://141.218.60.56/~jnz1568/getInfo.php?workbook=22_12.xlsx&amp;sheet=U0&amp;row=1245&amp;col=7&amp;number=0.00433&amp;sourceID=14","0.00433")</f>
        <v>0.00433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HYPERLINK("http://141.218.60.56/~jnz1568/getInfo.php?workbook=22_12.xlsx&amp;sheet=U0&amp;row=1246&amp;col=6&amp;number=3.2&amp;sourceID=14","3.2")</f>
        <v>3.2</v>
      </c>
      <c r="G1246" s="4" t="str">
        <f>HYPERLINK("http://141.218.60.56/~jnz1568/getInfo.php?workbook=22_12.xlsx&amp;sheet=U0&amp;row=1246&amp;col=7&amp;number=0.00434&amp;sourceID=14","0.00434")</f>
        <v>0.00434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HYPERLINK("http://141.218.60.56/~jnz1568/getInfo.php?workbook=22_12.xlsx&amp;sheet=U0&amp;row=1247&amp;col=6&amp;number=3.3&amp;sourceID=14","3.3")</f>
        <v>3.3</v>
      </c>
      <c r="G1247" s="4" t="str">
        <f>HYPERLINK("http://141.218.60.56/~jnz1568/getInfo.php?workbook=22_12.xlsx&amp;sheet=U0&amp;row=1247&amp;col=7&amp;number=0.00436&amp;sourceID=14","0.00436")</f>
        <v>0.00436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HYPERLINK("http://141.218.60.56/~jnz1568/getInfo.php?workbook=22_12.xlsx&amp;sheet=U0&amp;row=1248&amp;col=6&amp;number=3.4&amp;sourceID=14","3.4")</f>
        <v>3.4</v>
      </c>
      <c r="G1248" s="4" t="str">
        <f>HYPERLINK("http://141.218.60.56/~jnz1568/getInfo.php?workbook=22_12.xlsx&amp;sheet=U0&amp;row=1248&amp;col=7&amp;number=0.00438&amp;sourceID=14","0.00438")</f>
        <v>0.00438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HYPERLINK("http://141.218.60.56/~jnz1568/getInfo.php?workbook=22_12.xlsx&amp;sheet=U0&amp;row=1249&amp;col=6&amp;number=3.5&amp;sourceID=14","3.5")</f>
        <v>3.5</v>
      </c>
      <c r="G1249" s="4" t="str">
        <f>HYPERLINK("http://141.218.60.56/~jnz1568/getInfo.php?workbook=22_12.xlsx&amp;sheet=U0&amp;row=1249&amp;col=7&amp;number=0.0044&amp;sourceID=14","0.0044")</f>
        <v>0.0044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HYPERLINK("http://141.218.60.56/~jnz1568/getInfo.php?workbook=22_12.xlsx&amp;sheet=U0&amp;row=1250&amp;col=6&amp;number=3.6&amp;sourceID=14","3.6")</f>
        <v>3.6</v>
      </c>
      <c r="G1250" s="4" t="str">
        <f>HYPERLINK("http://141.218.60.56/~jnz1568/getInfo.php?workbook=22_12.xlsx&amp;sheet=U0&amp;row=1250&amp;col=7&amp;number=0.00443&amp;sourceID=14","0.00443")</f>
        <v>0.00443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HYPERLINK("http://141.218.60.56/~jnz1568/getInfo.php?workbook=22_12.xlsx&amp;sheet=U0&amp;row=1251&amp;col=6&amp;number=3.7&amp;sourceID=14","3.7")</f>
        <v>3.7</v>
      </c>
      <c r="G1251" s="4" t="str">
        <f>HYPERLINK("http://141.218.60.56/~jnz1568/getInfo.php?workbook=22_12.xlsx&amp;sheet=U0&amp;row=1251&amp;col=7&amp;number=0.00446&amp;sourceID=14","0.00446")</f>
        <v>0.00446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HYPERLINK("http://141.218.60.56/~jnz1568/getInfo.php?workbook=22_12.xlsx&amp;sheet=U0&amp;row=1252&amp;col=6&amp;number=3.8&amp;sourceID=14","3.8")</f>
        <v>3.8</v>
      </c>
      <c r="G1252" s="4" t="str">
        <f>HYPERLINK("http://141.218.60.56/~jnz1568/getInfo.php?workbook=22_12.xlsx&amp;sheet=U0&amp;row=1252&amp;col=7&amp;number=0.00451&amp;sourceID=14","0.00451")</f>
        <v>0.00451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HYPERLINK("http://141.218.60.56/~jnz1568/getInfo.php?workbook=22_12.xlsx&amp;sheet=U0&amp;row=1253&amp;col=6&amp;number=3.9&amp;sourceID=14","3.9")</f>
        <v>3.9</v>
      </c>
      <c r="G1253" s="4" t="str">
        <f>HYPERLINK("http://141.218.60.56/~jnz1568/getInfo.php?workbook=22_12.xlsx&amp;sheet=U0&amp;row=1253&amp;col=7&amp;number=0.00457&amp;sourceID=14","0.00457")</f>
        <v>0.00457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HYPERLINK("http://141.218.60.56/~jnz1568/getInfo.php?workbook=22_12.xlsx&amp;sheet=U0&amp;row=1254&amp;col=6&amp;number=4&amp;sourceID=14","4")</f>
        <v>4</v>
      </c>
      <c r="G1254" s="4" t="str">
        <f>HYPERLINK("http://141.218.60.56/~jnz1568/getInfo.php?workbook=22_12.xlsx&amp;sheet=U0&amp;row=1254&amp;col=7&amp;number=0.00464&amp;sourceID=14","0.00464")</f>
        <v>0.00464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HYPERLINK("http://141.218.60.56/~jnz1568/getInfo.php?workbook=22_12.xlsx&amp;sheet=U0&amp;row=1255&amp;col=6&amp;number=4.1&amp;sourceID=14","4.1")</f>
        <v>4.1</v>
      </c>
      <c r="G1255" s="4" t="str">
        <f>HYPERLINK("http://141.218.60.56/~jnz1568/getInfo.php?workbook=22_12.xlsx&amp;sheet=U0&amp;row=1255&amp;col=7&amp;number=0.00473&amp;sourceID=14","0.00473")</f>
        <v>0.00473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HYPERLINK("http://141.218.60.56/~jnz1568/getInfo.php?workbook=22_12.xlsx&amp;sheet=U0&amp;row=1256&amp;col=6&amp;number=4.2&amp;sourceID=14","4.2")</f>
        <v>4.2</v>
      </c>
      <c r="G1256" s="4" t="str">
        <f>HYPERLINK("http://141.218.60.56/~jnz1568/getInfo.php?workbook=22_12.xlsx&amp;sheet=U0&amp;row=1256&amp;col=7&amp;number=0.00485&amp;sourceID=14","0.00485")</f>
        <v>0.00485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HYPERLINK("http://141.218.60.56/~jnz1568/getInfo.php?workbook=22_12.xlsx&amp;sheet=U0&amp;row=1257&amp;col=6&amp;number=4.3&amp;sourceID=14","4.3")</f>
        <v>4.3</v>
      </c>
      <c r="G1257" s="4" t="str">
        <f>HYPERLINK("http://141.218.60.56/~jnz1568/getInfo.php?workbook=22_12.xlsx&amp;sheet=U0&amp;row=1257&amp;col=7&amp;number=0.00499&amp;sourceID=14","0.00499")</f>
        <v>0.00499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HYPERLINK("http://141.218.60.56/~jnz1568/getInfo.php?workbook=22_12.xlsx&amp;sheet=U0&amp;row=1258&amp;col=6&amp;number=4.4&amp;sourceID=14","4.4")</f>
        <v>4.4</v>
      </c>
      <c r="G1258" s="4" t="str">
        <f>HYPERLINK("http://141.218.60.56/~jnz1568/getInfo.php?workbook=22_12.xlsx&amp;sheet=U0&amp;row=1258&amp;col=7&amp;number=0.00517&amp;sourceID=14","0.00517")</f>
        <v>0.00517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HYPERLINK("http://141.218.60.56/~jnz1568/getInfo.php?workbook=22_12.xlsx&amp;sheet=U0&amp;row=1259&amp;col=6&amp;number=4.5&amp;sourceID=14","4.5")</f>
        <v>4.5</v>
      </c>
      <c r="G1259" s="4" t="str">
        <f>HYPERLINK("http://141.218.60.56/~jnz1568/getInfo.php?workbook=22_12.xlsx&amp;sheet=U0&amp;row=1259&amp;col=7&amp;number=0.0054&amp;sourceID=14","0.0054")</f>
        <v>0.0054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HYPERLINK("http://141.218.60.56/~jnz1568/getInfo.php?workbook=22_12.xlsx&amp;sheet=U0&amp;row=1260&amp;col=6&amp;number=4.6&amp;sourceID=14","4.6")</f>
        <v>4.6</v>
      </c>
      <c r="G1260" s="4" t="str">
        <f>HYPERLINK("http://141.218.60.56/~jnz1568/getInfo.php?workbook=22_12.xlsx&amp;sheet=U0&amp;row=1260&amp;col=7&amp;number=0.00568&amp;sourceID=14","0.00568")</f>
        <v>0.00568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HYPERLINK("http://141.218.60.56/~jnz1568/getInfo.php?workbook=22_12.xlsx&amp;sheet=U0&amp;row=1261&amp;col=6&amp;number=4.7&amp;sourceID=14","4.7")</f>
        <v>4.7</v>
      </c>
      <c r="G1261" s="4" t="str">
        <f>HYPERLINK("http://141.218.60.56/~jnz1568/getInfo.php?workbook=22_12.xlsx&amp;sheet=U0&amp;row=1261&amp;col=7&amp;number=0.00603&amp;sourceID=14","0.00603")</f>
        <v>0.00603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HYPERLINK("http://141.218.60.56/~jnz1568/getInfo.php?workbook=22_12.xlsx&amp;sheet=U0&amp;row=1262&amp;col=6&amp;number=4.8&amp;sourceID=14","4.8")</f>
        <v>4.8</v>
      </c>
      <c r="G1262" s="4" t="str">
        <f>HYPERLINK("http://141.218.60.56/~jnz1568/getInfo.php?workbook=22_12.xlsx&amp;sheet=U0&amp;row=1262&amp;col=7&amp;number=0.00648&amp;sourceID=14","0.00648")</f>
        <v>0.00648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HYPERLINK("http://141.218.60.56/~jnz1568/getInfo.php?workbook=22_12.xlsx&amp;sheet=U0&amp;row=1263&amp;col=6&amp;number=4.9&amp;sourceID=14","4.9")</f>
        <v>4.9</v>
      </c>
      <c r="G1263" s="4" t="str">
        <f>HYPERLINK("http://141.218.60.56/~jnz1568/getInfo.php?workbook=22_12.xlsx&amp;sheet=U0&amp;row=1263&amp;col=7&amp;number=0.00703&amp;sourceID=14","0.00703")</f>
        <v>0.00703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2015-05-07T00:59:46Z</dcterms:created>
  <dcterms:modified xsi:type="dcterms:W3CDTF">2015-05-07T00:59:46Z</dcterms:modified>
</cp:coreProperties>
</file>