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<sst xmlns="http://schemas.openxmlformats.org/spreadsheetml/2006/main" count="62" uniqueCount="29">
  <si>
    <t>Fine Structure Energy Levels for Na VII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</si>
  <si>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</si>
  <si>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</si>
  <si>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</si>
  <si>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</si>
  <si>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</si>
  <si>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</si>
  <si>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</si>
  <si>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</si>
  <si>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</si>
  <si>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</si>
  <si>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</si>
  <si>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</t>
  </si>
  <si>
    <t>2P</t>
  </si>
  <si>
    <t>2s.2p2</t>
  </si>
  <si>
    <t>4P</t>
  </si>
  <si>
    <t>2D</t>
  </si>
  <si>
    <t>2S</t>
  </si>
  <si>
    <t>2p3</t>
  </si>
  <si>
    <t>4S</t>
  </si>
  <si>
    <t>A-values for fine-structure transitions in Na VII</t>
  </si>
  <si>
    <t>k</t>
  </si>
  <si>
    <t>WL Vac (A)</t>
  </si>
  <si>
    <t>A (s-1)</t>
  </si>
  <si>
    <t>A2E1(s-1)</t>
  </si>
  <si>
    <t>Effective Collision Strengths for Na VII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</si>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</sst>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7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11</v>
      </c>
      <c r="B4" s="3">
        <v>5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0.5</v>
      </c>
      <c r="J4" s="4" t="str">
        <f>HYPERLINK("http://141.218.60.56/~jnz1568/getInfo.php?workbook=11_05.xlsx&amp;sheet=E0&amp;row=4&amp;col=10&amp;number=0&amp;sourceID=14","0")</f>
        <v>0</v>
      </c>
    </row>
    <row r="5" spans="1:10">
      <c r="A5" s="3">
        <v>11</v>
      </c>
      <c r="B5" s="3">
        <v>5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1.5</v>
      </c>
      <c r="J5" s="4" t="str">
        <f>HYPERLINK("http://141.218.60.56/~jnz1568/getInfo.php?workbook=11_05.xlsx&amp;sheet=E0&amp;row=5&amp;col=10&amp;number=2135&amp;sourceID=14","2135")</f>
        <v>2135</v>
      </c>
    </row>
    <row r="6" spans="1:10">
      <c r="A6" s="3">
        <v>11</v>
      </c>
      <c r="B6" s="3">
        <v>5</v>
      </c>
      <c r="C6" s="3">
        <v>3</v>
      </c>
      <c r="D6" s="3" t="s">
        <v>14</v>
      </c>
      <c r="E6" s="3" t="s">
        <v>15</v>
      </c>
      <c r="F6" s="3">
        <v>4</v>
      </c>
      <c r="G6" s="3">
        <v>1</v>
      </c>
      <c r="H6" s="3">
        <v>1</v>
      </c>
      <c r="I6" s="3">
        <v>0.5</v>
      </c>
      <c r="J6" s="4" t="str">
        <f>HYPERLINK("http://141.218.60.56/~jnz1568/getInfo.php?workbook=11_05.xlsx&amp;sheet=E0&amp;row=6&amp;col=10&amp;number=115004&amp;sourceID=14","115004")</f>
        <v>115004</v>
      </c>
    </row>
    <row r="7" spans="1:10">
      <c r="A7" s="3">
        <v>11</v>
      </c>
      <c r="B7" s="3">
        <v>5</v>
      </c>
      <c r="C7" s="3">
        <v>4</v>
      </c>
      <c r="D7" s="3" t="s">
        <v>14</v>
      </c>
      <c r="E7" s="3" t="s">
        <v>15</v>
      </c>
      <c r="F7" s="3">
        <v>4</v>
      </c>
      <c r="G7" s="3">
        <v>1</v>
      </c>
      <c r="H7" s="3">
        <v>1</v>
      </c>
      <c r="I7" s="3">
        <v>1.5</v>
      </c>
      <c r="J7" s="4" t="str">
        <f>HYPERLINK("http://141.218.60.56/~jnz1568/getInfo.php?workbook=11_05.xlsx&amp;sheet=E0&amp;row=7&amp;col=10&amp;number=115735&amp;sourceID=14","115735")</f>
        <v>115735</v>
      </c>
    </row>
    <row r="8" spans="1:10">
      <c r="A8" s="3">
        <v>11</v>
      </c>
      <c r="B8" s="3">
        <v>5</v>
      </c>
      <c r="C8" s="3">
        <v>5</v>
      </c>
      <c r="D8" s="3" t="s">
        <v>14</v>
      </c>
      <c r="E8" s="3" t="s">
        <v>15</v>
      </c>
      <c r="F8" s="3">
        <v>4</v>
      </c>
      <c r="G8" s="3">
        <v>1</v>
      </c>
      <c r="H8" s="3">
        <v>1</v>
      </c>
      <c r="I8" s="3">
        <v>2.5</v>
      </c>
      <c r="J8" s="4" t="str">
        <f>HYPERLINK("http://141.218.60.56/~jnz1568/getInfo.php?workbook=11_05.xlsx&amp;sheet=E0&amp;row=8&amp;col=10&amp;number=116806&amp;sourceID=14","116806")</f>
        <v>116806</v>
      </c>
    </row>
    <row r="9" spans="1:10">
      <c r="A9" s="3">
        <v>11</v>
      </c>
      <c r="B9" s="3">
        <v>5</v>
      </c>
      <c r="C9" s="3">
        <v>6</v>
      </c>
      <c r="D9" s="3" t="s">
        <v>14</v>
      </c>
      <c r="E9" s="3" t="s">
        <v>16</v>
      </c>
      <c r="F9" s="3">
        <v>2</v>
      </c>
      <c r="G9" s="3">
        <v>2</v>
      </c>
      <c r="H9" s="3">
        <v>0</v>
      </c>
      <c r="I9" s="3">
        <v>1.5</v>
      </c>
      <c r="J9" s="4" t="str">
        <f>HYPERLINK("http://141.218.60.56/~jnz1568/getInfo.php?workbook=11_05.xlsx&amp;sheet=E0&amp;row=9&amp;col=10&amp;number=205452&amp;sourceID=14","205452")</f>
        <v>205452</v>
      </c>
    </row>
    <row r="10" spans="1:10">
      <c r="A10" s="3">
        <v>11</v>
      </c>
      <c r="B10" s="3">
        <v>5</v>
      </c>
      <c r="C10" s="3">
        <v>7</v>
      </c>
      <c r="D10" s="3" t="s">
        <v>14</v>
      </c>
      <c r="E10" s="3" t="s">
        <v>16</v>
      </c>
      <c r="F10" s="3">
        <v>2</v>
      </c>
      <c r="G10" s="3">
        <v>2</v>
      </c>
      <c r="H10" s="3">
        <v>0</v>
      </c>
      <c r="I10" s="3">
        <v>2.5</v>
      </c>
      <c r="J10" s="4" t="str">
        <f>HYPERLINK("http://141.218.60.56/~jnz1568/getInfo.php?workbook=11_05.xlsx&amp;sheet=E0&amp;row=10&amp;col=10&amp;number=205415&amp;sourceID=14","205415")</f>
        <v>205415</v>
      </c>
    </row>
    <row r="11" spans="1:10">
      <c r="A11" s="3">
        <v>11</v>
      </c>
      <c r="B11" s="3">
        <v>5</v>
      </c>
      <c r="C11" s="3">
        <v>8</v>
      </c>
      <c r="D11" s="3" t="s">
        <v>14</v>
      </c>
      <c r="E11" s="3" t="s">
        <v>17</v>
      </c>
      <c r="F11" s="3">
        <v>2</v>
      </c>
      <c r="G11" s="3">
        <v>0</v>
      </c>
      <c r="H11" s="3">
        <v>0</v>
      </c>
      <c r="I11" s="3">
        <v>0.5</v>
      </c>
      <c r="J11" s="4" t="str">
        <f>HYPERLINK("http://141.218.60.56/~jnz1568/getInfo.php?workbook=11_05.xlsx&amp;sheet=E0&amp;row=11&amp;col=10&amp;number=264396&amp;sourceID=14","264396")</f>
        <v>264396</v>
      </c>
    </row>
    <row r="12" spans="1:10">
      <c r="A12" s="3">
        <v>11</v>
      </c>
      <c r="B12" s="3">
        <v>5</v>
      </c>
      <c r="C12" s="3">
        <v>9</v>
      </c>
      <c r="D12" s="3" t="s">
        <v>14</v>
      </c>
      <c r="E12" s="3" t="s">
        <v>13</v>
      </c>
      <c r="F12" s="3">
        <v>2</v>
      </c>
      <c r="G12" s="3">
        <v>1</v>
      </c>
      <c r="H12" s="3">
        <v>1</v>
      </c>
      <c r="I12" s="3">
        <v>0.5</v>
      </c>
      <c r="J12" s="4" t="str">
        <f>HYPERLINK("http://141.218.60.56/~jnz1568/getInfo.php?workbook=11_05.xlsx&amp;sheet=E0&amp;row=12&amp;col=10&amp;number=283848&amp;sourceID=14","283848")</f>
        <v>283848</v>
      </c>
    </row>
    <row r="13" spans="1:10">
      <c r="A13" s="3">
        <v>11</v>
      </c>
      <c r="B13" s="3">
        <v>5</v>
      </c>
      <c r="C13" s="3">
        <v>10</v>
      </c>
      <c r="D13" s="3" t="s">
        <v>14</v>
      </c>
      <c r="E13" s="3" t="s">
        <v>13</v>
      </c>
      <c r="F13" s="3">
        <v>2</v>
      </c>
      <c r="G13" s="3">
        <v>1</v>
      </c>
      <c r="H13" s="3">
        <v>1</v>
      </c>
      <c r="I13" s="3">
        <v>1.5</v>
      </c>
      <c r="J13" s="4" t="str">
        <f>HYPERLINK("http://141.218.60.56/~jnz1568/getInfo.php?workbook=11_05.xlsx&amp;sheet=E0&amp;row=13&amp;col=10&amp;number=285183&amp;sourceID=14","285183")</f>
        <v>285183</v>
      </c>
    </row>
    <row r="14" spans="1:10">
      <c r="A14" s="3">
        <v>11</v>
      </c>
      <c r="B14" s="3">
        <v>5</v>
      </c>
      <c r="C14" s="3">
        <v>11</v>
      </c>
      <c r="D14" s="3" t="s">
        <v>18</v>
      </c>
      <c r="E14" s="3" t="s">
        <v>19</v>
      </c>
      <c r="F14" s="3">
        <v>4</v>
      </c>
      <c r="G14" s="3">
        <v>0</v>
      </c>
      <c r="H14" s="3">
        <v>0</v>
      </c>
      <c r="I14" s="3">
        <v>1.5</v>
      </c>
      <c r="J14" s="4" t="str">
        <f>HYPERLINK("http://141.218.60.56/~jnz1568/getInfo.php?workbook=11_05.xlsx&amp;sheet=E0&amp;row=14&amp;col=10&amp;number=367314&amp;sourceID=14","367314")</f>
        <v>367314</v>
      </c>
    </row>
    <row r="15" spans="1:10">
      <c r="A15" s="3">
        <v>11</v>
      </c>
      <c r="B15" s="3">
        <v>5</v>
      </c>
      <c r="C15" s="3">
        <v>12</v>
      </c>
      <c r="D15" s="3" t="s">
        <v>18</v>
      </c>
      <c r="E15" s="3" t="s">
        <v>16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HYPERLINK("http://141.218.60.56/~jnz1568/getInfo.php?workbook=11_05.xlsx&amp;sheet=E0&amp;row=15&amp;col=10&amp;number=412401&amp;sourceID=14","412401")</f>
        <v>412401</v>
      </c>
    </row>
    <row r="16" spans="1:10">
      <c r="A16" s="3">
        <v>11</v>
      </c>
      <c r="B16" s="3">
        <v>5</v>
      </c>
      <c r="C16" s="3">
        <v>13</v>
      </c>
      <c r="D16" s="3" t="s">
        <v>18</v>
      </c>
      <c r="E16" s="3" t="s">
        <v>16</v>
      </c>
      <c r="F16" s="3">
        <v>2</v>
      </c>
      <c r="G16" s="3">
        <v>2</v>
      </c>
      <c r="H16" s="3">
        <v>0</v>
      </c>
      <c r="I16" s="3">
        <v>2.5</v>
      </c>
      <c r="J16" s="4" t="str">
        <f>HYPERLINK("http://141.218.60.56/~jnz1568/getInfo.php?workbook=11_05.xlsx&amp;sheet=E0&amp;row=16&amp;col=10&amp;number=412315&amp;sourceID=14","412315")</f>
        <v>412315</v>
      </c>
    </row>
    <row r="17" spans="1:10">
      <c r="A17" s="3">
        <v>11</v>
      </c>
      <c r="B17" s="3">
        <v>5</v>
      </c>
      <c r="C17" s="3">
        <v>14</v>
      </c>
      <c r="D17" s="3" t="s">
        <v>18</v>
      </c>
      <c r="E17" s="3" t="s">
        <v>13</v>
      </c>
      <c r="F17" s="3">
        <v>2</v>
      </c>
      <c r="G17" s="3">
        <v>1</v>
      </c>
      <c r="H17" s="3">
        <v>1</v>
      </c>
      <c r="I17" s="3">
        <v>0.5</v>
      </c>
      <c r="J17" s="4" t="str">
        <f>HYPERLINK("http://141.218.60.56/~jnz1568/getInfo.php?workbook=11_05.xlsx&amp;sheet=E0&amp;row=17&amp;col=10&amp;number=465019&amp;sourceID=14","465019")</f>
        <v>465019</v>
      </c>
    </row>
    <row r="18" spans="1:10">
      <c r="A18" s="3">
        <v>11</v>
      </c>
      <c r="B18" s="3">
        <v>5</v>
      </c>
      <c r="C18" s="3">
        <v>15</v>
      </c>
      <c r="D18" s="3" t="s">
        <v>18</v>
      </c>
      <c r="E18" s="3" t="s">
        <v>13</v>
      </c>
      <c r="F18" s="3">
        <v>2</v>
      </c>
      <c r="G18" s="3">
        <v>1</v>
      </c>
      <c r="H18" s="3">
        <v>1</v>
      </c>
      <c r="I18" s="3">
        <v>1.5</v>
      </c>
      <c r="J18" s="4" t="str">
        <f>HYPERLINK("http://141.218.60.56/~jnz1568/getInfo.php?workbook=11_05.xlsx&amp;sheet=E0&amp;row=18&amp;col=10&amp;number=465116&amp;sourceID=14","465116")</f>
        <v>465116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3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20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21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11</v>
      </c>
      <c r="B4" s="3">
        <v>5</v>
      </c>
      <c r="C4" s="3">
        <v>2</v>
      </c>
      <c r="D4" s="3">
        <v>1</v>
      </c>
      <c r="E4" s="3">
        <v>46838.492</v>
      </c>
      <c r="F4" s="4" t="str">
        <f>HYPERLINK("http://141.218.60.56/~jnz1568/getInfo.php?workbook=11_05.xlsx&amp;sheet=A0&amp;row=4&amp;col=6&amp;number=0.0857&amp;sourceID=14","0.0857")</f>
        <v>0.0857</v>
      </c>
      <c r="G4" s="4" t="str">
        <f>HYPERLINK("http://141.218.60.56/~jnz1568/getInfo.php?workbook=11_05.xlsx&amp;sheet=A0&amp;row=4&amp;col=7&amp;number=0&amp;sourceID=14","0")</f>
        <v>0</v>
      </c>
    </row>
    <row r="5" spans="1:7">
      <c r="A5" s="3">
        <v>11</v>
      </c>
      <c r="B5" s="3">
        <v>5</v>
      </c>
      <c r="C5" s="3">
        <v>3</v>
      </c>
      <c r="D5" s="3">
        <v>1</v>
      </c>
      <c r="E5" s="3">
        <v>869.537</v>
      </c>
      <c r="F5" s="4" t="str">
        <f>HYPERLINK("http://141.218.60.56/~jnz1568/getInfo.php?workbook=11_05.xlsx&amp;sheet=A0&amp;row=5&amp;col=6&amp;number=25390&amp;sourceID=14","25390")</f>
        <v>25390</v>
      </c>
      <c r="G5" s="4" t="str">
        <f>HYPERLINK("http://141.218.60.56/~jnz1568/getInfo.php?workbook=11_05.xlsx&amp;sheet=A0&amp;row=5&amp;col=7&amp;number=0&amp;sourceID=14","0")</f>
        <v>0</v>
      </c>
    </row>
    <row r="6" spans="1:7">
      <c r="A6" s="3">
        <v>11</v>
      </c>
      <c r="B6" s="3">
        <v>5</v>
      </c>
      <c r="C6" s="3">
        <v>4</v>
      </c>
      <c r="D6" s="3">
        <v>1</v>
      </c>
      <c r="E6" s="3">
        <v>864.044</v>
      </c>
      <c r="F6" s="4" t="str">
        <f>HYPERLINK("http://141.218.60.56/~jnz1568/getInfo.php?workbook=11_05.xlsx&amp;sheet=A0&amp;row=6&amp;col=6&amp;number=765.6&amp;sourceID=14","765.6")</f>
        <v>765.6</v>
      </c>
      <c r="G6" s="4" t="str">
        <f>HYPERLINK("http://141.218.60.56/~jnz1568/getInfo.php?workbook=11_05.xlsx&amp;sheet=A0&amp;row=6&amp;col=7&amp;number=0&amp;sourceID=14","0")</f>
        <v>0</v>
      </c>
    </row>
    <row r="7" spans="1:7">
      <c r="A7" s="3">
        <v>11</v>
      </c>
      <c r="B7" s="3">
        <v>5</v>
      </c>
      <c r="C7" s="3">
        <v>6</v>
      </c>
      <c r="D7" s="3">
        <v>1</v>
      </c>
      <c r="E7" s="3">
        <v>486.733</v>
      </c>
      <c r="F7" s="4" t="str">
        <f>HYPERLINK("http://141.218.60.56/~jnz1568/getInfo.php?workbook=11_05.xlsx&amp;sheet=A0&amp;row=7&amp;col=6&amp;number=1364000000&amp;sourceID=14","1364000000")</f>
        <v>1364000000</v>
      </c>
      <c r="G7" s="4" t="str">
        <f>HYPERLINK("http://141.218.60.56/~jnz1568/getInfo.php?workbook=11_05.xlsx&amp;sheet=A0&amp;row=7&amp;col=7&amp;number=0&amp;sourceID=14","0")</f>
        <v>0</v>
      </c>
    </row>
    <row r="8" spans="1:7">
      <c r="A8" s="3">
        <v>11</v>
      </c>
      <c r="B8" s="3">
        <v>5</v>
      </c>
      <c r="C8" s="3">
        <v>8</v>
      </c>
      <c r="D8" s="3">
        <v>1</v>
      </c>
      <c r="E8" s="3">
        <v>378.221</v>
      </c>
      <c r="F8" s="4" t="str">
        <f>HYPERLINK("http://141.218.60.56/~jnz1568/getInfo.php?workbook=11_05.xlsx&amp;sheet=A0&amp;row=8&amp;col=6&amp;number=2780000000&amp;sourceID=14","2780000000")</f>
        <v>2780000000</v>
      </c>
      <c r="G8" s="4" t="str">
        <f>HYPERLINK("http://141.218.60.56/~jnz1568/getInfo.php?workbook=11_05.xlsx&amp;sheet=A0&amp;row=8&amp;col=7&amp;number=0&amp;sourceID=14","0")</f>
        <v>0</v>
      </c>
    </row>
    <row r="9" spans="1:7">
      <c r="A9" s="3">
        <v>11</v>
      </c>
      <c r="B9" s="3">
        <v>5</v>
      </c>
      <c r="C9" s="3">
        <v>9</v>
      </c>
      <c r="D9" s="3">
        <v>1</v>
      </c>
      <c r="E9" s="3">
        <v>352.302</v>
      </c>
      <c r="F9" s="4" t="str">
        <f>HYPERLINK("http://141.218.60.56/~jnz1568/getInfo.php?workbook=11_05.xlsx&amp;sheet=A0&amp;row=9&amp;col=6&amp;number=8171000000&amp;sourceID=14","8171000000")</f>
        <v>8171000000</v>
      </c>
      <c r="G9" s="4" t="str">
        <f>HYPERLINK("http://141.218.60.56/~jnz1568/getInfo.php?workbook=11_05.xlsx&amp;sheet=A0&amp;row=9&amp;col=7&amp;number=0&amp;sourceID=14","0")</f>
        <v>0</v>
      </c>
    </row>
    <row r="10" spans="1:7">
      <c r="A10" s="3">
        <v>11</v>
      </c>
      <c r="B10" s="3">
        <v>5</v>
      </c>
      <c r="C10" s="3">
        <v>10</v>
      </c>
      <c r="D10" s="3">
        <v>1</v>
      </c>
      <c r="E10" s="3">
        <v>350.653</v>
      </c>
      <c r="F10" s="4" t="str">
        <f>HYPERLINK("http://141.218.60.56/~jnz1568/getInfo.php?workbook=11_05.xlsx&amp;sheet=A0&amp;row=10&amp;col=6&amp;number=2125000000&amp;sourceID=14","2125000000")</f>
        <v>2125000000</v>
      </c>
      <c r="G10" s="4" t="str">
        <f>HYPERLINK("http://141.218.60.56/~jnz1568/getInfo.php?workbook=11_05.xlsx&amp;sheet=A0&amp;row=10&amp;col=7&amp;number=0&amp;sourceID=14","0")</f>
        <v>0</v>
      </c>
    </row>
    <row r="11" spans="1:7">
      <c r="A11" s="3">
        <v>11</v>
      </c>
      <c r="B11" s="3">
        <v>5</v>
      </c>
      <c r="C11" s="3">
        <v>3</v>
      </c>
      <c r="D11" s="3">
        <v>2</v>
      </c>
      <c r="E11" s="3">
        <v>885.984</v>
      </c>
      <c r="F11" s="4" t="str">
        <f>HYPERLINK("http://141.218.60.56/~jnz1568/getInfo.php?workbook=11_05.xlsx&amp;sheet=A0&amp;row=11&amp;col=6&amp;number=25600&amp;sourceID=14","25600")</f>
        <v>25600</v>
      </c>
      <c r="G11" s="4" t="str">
        <f>HYPERLINK("http://141.218.60.56/~jnz1568/getInfo.php?workbook=11_05.xlsx&amp;sheet=A0&amp;row=11&amp;col=7&amp;number=0&amp;sourceID=14","0")</f>
        <v>0</v>
      </c>
    </row>
    <row r="12" spans="1:7">
      <c r="A12" s="3">
        <v>11</v>
      </c>
      <c r="B12" s="3">
        <v>5</v>
      </c>
      <c r="C12" s="3">
        <v>4</v>
      </c>
      <c r="D12" s="3">
        <v>2</v>
      </c>
      <c r="E12" s="3">
        <v>880.283</v>
      </c>
      <c r="F12" s="4" t="str">
        <f>HYPERLINK("http://141.218.60.56/~jnz1568/getInfo.php?workbook=11_05.xlsx&amp;sheet=A0&amp;row=12&amp;col=6&amp;number=4127&amp;sourceID=14","4127")</f>
        <v>4127</v>
      </c>
      <c r="G12" s="4" t="str">
        <f>HYPERLINK("http://141.218.60.56/~jnz1568/getInfo.php?workbook=11_05.xlsx&amp;sheet=A0&amp;row=12&amp;col=7&amp;number=0&amp;sourceID=14","0")</f>
        <v>0</v>
      </c>
    </row>
    <row r="13" spans="1:7">
      <c r="A13" s="3">
        <v>11</v>
      </c>
      <c r="B13" s="3">
        <v>5</v>
      </c>
      <c r="C13" s="3">
        <v>5</v>
      </c>
      <c r="D13" s="3">
        <v>2</v>
      </c>
      <c r="E13" s="3">
        <v>872.062</v>
      </c>
      <c r="F13" s="4" t="str">
        <f>HYPERLINK("http://141.218.60.56/~jnz1568/getInfo.php?workbook=11_05.xlsx&amp;sheet=A0&amp;row=13&amp;col=6&amp;number=18890&amp;sourceID=14","18890")</f>
        <v>18890</v>
      </c>
      <c r="G13" s="4" t="str">
        <f>HYPERLINK("http://141.218.60.56/~jnz1568/getInfo.php?workbook=11_05.xlsx&amp;sheet=A0&amp;row=13&amp;col=7&amp;number=0&amp;sourceID=14","0")</f>
        <v>0</v>
      </c>
    </row>
    <row r="14" spans="1:7">
      <c r="A14" s="3">
        <v>11</v>
      </c>
      <c r="B14" s="3">
        <v>5</v>
      </c>
      <c r="C14" s="3">
        <v>6</v>
      </c>
      <c r="D14" s="3">
        <v>2</v>
      </c>
      <c r="E14" s="3">
        <v>491.844</v>
      </c>
      <c r="F14" s="4" t="str">
        <f>HYPERLINK("http://141.218.60.56/~jnz1568/getInfo.php?workbook=11_05.xlsx&amp;sheet=A0&amp;row=14&amp;col=6&amp;number=240100000&amp;sourceID=14","240100000")</f>
        <v>240100000</v>
      </c>
      <c r="G14" s="4" t="str">
        <f>HYPERLINK("http://141.218.60.56/~jnz1568/getInfo.php?workbook=11_05.xlsx&amp;sheet=A0&amp;row=14&amp;col=7&amp;number=0&amp;sourceID=14","0")</f>
        <v>0</v>
      </c>
    </row>
    <row r="15" spans="1:7">
      <c r="A15" s="3">
        <v>11</v>
      </c>
      <c r="B15" s="3">
        <v>5</v>
      </c>
      <c r="C15" s="3">
        <v>7</v>
      </c>
      <c r="D15" s="3">
        <v>2</v>
      </c>
      <c r="E15" s="3">
        <v>491.933</v>
      </c>
      <c r="F15" s="4" t="str">
        <f>HYPERLINK("http://141.218.60.56/~jnz1568/getInfo.php?workbook=11_05.xlsx&amp;sheet=A0&amp;row=15&amp;col=6&amp;number=1551000000&amp;sourceID=14","1551000000")</f>
        <v>1551000000</v>
      </c>
      <c r="G15" s="4" t="str">
        <f>HYPERLINK("http://141.218.60.56/~jnz1568/getInfo.php?workbook=11_05.xlsx&amp;sheet=A0&amp;row=15&amp;col=7&amp;number=0&amp;sourceID=14","0")</f>
        <v>0</v>
      </c>
    </row>
    <row r="16" spans="1:7">
      <c r="A16" s="3">
        <v>11</v>
      </c>
      <c r="B16" s="3">
        <v>5</v>
      </c>
      <c r="C16" s="3">
        <v>8</v>
      </c>
      <c r="D16" s="3">
        <v>2</v>
      </c>
      <c r="E16" s="3">
        <v>381.3</v>
      </c>
      <c r="F16" s="4" t="str">
        <f>HYPERLINK("http://141.218.60.56/~jnz1568/getInfo.php?workbook=11_05.xlsx&amp;sheet=A0&amp;row=16&amp;col=6&amp;number=4438000000&amp;sourceID=14","4438000000")</f>
        <v>4438000000</v>
      </c>
      <c r="G16" s="4" t="str">
        <f>HYPERLINK("http://141.218.60.56/~jnz1568/getInfo.php?workbook=11_05.xlsx&amp;sheet=A0&amp;row=16&amp;col=7&amp;number=0&amp;sourceID=14","0")</f>
        <v>0</v>
      </c>
    </row>
    <row r="17" spans="1:7">
      <c r="A17" s="3">
        <v>11</v>
      </c>
      <c r="B17" s="3">
        <v>5</v>
      </c>
      <c r="C17" s="3">
        <v>9</v>
      </c>
      <c r="D17" s="3">
        <v>2</v>
      </c>
      <c r="E17" s="3">
        <v>354.972</v>
      </c>
      <c r="F17" s="4" t="str">
        <f>HYPERLINK("http://141.218.60.56/~jnz1568/getInfo.php?workbook=11_05.xlsx&amp;sheet=A0&amp;row=17&amp;col=6&amp;number=4616000000&amp;sourceID=14","4616000000")</f>
        <v>4616000000</v>
      </c>
      <c r="G17" s="4" t="str">
        <f>HYPERLINK("http://141.218.60.56/~jnz1568/getInfo.php?workbook=11_05.xlsx&amp;sheet=A0&amp;row=17&amp;col=7&amp;number=0&amp;sourceID=14","0")</f>
        <v>0</v>
      </c>
    </row>
    <row r="18" spans="1:7">
      <c r="A18" s="3">
        <v>11</v>
      </c>
      <c r="B18" s="3">
        <v>5</v>
      </c>
      <c r="C18" s="3">
        <v>10</v>
      </c>
      <c r="D18" s="3">
        <v>2</v>
      </c>
      <c r="E18" s="3">
        <v>353.298</v>
      </c>
      <c r="F18" s="4" t="str">
        <f>HYPERLINK("http://141.218.60.56/~jnz1568/getInfo.php?workbook=11_05.xlsx&amp;sheet=A0&amp;row=18&amp;col=6&amp;number=10720000000&amp;sourceID=14","10720000000")</f>
        <v>10720000000</v>
      </c>
      <c r="G18" s="4" t="str">
        <f>HYPERLINK("http://141.218.60.56/~jnz1568/getInfo.php?workbook=11_05.xlsx&amp;sheet=A0&amp;row=18&amp;col=7&amp;number=0&amp;sourceID=14","0")</f>
        <v>0</v>
      </c>
    </row>
    <row r="19" spans="1:7">
      <c r="A19" s="3">
        <v>11</v>
      </c>
      <c r="B19" s="3">
        <v>5</v>
      </c>
      <c r="C19" s="3">
        <v>11</v>
      </c>
      <c r="D19" s="3">
        <v>3</v>
      </c>
      <c r="E19" s="3">
        <v>396.339</v>
      </c>
      <c r="F19" s="4" t="str">
        <f>HYPERLINK("http://141.218.60.56/~jnz1568/getInfo.php?workbook=11_05.xlsx&amp;sheet=A0&amp;row=19&amp;col=6&amp;number=2038000000&amp;sourceID=14","2038000000")</f>
        <v>2038000000</v>
      </c>
      <c r="G19" s="4" t="str">
        <f>HYPERLINK("http://141.218.60.56/~jnz1568/getInfo.php?workbook=11_05.xlsx&amp;sheet=A0&amp;row=19&amp;col=7&amp;number=0&amp;sourceID=14","0")</f>
        <v>0</v>
      </c>
    </row>
    <row r="20" spans="1:7">
      <c r="A20" s="3">
        <v>11</v>
      </c>
      <c r="B20" s="3">
        <v>5</v>
      </c>
      <c r="C20" s="3">
        <v>12</v>
      </c>
      <c r="D20" s="3">
        <v>3</v>
      </c>
      <c r="E20" s="3">
        <v>336.251</v>
      </c>
      <c r="F20" s="4" t="str">
        <f>HYPERLINK("http://141.218.60.56/~jnz1568/getInfo.php?workbook=11_05.xlsx&amp;sheet=A0&amp;row=20&amp;col=6&amp;number=29910&amp;sourceID=14","29910")</f>
        <v>29910</v>
      </c>
      <c r="G20" s="4" t="str">
        <f>HYPERLINK("http://141.218.60.56/~jnz1568/getInfo.php?workbook=11_05.xlsx&amp;sheet=A0&amp;row=20&amp;col=7&amp;number=0&amp;sourceID=14","0")</f>
        <v>0</v>
      </c>
    </row>
    <row r="21" spans="1:7">
      <c r="A21" s="3">
        <v>11</v>
      </c>
      <c r="B21" s="3">
        <v>5</v>
      </c>
      <c r="C21" s="3">
        <v>14</v>
      </c>
      <c r="D21" s="3">
        <v>3</v>
      </c>
      <c r="E21" s="3">
        <v>285.703</v>
      </c>
      <c r="F21" s="4" t="str">
        <f>HYPERLINK("http://141.218.60.56/~jnz1568/getInfo.php?workbook=11_05.xlsx&amp;sheet=A0&amp;row=21&amp;col=6&amp;number=423700&amp;sourceID=14","423700")</f>
        <v>423700</v>
      </c>
      <c r="G21" s="4" t="str">
        <f>HYPERLINK("http://141.218.60.56/~jnz1568/getInfo.php?workbook=11_05.xlsx&amp;sheet=A0&amp;row=21&amp;col=7&amp;number=0&amp;sourceID=14","0")</f>
        <v>0</v>
      </c>
    </row>
    <row r="22" spans="1:7">
      <c r="A22" s="3">
        <v>11</v>
      </c>
      <c r="B22" s="3">
        <v>5</v>
      </c>
      <c r="C22" s="3">
        <v>15</v>
      </c>
      <c r="D22" s="3">
        <v>3</v>
      </c>
      <c r="E22" s="3">
        <v>285.623</v>
      </c>
      <c r="F22" s="4" t="str">
        <f>HYPERLINK("http://141.218.60.56/~jnz1568/getInfo.php?workbook=11_05.xlsx&amp;sheet=A0&amp;row=22&amp;col=6&amp;number=4774&amp;sourceID=14","4774")</f>
        <v>4774</v>
      </c>
      <c r="G22" s="4" t="str">
        <f>HYPERLINK("http://141.218.60.56/~jnz1568/getInfo.php?workbook=11_05.xlsx&amp;sheet=A0&amp;row=22&amp;col=7&amp;number=0&amp;sourceID=14","0")</f>
        <v>0</v>
      </c>
    </row>
    <row r="23" spans="1:7">
      <c r="A23" s="3">
        <v>11</v>
      </c>
      <c r="B23" s="3">
        <v>5</v>
      </c>
      <c r="C23" s="3">
        <v>11</v>
      </c>
      <c r="D23" s="3">
        <v>4</v>
      </c>
      <c r="E23" s="3">
        <v>397.49</v>
      </c>
      <c r="F23" s="4" t="str">
        <f>HYPERLINK("http://141.218.60.56/~jnz1568/getInfo.php?workbook=11_05.xlsx&amp;sheet=A0&amp;row=23&amp;col=6&amp;number=4033000000&amp;sourceID=14","4033000000")</f>
        <v>4033000000</v>
      </c>
      <c r="G23" s="4" t="str">
        <f>HYPERLINK("http://141.218.60.56/~jnz1568/getInfo.php?workbook=11_05.xlsx&amp;sheet=A0&amp;row=23&amp;col=7&amp;number=0&amp;sourceID=14","0")</f>
        <v>0</v>
      </c>
    </row>
    <row r="24" spans="1:7">
      <c r="A24" s="3">
        <v>11</v>
      </c>
      <c r="B24" s="3">
        <v>5</v>
      </c>
      <c r="C24" s="3">
        <v>12</v>
      </c>
      <c r="D24" s="3">
        <v>4</v>
      </c>
      <c r="E24" s="3">
        <v>337.08</v>
      </c>
      <c r="F24" s="4" t="str">
        <f>HYPERLINK("http://141.218.60.56/~jnz1568/getInfo.php?workbook=11_05.xlsx&amp;sheet=A0&amp;row=24&amp;col=6&amp;number=406000&amp;sourceID=14","406000")</f>
        <v>406000</v>
      </c>
      <c r="G24" s="4" t="str">
        <f>HYPERLINK("http://141.218.60.56/~jnz1568/getInfo.php?workbook=11_05.xlsx&amp;sheet=A0&amp;row=24&amp;col=7&amp;number=0&amp;sourceID=14","0")</f>
        <v>0</v>
      </c>
    </row>
    <row r="25" spans="1:7">
      <c r="A25" s="3">
        <v>11</v>
      </c>
      <c r="B25" s="3">
        <v>5</v>
      </c>
      <c r="C25" s="3">
        <v>13</v>
      </c>
      <c r="D25" s="3">
        <v>4</v>
      </c>
      <c r="E25" s="3">
        <v>337.178</v>
      </c>
      <c r="F25" s="4" t="str">
        <f>HYPERLINK("http://141.218.60.56/~jnz1568/getInfo.php?workbook=11_05.xlsx&amp;sheet=A0&amp;row=25&amp;col=6&amp;number=48780&amp;sourceID=14","48780")</f>
        <v>48780</v>
      </c>
      <c r="G25" s="4" t="str">
        <f>HYPERLINK("http://141.218.60.56/~jnz1568/getInfo.php?workbook=11_05.xlsx&amp;sheet=A0&amp;row=25&amp;col=7&amp;number=0&amp;sourceID=14","0")</f>
        <v>0</v>
      </c>
    </row>
    <row r="26" spans="1:7">
      <c r="A26" s="3">
        <v>11</v>
      </c>
      <c r="B26" s="3">
        <v>5</v>
      </c>
      <c r="C26" s="3">
        <v>14</v>
      </c>
      <c r="D26" s="3">
        <v>4</v>
      </c>
      <c r="E26" s="3">
        <v>286.301</v>
      </c>
      <c r="F26" s="4" t="str">
        <f>HYPERLINK("http://141.218.60.56/~jnz1568/getInfo.php?workbook=11_05.xlsx&amp;sheet=A0&amp;row=26&amp;col=6&amp;number=50300&amp;sourceID=14","50300")</f>
        <v>50300</v>
      </c>
      <c r="G26" s="4" t="str">
        <f>HYPERLINK("http://141.218.60.56/~jnz1568/getInfo.php?workbook=11_05.xlsx&amp;sheet=A0&amp;row=26&amp;col=7&amp;number=0&amp;sourceID=14","0")</f>
        <v>0</v>
      </c>
    </row>
    <row r="27" spans="1:7">
      <c r="A27" s="3">
        <v>11</v>
      </c>
      <c r="B27" s="3">
        <v>5</v>
      </c>
      <c r="C27" s="3">
        <v>15</v>
      </c>
      <c r="D27" s="3">
        <v>4</v>
      </c>
      <c r="E27" s="3">
        <v>286.221</v>
      </c>
      <c r="F27" s="4" t="str">
        <f>HYPERLINK("http://141.218.60.56/~jnz1568/getInfo.php?workbook=11_05.xlsx&amp;sheet=A0&amp;row=27&amp;col=6&amp;number=589200&amp;sourceID=14","589200")</f>
        <v>589200</v>
      </c>
      <c r="G27" s="4" t="str">
        <f>HYPERLINK("http://141.218.60.56/~jnz1568/getInfo.php?workbook=11_05.xlsx&amp;sheet=A0&amp;row=27&amp;col=7&amp;number=0&amp;sourceID=14","0")</f>
        <v>0</v>
      </c>
    </row>
    <row r="28" spans="1:7">
      <c r="A28" s="3">
        <v>11</v>
      </c>
      <c r="B28" s="3">
        <v>5</v>
      </c>
      <c r="C28" s="3">
        <v>11</v>
      </c>
      <c r="D28" s="3">
        <v>5</v>
      </c>
      <c r="E28" s="3">
        <v>399.19</v>
      </c>
      <c r="F28" s="4" t="str">
        <f>HYPERLINK("http://141.218.60.56/~jnz1568/getInfo.php?workbook=11_05.xlsx&amp;sheet=A0&amp;row=28&amp;col=6&amp;number=5957000000&amp;sourceID=14","5957000000")</f>
        <v>5957000000</v>
      </c>
      <c r="G28" s="4" t="str">
        <f>HYPERLINK("http://141.218.60.56/~jnz1568/getInfo.php?workbook=11_05.xlsx&amp;sheet=A0&amp;row=28&amp;col=7&amp;number=0&amp;sourceID=14","0")</f>
        <v>0</v>
      </c>
    </row>
    <row r="29" spans="1:7">
      <c r="A29" s="3">
        <v>11</v>
      </c>
      <c r="B29" s="3">
        <v>5</v>
      </c>
      <c r="C29" s="3">
        <v>12</v>
      </c>
      <c r="D29" s="3">
        <v>5</v>
      </c>
      <c r="E29" s="3">
        <v>338.301</v>
      </c>
      <c r="F29" s="4" t="str">
        <f>HYPERLINK("http://141.218.60.56/~jnz1568/getInfo.php?workbook=11_05.xlsx&amp;sheet=A0&amp;row=29&amp;col=6&amp;number=85100&amp;sourceID=14","85100")</f>
        <v>85100</v>
      </c>
      <c r="G29" s="4" t="str">
        <f>HYPERLINK("http://141.218.60.56/~jnz1568/getInfo.php?workbook=11_05.xlsx&amp;sheet=A0&amp;row=29&amp;col=7&amp;number=0&amp;sourceID=14","0")</f>
        <v>0</v>
      </c>
    </row>
    <row r="30" spans="1:7">
      <c r="A30" s="3">
        <v>11</v>
      </c>
      <c r="B30" s="3">
        <v>5</v>
      </c>
      <c r="C30" s="3">
        <v>13</v>
      </c>
      <c r="D30" s="3">
        <v>5</v>
      </c>
      <c r="E30" s="3">
        <v>338.4</v>
      </c>
      <c r="F30" s="4" t="str">
        <f>HYPERLINK("http://141.218.60.56/~jnz1568/getInfo.php?workbook=11_05.xlsx&amp;sheet=A0&amp;row=30&amp;col=6&amp;number=1277000&amp;sourceID=14","1277000")</f>
        <v>1277000</v>
      </c>
      <c r="G30" s="4" t="str">
        <f>HYPERLINK("http://141.218.60.56/~jnz1568/getInfo.php?workbook=11_05.xlsx&amp;sheet=A0&amp;row=30&amp;col=7&amp;number=0&amp;sourceID=14","0")</f>
        <v>0</v>
      </c>
    </row>
    <row r="31" spans="1:7">
      <c r="A31" s="3">
        <v>11</v>
      </c>
      <c r="B31" s="3">
        <v>5</v>
      </c>
      <c r="C31" s="3">
        <v>15</v>
      </c>
      <c r="D31" s="3">
        <v>5</v>
      </c>
      <c r="E31" s="3">
        <v>287.101</v>
      </c>
      <c r="F31" s="4" t="str">
        <f>HYPERLINK("http://141.218.60.56/~jnz1568/getInfo.php?workbook=11_05.xlsx&amp;sheet=A0&amp;row=31&amp;col=6&amp;number=208000&amp;sourceID=14","208000")</f>
        <v>208000</v>
      </c>
      <c r="G31" s="4" t="str">
        <f>HYPERLINK("http://141.218.60.56/~jnz1568/getInfo.php?workbook=11_05.xlsx&amp;sheet=A0&amp;row=31&amp;col=7&amp;number=0&amp;sourceID=14","0")</f>
        <v>0</v>
      </c>
    </row>
    <row r="32" spans="1:7">
      <c r="A32" s="3">
        <v>11</v>
      </c>
      <c r="B32" s="3">
        <v>5</v>
      </c>
      <c r="C32" s="3">
        <v>11</v>
      </c>
      <c r="D32" s="3">
        <v>6</v>
      </c>
      <c r="E32" s="3">
        <v>617.811</v>
      </c>
      <c r="F32" s="4" t="str">
        <f>HYPERLINK("http://141.218.60.56/~jnz1568/getInfo.php?workbook=11_05.xlsx&amp;sheet=A0&amp;row=32&amp;col=6&amp;number=182.1&amp;sourceID=14","182.1")</f>
        <v>182.1</v>
      </c>
      <c r="G32" s="4" t="str">
        <f>HYPERLINK("http://141.218.60.56/~jnz1568/getInfo.php?workbook=11_05.xlsx&amp;sheet=A0&amp;row=32&amp;col=7&amp;number=0&amp;sourceID=14","0")</f>
        <v>0</v>
      </c>
    </row>
    <row r="33" spans="1:7">
      <c r="A33" s="3">
        <v>11</v>
      </c>
      <c r="B33" s="3">
        <v>5</v>
      </c>
      <c r="C33" s="3">
        <v>12</v>
      </c>
      <c r="D33" s="3">
        <v>6</v>
      </c>
      <c r="E33" s="3">
        <v>483.212</v>
      </c>
      <c r="F33" s="4" t="str">
        <f>HYPERLINK("http://141.218.60.56/~jnz1568/getInfo.php?workbook=11_05.xlsx&amp;sheet=A0&amp;row=33&amp;col=6&amp;number=2971000000&amp;sourceID=14","2971000000")</f>
        <v>2971000000</v>
      </c>
      <c r="G33" s="4" t="str">
        <f>HYPERLINK("http://141.218.60.56/~jnz1568/getInfo.php?workbook=11_05.xlsx&amp;sheet=A0&amp;row=33&amp;col=7&amp;number=0&amp;sourceID=14","0")</f>
        <v>0</v>
      </c>
    </row>
    <row r="34" spans="1:7">
      <c r="A34" s="3">
        <v>11</v>
      </c>
      <c r="B34" s="3">
        <v>5</v>
      </c>
      <c r="C34" s="3">
        <v>13</v>
      </c>
      <c r="D34" s="3">
        <v>6</v>
      </c>
      <c r="E34" s="3">
        <v>483.413</v>
      </c>
      <c r="F34" s="4" t="str">
        <f>HYPERLINK("http://141.218.60.56/~jnz1568/getInfo.php?workbook=11_05.xlsx&amp;sheet=A0&amp;row=34&amp;col=6&amp;number=247300000&amp;sourceID=14","247300000")</f>
        <v>247300000</v>
      </c>
      <c r="G34" s="4" t="str">
        <f>HYPERLINK("http://141.218.60.56/~jnz1568/getInfo.php?workbook=11_05.xlsx&amp;sheet=A0&amp;row=34&amp;col=7&amp;number=0&amp;sourceID=14","0")</f>
        <v>0</v>
      </c>
    </row>
    <row r="35" spans="1:7">
      <c r="A35" s="3">
        <v>11</v>
      </c>
      <c r="B35" s="3">
        <v>5</v>
      </c>
      <c r="C35" s="3">
        <v>14</v>
      </c>
      <c r="D35" s="3">
        <v>6</v>
      </c>
      <c r="E35" s="3">
        <v>385.258</v>
      </c>
      <c r="F35" s="4" t="str">
        <f>HYPERLINK("http://141.218.60.56/~jnz1568/getInfo.php?workbook=11_05.xlsx&amp;sheet=A0&amp;row=35&amp;col=6&amp;number=5932000000&amp;sourceID=14","5932000000")</f>
        <v>5932000000</v>
      </c>
      <c r="G35" s="4" t="str">
        <f>HYPERLINK("http://141.218.60.56/~jnz1568/getInfo.php?workbook=11_05.xlsx&amp;sheet=A0&amp;row=35&amp;col=7&amp;number=0&amp;sourceID=14","0")</f>
        <v>0</v>
      </c>
    </row>
    <row r="36" spans="1:7">
      <c r="A36" s="3">
        <v>11</v>
      </c>
      <c r="B36" s="3">
        <v>5</v>
      </c>
      <c r="C36" s="3">
        <v>15</v>
      </c>
      <c r="D36" s="3">
        <v>6</v>
      </c>
      <c r="E36" s="3">
        <v>385.114</v>
      </c>
      <c r="F36" s="4" t="str">
        <f>HYPERLINK("http://141.218.60.56/~jnz1568/getInfo.php?workbook=11_05.xlsx&amp;sheet=A0&amp;row=36&amp;col=6&amp;number=639000000&amp;sourceID=14","639000000")</f>
        <v>639000000</v>
      </c>
      <c r="G36" s="4" t="str">
        <f>HYPERLINK("http://141.218.60.56/~jnz1568/getInfo.php?workbook=11_05.xlsx&amp;sheet=A0&amp;row=36&amp;col=7&amp;number=0&amp;sourceID=14","0")</f>
        <v>0</v>
      </c>
    </row>
    <row r="37" spans="1:7">
      <c r="A37" s="3">
        <v>11</v>
      </c>
      <c r="B37" s="3">
        <v>5</v>
      </c>
      <c r="C37" s="3">
        <v>11</v>
      </c>
      <c r="D37" s="3">
        <v>7</v>
      </c>
      <c r="E37" s="3">
        <v>617.67</v>
      </c>
      <c r="F37" s="4" t="str">
        <f>HYPERLINK("http://141.218.60.56/~jnz1568/getInfo.php?workbook=11_05.xlsx&amp;sheet=A0&amp;row=37&amp;col=6&amp;number=713.3&amp;sourceID=14","713.3")</f>
        <v>713.3</v>
      </c>
      <c r="G37" s="4" t="str">
        <f>HYPERLINK("http://141.218.60.56/~jnz1568/getInfo.php?workbook=11_05.xlsx&amp;sheet=A0&amp;row=37&amp;col=7&amp;number=0&amp;sourceID=14","0")</f>
        <v>0</v>
      </c>
    </row>
    <row r="38" spans="1:7">
      <c r="A38" s="3">
        <v>11</v>
      </c>
      <c r="B38" s="3">
        <v>5</v>
      </c>
      <c r="C38" s="3">
        <v>12</v>
      </c>
      <c r="D38" s="3">
        <v>7</v>
      </c>
      <c r="E38" s="3">
        <v>483.125</v>
      </c>
      <c r="F38" s="4" t="str">
        <f>HYPERLINK("http://141.218.60.56/~jnz1568/getInfo.php?workbook=11_05.xlsx&amp;sheet=A0&amp;row=38&amp;col=6&amp;number=390000000&amp;sourceID=14","390000000")</f>
        <v>390000000</v>
      </c>
      <c r="G38" s="4" t="str">
        <f>HYPERLINK("http://141.218.60.56/~jnz1568/getInfo.php?workbook=11_05.xlsx&amp;sheet=A0&amp;row=38&amp;col=7&amp;number=0&amp;sourceID=14","0")</f>
        <v>0</v>
      </c>
    </row>
    <row r="39" spans="1:7">
      <c r="A39" s="3">
        <v>11</v>
      </c>
      <c r="B39" s="3">
        <v>5</v>
      </c>
      <c r="C39" s="3">
        <v>13</v>
      </c>
      <c r="D39" s="3">
        <v>7</v>
      </c>
      <c r="E39" s="3">
        <v>483.326</v>
      </c>
      <c r="F39" s="4" t="str">
        <f>HYPERLINK("http://141.218.60.56/~jnz1568/getInfo.php?workbook=11_05.xlsx&amp;sheet=A0&amp;row=39&amp;col=6&amp;number=3162000000&amp;sourceID=14","3162000000")</f>
        <v>3162000000</v>
      </c>
      <c r="G39" s="4" t="str">
        <f>HYPERLINK("http://141.218.60.56/~jnz1568/getInfo.php?workbook=11_05.xlsx&amp;sheet=A0&amp;row=39&amp;col=7&amp;number=0&amp;sourceID=14","0")</f>
        <v>0</v>
      </c>
    </row>
    <row r="40" spans="1:7">
      <c r="A40" s="3">
        <v>11</v>
      </c>
      <c r="B40" s="3">
        <v>5</v>
      </c>
      <c r="C40" s="3">
        <v>15</v>
      </c>
      <c r="D40" s="3">
        <v>7</v>
      </c>
      <c r="E40" s="3">
        <v>385.059</v>
      </c>
      <c r="F40" s="4" t="str">
        <f>HYPERLINK("http://141.218.60.56/~jnz1568/getInfo.php?workbook=11_05.xlsx&amp;sheet=A0&amp;row=40&amp;col=6&amp;number=5147000000&amp;sourceID=14","5147000000")</f>
        <v>5147000000</v>
      </c>
      <c r="G40" s="4" t="str">
        <f>HYPERLINK("http://141.218.60.56/~jnz1568/getInfo.php?workbook=11_05.xlsx&amp;sheet=A0&amp;row=40&amp;col=7&amp;number=0&amp;sourceID=14","0")</f>
        <v>0</v>
      </c>
    </row>
    <row r="41" spans="1:7">
      <c r="A41" s="3">
        <v>11</v>
      </c>
      <c r="B41" s="3">
        <v>5</v>
      </c>
      <c r="C41" s="3">
        <v>11</v>
      </c>
      <c r="D41" s="3">
        <v>8</v>
      </c>
      <c r="E41" s="3">
        <v>971.649</v>
      </c>
      <c r="F41" s="4" t="str">
        <f>HYPERLINK("http://141.218.60.56/~jnz1568/getInfo.php?workbook=11_05.xlsx&amp;sheet=A0&amp;row=41&amp;col=6&amp;number=99.29&amp;sourceID=14","99.29")</f>
        <v>99.29</v>
      </c>
      <c r="G41" s="4" t="str">
        <f>HYPERLINK("http://141.218.60.56/~jnz1568/getInfo.php?workbook=11_05.xlsx&amp;sheet=A0&amp;row=41&amp;col=7&amp;number=0&amp;sourceID=14","0")</f>
        <v>0</v>
      </c>
    </row>
    <row r="42" spans="1:7">
      <c r="A42" s="3">
        <v>11</v>
      </c>
      <c r="B42" s="3">
        <v>5</v>
      </c>
      <c r="C42" s="3">
        <v>12</v>
      </c>
      <c r="D42" s="3">
        <v>8</v>
      </c>
      <c r="E42" s="3">
        <v>675.654</v>
      </c>
      <c r="F42" s="4" t="str">
        <f>HYPERLINK("http://141.218.60.56/~jnz1568/getInfo.php?workbook=11_05.xlsx&amp;sheet=A0&amp;row=42&amp;col=6&amp;number=3647000&amp;sourceID=14","3647000")</f>
        <v>3647000</v>
      </c>
      <c r="G42" s="4" t="str">
        <f>HYPERLINK("http://141.218.60.56/~jnz1568/getInfo.php?workbook=11_05.xlsx&amp;sheet=A0&amp;row=42&amp;col=7&amp;number=0&amp;sourceID=14","0")</f>
        <v>0</v>
      </c>
    </row>
    <row r="43" spans="1:7">
      <c r="A43" s="3">
        <v>11</v>
      </c>
      <c r="B43" s="3">
        <v>5</v>
      </c>
      <c r="C43" s="3">
        <v>14</v>
      </c>
      <c r="D43" s="3">
        <v>8</v>
      </c>
      <c r="E43" s="3">
        <v>498.448</v>
      </c>
      <c r="F43" s="4" t="str">
        <f>HYPERLINK("http://141.218.60.56/~jnz1568/getInfo.php?workbook=11_05.xlsx&amp;sheet=A0&amp;row=43&amp;col=6&amp;number=858200000&amp;sourceID=14","858200000")</f>
        <v>858200000</v>
      </c>
      <c r="G43" s="4" t="str">
        <f>HYPERLINK("http://141.218.60.56/~jnz1568/getInfo.php?workbook=11_05.xlsx&amp;sheet=A0&amp;row=43&amp;col=7&amp;number=0&amp;sourceID=14","0")</f>
        <v>0</v>
      </c>
    </row>
    <row r="44" spans="1:7">
      <c r="A44" s="3">
        <v>11</v>
      </c>
      <c r="B44" s="3">
        <v>5</v>
      </c>
      <c r="C44" s="3">
        <v>15</v>
      </c>
      <c r="D44" s="3">
        <v>8</v>
      </c>
      <c r="E44" s="3">
        <v>498.207</v>
      </c>
      <c r="F44" s="4" t="str">
        <f>HYPERLINK("http://141.218.60.56/~jnz1568/getInfo.php?workbook=11_05.xlsx&amp;sheet=A0&amp;row=44&amp;col=6&amp;number=1084000000&amp;sourceID=14","1084000000")</f>
        <v>1084000000</v>
      </c>
      <c r="G44" s="4" t="str">
        <f>HYPERLINK("http://141.218.60.56/~jnz1568/getInfo.php?workbook=11_05.xlsx&amp;sheet=A0&amp;row=44&amp;col=7&amp;number=0&amp;sourceID=14","0")</f>
        <v>0</v>
      </c>
    </row>
    <row r="45" spans="1:7">
      <c r="A45" s="3">
        <v>11</v>
      </c>
      <c r="B45" s="3">
        <v>5</v>
      </c>
      <c r="C45" s="3">
        <v>11</v>
      </c>
      <c r="D45" s="3">
        <v>9</v>
      </c>
      <c r="E45" s="3">
        <v>1198.095</v>
      </c>
      <c r="F45" s="4" t="str">
        <f>HYPERLINK("http://141.218.60.56/~jnz1568/getInfo.php?workbook=11_05.xlsx&amp;sheet=A0&amp;row=45&amp;col=6&amp;number=5193&amp;sourceID=14","5193")</f>
        <v>5193</v>
      </c>
      <c r="G45" s="4" t="str">
        <f>HYPERLINK("http://141.218.60.56/~jnz1568/getInfo.php?workbook=11_05.xlsx&amp;sheet=A0&amp;row=45&amp;col=7&amp;number=0&amp;sourceID=14","0")</f>
        <v>0</v>
      </c>
    </row>
    <row r="46" spans="1:7">
      <c r="A46" s="3">
        <v>11</v>
      </c>
      <c r="B46" s="3">
        <v>5</v>
      </c>
      <c r="C46" s="3">
        <v>12</v>
      </c>
      <c r="D46" s="3">
        <v>9</v>
      </c>
      <c r="E46" s="3">
        <v>777.891</v>
      </c>
      <c r="F46" s="4" t="str">
        <f>HYPERLINK("http://141.218.60.56/~jnz1568/getInfo.php?workbook=11_05.xlsx&amp;sheet=A0&amp;row=46&amp;col=6&amp;number=667600000&amp;sourceID=14","667600000")</f>
        <v>667600000</v>
      </c>
      <c r="G46" s="4" t="str">
        <f>HYPERLINK("http://141.218.60.56/~jnz1568/getInfo.php?workbook=11_05.xlsx&amp;sheet=A0&amp;row=46&amp;col=7&amp;number=0&amp;sourceID=14","0")</f>
        <v>0</v>
      </c>
    </row>
    <row r="47" spans="1:7">
      <c r="A47" s="3">
        <v>11</v>
      </c>
      <c r="B47" s="3">
        <v>5</v>
      </c>
      <c r="C47" s="3">
        <v>14</v>
      </c>
      <c r="D47" s="3">
        <v>9</v>
      </c>
      <c r="E47" s="3">
        <v>551.966</v>
      </c>
      <c r="F47" s="4" t="str">
        <f>HYPERLINK("http://141.218.60.56/~jnz1568/getInfo.php?workbook=11_05.xlsx&amp;sheet=A0&amp;row=47&amp;col=6&amp;number=2420000000&amp;sourceID=14","2420000000")</f>
        <v>2420000000</v>
      </c>
      <c r="G47" s="4" t="str">
        <f>HYPERLINK("http://141.218.60.56/~jnz1568/getInfo.php?workbook=11_05.xlsx&amp;sheet=A0&amp;row=47&amp;col=7&amp;number=0&amp;sourceID=14","0")</f>
        <v>0</v>
      </c>
    </row>
    <row r="48" spans="1:7">
      <c r="A48" s="3">
        <v>11</v>
      </c>
      <c r="B48" s="3">
        <v>5</v>
      </c>
      <c r="C48" s="3">
        <v>15</v>
      </c>
      <c r="D48" s="3">
        <v>9</v>
      </c>
      <c r="E48" s="3">
        <v>551.67</v>
      </c>
      <c r="F48" s="4" t="str">
        <f>HYPERLINK("http://141.218.60.56/~jnz1568/getInfo.php?workbook=11_05.xlsx&amp;sheet=A0&amp;row=48&amp;col=6&amp;number=473700000&amp;sourceID=14","473700000")</f>
        <v>473700000</v>
      </c>
      <c r="G48" s="4" t="str">
        <f>HYPERLINK("http://141.218.60.56/~jnz1568/getInfo.php?workbook=11_05.xlsx&amp;sheet=A0&amp;row=48&amp;col=7&amp;number=0&amp;sourceID=14","0")</f>
        <v>0</v>
      </c>
    </row>
    <row r="49" spans="1:7">
      <c r="A49" s="3">
        <v>11</v>
      </c>
      <c r="B49" s="3">
        <v>5</v>
      </c>
      <c r="C49" s="3">
        <v>11</v>
      </c>
      <c r="D49" s="3">
        <v>10</v>
      </c>
      <c r="E49" s="3">
        <v>1217.569</v>
      </c>
      <c r="F49" s="4" t="str">
        <f>HYPERLINK("http://141.218.60.56/~jnz1568/getInfo.php?workbook=11_05.xlsx&amp;sheet=A0&amp;row=49&amp;col=6&amp;number=19310&amp;sourceID=14","19310")</f>
        <v>19310</v>
      </c>
      <c r="G49" s="4" t="str">
        <f>HYPERLINK("http://141.218.60.56/~jnz1568/getInfo.php?workbook=11_05.xlsx&amp;sheet=A0&amp;row=49&amp;col=7&amp;number=0&amp;sourceID=14","0")</f>
        <v>0</v>
      </c>
    </row>
    <row r="50" spans="1:7">
      <c r="A50" s="3">
        <v>11</v>
      </c>
      <c r="B50" s="3">
        <v>5</v>
      </c>
      <c r="C50" s="3">
        <v>12</v>
      </c>
      <c r="D50" s="3">
        <v>10</v>
      </c>
      <c r="E50" s="3">
        <v>786.054</v>
      </c>
      <c r="F50" s="4" t="str">
        <f>HYPERLINK("http://141.218.60.56/~jnz1568/getInfo.php?workbook=11_05.xlsx&amp;sheet=A0&amp;row=50&amp;col=6&amp;number=113500000&amp;sourceID=14","113500000")</f>
        <v>113500000</v>
      </c>
      <c r="G50" s="4" t="str">
        <f>HYPERLINK("http://141.218.60.56/~jnz1568/getInfo.php?workbook=11_05.xlsx&amp;sheet=A0&amp;row=50&amp;col=7&amp;number=0&amp;sourceID=14","0")</f>
        <v>0</v>
      </c>
    </row>
    <row r="51" spans="1:7">
      <c r="A51" s="3">
        <v>11</v>
      </c>
      <c r="B51" s="3">
        <v>5</v>
      </c>
      <c r="C51" s="3">
        <v>13</v>
      </c>
      <c r="D51" s="3">
        <v>10</v>
      </c>
      <c r="E51" s="3">
        <v>786.585</v>
      </c>
      <c r="F51" s="4" t="str">
        <f>HYPERLINK("http://141.218.60.56/~jnz1568/getInfo.php?workbook=11_05.xlsx&amp;sheet=A0&amp;row=51&amp;col=6&amp;number=749300000&amp;sourceID=14","749300000")</f>
        <v>749300000</v>
      </c>
      <c r="G51" s="4" t="str">
        <f>HYPERLINK("http://141.218.60.56/~jnz1568/getInfo.php?workbook=11_05.xlsx&amp;sheet=A0&amp;row=51&amp;col=7&amp;number=0&amp;sourceID=14","0")</f>
        <v>0</v>
      </c>
    </row>
    <row r="52" spans="1:7">
      <c r="A52" s="3">
        <v>11</v>
      </c>
      <c r="B52" s="3">
        <v>5</v>
      </c>
      <c r="C52" s="3">
        <v>14</v>
      </c>
      <c r="D52" s="3">
        <v>10</v>
      </c>
      <c r="E52" s="3">
        <v>556.063</v>
      </c>
      <c r="F52" s="4" t="str">
        <f>HYPERLINK("http://141.218.60.56/~jnz1568/getInfo.php?workbook=11_05.xlsx&amp;sheet=A0&amp;row=52&amp;col=6&amp;number=1102000000&amp;sourceID=14","1102000000")</f>
        <v>1102000000</v>
      </c>
      <c r="G52" s="4" t="str">
        <f>HYPERLINK("http://141.218.60.56/~jnz1568/getInfo.php?workbook=11_05.xlsx&amp;sheet=A0&amp;row=52&amp;col=7&amp;number=0&amp;sourceID=14","0")</f>
        <v>0</v>
      </c>
    </row>
    <row r="53" spans="1:7">
      <c r="A53" s="3">
        <v>11</v>
      </c>
      <c r="B53" s="3">
        <v>5</v>
      </c>
      <c r="C53" s="3">
        <v>15</v>
      </c>
      <c r="D53" s="3">
        <v>10</v>
      </c>
      <c r="E53" s="3">
        <v>555.763</v>
      </c>
      <c r="F53" s="4" t="str">
        <f>HYPERLINK("http://141.218.60.56/~jnz1568/getInfo.php?workbook=11_05.xlsx&amp;sheet=A0&amp;row=53&amp;col=6&amp;number=2910000000&amp;sourceID=14","2910000000")</f>
        <v>2910000000</v>
      </c>
      <c r="G53" s="4" t="str">
        <f>HYPERLINK("http://141.218.60.56/~jnz1568/getInfo.php?workbook=11_05.xlsx&amp;sheet=A0&amp;row=53&amp;col=7&amp;number=0&amp;sourceID=14","0")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8.7109375" customWidth="1"/>
  </cols>
  <sheetData>
    <row r="1" spans="1:7">
      <c r="A1" s="1" t="s">
        <v>25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21</v>
      </c>
      <c r="D3" s="2" t="s">
        <v>4</v>
      </c>
      <c r="E3" s="2" t="s">
        <v>26</v>
      </c>
      <c r="F3" s="2" t="s">
        <v>27</v>
      </c>
      <c r="G3" s="2" t="s">
        <v>28</v>
      </c>
    </row>
    <row r="4" spans="1:7">
      <c r="A4" s="3">
        <v>11</v>
      </c>
      <c r="B4" s="3">
        <v>5</v>
      </c>
      <c r="C4" s="3">
        <v>1</v>
      </c>
      <c r="D4" s="3">
        <v>2</v>
      </c>
      <c r="E4" s="3">
        <v>1</v>
      </c>
      <c r="F4" s="4" t="str">
        <f>HYPERLINK("http://141.218.60.56/~jnz1568/getInfo.php?workbook=11_05.xlsx&amp;sheet=U0&amp;row=4&amp;col=6&amp;number=3&amp;sourceID=14","3")</f>
        <v>3</v>
      </c>
      <c r="G4" s="4" t="str">
        <f>HYPERLINK("http://141.218.60.56/~jnz1568/getInfo.php?workbook=11_05.xlsx&amp;sheet=U0&amp;row=4&amp;col=7&amp;number=0.332&amp;sourceID=14","0.332")</f>
        <v>0.332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HYPERLINK("http://141.218.60.56/~jnz1568/getInfo.php?workbook=11_05.xlsx&amp;sheet=U0&amp;row=5&amp;col=6&amp;number=3.1&amp;sourceID=14","3.1")</f>
        <v>3.1</v>
      </c>
      <c r="G5" s="4" t="str">
        <f>HYPERLINK("http://141.218.60.56/~jnz1568/getInfo.php?workbook=11_05.xlsx&amp;sheet=U0&amp;row=5&amp;col=7&amp;number=0.332&amp;sourceID=14","0.332")</f>
        <v>0.332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HYPERLINK("http://141.218.60.56/~jnz1568/getInfo.php?workbook=11_05.xlsx&amp;sheet=U0&amp;row=6&amp;col=6&amp;number=3.2&amp;sourceID=14","3.2")</f>
        <v>3.2</v>
      </c>
      <c r="G6" s="4" t="str">
        <f>HYPERLINK("http://141.218.60.56/~jnz1568/getInfo.php?workbook=11_05.xlsx&amp;sheet=U0&amp;row=6&amp;col=7&amp;number=0.332&amp;sourceID=14","0.332")</f>
        <v>0.332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HYPERLINK("http://141.218.60.56/~jnz1568/getInfo.php?workbook=11_05.xlsx&amp;sheet=U0&amp;row=7&amp;col=6&amp;number=3.3&amp;sourceID=14","3.3")</f>
        <v>3.3</v>
      </c>
      <c r="G7" s="4" t="str">
        <f>HYPERLINK("http://141.218.60.56/~jnz1568/getInfo.php?workbook=11_05.xlsx&amp;sheet=U0&amp;row=7&amp;col=7&amp;number=0.332&amp;sourceID=14","0.332")</f>
        <v>0.332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HYPERLINK("http://141.218.60.56/~jnz1568/getInfo.php?workbook=11_05.xlsx&amp;sheet=U0&amp;row=8&amp;col=6&amp;number=3.4&amp;sourceID=14","3.4")</f>
        <v>3.4</v>
      </c>
      <c r="G8" s="4" t="str">
        <f>HYPERLINK("http://141.218.60.56/~jnz1568/getInfo.php?workbook=11_05.xlsx&amp;sheet=U0&amp;row=8&amp;col=7&amp;number=0.331&amp;sourceID=14","0.331")</f>
        <v>0.331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HYPERLINK("http://141.218.60.56/~jnz1568/getInfo.php?workbook=11_05.xlsx&amp;sheet=U0&amp;row=9&amp;col=6&amp;number=3.5&amp;sourceID=14","3.5")</f>
        <v>3.5</v>
      </c>
      <c r="G9" s="4" t="str">
        <f>HYPERLINK("http://141.218.60.56/~jnz1568/getInfo.php?workbook=11_05.xlsx&amp;sheet=U0&amp;row=9&amp;col=7&amp;number=0.331&amp;sourceID=14","0.331")</f>
        <v>0.331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HYPERLINK("http://141.218.60.56/~jnz1568/getInfo.php?workbook=11_05.xlsx&amp;sheet=U0&amp;row=10&amp;col=6&amp;number=3.6&amp;sourceID=14","3.6")</f>
        <v>3.6</v>
      </c>
      <c r="G10" s="4" t="str">
        <f>HYPERLINK("http://141.218.60.56/~jnz1568/getInfo.php?workbook=11_05.xlsx&amp;sheet=U0&amp;row=10&amp;col=7&amp;number=0.331&amp;sourceID=14","0.331")</f>
        <v>0.331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HYPERLINK("http://141.218.60.56/~jnz1568/getInfo.php?workbook=11_05.xlsx&amp;sheet=U0&amp;row=11&amp;col=6&amp;number=3.7&amp;sourceID=14","3.7")</f>
        <v>3.7</v>
      </c>
      <c r="G11" s="4" t="str">
        <f>HYPERLINK("http://141.218.60.56/~jnz1568/getInfo.php?workbook=11_05.xlsx&amp;sheet=U0&amp;row=11&amp;col=7&amp;number=0.331&amp;sourceID=14","0.331")</f>
        <v>0.331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HYPERLINK("http://141.218.60.56/~jnz1568/getInfo.php?workbook=11_05.xlsx&amp;sheet=U0&amp;row=12&amp;col=6&amp;number=3.8&amp;sourceID=14","3.8")</f>
        <v>3.8</v>
      </c>
      <c r="G12" s="4" t="str">
        <f>HYPERLINK("http://141.218.60.56/~jnz1568/getInfo.php?workbook=11_05.xlsx&amp;sheet=U0&amp;row=12&amp;col=7&amp;number=0.331&amp;sourceID=14","0.331")</f>
        <v>0.331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HYPERLINK("http://141.218.60.56/~jnz1568/getInfo.php?workbook=11_05.xlsx&amp;sheet=U0&amp;row=13&amp;col=6&amp;number=3.9&amp;sourceID=14","3.9")</f>
        <v>3.9</v>
      </c>
      <c r="G13" s="4" t="str">
        <f>HYPERLINK("http://141.218.60.56/~jnz1568/getInfo.php?workbook=11_05.xlsx&amp;sheet=U0&amp;row=13&amp;col=7&amp;number=0.331&amp;sourceID=14","0.331")</f>
        <v>0.331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HYPERLINK("http://141.218.60.56/~jnz1568/getInfo.php?workbook=11_05.xlsx&amp;sheet=U0&amp;row=14&amp;col=6&amp;number=4&amp;sourceID=14","4")</f>
        <v>4</v>
      </c>
      <c r="G14" s="4" t="str">
        <f>HYPERLINK("http://141.218.60.56/~jnz1568/getInfo.php?workbook=11_05.xlsx&amp;sheet=U0&amp;row=14&amp;col=7&amp;number=0.33&amp;sourceID=14","0.33")</f>
        <v>0.33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HYPERLINK("http://141.218.60.56/~jnz1568/getInfo.php?workbook=11_05.xlsx&amp;sheet=U0&amp;row=15&amp;col=6&amp;number=4.1&amp;sourceID=14","4.1")</f>
        <v>4.1</v>
      </c>
      <c r="G15" s="4" t="str">
        <f>HYPERLINK("http://141.218.60.56/~jnz1568/getInfo.php?workbook=11_05.xlsx&amp;sheet=U0&amp;row=15&amp;col=7&amp;number=0.33&amp;sourceID=14","0.33")</f>
        <v>0.33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HYPERLINK("http://141.218.60.56/~jnz1568/getInfo.php?workbook=11_05.xlsx&amp;sheet=U0&amp;row=16&amp;col=6&amp;number=4.2&amp;sourceID=14","4.2")</f>
        <v>4.2</v>
      </c>
      <c r="G16" s="4" t="str">
        <f>HYPERLINK("http://141.218.60.56/~jnz1568/getInfo.php?workbook=11_05.xlsx&amp;sheet=U0&amp;row=16&amp;col=7&amp;number=0.33&amp;sourceID=14","0.33")</f>
        <v>0.33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HYPERLINK("http://141.218.60.56/~jnz1568/getInfo.php?workbook=11_05.xlsx&amp;sheet=U0&amp;row=17&amp;col=6&amp;number=4.3&amp;sourceID=14","4.3")</f>
        <v>4.3</v>
      </c>
      <c r="G17" s="4" t="str">
        <f>HYPERLINK("http://141.218.60.56/~jnz1568/getInfo.php?workbook=11_05.xlsx&amp;sheet=U0&amp;row=17&amp;col=7&amp;number=0.329&amp;sourceID=14","0.329")</f>
        <v>0.329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HYPERLINK("http://141.218.60.56/~jnz1568/getInfo.php?workbook=11_05.xlsx&amp;sheet=U0&amp;row=18&amp;col=6&amp;number=4.4&amp;sourceID=14","4.4")</f>
        <v>4.4</v>
      </c>
      <c r="G18" s="4" t="str">
        <f>HYPERLINK("http://141.218.60.56/~jnz1568/getInfo.php?workbook=11_05.xlsx&amp;sheet=U0&amp;row=18&amp;col=7&amp;number=0.328&amp;sourceID=14","0.328")</f>
        <v>0.328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HYPERLINK("http://141.218.60.56/~jnz1568/getInfo.php?workbook=11_05.xlsx&amp;sheet=U0&amp;row=19&amp;col=6&amp;number=4.5&amp;sourceID=14","4.5")</f>
        <v>4.5</v>
      </c>
      <c r="G19" s="4" t="str">
        <f>HYPERLINK("http://141.218.60.56/~jnz1568/getInfo.php?workbook=11_05.xlsx&amp;sheet=U0&amp;row=19&amp;col=7&amp;number=0.327&amp;sourceID=14","0.327")</f>
        <v>0.327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HYPERLINK("http://141.218.60.56/~jnz1568/getInfo.php?workbook=11_05.xlsx&amp;sheet=U0&amp;row=20&amp;col=6&amp;number=4.6&amp;sourceID=14","4.6")</f>
        <v>4.6</v>
      </c>
      <c r="G20" s="4" t="str">
        <f>HYPERLINK("http://141.218.60.56/~jnz1568/getInfo.php?workbook=11_05.xlsx&amp;sheet=U0&amp;row=20&amp;col=7&amp;number=0.326&amp;sourceID=14","0.326")</f>
        <v>0.326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HYPERLINK("http://141.218.60.56/~jnz1568/getInfo.php?workbook=11_05.xlsx&amp;sheet=U0&amp;row=21&amp;col=6&amp;number=4.7&amp;sourceID=14","4.7")</f>
        <v>4.7</v>
      </c>
      <c r="G21" s="4" t="str">
        <f>HYPERLINK("http://141.218.60.56/~jnz1568/getInfo.php?workbook=11_05.xlsx&amp;sheet=U0&amp;row=21&amp;col=7&amp;number=0.325&amp;sourceID=14","0.325")</f>
        <v>0.325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HYPERLINK("http://141.218.60.56/~jnz1568/getInfo.php?workbook=11_05.xlsx&amp;sheet=U0&amp;row=22&amp;col=6&amp;number=4.8&amp;sourceID=14","4.8")</f>
        <v>4.8</v>
      </c>
      <c r="G22" s="4" t="str">
        <f>HYPERLINK("http://141.218.60.56/~jnz1568/getInfo.php?workbook=11_05.xlsx&amp;sheet=U0&amp;row=22&amp;col=7&amp;number=0.323&amp;sourceID=14","0.323")</f>
        <v>0.323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HYPERLINK("http://141.218.60.56/~jnz1568/getInfo.php?workbook=11_05.xlsx&amp;sheet=U0&amp;row=23&amp;col=6&amp;number=4.9&amp;sourceID=14","4.9")</f>
        <v>4.9</v>
      </c>
      <c r="G23" s="4" t="str">
        <f>HYPERLINK("http://141.218.60.56/~jnz1568/getInfo.php?workbook=11_05.xlsx&amp;sheet=U0&amp;row=23&amp;col=7&amp;number=0.321&amp;sourceID=14","0.321")</f>
        <v>0.321</v>
      </c>
    </row>
    <row r="24" spans="1:7">
      <c r="A24" s="3">
        <v>11</v>
      </c>
      <c r="B24" s="3">
        <v>5</v>
      </c>
      <c r="C24" s="3">
        <v>1</v>
      </c>
      <c r="D24" s="3">
        <v>3</v>
      </c>
      <c r="E24" s="3">
        <v>1</v>
      </c>
      <c r="F24" s="4" t="str">
        <f>HYPERLINK("http://141.218.60.56/~jnz1568/getInfo.php?workbook=11_05.xlsx&amp;sheet=U0&amp;row=24&amp;col=6&amp;number=3&amp;sourceID=14","3")</f>
        <v>3</v>
      </c>
      <c r="G24" s="4" t="str">
        <f>HYPERLINK("http://141.218.60.56/~jnz1568/getInfo.php?workbook=11_05.xlsx&amp;sheet=U0&amp;row=24&amp;col=7&amp;number=0.0354&amp;sourceID=14","0.0354")</f>
        <v>0.0354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HYPERLINK("http://141.218.60.56/~jnz1568/getInfo.php?workbook=11_05.xlsx&amp;sheet=U0&amp;row=25&amp;col=6&amp;number=3.1&amp;sourceID=14","3.1")</f>
        <v>3.1</v>
      </c>
      <c r="G25" s="4" t="str">
        <f>HYPERLINK("http://141.218.60.56/~jnz1568/getInfo.php?workbook=11_05.xlsx&amp;sheet=U0&amp;row=25&amp;col=7&amp;number=0.0354&amp;sourceID=14","0.0354")</f>
        <v>0.0354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HYPERLINK("http://141.218.60.56/~jnz1568/getInfo.php?workbook=11_05.xlsx&amp;sheet=U0&amp;row=26&amp;col=6&amp;number=3.2&amp;sourceID=14","3.2")</f>
        <v>3.2</v>
      </c>
      <c r="G26" s="4" t="str">
        <f>HYPERLINK("http://141.218.60.56/~jnz1568/getInfo.php?workbook=11_05.xlsx&amp;sheet=U0&amp;row=26&amp;col=7&amp;number=0.0354&amp;sourceID=14","0.0354")</f>
        <v>0.0354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HYPERLINK("http://141.218.60.56/~jnz1568/getInfo.php?workbook=11_05.xlsx&amp;sheet=U0&amp;row=27&amp;col=6&amp;number=3.3&amp;sourceID=14","3.3")</f>
        <v>3.3</v>
      </c>
      <c r="G27" s="4" t="str">
        <f>HYPERLINK("http://141.218.60.56/~jnz1568/getInfo.php?workbook=11_05.xlsx&amp;sheet=U0&amp;row=27&amp;col=7&amp;number=0.0354&amp;sourceID=14","0.0354")</f>
        <v>0.0354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HYPERLINK("http://141.218.60.56/~jnz1568/getInfo.php?workbook=11_05.xlsx&amp;sheet=U0&amp;row=28&amp;col=6&amp;number=3.4&amp;sourceID=14","3.4")</f>
        <v>3.4</v>
      </c>
      <c r="G28" s="4" t="str">
        <f>HYPERLINK("http://141.218.60.56/~jnz1568/getInfo.php?workbook=11_05.xlsx&amp;sheet=U0&amp;row=28&amp;col=7&amp;number=0.0354&amp;sourceID=14","0.0354")</f>
        <v>0.0354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HYPERLINK("http://141.218.60.56/~jnz1568/getInfo.php?workbook=11_05.xlsx&amp;sheet=U0&amp;row=29&amp;col=6&amp;number=3.5&amp;sourceID=14","3.5")</f>
        <v>3.5</v>
      </c>
      <c r="G29" s="4" t="str">
        <f>HYPERLINK("http://141.218.60.56/~jnz1568/getInfo.php?workbook=11_05.xlsx&amp;sheet=U0&amp;row=29&amp;col=7&amp;number=0.0353&amp;sourceID=14","0.0353")</f>
        <v>0.0353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HYPERLINK("http://141.218.60.56/~jnz1568/getInfo.php?workbook=11_05.xlsx&amp;sheet=U0&amp;row=30&amp;col=6&amp;number=3.6&amp;sourceID=14","3.6")</f>
        <v>3.6</v>
      </c>
      <c r="G30" s="4" t="str">
        <f>HYPERLINK("http://141.218.60.56/~jnz1568/getInfo.php?workbook=11_05.xlsx&amp;sheet=U0&amp;row=30&amp;col=7&amp;number=0.0353&amp;sourceID=14","0.0353")</f>
        <v>0.0353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HYPERLINK("http://141.218.60.56/~jnz1568/getInfo.php?workbook=11_05.xlsx&amp;sheet=U0&amp;row=31&amp;col=6&amp;number=3.7&amp;sourceID=14","3.7")</f>
        <v>3.7</v>
      </c>
      <c r="G31" s="4" t="str">
        <f>HYPERLINK("http://141.218.60.56/~jnz1568/getInfo.php?workbook=11_05.xlsx&amp;sheet=U0&amp;row=31&amp;col=7&amp;number=0.0353&amp;sourceID=14","0.0353")</f>
        <v>0.0353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HYPERLINK("http://141.218.60.56/~jnz1568/getInfo.php?workbook=11_05.xlsx&amp;sheet=U0&amp;row=32&amp;col=6&amp;number=3.8&amp;sourceID=14","3.8")</f>
        <v>3.8</v>
      </c>
      <c r="G32" s="4" t="str">
        <f>HYPERLINK("http://141.218.60.56/~jnz1568/getInfo.php?workbook=11_05.xlsx&amp;sheet=U0&amp;row=32&amp;col=7&amp;number=0.0353&amp;sourceID=14","0.0353")</f>
        <v>0.0353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HYPERLINK("http://141.218.60.56/~jnz1568/getInfo.php?workbook=11_05.xlsx&amp;sheet=U0&amp;row=33&amp;col=6&amp;number=3.9&amp;sourceID=14","3.9")</f>
        <v>3.9</v>
      </c>
      <c r="G33" s="4" t="str">
        <f>HYPERLINK("http://141.218.60.56/~jnz1568/getInfo.php?workbook=11_05.xlsx&amp;sheet=U0&amp;row=33&amp;col=7&amp;number=0.0353&amp;sourceID=14","0.0353")</f>
        <v>0.0353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HYPERLINK("http://141.218.60.56/~jnz1568/getInfo.php?workbook=11_05.xlsx&amp;sheet=U0&amp;row=34&amp;col=6&amp;number=4&amp;sourceID=14","4")</f>
        <v>4</v>
      </c>
      <c r="G34" s="4" t="str">
        <f>HYPERLINK("http://141.218.60.56/~jnz1568/getInfo.php?workbook=11_05.xlsx&amp;sheet=U0&amp;row=34&amp;col=7&amp;number=0.0353&amp;sourceID=14","0.0353")</f>
        <v>0.0353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HYPERLINK("http://141.218.60.56/~jnz1568/getInfo.php?workbook=11_05.xlsx&amp;sheet=U0&amp;row=35&amp;col=6&amp;number=4.1&amp;sourceID=14","4.1")</f>
        <v>4.1</v>
      </c>
      <c r="G35" s="4" t="str">
        <f>HYPERLINK("http://141.218.60.56/~jnz1568/getInfo.php?workbook=11_05.xlsx&amp;sheet=U0&amp;row=35&amp;col=7&amp;number=0.0352&amp;sourceID=14","0.0352")</f>
        <v>0.0352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HYPERLINK("http://141.218.60.56/~jnz1568/getInfo.php?workbook=11_05.xlsx&amp;sheet=U0&amp;row=36&amp;col=6&amp;number=4.2&amp;sourceID=14","4.2")</f>
        <v>4.2</v>
      </c>
      <c r="G36" s="4" t="str">
        <f>HYPERLINK("http://141.218.60.56/~jnz1568/getInfo.php?workbook=11_05.xlsx&amp;sheet=U0&amp;row=36&amp;col=7&amp;number=0.0352&amp;sourceID=14","0.0352")</f>
        <v>0.0352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HYPERLINK("http://141.218.60.56/~jnz1568/getInfo.php?workbook=11_05.xlsx&amp;sheet=U0&amp;row=37&amp;col=6&amp;number=4.3&amp;sourceID=14","4.3")</f>
        <v>4.3</v>
      </c>
      <c r="G37" s="4" t="str">
        <f>HYPERLINK("http://141.218.60.56/~jnz1568/getInfo.php?workbook=11_05.xlsx&amp;sheet=U0&amp;row=37&amp;col=7&amp;number=0.0351&amp;sourceID=14","0.0351")</f>
        <v>0.0351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HYPERLINK("http://141.218.60.56/~jnz1568/getInfo.php?workbook=11_05.xlsx&amp;sheet=U0&amp;row=38&amp;col=6&amp;number=4.4&amp;sourceID=14","4.4")</f>
        <v>4.4</v>
      </c>
      <c r="G38" s="4" t="str">
        <f>HYPERLINK("http://141.218.60.56/~jnz1568/getInfo.php?workbook=11_05.xlsx&amp;sheet=U0&amp;row=38&amp;col=7&amp;number=0.0351&amp;sourceID=14","0.0351")</f>
        <v>0.0351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HYPERLINK("http://141.218.60.56/~jnz1568/getInfo.php?workbook=11_05.xlsx&amp;sheet=U0&amp;row=39&amp;col=6&amp;number=4.5&amp;sourceID=14","4.5")</f>
        <v>4.5</v>
      </c>
      <c r="G39" s="4" t="str">
        <f>HYPERLINK("http://141.218.60.56/~jnz1568/getInfo.php?workbook=11_05.xlsx&amp;sheet=U0&amp;row=39&amp;col=7&amp;number=0.035&amp;sourceID=14","0.035")</f>
        <v>0.035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HYPERLINK("http://141.218.60.56/~jnz1568/getInfo.php?workbook=11_05.xlsx&amp;sheet=U0&amp;row=40&amp;col=6&amp;number=4.6&amp;sourceID=14","4.6")</f>
        <v>4.6</v>
      </c>
      <c r="G40" s="4" t="str">
        <f>HYPERLINK("http://141.218.60.56/~jnz1568/getInfo.php?workbook=11_05.xlsx&amp;sheet=U0&amp;row=40&amp;col=7&amp;number=0.0349&amp;sourceID=14","0.0349")</f>
        <v>0.0349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HYPERLINK("http://141.218.60.56/~jnz1568/getInfo.php?workbook=11_05.xlsx&amp;sheet=U0&amp;row=41&amp;col=6&amp;number=4.7&amp;sourceID=14","4.7")</f>
        <v>4.7</v>
      </c>
      <c r="G41" s="4" t="str">
        <f>HYPERLINK("http://141.218.60.56/~jnz1568/getInfo.php?workbook=11_05.xlsx&amp;sheet=U0&amp;row=41&amp;col=7&amp;number=0.0347&amp;sourceID=14","0.0347")</f>
        <v>0.0347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HYPERLINK("http://141.218.60.56/~jnz1568/getInfo.php?workbook=11_05.xlsx&amp;sheet=U0&amp;row=42&amp;col=6&amp;number=4.8&amp;sourceID=14","4.8")</f>
        <v>4.8</v>
      </c>
      <c r="G42" s="4" t="str">
        <f>HYPERLINK("http://141.218.60.56/~jnz1568/getInfo.php?workbook=11_05.xlsx&amp;sheet=U0&amp;row=42&amp;col=7&amp;number=0.0346&amp;sourceID=14","0.0346")</f>
        <v>0.0346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HYPERLINK("http://141.218.60.56/~jnz1568/getInfo.php?workbook=11_05.xlsx&amp;sheet=U0&amp;row=43&amp;col=6&amp;number=4.9&amp;sourceID=14","4.9")</f>
        <v>4.9</v>
      </c>
      <c r="G43" s="4" t="str">
        <f>HYPERLINK("http://141.218.60.56/~jnz1568/getInfo.php?workbook=11_05.xlsx&amp;sheet=U0&amp;row=43&amp;col=7&amp;number=0.0344&amp;sourceID=14","0.0344")</f>
        <v>0.0344</v>
      </c>
    </row>
    <row r="44" spans="1:7">
      <c r="A44" s="3">
        <v>11</v>
      </c>
      <c r="B44" s="3">
        <v>5</v>
      </c>
      <c r="C44" s="3">
        <v>1</v>
      </c>
      <c r="D44" s="3">
        <v>4</v>
      </c>
      <c r="E44" s="3">
        <v>1</v>
      </c>
      <c r="F44" s="4" t="str">
        <f>HYPERLINK("http://141.218.60.56/~jnz1568/getInfo.php?workbook=11_05.xlsx&amp;sheet=U0&amp;row=44&amp;col=6&amp;number=3&amp;sourceID=14","3")</f>
        <v>3</v>
      </c>
      <c r="G44" s="4" t="str">
        <f>HYPERLINK("http://141.218.60.56/~jnz1568/getInfo.php?workbook=11_05.xlsx&amp;sheet=U0&amp;row=44&amp;col=7&amp;number=0.0508&amp;sourceID=14","0.0508")</f>
        <v>0.0508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HYPERLINK("http://141.218.60.56/~jnz1568/getInfo.php?workbook=11_05.xlsx&amp;sheet=U0&amp;row=45&amp;col=6&amp;number=3.1&amp;sourceID=14","3.1")</f>
        <v>3.1</v>
      </c>
      <c r="G45" s="4" t="str">
        <f>HYPERLINK("http://141.218.60.56/~jnz1568/getInfo.php?workbook=11_05.xlsx&amp;sheet=U0&amp;row=45&amp;col=7&amp;number=0.0508&amp;sourceID=14","0.0508")</f>
        <v>0.0508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HYPERLINK("http://141.218.60.56/~jnz1568/getInfo.php?workbook=11_05.xlsx&amp;sheet=U0&amp;row=46&amp;col=6&amp;number=3.2&amp;sourceID=14","3.2")</f>
        <v>3.2</v>
      </c>
      <c r="G46" s="4" t="str">
        <f>HYPERLINK("http://141.218.60.56/~jnz1568/getInfo.php?workbook=11_05.xlsx&amp;sheet=U0&amp;row=46&amp;col=7&amp;number=0.0508&amp;sourceID=14","0.0508")</f>
        <v>0.0508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HYPERLINK("http://141.218.60.56/~jnz1568/getInfo.php?workbook=11_05.xlsx&amp;sheet=U0&amp;row=47&amp;col=6&amp;number=3.3&amp;sourceID=14","3.3")</f>
        <v>3.3</v>
      </c>
      <c r="G47" s="4" t="str">
        <f>HYPERLINK("http://141.218.60.56/~jnz1568/getInfo.php?workbook=11_05.xlsx&amp;sheet=U0&amp;row=47&amp;col=7&amp;number=0.0508&amp;sourceID=14","0.0508")</f>
        <v>0.0508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HYPERLINK("http://141.218.60.56/~jnz1568/getInfo.php?workbook=11_05.xlsx&amp;sheet=U0&amp;row=48&amp;col=6&amp;number=3.4&amp;sourceID=14","3.4")</f>
        <v>3.4</v>
      </c>
      <c r="G48" s="4" t="str">
        <f>HYPERLINK("http://141.218.60.56/~jnz1568/getInfo.php?workbook=11_05.xlsx&amp;sheet=U0&amp;row=48&amp;col=7&amp;number=0.0508&amp;sourceID=14","0.0508")</f>
        <v>0.0508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HYPERLINK("http://141.218.60.56/~jnz1568/getInfo.php?workbook=11_05.xlsx&amp;sheet=U0&amp;row=49&amp;col=6&amp;number=3.5&amp;sourceID=14","3.5")</f>
        <v>3.5</v>
      </c>
      <c r="G49" s="4" t="str">
        <f>HYPERLINK("http://141.218.60.56/~jnz1568/getInfo.php?workbook=11_05.xlsx&amp;sheet=U0&amp;row=49&amp;col=7&amp;number=0.0508&amp;sourceID=14","0.0508")</f>
        <v>0.0508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HYPERLINK("http://141.218.60.56/~jnz1568/getInfo.php?workbook=11_05.xlsx&amp;sheet=U0&amp;row=50&amp;col=6&amp;number=3.6&amp;sourceID=14","3.6")</f>
        <v>3.6</v>
      </c>
      <c r="G50" s="4" t="str">
        <f>HYPERLINK("http://141.218.60.56/~jnz1568/getInfo.php?workbook=11_05.xlsx&amp;sheet=U0&amp;row=50&amp;col=7&amp;number=0.0508&amp;sourceID=14","0.0508")</f>
        <v>0.0508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HYPERLINK("http://141.218.60.56/~jnz1568/getInfo.php?workbook=11_05.xlsx&amp;sheet=U0&amp;row=51&amp;col=6&amp;number=3.7&amp;sourceID=14","3.7")</f>
        <v>3.7</v>
      </c>
      <c r="G51" s="4" t="str">
        <f>HYPERLINK("http://141.218.60.56/~jnz1568/getInfo.php?workbook=11_05.xlsx&amp;sheet=U0&amp;row=51&amp;col=7&amp;number=0.0508&amp;sourceID=14","0.0508")</f>
        <v>0.0508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HYPERLINK("http://141.218.60.56/~jnz1568/getInfo.php?workbook=11_05.xlsx&amp;sheet=U0&amp;row=52&amp;col=6&amp;number=3.8&amp;sourceID=14","3.8")</f>
        <v>3.8</v>
      </c>
      <c r="G52" s="4" t="str">
        <f>HYPERLINK("http://141.218.60.56/~jnz1568/getInfo.php?workbook=11_05.xlsx&amp;sheet=U0&amp;row=52&amp;col=7&amp;number=0.0507&amp;sourceID=14","0.0507")</f>
        <v>0.0507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HYPERLINK("http://141.218.60.56/~jnz1568/getInfo.php?workbook=11_05.xlsx&amp;sheet=U0&amp;row=53&amp;col=6&amp;number=3.9&amp;sourceID=14","3.9")</f>
        <v>3.9</v>
      </c>
      <c r="G53" s="4" t="str">
        <f>HYPERLINK("http://141.218.60.56/~jnz1568/getInfo.php?workbook=11_05.xlsx&amp;sheet=U0&amp;row=53&amp;col=7&amp;number=0.0507&amp;sourceID=14","0.0507")</f>
        <v>0.0507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HYPERLINK("http://141.218.60.56/~jnz1568/getInfo.php?workbook=11_05.xlsx&amp;sheet=U0&amp;row=54&amp;col=6&amp;number=4&amp;sourceID=14","4")</f>
        <v>4</v>
      </c>
      <c r="G54" s="4" t="str">
        <f>HYPERLINK("http://141.218.60.56/~jnz1568/getInfo.php?workbook=11_05.xlsx&amp;sheet=U0&amp;row=54&amp;col=7&amp;number=0.0507&amp;sourceID=14","0.0507")</f>
        <v>0.0507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HYPERLINK("http://141.218.60.56/~jnz1568/getInfo.php?workbook=11_05.xlsx&amp;sheet=U0&amp;row=55&amp;col=6&amp;number=4.1&amp;sourceID=14","4.1")</f>
        <v>4.1</v>
      </c>
      <c r="G55" s="4" t="str">
        <f>HYPERLINK("http://141.218.60.56/~jnz1568/getInfo.php?workbook=11_05.xlsx&amp;sheet=U0&amp;row=55&amp;col=7&amp;number=0.0506&amp;sourceID=14","0.0506")</f>
        <v>0.0506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HYPERLINK("http://141.218.60.56/~jnz1568/getInfo.php?workbook=11_05.xlsx&amp;sheet=U0&amp;row=56&amp;col=6&amp;number=4.2&amp;sourceID=14","4.2")</f>
        <v>4.2</v>
      </c>
      <c r="G56" s="4" t="str">
        <f>HYPERLINK("http://141.218.60.56/~jnz1568/getInfo.php?workbook=11_05.xlsx&amp;sheet=U0&amp;row=56&amp;col=7&amp;number=0.0506&amp;sourceID=14","0.0506")</f>
        <v>0.0506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HYPERLINK("http://141.218.60.56/~jnz1568/getInfo.php?workbook=11_05.xlsx&amp;sheet=U0&amp;row=57&amp;col=6&amp;number=4.3&amp;sourceID=14","4.3")</f>
        <v>4.3</v>
      </c>
      <c r="G57" s="4" t="str">
        <f>HYPERLINK("http://141.218.60.56/~jnz1568/getInfo.php?workbook=11_05.xlsx&amp;sheet=U0&amp;row=57&amp;col=7&amp;number=0.0505&amp;sourceID=14","0.0505")</f>
        <v>0.0505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HYPERLINK("http://141.218.60.56/~jnz1568/getInfo.php?workbook=11_05.xlsx&amp;sheet=U0&amp;row=58&amp;col=6&amp;number=4.4&amp;sourceID=14","4.4")</f>
        <v>4.4</v>
      </c>
      <c r="G58" s="4" t="str">
        <f>HYPERLINK("http://141.218.60.56/~jnz1568/getInfo.php?workbook=11_05.xlsx&amp;sheet=U0&amp;row=58&amp;col=7&amp;number=0.0504&amp;sourceID=14","0.0504")</f>
        <v>0.0504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HYPERLINK("http://141.218.60.56/~jnz1568/getInfo.php?workbook=11_05.xlsx&amp;sheet=U0&amp;row=59&amp;col=6&amp;number=4.5&amp;sourceID=14","4.5")</f>
        <v>4.5</v>
      </c>
      <c r="G59" s="4" t="str">
        <f>HYPERLINK("http://141.218.60.56/~jnz1568/getInfo.php?workbook=11_05.xlsx&amp;sheet=U0&amp;row=59&amp;col=7&amp;number=0.0503&amp;sourceID=14","0.0503")</f>
        <v>0.0503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HYPERLINK("http://141.218.60.56/~jnz1568/getInfo.php?workbook=11_05.xlsx&amp;sheet=U0&amp;row=60&amp;col=6&amp;number=4.6&amp;sourceID=14","4.6")</f>
        <v>4.6</v>
      </c>
      <c r="G60" s="4" t="str">
        <f>HYPERLINK("http://141.218.60.56/~jnz1568/getInfo.php?workbook=11_05.xlsx&amp;sheet=U0&amp;row=60&amp;col=7&amp;number=0.0501&amp;sourceID=14","0.0501")</f>
        <v>0.0501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HYPERLINK("http://141.218.60.56/~jnz1568/getInfo.php?workbook=11_05.xlsx&amp;sheet=U0&amp;row=61&amp;col=6&amp;number=4.7&amp;sourceID=14","4.7")</f>
        <v>4.7</v>
      </c>
      <c r="G61" s="4" t="str">
        <f>HYPERLINK("http://141.218.60.56/~jnz1568/getInfo.php?workbook=11_05.xlsx&amp;sheet=U0&amp;row=61&amp;col=7&amp;number=0.0499&amp;sourceID=14","0.0499")</f>
        <v>0.0499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HYPERLINK("http://141.218.60.56/~jnz1568/getInfo.php?workbook=11_05.xlsx&amp;sheet=U0&amp;row=62&amp;col=6&amp;number=4.8&amp;sourceID=14","4.8")</f>
        <v>4.8</v>
      </c>
      <c r="G62" s="4" t="str">
        <f>HYPERLINK("http://141.218.60.56/~jnz1568/getInfo.php?workbook=11_05.xlsx&amp;sheet=U0&amp;row=62&amp;col=7&amp;number=0.0497&amp;sourceID=14","0.0497")</f>
        <v>0.0497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HYPERLINK("http://141.218.60.56/~jnz1568/getInfo.php?workbook=11_05.xlsx&amp;sheet=U0&amp;row=63&amp;col=6&amp;number=4.9&amp;sourceID=14","4.9")</f>
        <v>4.9</v>
      </c>
      <c r="G63" s="4" t="str">
        <f>HYPERLINK("http://141.218.60.56/~jnz1568/getInfo.php?workbook=11_05.xlsx&amp;sheet=U0&amp;row=63&amp;col=7&amp;number=0.0494&amp;sourceID=14","0.0494")</f>
        <v>0.0494</v>
      </c>
    </row>
    <row r="64" spans="1:7">
      <c r="A64" s="3">
        <v>11</v>
      </c>
      <c r="B64" s="3">
        <v>5</v>
      </c>
      <c r="C64" s="3">
        <v>1</v>
      </c>
      <c r="D64" s="3">
        <v>5</v>
      </c>
      <c r="E64" s="3">
        <v>1</v>
      </c>
      <c r="F64" s="4" t="str">
        <f>HYPERLINK("http://141.218.60.56/~jnz1568/getInfo.php?workbook=11_05.xlsx&amp;sheet=U0&amp;row=64&amp;col=6&amp;number=3&amp;sourceID=14","3")</f>
        <v>3</v>
      </c>
      <c r="G64" s="4" t="str">
        <f>HYPERLINK("http://141.218.60.56/~jnz1568/getInfo.php?workbook=11_05.xlsx&amp;sheet=U0&amp;row=64&amp;col=7&amp;number=0.0295&amp;sourceID=14","0.0295")</f>
        <v>0.0295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HYPERLINK("http://141.218.60.56/~jnz1568/getInfo.php?workbook=11_05.xlsx&amp;sheet=U0&amp;row=65&amp;col=6&amp;number=3.1&amp;sourceID=14","3.1")</f>
        <v>3.1</v>
      </c>
      <c r="G65" s="4" t="str">
        <f>HYPERLINK("http://141.218.60.56/~jnz1568/getInfo.php?workbook=11_05.xlsx&amp;sheet=U0&amp;row=65&amp;col=7&amp;number=0.0295&amp;sourceID=14","0.0295")</f>
        <v>0.0295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HYPERLINK("http://141.218.60.56/~jnz1568/getInfo.php?workbook=11_05.xlsx&amp;sheet=U0&amp;row=66&amp;col=6&amp;number=3.2&amp;sourceID=14","3.2")</f>
        <v>3.2</v>
      </c>
      <c r="G66" s="4" t="str">
        <f>HYPERLINK("http://141.218.60.56/~jnz1568/getInfo.php?workbook=11_05.xlsx&amp;sheet=U0&amp;row=66&amp;col=7&amp;number=0.0295&amp;sourceID=14","0.0295")</f>
        <v>0.0295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HYPERLINK("http://141.218.60.56/~jnz1568/getInfo.php?workbook=11_05.xlsx&amp;sheet=U0&amp;row=67&amp;col=6&amp;number=3.3&amp;sourceID=14","3.3")</f>
        <v>3.3</v>
      </c>
      <c r="G67" s="4" t="str">
        <f>HYPERLINK("http://141.218.60.56/~jnz1568/getInfo.php?workbook=11_05.xlsx&amp;sheet=U0&amp;row=67&amp;col=7&amp;number=0.0294&amp;sourceID=14","0.0294")</f>
        <v>0.0294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HYPERLINK("http://141.218.60.56/~jnz1568/getInfo.php?workbook=11_05.xlsx&amp;sheet=U0&amp;row=68&amp;col=6&amp;number=3.4&amp;sourceID=14","3.4")</f>
        <v>3.4</v>
      </c>
      <c r="G68" s="4" t="str">
        <f>HYPERLINK("http://141.218.60.56/~jnz1568/getInfo.php?workbook=11_05.xlsx&amp;sheet=U0&amp;row=68&amp;col=7&amp;number=0.0294&amp;sourceID=14","0.0294")</f>
        <v>0.0294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HYPERLINK("http://141.218.60.56/~jnz1568/getInfo.php?workbook=11_05.xlsx&amp;sheet=U0&amp;row=69&amp;col=6&amp;number=3.5&amp;sourceID=14","3.5")</f>
        <v>3.5</v>
      </c>
      <c r="G69" s="4" t="str">
        <f>HYPERLINK("http://141.218.60.56/~jnz1568/getInfo.php?workbook=11_05.xlsx&amp;sheet=U0&amp;row=69&amp;col=7&amp;number=0.0294&amp;sourceID=14","0.0294")</f>
        <v>0.0294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HYPERLINK("http://141.218.60.56/~jnz1568/getInfo.php?workbook=11_05.xlsx&amp;sheet=U0&amp;row=70&amp;col=6&amp;number=3.6&amp;sourceID=14","3.6")</f>
        <v>3.6</v>
      </c>
      <c r="G70" s="4" t="str">
        <f>HYPERLINK("http://141.218.60.56/~jnz1568/getInfo.php?workbook=11_05.xlsx&amp;sheet=U0&amp;row=70&amp;col=7&amp;number=0.0294&amp;sourceID=14","0.0294")</f>
        <v>0.0294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HYPERLINK("http://141.218.60.56/~jnz1568/getInfo.php?workbook=11_05.xlsx&amp;sheet=U0&amp;row=71&amp;col=6&amp;number=3.7&amp;sourceID=14","3.7")</f>
        <v>3.7</v>
      </c>
      <c r="G71" s="4" t="str">
        <f>HYPERLINK("http://141.218.60.56/~jnz1568/getInfo.php?workbook=11_05.xlsx&amp;sheet=U0&amp;row=71&amp;col=7&amp;number=0.0294&amp;sourceID=14","0.0294")</f>
        <v>0.0294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HYPERLINK("http://141.218.60.56/~jnz1568/getInfo.php?workbook=11_05.xlsx&amp;sheet=U0&amp;row=72&amp;col=6&amp;number=3.8&amp;sourceID=14","3.8")</f>
        <v>3.8</v>
      </c>
      <c r="G72" s="4" t="str">
        <f>HYPERLINK("http://141.218.60.56/~jnz1568/getInfo.php?workbook=11_05.xlsx&amp;sheet=U0&amp;row=72&amp;col=7&amp;number=0.0294&amp;sourceID=14","0.0294")</f>
        <v>0.0294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HYPERLINK("http://141.218.60.56/~jnz1568/getInfo.php?workbook=11_05.xlsx&amp;sheet=U0&amp;row=73&amp;col=6&amp;number=3.9&amp;sourceID=14","3.9")</f>
        <v>3.9</v>
      </c>
      <c r="G73" s="4" t="str">
        <f>HYPERLINK("http://141.218.60.56/~jnz1568/getInfo.php?workbook=11_05.xlsx&amp;sheet=U0&amp;row=73&amp;col=7&amp;number=0.0294&amp;sourceID=14","0.0294")</f>
        <v>0.0294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HYPERLINK("http://141.218.60.56/~jnz1568/getInfo.php?workbook=11_05.xlsx&amp;sheet=U0&amp;row=74&amp;col=6&amp;number=4&amp;sourceID=14","4")</f>
        <v>4</v>
      </c>
      <c r="G74" s="4" t="str">
        <f>HYPERLINK("http://141.218.60.56/~jnz1568/getInfo.php?workbook=11_05.xlsx&amp;sheet=U0&amp;row=74&amp;col=7&amp;number=0.0294&amp;sourceID=14","0.0294")</f>
        <v>0.0294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HYPERLINK("http://141.218.60.56/~jnz1568/getInfo.php?workbook=11_05.xlsx&amp;sheet=U0&amp;row=75&amp;col=6&amp;number=4.1&amp;sourceID=14","4.1")</f>
        <v>4.1</v>
      </c>
      <c r="G75" s="4" t="str">
        <f>HYPERLINK("http://141.218.60.56/~jnz1568/getInfo.php?workbook=11_05.xlsx&amp;sheet=U0&amp;row=75&amp;col=7&amp;number=0.0293&amp;sourceID=14","0.0293")</f>
        <v>0.0293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HYPERLINK("http://141.218.60.56/~jnz1568/getInfo.php?workbook=11_05.xlsx&amp;sheet=U0&amp;row=76&amp;col=6&amp;number=4.2&amp;sourceID=14","4.2")</f>
        <v>4.2</v>
      </c>
      <c r="G76" s="4" t="str">
        <f>HYPERLINK("http://141.218.60.56/~jnz1568/getInfo.php?workbook=11_05.xlsx&amp;sheet=U0&amp;row=76&amp;col=7&amp;number=0.0293&amp;sourceID=14","0.0293")</f>
        <v>0.0293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HYPERLINK("http://141.218.60.56/~jnz1568/getInfo.php?workbook=11_05.xlsx&amp;sheet=U0&amp;row=77&amp;col=6&amp;number=4.3&amp;sourceID=14","4.3")</f>
        <v>4.3</v>
      </c>
      <c r="G77" s="4" t="str">
        <f>HYPERLINK("http://141.218.60.56/~jnz1568/getInfo.php?workbook=11_05.xlsx&amp;sheet=U0&amp;row=77&amp;col=7&amp;number=0.0292&amp;sourceID=14","0.0292")</f>
        <v>0.0292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HYPERLINK("http://141.218.60.56/~jnz1568/getInfo.php?workbook=11_05.xlsx&amp;sheet=U0&amp;row=78&amp;col=6&amp;number=4.4&amp;sourceID=14","4.4")</f>
        <v>4.4</v>
      </c>
      <c r="G78" s="4" t="str">
        <f>HYPERLINK("http://141.218.60.56/~jnz1568/getInfo.php?workbook=11_05.xlsx&amp;sheet=U0&amp;row=78&amp;col=7&amp;number=0.0292&amp;sourceID=14","0.0292")</f>
        <v>0.0292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HYPERLINK("http://141.218.60.56/~jnz1568/getInfo.php?workbook=11_05.xlsx&amp;sheet=U0&amp;row=79&amp;col=6&amp;number=4.5&amp;sourceID=14","4.5")</f>
        <v>4.5</v>
      </c>
      <c r="G79" s="4" t="str">
        <f>HYPERLINK("http://141.218.60.56/~jnz1568/getInfo.php?workbook=11_05.xlsx&amp;sheet=U0&amp;row=79&amp;col=7&amp;number=0.0291&amp;sourceID=14","0.0291")</f>
        <v>0.0291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HYPERLINK("http://141.218.60.56/~jnz1568/getInfo.php?workbook=11_05.xlsx&amp;sheet=U0&amp;row=80&amp;col=6&amp;number=4.6&amp;sourceID=14","4.6")</f>
        <v>4.6</v>
      </c>
      <c r="G80" s="4" t="str">
        <f>HYPERLINK("http://141.218.60.56/~jnz1568/getInfo.php?workbook=11_05.xlsx&amp;sheet=U0&amp;row=80&amp;col=7&amp;number=0.029&amp;sourceID=14","0.029")</f>
        <v>0.029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HYPERLINK("http://141.218.60.56/~jnz1568/getInfo.php?workbook=11_05.xlsx&amp;sheet=U0&amp;row=81&amp;col=6&amp;number=4.7&amp;sourceID=14","4.7")</f>
        <v>4.7</v>
      </c>
      <c r="G81" s="4" t="str">
        <f>HYPERLINK("http://141.218.60.56/~jnz1568/getInfo.php?workbook=11_05.xlsx&amp;sheet=U0&amp;row=81&amp;col=7&amp;number=0.0289&amp;sourceID=14","0.0289")</f>
        <v>0.0289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HYPERLINK("http://141.218.60.56/~jnz1568/getInfo.php?workbook=11_05.xlsx&amp;sheet=U0&amp;row=82&amp;col=6&amp;number=4.8&amp;sourceID=14","4.8")</f>
        <v>4.8</v>
      </c>
      <c r="G82" s="4" t="str">
        <f>HYPERLINK("http://141.218.60.56/~jnz1568/getInfo.php?workbook=11_05.xlsx&amp;sheet=U0&amp;row=82&amp;col=7&amp;number=0.0288&amp;sourceID=14","0.0288")</f>
        <v>0.0288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HYPERLINK("http://141.218.60.56/~jnz1568/getInfo.php?workbook=11_05.xlsx&amp;sheet=U0&amp;row=83&amp;col=6&amp;number=4.9&amp;sourceID=14","4.9")</f>
        <v>4.9</v>
      </c>
      <c r="G83" s="4" t="str">
        <f>HYPERLINK("http://141.218.60.56/~jnz1568/getInfo.php?workbook=11_05.xlsx&amp;sheet=U0&amp;row=83&amp;col=7&amp;number=0.0286&amp;sourceID=14","0.0286")</f>
        <v>0.0286</v>
      </c>
    </row>
    <row r="84" spans="1:7">
      <c r="A84" s="3">
        <v>11</v>
      </c>
      <c r="B84" s="3">
        <v>5</v>
      </c>
      <c r="C84" s="3">
        <v>1</v>
      </c>
      <c r="D84" s="3">
        <v>6</v>
      </c>
      <c r="E84" s="3">
        <v>1</v>
      </c>
      <c r="F84" s="4" t="str">
        <f>HYPERLINK("http://141.218.60.56/~jnz1568/getInfo.php?workbook=11_05.xlsx&amp;sheet=U0&amp;row=84&amp;col=6&amp;number=3&amp;sourceID=14","3")</f>
        <v>3</v>
      </c>
      <c r="G84" s="4" t="str">
        <f>HYPERLINK("http://141.218.60.56/~jnz1568/getInfo.php?workbook=11_05.xlsx&amp;sheet=U0&amp;row=84&amp;col=7&amp;number=1.01&amp;sourceID=14","1.01")</f>
        <v>1.01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HYPERLINK("http://141.218.60.56/~jnz1568/getInfo.php?workbook=11_05.xlsx&amp;sheet=U0&amp;row=85&amp;col=6&amp;number=3.1&amp;sourceID=14","3.1")</f>
        <v>3.1</v>
      </c>
      <c r="G85" s="4" t="str">
        <f>HYPERLINK("http://141.218.60.56/~jnz1568/getInfo.php?workbook=11_05.xlsx&amp;sheet=U0&amp;row=85&amp;col=7&amp;number=1.01&amp;sourceID=14","1.01")</f>
        <v>1.01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HYPERLINK("http://141.218.60.56/~jnz1568/getInfo.php?workbook=11_05.xlsx&amp;sheet=U0&amp;row=86&amp;col=6&amp;number=3.2&amp;sourceID=14","3.2")</f>
        <v>3.2</v>
      </c>
      <c r="G86" s="4" t="str">
        <f>HYPERLINK("http://141.218.60.56/~jnz1568/getInfo.php?workbook=11_05.xlsx&amp;sheet=U0&amp;row=86&amp;col=7&amp;number=1.01&amp;sourceID=14","1.01")</f>
        <v>1.01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HYPERLINK("http://141.218.60.56/~jnz1568/getInfo.php?workbook=11_05.xlsx&amp;sheet=U0&amp;row=87&amp;col=6&amp;number=3.3&amp;sourceID=14","3.3")</f>
        <v>3.3</v>
      </c>
      <c r="G87" s="4" t="str">
        <f>HYPERLINK("http://141.218.60.56/~jnz1568/getInfo.php?workbook=11_05.xlsx&amp;sheet=U0&amp;row=87&amp;col=7&amp;number=1.01&amp;sourceID=14","1.01")</f>
        <v>1.01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HYPERLINK("http://141.218.60.56/~jnz1568/getInfo.php?workbook=11_05.xlsx&amp;sheet=U0&amp;row=88&amp;col=6&amp;number=3.4&amp;sourceID=14","3.4")</f>
        <v>3.4</v>
      </c>
      <c r="G88" s="4" t="str">
        <f>HYPERLINK("http://141.218.60.56/~jnz1568/getInfo.php?workbook=11_05.xlsx&amp;sheet=U0&amp;row=88&amp;col=7&amp;number=1.01&amp;sourceID=14","1.01")</f>
        <v>1.01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HYPERLINK("http://141.218.60.56/~jnz1568/getInfo.php?workbook=11_05.xlsx&amp;sheet=U0&amp;row=89&amp;col=6&amp;number=3.5&amp;sourceID=14","3.5")</f>
        <v>3.5</v>
      </c>
      <c r="G89" s="4" t="str">
        <f>HYPERLINK("http://141.218.60.56/~jnz1568/getInfo.php?workbook=11_05.xlsx&amp;sheet=U0&amp;row=89&amp;col=7&amp;number=1.02&amp;sourceID=14","1.02")</f>
        <v>1.02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HYPERLINK("http://141.218.60.56/~jnz1568/getInfo.php?workbook=11_05.xlsx&amp;sheet=U0&amp;row=90&amp;col=6&amp;number=3.6&amp;sourceID=14","3.6")</f>
        <v>3.6</v>
      </c>
      <c r="G90" s="4" t="str">
        <f>HYPERLINK("http://141.218.60.56/~jnz1568/getInfo.php?workbook=11_05.xlsx&amp;sheet=U0&amp;row=90&amp;col=7&amp;number=1.02&amp;sourceID=14","1.02")</f>
        <v>1.02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HYPERLINK("http://141.218.60.56/~jnz1568/getInfo.php?workbook=11_05.xlsx&amp;sheet=U0&amp;row=91&amp;col=6&amp;number=3.7&amp;sourceID=14","3.7")</f>
        <v>3.7</v>
      </c>
      <c r="G91" s="4" t="str">
        <f>HYPERLINK("http://141.218.60.56/~jnz1568/getInfo.php?workbook=11_05.xlsx&amp;sheet=U0&amp;row=91&amp;col=7&amp;number=1.02&amp;sourceID=14","1.02")</f>
        <v>1.02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HYPERLINK("http://141.218.60.56/~jnz1568/getInfo.php?workbook=11_05.xlsx&amp;sheet=U0&amp;row=92&amp;col=6&amp;number=3.8&amp;sourceID=14","3.8")</f>
        <v>3.8</v>
      </c>
      <c r="G92" s="4" t="str">
        <f>HYPERLINK("http://141.218.60.56/~jnz1568/getInfo.php?workbook=11_05.xlsx&amp;sheet=U0&amp;row=92&amp;col=7&amp;number=1.02&amp;sourceID=14","1.02")</f>
        <v>1.02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HYPERLINK("http://141.218.60.56/~jnz1568/getInfo.php?workbook=11_05.xlsx&amp;sheet=U0&amp;row=93&amp;col=6&amp;number=3.9&amp;sourceID=14","3.9")</f>
        <v>3.9</v>
      </c>
      <c r="G93" s="4" t="str">
        <f>HYPERLINK("http://141.218.60.56/~jnz1568/getInfo.php?workbook=11_05.xlsx&amp;sheet=U0&amp;row=93&amp;col=7&amp;number=1.02&amp;sourceID=14","1.02")</f>
        <v>1.02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HYPERLINK("http://141.218.60.56/~jnz1568/getInfo.php?workbook=11_05.xlsx&amp;sheet=U0&amp;row=94&amp;col=6&amp;number=4&amp;sourceID=14","4")</f>
        <v>4</v>
      </c>
      <c r="G94" s="4" t="str">
        <f>HYPERLINK("http://141.218.60.56/~jnz1568/getInfo.php?workbook=11_05.xlsx&amp;sheet=U0&amp;row=94&amp;col=7&amp;number=1.02&amp;sourceID=14","1.02")</f>
        <v>1.02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HYPERLINK("http://141.218.60.56/~jnz1568/getInfo.php?workbook=11_05.xlsx&amp;sheet=U0&amp;row=95&amp;col=6&amp;number=4.1&amp;sourceID=14","4.1")</f>
        <v>4.1</v>
      </c>
      <c r="G95" s="4" t="str">
        <f>HYPERLINK("http://141.218.60.56/~jnz1568/getInfo.php?workbook=11_05.xlsx&amp;sheet=U0&amp;row=95&amp;col=7&amp;number=1.02&amp;sourceID=14","1.02")</f>
        <v>1.02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HYPERLINK("http://141.218.60.56/~jnz1568/getInfo.php?workbook=11_05.xlsx&amp;sheet=U0&amp;row=96&amp;col=6&amp;number=4.2&amp;sourceID=14","4.2")</f>
        <v>4.2</v>
      </c>
      <c r="G96" s="4" t="str">
        <f>HYPERLINK("http://141.218.60.56/~jnz1568/getInfo.php?workbook=11_05.xlsx&amp;sheet=U0&amp;row=96&amp;col=7&amp;number=1.02&amp;sourceID=14","1.02")</f>
        <v>1.02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HYPERLINK("http://141.218.60.56/~jnz1568/getInfo.php?workbook=11_05.xlsx&amp;sheet=U0&amp;row=97&amp;col=6&amp;number=4.3&amp;sourceID=14","4.3")</f>
        <v>4.3</v>
      </c>
      <c r="G97" s="4" t="str">
        <f>HYPERLINK("http://141.218.60.56/~jnz1568/getInfo.php?workbook=11_05.xlsx&amp;sheet=U0&amp;row=97&amp;col=7&amp;number=1.03&amp;sourceID=14","1.03")</f>
        <v>1.03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HYPERLINK("http://141.218.60.56/~jnz1568/getInfo.php?workbook=11_05.xlsx&amp;sheet=U0&amp;row=98&amp;col=6&amp;number=4.4&amp;sourceID=14","4.4")</f>
        <v>4.4</v>
      </c>
      <c r="G98" s="4" t="str">
        <f>HYPERLINK("http://141.218.60.56/~jnz1568/getInfo.php?workbook=11_05.xlsx&amp;sheet=U0&amp;row=98&amp;col=7&amp;number=1.03&amp;sourceID=14","1.03")</f>
        <v>1.03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HYPERLINK("http://141.218.60.56/~jnz1568/getInfo.php?workbook=11_05.xlsx&amp;sheet=U0&amp;row=99&amp;col=6&amp;number=4.5&amp;sourceID=14","4.5")</f>
        <v>4.5</v>
      </c>
      <c r="G99" s="4" t="str">
        <f>HYPERLINK("http://141.218.60.56/~jnz1568/getInfo.php?workbook=11_05.xlsx&amp;sheet=U0&amp;row=99&amp;col=7&amp;number=1.03&amp;sourceID=14","1.03")</f>
        <v>1.03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HYPERLINK("http://141.218.60.56/~jnz1568/getInfo.php?workbook=11_05.xlsx&amp;sheet=U0&amp;row=100&amp;col=6&amp;number=4.6&amp;sourceID=14","4.6")</f>
        <v>4.6</v>
      </c>
      <c r="G100" s="4" t="str">
        <f>HYPERLINK("http://141.218.60.56/~jnz1568/getInfo.php?workbook=11_05.xlsx&amp;sheet=U0&amp;row=100&amp;col=7&amp;number=1.04&amp;sourceID=14","1.04")</f>
        <v>1.04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HYPERLINK("http://141.218.60.56/~jnz1568/getInfo.php?workbook=11_05.xlsx&amp;sheet=U0&amp;row=101&amp;col=6&amp;number=4.7&amp;sourceID=14","4.7")</f>
        <v>4.7</v>
      </c>
      <c r="G101" s="4" t="str">
        <f>HYPERLINK("http://141.218.60.56/~jnz1568/getInfo.php?workbook=11_05.xlsx&amp;sheet=U0&amp;row=101&amp;col=7&amp;number=1.04&amp;sourceID=14","1.04")</f>
        <v>1.04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HYPERLINK("http://141.218.60.56/~jnz1568/getInfo.php?workbook=11_05.xlsx&amp;sheet=U0&amp;row=102&amp;col=6&amp;number=4.8&amp;sourceID=14","4.8")</f>
        <v>4.8</v>
      </c>
      <c r="G102" s="4" t="str">
        <f>HYPERLINK("http://141.218.60.56/~jnz1568/getInfo.php?workbook=11_05.xlsx&amp;sheet=U0&amp;row=102&amp;col=7&amp;number=1.05&amp;sourceID=14","1.05")</f>
        <v>1.05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HYPERLINK("http://141.218.60.56/~jnz1568/getInfo.php?workbook=11_05.xlsx&amp;sheet=U0&amp;row=103&amp;col=6&amp;number=4.9&amp;sourceID=14","4.9")</f>
        <v>4.9</v>
      </c>
      <c r="G103" s="4" t="str">
        <f>HYPERLINK("http://141.218.60.56/~jnz1568/getInfo.php?workbook=11_05.xlsx&amp;sheet=U0&amp;row=103&amp;col=7&amp;number=1.06&amp;sourceID=14","1.06")</f>
        <v>1.06</v>
      </c>
    </row>
    <row r="104" spans="1:7">
      <c r="A104" s="3">
        <v>11</v>
      </c>
      <c r="B104" s="3">
        <v>5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HYPERLINK("http://141.218.60.56/~jnz1568/getInfo.php?workbook=11_05.xlsx&amp;sheet=U0&amp;row=104&amp;col=6&amp;number=3&amp;sourceID=14","3")</f>
        <v>3</v>
      </c>
      <c r="G104" s="4" t="str">
        <f>HYPERLINK("http://141.218.60.56/~jnz1568/getInfo.php?workbook=11_05.xlsx&amp;sheet=U0&amp;row=104&amp;col=7&amp;number=0.0553&amp;sourceID=14","0.0553")</f>
        <v>0.0553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HYPERLINK("http://141.218.60.56/~jnz1568/getInfo.php?workbook=11_05.xlsx&amp;sheet=U0&amp;row=105&amp;col=6&amp;number=3.1&amp;sourceID=14","3.1")</f>
        <v>3.1</v>
      </c>
      <c r="G105" s="4" t="str">
        <f>HYPERLINK("http://141.218.60.56/~jnz1568/getInfo.php?workbook=11_05.xlsx&amp;sheet=U0&amp;row=105&amp;col=7&amp;number=0.0553&amp;sourceID=14","0.0553")</f>
        <v>0.0553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HYPERLINK("http://141.218.60.56/~jnz1568/getInfo.php?workbook=11_05.xlsx&amp;sheet=U0&amp;row=106&amp;col=6&amp;number=3.2&amp;sourceID=14","3.2")</f>
        <v>3.2</v>
      </c>
      <c r="G106" s="4" t="str">
        <f>HYPERLINK("http://141.218.60.56/~jnz1568/getInfo.php?workbook=11_05.xlsx&amp;sheet=U0&amp;row=106&amp;col=7&amp;number=0.0553&amp;sourceID=14","0.0553")</f>
        <v>0.0553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HYPERLINK("http://141.218.60.56/~jnz1568/getInfo.php?workbook=11_05.xlsx&amp;sheet=U0&amp;row=107&amp;col=6&amp;number=3.3&amp;sourceID=14","3.3")</f>
        <v>3.3</v>
      </c>
      <c r="G107" s="4" t="str">
        <f>HYPERLINK("http://141.218.60.56/~jnz1568/getInfo.php?workbook=11_05.xlsx&amp;sheet=U0&amp;row=107&amp;col=7&amp;number=0.0553&amp;sourceID=14","0.0553")</f>
        <v>0.0553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HYPERLINK("http://141.218.60.56/~jnz1568/getInfo.php?workbook=11_05.xlsx&amp;sheet=U0&amp;row=108&amp;col=6&amp;number=3.4&amp;sourceID=14","3.4")</f>
        <v>3.4</v>
      </c>
      <c r="G108" s="4" t="str">
        <f>HYPERLINK("http://141.218.60.56/~jnz1568/getInfo.php?workbook=11_05.xlsx&amp;sheet=U0&amp;row=108&amp;col=7&amp;number=0.0553&amp;sourceID=14","0.0553")</f>
        <v>0.0553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HYPERLINK("http://141.218.60.56/~jnz1568/getInfo.php?workbook=11_05.xlsx&amp;sheet=U0&amp;row=109&amp;col=6&amp;number=3.5&amp;sourceID=14","3.5")</f>
        <v>3.5</v>
      </c>
      <c r="G109" s="4" t="str">
        <f>HYPERLINK("http://141.218.60.56/~jnz1568/getInfo.php?workbook=11_05.xlsx&amp;sheet=U0&amp;row=109&amp;col=7&amp;number=0.0553&amp;sourceID=14","0.0553")</f>
        <v>0.0553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HYPERLINK("http://141.218.60.56/~jnz1568/getInfo.php?workbook=11_05.xlsx&amp;sheet=U0&amp;row=110&amp;col=6&amp;number=3.6&amp;sourceID=14","3.6")</f>
        <v>3.6</v>
      </c>
      <c r="G110" s="4" t="str">
        <f>HYPERLINK("http://141.218.60.56/~jnz1568/getInfo.php?workbook=11_05.xlsx&amp;sheet=U0&amp;row=110&amp;col=7&amp;number=0.0553&amp;sourceID=14","0.0553")</f>
        <v>0.0553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HYPERLINK("http://141.218.60.56/~jnz1568/getInfo.php?workbook=11_05.xlsx&amp;sheet=U0&amp;row=111&amp;col=6&amp;number=3.7&amp;sourceID=14","3.7")</f>
        <v>3.7</v>
      </c>
      <c r="G111" s="4" t="str">
        <f>HYPERLINK("http://141.218.60.56/~jnz1568/getInfo.php?workbook=11_05.xlsx&amp;sheet=U0&amp;row=111&amp;col=7&amp;number=0.0552&amp;sourceID=14","0.0552")</f>
        <v>0.0552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HYPERLINK("http://141.218.60.56/~jnz1568/getInfo.php?workbook=11_05.xlsx&amp;sheet=U0&amp;row=112&amp;col=6&amp;number=3.8&amp;sourceID=14","3.8")</f>
        <v>3.8</v>
      </c>
      <c r="G112" s="4" t="str">
        <f>HYPERLINK("http://141.218.60.56/~jnz1568/getInfo.php?workbook=11_05.xlsx&amp;sheet=U0&amp;row=112&amp;col=7&amp;number=0.0552&amp;sourceID=14","0.0552")</f>
        <v>0.0552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HYPERLINK("http://141.218.60.56/~jnz1568/getInfo.php?workbook=11_05.xlsx&amp;sheet=U0&amp;row=113&amp;col=6&amp;number=3.9&amp;sourceID=14","3.9")</f>
        <v>3.9</v>
      </c>
      <c r="G113" s="4" t="str">
        <f>HYPERLINK("http://141.218.60.56/~jnz1568/getInfo.php?workbook=11_05.xlsx&amp;sheet=U0&amp;row=113&amp;col=7&amp;number=0.0552&amp;sourceID=14","0.0552")</f>
        <v>0.0552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HYPERLINK("http://141.218.60.56/~jnz1568/getInfo.php?workbook=11_05.xlsx&amp;sheet=U0&amp;row=114&amp;col=6&amp;number=4&amp;sourceID=14","4")</f>
        <v>4</v>
      </c>
      <c r="G114" s="4" t="str">
        <f>HYPERLINK("http://141.218.60.56/~jnz1568/getInfo.php?workbook=11_05.xlsx&amp;sheet=U0&amp;row=114&amp;col=7&amp;number=0.0551&amp;sourceID=14","0.0551")</f>
        <v>0.0551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HYPERLINK("http://141.218.60.56/~jnz1568/getInfo.php?workbook=11_05.xlsx&amp;sheet=U0&amp;row=115&amp;col=6&amp;number=4.1&amp;sourceID=14","4.1")</f>
        <v>4.1</v>
      </c>
      <c r="G115" s="4" t="str">
        <f>HYPERLINK("http://141.218.60.56/~jnz1568/getInfo.php?workbook=11_05.xlsx&amp;sheet=U0&amp;row=115&amp;col=7&amp;number=0.0551&amp;sourceID=14","0.0551")</f>
        <v>0.0551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HYPERLINK("http://141.218.60.56/~jnz1568/getInfo.php?workbook=11_05.xlsx&amp;sheet=U0&amp;row=116&amp;col=6&amp;number=4.2&amp;sourceID=14","4.2")</f>
        <v>4.2</v>
      </c>
      <c r="G116" s="4" t="str">
        <f>HYPERLINK("http://141.218.60.56/~jnz1568/getInfo.php?workbook=11_05.xlsx&amp;sheet=U0&amp;row=116&amp;col=7&amp;number=0.055&amp;sourceID=14","0.055")</f>
        <v>0.055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HYPERLINK("http://141.218.60.56/~jnz1568/getInfo.php?workbook=11_05.xlsx&amp;sheet=U0&amp;row=117&amp;col=6&amp;number=4.3&amp;sourceID=14","4.3")</f>
        <v>4.3</v>
      </c>
      <c r="G117" s="4" t="str">
        <f>HYPERLINK("http://141.218.60.56/~jnz1568/getInfo.php?workbook=11_05.xlsx&amp;sheet=U0&amp;row=117&amp;col=7&amp;number=0.0549&amp;sourceID=14","0.0549")</f>
        <v>0.0549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HYPERLINK("http://141.218.60.56/~jnz1568/getInfo.php?workbook=11_05.xlsx&amp;sheet=U0&amp;row=118&amp;col=6&amp;number=4.4&amp;sourceID=14","4.4")</f>
        <v>4.4</v>
      </c>
      <c r="G118" s="4" t="str">
        <f>HYPERLINK("http://141.218.60.56/~jnz1568/getInfo.php?workbook=11_05.xlsx&amp;sheet=U0&amp;row=118&amp;col=7&amp;number=0.0548&amp;sourceID=14","0.0548")</f>
        <v>0.0548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HYPERLINK("http://141.218.60.56/~jnz1568/getInfo.php?workbook=11_05.xlsx&amp;sheet=U0&amp;row=119&amp;col=6&amp;number=4.5&amp;sourceID=14","4.5")</f>
        <v>4.5</v>
      </c>
      <c r="G119" s="4" t="str">
        <f>HYPERLINK("http://141.218.60.56/~jnz1568/getInfo.php?workbook=11_05.xlsx&amp;sheet=U0&amp;row=119&amp;col=7&amp;number=0.0547&amp;sourceID=14","0.0547")</f>
        <v>0.0547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HYPERLINK("http://141.218.60.56/~jnz1568/getInfo.php?workbook=11_05.xlsx&amp;sheet=U0&amp;row=120&amp;col=6&amp;number=4.6&amp;sourceID=14","4.6")</f>
        <v>4.6</v>
      </c>
      <c r="G120" s="4" t="str">
        <f>HYPERLINK("http://141.218.60.56/~jnz1568/getInfo.php?workbook=11_05.xlsx&amp;sheet=U0&amp;row=120&amp;col=7&amp;number=0.0545&amp;sourceID=14","0.0545")</f>
        <v>0.0545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HYPERLINK("http://141.218.60.56/~jnz1568/getInfo.php?workbook=11_05.xlsx&amp;sheet=U0&amp;row=121&amp;col=6&amp;number=4.7&amp;sourceID=14","4.7")</f>
        <v>4.7</v>
      </c>
      <c r="G121" s="4" t="str">
        <f>HYPERLINK("http://141.218.60.56/~jnz1568/getInfo.php?workbook=11_05.xlsx&amp;sheet=U0&amp;row=121&amp;col=7&amp;number=0.0543&amp;sourceID=14","0.0543")</f>
        <v>0.0543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HYPERLINK("http://141.218.60.56/~jnz1568/getInfo.php?workbook=11_05.xlsx&amp;sheet=U0&amp;row=122&amp;col=6&amp;number=4.8&amp;sourceID=14","4.8")</f>
        <v>4.8</v>
      </c>
      <c r="G122" s="4" t="str">
        <f>HYPERLINK("http://141.218.60.56/~jnz1568/getInfo.php?workbook=11_05.xlsx&amp;sheet=U0&amp;row=122&amp;col=7&amp;number=0.054&amp;sourceID=14","0.054")</f>
        <v>0.054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HYPERLINK("http://141.218.60.56/~jnz1568/getInfo.php?workbook=11_05.xlsx&amp;sheet=U0&amp;row=123&amp;col=6&amp;number=4.9&amp;sourceID=14","4.9")</f>
        <v>4.9</v>
      </c>
      <c r="G123" s="4" t="str">
        <f>HYPERLINK("http://141.218.60.56/~jnz1568/getInfo.php?workbook=11_05.xlsx&amp;sheet=U0&amp;row=123&amp;col=7&amp;number=0.0537&amp;sourceID=14","0.0537")</f>
        <v>0.0537</v>
      </c>
    </row>
    <row r="124" spans="1:7">
      <c r="A124" s="3">
        <v>11</v>
      </c>
      <c r="B124" s="3">
        <v>5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HYPERLINK("http://141.218.60.56/~jnz1568/getInfo.php?workbook=11_05.xlsx&amp;sheet=U0&amp;row=124&amp;col=6&amp;number=3&amp;sourceID=14","3")</f>
        <v>3</v>
      </c>
      <c r="G124" s="4" t="str">
        <f>HYPERLINK("http://141.218.60.56/~jnz1568/getInfo.php?workbook=11_05.xlsx&amp;sheet=U0&amp;row=124&amp;col=7&amp;number=0.455&amp;sourceID=14","0.455")</f>
        <v>0.455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HYPERLINK("http://141.218.60.56/~jnz1568/getInfo.php?workbook=11_05.xlsx&amp;sheet=U0&amp;row=125&amp;col=6&amp;number=3.1&amp;sourceID=14","3.1")</f>
        <v>3.1</v>
      </c>
      <c r="G125" s="4" t="str">
        <f>HYPERLINK("http://141.218.60.56/~jnz1568/getInfo.php?workbook=11_05.xlsx&amp;sheet=U0&amp;row=125&amp;col=7&amp;number=0.455&amp;sourceID=14","0.455")</f>
        <v>0.455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HYPERLINK("http://141.218.60.56/~jnz1568/getInfo.php?workbook=11_05.xlsx&amp;sheet=U0&amp;row=126&amp;col=6&amp;number=3.2&amp;sourceID=14","3.2")</f>
        <v>3.2</v>
      </c>
      <c r="G126" s="4" t="str">
        <f>HYPERLINK("http://141.218.60.56/~jnz1568/getInfo.php?workbook=11_05.xlsx&amp;sheet=U0&amp;row=126&amp;col=7&amp;number=0.455&amp;sourceID=14","0.455")</f>
        <v>0.455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HYPERLINK("http://141.218.60.56/~jnz1568/getInfo.php?workbook=11_05.xlsx&amp;sheet=U0&amp;row=127&amp;col=6&amp;number=3.3&amp;sourceID=14","3.3")</f>
        <v>3.3</v>
      </c>
      <c r="G127" s="4" t="str">
        <f>HYPERLINK("http://141.218.60.56/~jnz1568/getInfo.php?workbook=11_05.xlsx&amp;sheet=U0&amp;row=127&amp;col=7&amp;number=0.455&amp;sourceID=14","0.455")</f>
        <v>0.455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HYPERLINK("http://141.218.60.56/~jnz1568/getInfo.php?workbook=11_05.xlsx&amp;sheet=U0&amp;row=128&amp;col=6&amp;number=3.4&amp;sourceID=14","3.4")</f>
        <v>3.4</v>
      </c>
      <c r="G128" s="4" t="str">
        <f>HYPERLINK("http://141.218.60.56/~jnz1568/getInfo.php?workbook=11_05.xlsx&amp;sheet=U0&amp;row=128&amp;col=7&amp;number=0.455&amp;sourceID=14","0.455")</f>
        <v>0.455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HYPERLINK("http://141.218.60.56/~jnz1568/getInfo.php?workbook=11_05.xlsx&amp;sheet=U0&amp;row=129&amp;col=6&amp;number=3.5&amp;sourceID=14","3.5")</f>
        <v>3.5</v>
      </c>
      <c r="G129" s="4" t="str">
        <f>HYPERLINK("http://141.218.60.56/~jnz1568/getInfo.php?workbook=11_05.xlsx&amp;sheet=U0&amp;row=129&amp;col=7&amp;number=0.455&amp;sourceID=14","0.455")</f>
        <v>0.455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HYPERLINK("http://141.218.60.56/~jnz1568/getInfo.php?workbook=11_05.xlsx&amp;sheet=U0&amp;row=130&amp;col=6&amp;number=3.6&amp;sourceID=14","3.6")</f>
        <v>3.6</v>
      </c>
      <c r="G130" s="4" t="str">
        <f>HYPERLINK("http://141.218.60.56/~jnz1568/getInfo.php?workbook=11_05.xlsx&amp;sheet=U0&amp;row=130&amp;col=7&amp;number=0.455&amp;sourceID=14","0.455")</f>
        <v>0.455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HYPERLINK("http://141.218.60.56/~jnz1568/getInfo.php?workbook=11_05.xlsx&amp;sheet=U0&amp;row=131&amp;col=6&amp;number=3.7&amp;sourceID=14","3.7")</f>
        <v>3.7</v>
      </c>
      <c r="G131" s="4" t="str">
        <f>HYPERLINK("http://141.218.60.56/~jnz1568/getInfo.php?workbook=11_05.xlsx&amp;sheet=U0&amp;row=131&amp;col=7&amp;number=0.456&amp;sourceID=14","0.456")</f>
        <v>0.456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HYPERLINK("http://141.218.60.56/~jnz1568/getInfo.php?workbook=11_05.xlsx&amp;sheet=U0&amp;row=132&amp;col=6&amp;number=3.8&amp;sourceID=14","3.8")</f>
        <v>3.8</v>
      </c>
      <c r="G132" s="4" t="str">
        <f>HYPERLINK("http://141.218.60.56/~jnz1568/getInfo.php?workbook=11_05.xlsx&amp;sheet=U0&amp;row=132&amp;col=7&amp;number=0.456&amp;sourceID=14","0.456")</f>
        <v>0.456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HYPERLINK("http://141.218.60.56/~jnz1568/getInfo.php?workbook=11_05.xlsx&amp;sheet=U0&amp;row=133&amp;col=6&amp;number=3.9&amp;sourceID=14","3.9")</f>
        <v>3.9</v>
      </c>
      <c r="G133" s="4" t="str">
        <f>HYPERLINK("http://141.218.60.56/~jnz1568/getInfo.php?workbook=11_05.xlsx&amp;sheet=U0&amp;row=133&amp;col=7&amp;number=0.456&amp;sourceID=14","0.456")</f>
        <v>0.456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HYPERLINK("http://141.218.60.56/~jnz1568/getInfo.php?workbook=11_05.xlsx&amp;sheet=U0&amp;row=134&amp;col=6&amp;number=4&amp;sourceID=14","4")</f>
        <v>4</v>
      </c>
      <c r="G134" s="4" t="str">
        <f>HYPERLINK("http://141.218.60.56/~jnz1568/getInfo.php?workbook=11_05.xlsx&amp;sheet=U0&amp;row=134&amp;col=7&amp;number=0.457&amp;sourceID=14","0.457")</f>
        <v>0.457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HYPERLINK("http://141.218.60.56/~jnz1568/getInfo.php?workbook=11_05.xlsx&amp;sheet=U0&amp;row=135&amp;col=6&amp;number=4.1&amp;sourceID=14","4.1")</f>
        <v>4.1</v>
      </c>
      <c r="G135" s="4" t="str">
        <f>HYPERLINK("http://141.218.60.56/~jnz1568/getInfo.php?workbook=11_05.xlsx&amp;sheet=U0&amp;row=135&amp;col=7&amp;number=0.457&amp;sourceID=14","0.457")</f>
        <v>0.457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HYPERLINK("http://141.218.60.56/~jnz1568/getInfo.php?workbook=11_05.xlsx&amp;sheet=U0&amp;row=136&amp;col=6&amp;number=4.2&amp;sourceID=14","4.2")</f>
        <v>4.2</v>
      </c>
      <c r="G136" s="4" t="str">
        <f>HYPERLINK("http://141.218.60.56/~jnz1568/getInfo.php?workbook=11_05.xlsx&amp;sheet=U0&amp;row=136&amp;col=7&amp;number=0.458&amp;sourceID=14","0.458")</f>
        <v>0.458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HYPERLINK("http://141.218.60.56/~jnz1568/getInfo.php?workbook=11_05.xlsx&amp;sheet=U0&amp;row=137&amp;col=6&amp;number=4.3&amp;sourceID=14","4.3")</f>
        <v>4.3</v>
      </c>
      <c r="G137" s="4" t="str">
        <f>HYPERLINK("http://141.218.60.56/~jnz1568/getInfo.php?workbook=11_05.xlsx&amp;sheet=U0&amp;row=137&amp;col=7&amp;number=0.459&amp;sourceID=14","0.459")</f>
        <v>0.459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HYPERLINK("http://141.218.60.56/~jnz1568/getInfo.php?workbook=11_05.xlsx&amp;sheet=U0&amp;row=138&amp;col=6&amp;number=4.4&amp;sourceID=14","4.4")</f>
        <v>4.4</v>
      </c>
      <c r="G138" s="4" t="str">
        <f>HYPERLINK("http://141.218.60.56/~jnz1568/getInfo.php?workbook=11_05.xlsx&amp;sheet=U0&amp;row=138&amp;col=7&amp;number=0.46&amp;sourceID=14","0.46")</f>
        <v>0.46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HYPERLINK("http://141.218.60.56/~jnz1568/getInfo.php?workbook=11_05.xlsx&amp;sheet=U0&amp;row=139&amp;col=6&amp;number=4.5&amp;sourceID=14","4.5")</f>
        <v>4.5</v>
      </c>
      <c r="G139" s="4" t="str">
        <f>HYPERLINK("http://141.218.60.56/~jnz1568/getInfo.php?workbook=11_05.xlsx&amp;sheet=U0&amp;row=139&amp;col=7&amp;number=0.461&amp;sourceID=14","0.461")</f>
        <v>0.461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HYPERLINK("http://141.218.60.56/~jnz1568/getInfo.php?workbook=11_05.xlsx&amp;sheet=U0&amp;row=140&amp;col=6&amp;number=4.6&amp;sourceID=14","4.6")</f>
        <v>4.6</v>
      </c>
      <c r="G140" s="4" t="str">
        <f>HYPERLINK("http://141.218.60.56/~jnz1568/getInfo.php?workbook=11_05.xlsx&amp;sheet=U0&amp;row=140&amp;col=7&amp;number=0.463&amp;sourceID=14","0.463")</f>
        <v>0.463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HYPERLINK("http://141.218.60.56/~jnz1568/getInfo.php?workbook=11_05.xlsx&amp;sheet=U0&amp;row=141&amp;col=6&amp;number=4.7&amp;sourceID=14","4.7")</f>
        <v>4.7</v>
      </c>
      <c r="G141" s="4" t="str">
        <f>HYPERLINK("http://141.218.60.56/~jnz1568/getInfo.php?workbook=11_05.xlsx&amp;sheet=U0&amp;row=141&amp;col=7&amp;number=0.465&amp;sourceID=14","0.465")</f>
        <v>0.465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HYPERLINK("http://141.218.60.56/~jnz1568/getInfo.php?workbook=11_05.xlsx&amp;sheet=U0&amp;row=142&amp;col=6&amp;number=4.8&amp;sourceID=14","4.8")</f>
        <v>4.8</v>
      </c>
      <c r="G142" s="4" t="str">
        <f>HYPERLINK("http://141.218.60.56/~jnz1568/getInfo.php?workbook=11_05.xlsx&amp;sheet=U0&amp;row=142&amp;col=7&amp;number=0.468&amp;sourceID=14","0.468")</f>
        <v>0.468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HYPERLINK("http://141.218.60.56/~jnz1568/getInfo.php?workbook=11_05.xlsx&amp;sheet=U0&amp;row=143&amp;col=6&amp;number=4.9&amp;sourceID=14","4.9")</f>
        <v>4.9</v>
      </c>
      <c r="G143" s="4" t="str">
        <f>HYPERLINK("http://141.218.60.56/~jnz1568/getInfo.php?workbook=11_05.xlsx&amp;sheet=U0&amp;row=143&amp;col=7&amp;number=0.471&amp;sourceID=14","0.471")</f>
        <v>0.471</v>
      </c>
    </row>
    <row r="144" spans="1:7">
      <c r="A144" s="3">
        <v>11</v>
      </c>
      <c r="B144" s="3">
        <v>5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HYPERLINK("http://141.218.60.56/~jnz1568/getInfo.php?workbook=11_05.xlsx&amp;sheet=U0&amp;row=144&amp;col=6&amp;number=3&amp;sourceID=14","3")</f>
        <v>3</v>
      </c>
      <c r="G144" s="4" t="str">
        <f>HYPERLINK("http://141.218.60.56/~jnz1568/getInfo.php?workbook=11_05.xlsx&amp;sheet=U0&amp;row=144&amp;col=7&amp;number=0.99&amp;sourceID=14","0.99")</f>
        <v>0.99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HYPERLINK("http://141.218.60.56/~jnz1568/getInfo.php?workbook=11_05.xlsx&amp;sheet=U0&amp;row=145&amp;col=6&amp;number=3.1&amp;sourceID=14","3.1")</f>
        <v>3.1</v>
      </c>
      <c r="G145" s="4" t="str">
        <f>HYPERLINK("http://141.218.60.56/~jnz1568/getInfo.php?workbook=11_05.xlsx&amp;sheet=U0&amp;row=145&amp;col=7&amp;number=0.99&amp;sourceID=14","0.99")</f>
        <v>0.99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HYPERLINK("http://141.218.60.56/~jnz1568/getInfo.php?workbook=11_05.xlsx&amp;sheet=U0&amp;row=146&amp;col=6&amp;number=3.2&amp;sourceID=14","3.2")</f>
        <v>3.2</v>
      </c>
      <c r="G146" s="4" t="str">
        <f>HYPERLINK("http://141.218.60.56/~jnz1568/getInfo.php?workbook=11_05.xlsx&amp;sheet=U0&amp;row=146&amp;col=7&amp;number=0.991&amp;sourceID=14","0.991")</f>
        <v>0.991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HYPERLINK("http://141.218.60.56/~jnz1568/getInfo.php?workbook=11_05.xlsx&amp;sheet=U0&amp;row=147&amp;col=6&amp;number=3.3&amp;sourceID=14","3.3")</f>
        <v>3.3</v>
      </c>
      <c r="G147" s="4" t="str">
        <f>HYPERLINK("http://141.218.60.56/~jnz1568/getInfo.php?workbook=11_05.xlsx&amp;sheet=U0&amp;row=147&amp;col=7&amp;number=0.991&amp;sourceID=14","0.991")</f>
        <v>0.991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HYPERLINK("http://141.218.60.56/~jnz1568/getInfo.php?workbook=11_05.xlsx&amp;sheet=U0&amp;row=148&amp;col=6&amp;number=3.4&amp;sourceID=14","3.4")</f>
        <v>3.4</v>
      </c>
      <c r="G148" s="4" t="str">
        <f>HYPERLINK("http://141.218.60.56/~jnz1568/getInfo.php?workbook=11_05.xlsx&amp;sheet=U0&amp;row=148&amp;col=7&amp;number=0.991&amp;sourceID=14","0.991")</f>
        <v>0.991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HYPERLINK("http://141.218.60.56/~jnz1568/getInfo.php?workbook=11_05.xlsx&amp;sheet=U0&amp;row=149&amp;col=6&amp;number=3.5&amp;sourceID=14","3.5")</f>
        <v>3.5</v>
      </c>
      <c r="G149" s="4" t="str">
        <f>HYPERLINK("http://141.218.60.56/~jnz1568/getInfo.php?workbook=11_05.xlsx&amp;sheet=U0&amp;row=149&amp;col=7&amp;number=0.991&amp;sourceID=14","0.991")</f>
        <v>0.991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HYPERLINK("http://141.218.60.56/~jnz1568/getInfo.php?workbook=11_05.xlsx&amp;sheet=U0&amp;row=150&amp;col=6&amp;number=3.6&amp;sourceID=14","3.6")</f>
        <v>3.6</v>
      </c>
      <c r="G150" s="4" t="str">
        <f>HYPERLINK("http://141.218.60.56/~jnz1568/getInfo.php?workbook=11_05.xlsx&amp;sheet=U0&amp;row=150&amp;col=7&amp;number=0.992&amp;sourceID=14","0.992")</f>
        <v>0.992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HYPERLINK("http://141.218.60.56/~jnz1568/getInfo.php?workbook=11_05.xlsx&amp;sheet=U0&amp;row=151&amp;col=6&amp;number=3.7&amp;sourceID=14","3.7")</f>
        <v>3.7</v>
      </c>
      <c r="G151" s="4" t="str">
        <f>HYPERLINK("http://141.218.60.56/~jnz1568/getInfo.php?workbook=11_05.xlsx&amp;sheet=U0&amp;row=151&amp;col=7&amp;number=0.992&amp;sourceID=14","0.992")</f>
        <v>0.992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HYPERLINK("http://141.218.60.56/~jnz1568/getInfo.php?workbook=11_05.xlsx&amp;sheet=U0&amp;row=152&amp;col=6&amp;number=3.8&amp;sourceID=14","3.8")</f>
        <v>3.8</v>
      </c>
      <c r="G152" s="4" t="str">
        <f>HYPERLINK("http://141.218.60.56/~jnz1568/getInfo.php?workbook=11_05.xlsx&amp;sheet=U0&amp;row=152&amp;col=7&amp;number=0.993&amp;sourceID=14","0.993")</f>
        <v>0.993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HYPERLINK("http://141.218.60.56/~jnz1568/getInfo.php?workbook=11_05.xlsx&amp;sheet=U0&amp;row=153&amp;col=6&amp;number=3.9&amp;sourceID=14","3.9")</f>
        <v>3.9</v>
      </c>
      <c r="G153" s="4" t="str">
        <f>HYPERLINK("http://141.218.60.56/~jnz1568/getInfo.php?workbook=11_05.xlsx&amp;sheet=U0&amp;row=153&amp;col=7&amp;number=0.993&amp;sourceID=14","0.993")</f>
        <v>0.993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HYPERLINK("http://141.218.60.56/~jnz1568/getInfo.php?workbook=11_05.xlsx&amp;sheet=U0&amp;row=154&amp;col=6&amp;number=4&amp;sourceID=14","4")</f>
        <v>4</v>
      </c>
      <c r="G154" s="4" t="str">
        <f>HYPERLINK("http://141.218.60.56/~jnz1568/getInfo.php?workbook=11_05.xlsx&amp;sheet=U0&amp;row=154&amp;col=7&amp;number=0.994&amp;sourceID=14","0.994")</f>
        <v>0.994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HYPERLINK("http://141.218.60.56/~jnz1568/getInfo.php?workbook=11_05.xlsx&amp;sheet=U0&amp;row=155&amp;col=6&amp;number=4.1&amp;sourceID=14","4.1")</f>
        <v>4.1</v>
      </c>
      <c r="G155" s="4" t="str">
        <f>HYPERLINK("http://141.218.60.56/~jnz1568/getInfo.php?workbook=11_05.xlsx&amp;sheet=U0&amp;row=155&amp;col=7&amp;number=0.996&amp;sourceID=14","0.996")</f>
        <v>0.996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HYPERLINK("http://141.218.60.56/~jnz1568/getInfo.php?workbook=11_05.xlsx&amp;sheet=U0&amp;row=156&amp;col=6&amp;number=4.2&amp;sourceID=14","4.2")</f>
        <v>4.2</v>
      </c>
      <c r="G156" s="4" t="str">
        <f>HYPERLINK("http://141.218.60.56/~jnz1568/getInfo.php?workbook=11_05.xlsx&amp;sheet=U0&amp;row=156&amp;col=7&amp;number=0.997&amp;sourceID=14","0.997")</f>
        <v>0.997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HYPERLINK("http://141.218.60.56/~jnz1568/getInfo.php?workbook=11_05.xlsx&amp;sheet=U0&amp;row=157&amp;col=6&amp;number=4.3&amp;sourceID=14","4.3")</f>
        <v>4.3</v>
      </c>
      <c r="G157" s="4" t="str">
        <f>HYPERLINK("http://141.218.60.56/~jnz1568/getInfo.php?workbook=11_05.xlsx&amp;sheet=U0&amp;row=157&amp;col=7&amp;number=0.999&amp;sourceID=14","0.999")</f>
        <v>0.999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HYPERLINK("http://141.218.60.56/~jnz1568/getInfo.php?workbook=11_05.xlsx&amp;sheet=U0&amp;row=158&amp;col=6&amp;number=4.4&amp;sourceID=14","4.4")</f>
        <v>4.4</v>
      </c>
      <c r="G158" s="4" t="str">
        <f>HYPERLINK("http://141.218.60.56/~jnz1568/getInfo.php?workbook=11_05.xlsx&amp;sheet=U0&amp;row=158&amp;col=7&amp;number=1&amp;sourceID=14","1")</f>
        <v>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HYPERLINK("http://141.218.60.56/~jnz1568/getInfo.php?workbook=11_05.xlsx&amp;sheet=U0&amp;row=159&amp;col=6&amp;number=4.5&amp;sourceID=14","4.5")</f>
        <v>4.5</v>
      </c>
      <c r="G159" s="4" t="str">
        <f>HYPERLINK("http://141.218.60.56/~jnz1568/getInfo.php?workbook=11_05.xlsx&amp;sheet=U0&amp;row=159&amp;col=7&amp;number=1&amp;sourceID=14","1")</f>
        <v>1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HYPERLINK("http://141.218.60.56/~jnz1568/getInfo.php?workbook=11_05.xlsx&amp;sheet=U0&amp;row=160&amp;col=6&amp;number=4.6&amp;sourceID=14","4.6")</f>
        <v>4.6</v>
      </c>
      <c r="G160" s="4" t="str">
        <f>HYPERLINK("http://141.218.60.56/~jnz1568/getInfo.php?workbook=11_05.xlsx&amp;sheet=U0&amp;row=160&amp;col=7&amp;number=1.01&amp;sourceID=14","1.01")</f>
        <v>1.01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HYPERLINK("http://141.218.60.56/~jnz1568/getInfo.php?workbook=11_05.xlsx&amp;sheet=U0&amp;row=161&amp;col=6&amp;number=4.7&amp;sourceID=14","4.7")</f>
        <v>4.7</v>
      </c>
      <c r="G161" s="4" t="str">
        <f>HYPERLINK("http://141.218.60.56/~jnz1568/getInfo.php?workbook=11_05.xlsx&amp;sheet=U0&amp;row=161&amp;col=7&amp;number=1.01&amp;sourceID=14","1.01")</f>
        <v>1.01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HYPERLINK("http://141.218.60.56/~jnz1568/getInfo.php?workbook=11_05.xlsx&amp;sheet=U0&amp;row=162&amp;col=6&amp;number=4.8&amp;sourceID=14","4.8")</f>
        <v>4.8</v>
      </c>
      <c r="G162" s="4" t="str">
        <f>HYPERLINK("http://141.218.60.56/~jnz1568/getInfo.php?workbook=11_05.xlsx&amp;sheet=U0&amp;row=162&amp;col=7&amp;number=1.02&amp;sourceID=14","1.02")</f>
        <v>1.02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HYPERLINK("http://141.218.60.56/~jnz1568/getInfo.php?workbook=11_05.xlsx&amp;sheet=U0&amp;row=163&amp;col=6&amp;number=4.9&amp;sourceID=14","4.9")</f>
        <v>4.9</v>
      </c>
      <c r="G163" s="4" t="str">
        <f>HYPERLINK("http://141.218.60.56/~jnz1568/getInfo.php?workbook=11_05.xlsx&amp;sheet=U0&amp;row=163&amp;col=7&amp;number=1.02&amp;sourceID=14","1.02")</f>
        <v>1.02</v>
      </c>
    </row>
    <row r="164" spans="1:7">
      <c r="A164" s="3">
        <v>11</v>
      </c>
      <c r="B164" s="3">
        <v>5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HYPERLINK("http://141.218.60.56/~jnz1568/getInfo.php?workbook=11_05.xlsx&amp;sheet=U0&amp;row=164&amp;col=6&amp;number=3&amp;sourceID=14","3")</f>
        <v>3</v>
      </c>
      <c r="G164" s="4" t="str">
        <f>HYPERLINK("http://141.218.60.56/~jnz1568/getInfo.php?workbook=11_05.xlsx&amp;sheet=U0&amp;row=164&amp;col=7&amp;number=0.516&amp;sourceID=14","0.516")</f>
        <v>0.516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HYPERLINK("http://141.218.60.56/~jnz1568/getInfo.php?workbook=11_05.xlsx&amp;sheet=U0&amp;row=165&amp;col=6&amp;number=3.1&amp;sourceID=14","3.1")</f>
        <v>3.1</v>
      </c>
      <c r="G165" s="4" t="str">
        <f>HYPERLINK("http://141.218.60.56/~jnz1568/getInfo.php?workbook=11_05.xlsx&amp;sheet=U0&amp;row=165&amp;col=7&amp;number=0.516&amp;sourceID=14","0.516")</f>
        <v>0.516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HYPERLINK("http://141.218.60.56/~jnz1568/getInfo.php?workbook=11_05.xlsx&amp;sheet=U0&amp;row=166&amp;col=6&amp;number=3.2&amp;sourceID=14","3.2")</f>
        <v>3.2</v>
      </c>
      <c r="G166" s="4" t="str">
        <f>HYPERLINK("http://141.218.60.56/~jnz1568/getInfo.php?workbook=11_05.xlsx&amp;sheet=U0&amp;row=166&amp;col=7&amp;number=0.516&amp;sourceID=14","0.516")</f>
        <v>0.516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HYPERLINK("http://141.218.60.56/~jnz1568/getInfo.php?workbook=11_05.xlsx&amp;sheet=U0&amp;row=167&amp;col=6&amp;number=3.3&amp;sourceID=14","3.3")</f>
        <v>3.3</v>
      </c>
      <c r="G167" s="4" t="str">
        <f>HYPERLINK("http://141.218.60.56/~jnz1568/getInfo.php?workbook=11_05.xlsx&amp;sheet=U0&amp;row=167&amp;col=7&amp;number=0.516&amp;sourceID=14","0.516")</f>
        <v>0.516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HYPERLINK("http://141.218.60.56/~jnz1568/getInfo.php?workbook=11_05.xlsx&amp;sheet=U0&amp;row=168&amp;col=6&amp;number=3.4&amp;sourceID=14","3.4")</f>
        <v>3.4</v>
      </c>
      <c r="G168" s="4" t="str">
        <f>HYPERLINK("http://141.218.60.56/~jnz1568/getInfo.php?workbook=11_05.xlsx&amp;sheet=U0&amp;row=168&amp;col=7&amp;number=0.516&amp;sourceID=14","0.516")</f>
        <v>0.516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HYPERLINK("http://141.218.60.56/~jnz1568/getInfo.php?workbook=11_05.xlsx&amp;sheet=U0&amp;row=169&amp;col=6&amp;number=3.5&amp;sourceID=14","3.5")</f>
        <v>3.5</v>
      </c>
      <c r="G169" s="4" t="str">
        <f>HYPERLINK("http://141.218.60.56/~jnz1568/getInfo.php?workbook=11_05.xlsx&amp;sheet=U0&amp;row=169&amp;col=7&amp;number=0.516&amp;sourceID=14","0.516")</f>
        <v>0.516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HYPERLINK("http://141.218.60.56/~jnz1568/getInfo.php?workbook=11_05.xlsx&amp;sheet=U0&amp;row=170&amp;col=6&amp;number=3.6&amp;sourceID=14","3.6")</f>
        <v>3.6</v>
      </c>
      <c r="G170" s="4" t="str">
        <f>HYPERLINK("http://141.218.60.56/~jnz1568/getInfo.php?workbook=11_05.xlsx&amp;sheet=U0&amp;row=170&amp;col=7&amp;number=0.516&amp;sourceID=14","0.516")</f>
        <v>0.516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HYPERLINK("http://141.218.60.56/~jnz1568/getInfo.php?workbook=11_05.xlsx&amp;sheet=U0&amp;row=171&amp;col=6&amp;number=3.7&amp;sourceID=14","3.7")</f>
        <v>3.7</v>
      </c>
      <c r="G171" s="4" t="str">
        <f>HYPERLINK("http://141.218.60.56/~jnz1568/getInfo.php?workbook=11_05.xlsx&amp;sheet=U0&amp;row=171&amp;col=7&amp;number=0.517&amp;sourceID=14","0.517")</f>
        <v>0.517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HYPERLINK("http://141.218.60.56/~jnz1568/getInfo.php?workbook=11_05.xlsx&amp;sheet=U0&amp;row=172&amp;col=6&amp;number=3.8&amp;sourceID=14","3.8")</f>
        <v>3.8</v>
      </c>
      <c r="G172" s="4" t="str">
        <f>HYPERLINK("http://141.218.60.56/~jnz1568/getInfo.php?workbook=11_05.xlsx&amp;sheet=U0&amp;row=172&amp;col=7&amp;number=0.517&amp;sourceID=14","0.517")</f>
        <v>0.517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HYPERLINK("http://141.218.60.56/~jnz1568/getInfo.php?workbook=11_05.xlsx&amp;sheet=U0&amp;row=173&amp;col=6&amp;number=3.9&amp;sourceID=14","3.9")</f>
        <v>3.9</v>
      </c>
      <c r="G173" s="4" t="str">
        <f>HYPERLINK("http://141.218.60.56/~jnz1568/getInfo.php?workbook=11_05.xlsx&amp;sheet=U0&amp;row=173&amp;col=7&amp;number=0.517&amp;sourceID=14","0.517")</f>
        <v>0.517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HYPERLINK("http://141.218.60.56/~jnz1568/getInfo.php?workbook=11_05.xlsx&amp;sheet=U0&amp;row=174&amp;col=6&amp;number=4&amp;sourceID=14","4")</f>
        <v>4</v>
      </c>
      <c r="G174" s="4" t="str">
        <f>HYPERLINK("http://141.218.60.56/~jnz1568/getInfo.php?workbook=11_05.xlsx&amp;sheet=U0&amp;row=174&amp;col=7&amp;number=0.518&amp;sourceID=14","0.518")</f>
        <v>0.518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HYPERLINK("http://141.218.60.56/~jnz1568/getInfo.php?workbook=11_05.xlsx&amp;sheet=U0&amp;row=175&amp;col=6&amp;number=4.1&amp;sourceID=14","4.1")</f>
        <v>4.1</v>
      </c>
      <c r="G175" s="4" t="str">
        <f>HYPERLINK("http://141.218.60.56/~jnz1568/getInfo.php?workbook=11_05.xlsx&amp;sheet=U0&amp;row=175&amp;col=7&amp;number=0.518&amp;sourceID=14","0.518")</f>
        <v>0.518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HYPERLINK("http://141.218.60.56/~jnz1568/getInfo.php?workbook=11_05.xlsx&amp;sheet=U0&amp;row=176&amp;col=6&amp;number=4.2&amp;sourceID=14","4.2")</f>
        <v>4.2</v>
      </c>
      <c r="G176" s="4" t="str">
        <f>HYPERLINK("http://141.218.60.56/~jnz1568/getInfo.php?workbook=11_05.xlsx&amp;sheet=U0&amp;row=176&amp;col=7&amp;number=0.519&amp;sourceID=14","0.519")</f>
        <v>0.519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HYPERLINK("http://141.218.60.56/~jnz1568/getInfo.php?workbook=11_05.xlsx&amp;sheet=U0&amp;row=177&amp;col=6&amp;number=4.3&amp;sourceID=14","4.3")</f>
        <v>4.3</v>
      </c>
      <c r="G177" s="4" t="str">
        <f>HYPERLINK("http://141.218.60.56/~jnz1568/getInfo.php?workbook=11_05.xlsx&amp;sheet=U0&amp;row=177&amp;col=7&amp;number=0.52&amp;sourceID=14","0.52")</f>
        <v>0.52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HYPERLINK("http://141.218.60.56/~jnz1568/getInfo.php?workbook=11_05.xlsx&amp;sheet=U0&amp;row=178&amp;col=6&amp;number=4.4&amp;sourceID=14","4.4")</f>
        <v>4.4</v>
      </c>
      <c r="G178" s="4" t="str">
        <f>HYPERLINK("http://141.218.60.56/~jnz1568/getInfo.php?workbook=11_05.xlsx&amp;sheet=U0&amp;row=178&amp;col=7&amp;number=0.521&amp;sourceID=14","0.521")</f>
        <v>0.521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HYPERLINK("http://141.218.60.56/~jnz1568/getInfo.php?workbook=11_05.xlsx&amp;sheet=U0&amp;row=179&amp;col=6&amp;number=4.5&amp;sourceID=14","4.5")</f>
        <v>4.5</v>
      </c>
      <c r="G179" s="4" t="str">
        <f>HYPERLINK("http://141.218.60.56/~jnz1568/getInfo.php?workbook=11_05.xlsx&amp;sheet=U0&amp;row=179&amp;col=7&amp;number=0.523&amp;sourceID=14","0.523")</f>
        <v>0.523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HYPERLINK("http://141.218.60.56/~jnz1568/getInfo.php?workbook=11_05.xlsx&amp;sheet=U0&amp;row=180&amp;col=6&amp;number=4.6&amp;sourceID=14","4.6")</f>
        <v>4.6</v>
      </c>
      <c r="G180" s="4" t="str">
        <f>HYPERLINK("http://141.218.60.56/~jnz1568/getInfo.php?workbook=11_05.xlsx&amp;sheet=U0&amp;row=180&amp;col=7&amp;number=0.524&amp;sourceID=14","0.524")</f>
        <v>0.524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HYPERLINK("http://141.218.60.56/~jnz1568/getInfo.php?workbook=11_05.xlsx&amp;sheet=U0&amp;row=181&amp;col=6&amp;number=4.7&amp;sourceID=14","4.7")</f>
        <v>4.7</v>
      </c>
      <c r="G181" s="4" t="str">
        <f>HYPERLINK("http://141.218.60.56/~jnz1568/getInfo.php?workbook=11_05.xlsx&amp;sheet=U0&amp;row=181&amp;col=7&amp;number=0.527&amp;sourceID=14","0.527")</f>
        <v>0.527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HYPERLINK("http://141.218.60.56/~jnz1568/getInfo.php?workbook=11_05.xlsx&amp;sheet=U0&amp;row=182&amp;col=6&amp;number=4.8&amp;sourceID=14","4.8")</f>
        <v>4.8</v>
      </c>
      <c r="G182" s="4" t="str">
        <f>HYPERLINK("http://141.218.60.56/~jnz1568/getInfo.php?workbook=11_05.xlsx&amp;sheet=U0&amp;row=182&amp;col=7&amp;number=0.529&amp;sourceID=14","0.529")</f>
        <v>0.529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HYPERLINK("http://141.218.60.56/~jnz1568/getInfo.php?workbook=11_05.xlsx&amp;sheet=U0&amp;row=183&amp;col=6&amp;number=4.9&amp;sourceID=14","4.9")</f>
        <v>4.9</v>
      </c>
      <c r="G183" s="4" t="str">
        <f>HYPERLINK("http://141.218.60.56/~jnz1568/getInfo.php?workbook=11_05.xlsx&amp;sheet=U0&amp;row=183&amp;col=7&amp;number=0.533&amp;sourceID=14","0.533")</f>
        <v>0.533</v>
      </c>
    </row>
    <row r="184" spans="1:7">
      <c r="A184" s="3">
        <v>11</v>
      </c>
      <c r="B184" s="3">
        <v>5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HYPERLINK("http://141.218.60.56/~jnz1568/getInfo.php?workbook=11_05.xlsx&amp;sheet=U0&amp;row=184&amp;col=6&amp;number=3&amp;sourceID=14","3")</f>
        <v>3</v>
      </c>
      <c r="G184" s="4" t="str">
        <f>HYPERLINK("http://141.218.60.56/~jnz1568/getInfo.php?workbook=11_05.xlsx&amp;sheet=U0&amp;row=184&amp;col=7&amp;number=0.00291&amp;sourceID=14","0.00291")</f>
        <v>0.00291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HYPERLINK("http://141.218.60.56/~jnz1568/getInfo.php?workbook=11_05.xlsx&amp;sheet=U0&amp;row=185&amp;col=6&amp;number=3.1&amp;sourceID=14","3.1")</f>
        <v>3.1</v>
      </c>
      <c r="G185" s="4" t="str">
        <f>HYPERLINK("http://141.218.60.56/~jnz1568/getInfo.php?workbook=11_05.xlsx&amp;sheet=U0&amp;row=185&amp;col=7&amp;number=0.00291&amp;sourceID=14","0.00291")</f>
        <v>0.00291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HYPERLINK("http://141.218.60.56/~jnz1568/getInfo.php?workbook=11_05.xlsx&amp;sheet=U0&amp;row=186&amp;col=6&amp;number=3.2&amp;sourceID=14","3.2")</f>
        <v>3.2</v>
      </c>
      <c r="G186" s="4" t="str">
        <f>HYPERLINK("http://141.218.60.56/~jnz1568/getInfo.php?workbook=11_05.xlsx&amp;sheet=U0&amp;row=186&amp;col=7&amp;number=0.00291&amp;sourceID=14","0.00291")</f>
        <v>0.00291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HYPERLINK("http://141.218.60.56/~jnz1568/getInfo.php?workbook=11_05.xlsx&amp;sheet=U0&amp;row=187&amp;col=6&amp;number=3.3&amp;sourceID=14","3.3")</f>
        <v>3.3</v>
      </c>
      <c r="G187" s="4" t="str">
        <f>HYPERLINK("http://141.218.60.56/~jnz1568/getInfo.php?workbook=11_05.xlsx&amp;sheet=U0&amp;row=187&amp;col=7&amp;number=0.0029&amp;sourceID=14","0.0029")</f>
        <v>0.0029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HYPERLINK("http://141.218.60.56/~jnz1568/getInfo.php?workbook=11_05.xlsx&amp;sheet=U0&amp;row=188&amp;col=6&amp;number=3.4&amp;sourceID=14","3.4")</f>
        <v>3.4</v>
      </c>
      <c r="G188" s="4" t="str">
        <f>HYPERLINK("http://141.218.60.56/~jnz1568/getInfo.php?workbook=11_05.xlsx&amp;sheet=U0&amp;row=188&amp;col=7&amp;number=0.0029&amp;sourceID=14","0.0029")</f>
        <v>0.0029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HYPERLINK("http://141.218.60.56/~jnz1568/getInfo.php?workbook=11_05.xlsx&amp;sheet=U0&amp;row=189&amp;col=6&amp;number=3.5&amp;sourceID=14","3.5")</f>
        <v>3.5</v>
      </c>
      <c r="G189" s="4" t="str">
        <f>HYPERLINK("http://141.218.60.56/~jnz1568/getInfo.php?workbook=11_05.xlsx&amp;sheet=U0&amp;row=189&amp;col=7&amp;number=0.0029&amp;sourceID=14","0.0029")</f>
        <v>0.0029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HYPERLINK("http://141.218.60.56/~jnz1568/getInfo.php?workbook=11_05.xlsx&amp;sheet=U0&amp;row=190&amp;col=6&amp;number=3.6&amp;sourceID=14","3.6")</f>
        <v>3.6</v>
      </c>
      <c r="G190" s="4" t="str">
        <f>HYPERLINK("http://141.218.60.56/~jnz1568/getInfo.php?workbook=11_05.xlsx&amp;sheet=U0&amp;row=190&amp;col=7&amp;number=0.0029&amp;sourceID=14","0.0029")</f>
        <v>0.0029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HYPERLINK("http://141.218.60.56/~jnz1568/getInfo.php?workbook=11_05.xlsx&amp;sheet=U0&amp;row=191&amp;col=6&amp;number=3.7&amp;sourceID=14","3.7")</f>
        <v>3.7</v>
      </c>
      <c r="G191" s="4" t="str">
        <f>HYPERLINK("http://141.218.60.56/~jnz1568/getInfo.php?workbook=11_05.xlsx&amp;sheet=U0&amp;row=191&amp;col=7&amp;number=0.0029&amp;sourceID=14","0.0029")</f>
        <v>0.0029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HYPERLINK("http://141.218.60.56/~jnz1568/getInfo.php?workbook=11_05.xlsx&amp;sheet=U0&amp;row=192&amp;col=6&amp;number=3.8&amp;sourceID=14","3.8")</f>
        <v>3.8</v>
      </c>
      <c r="G192" s="4" t="str">
        <f>HYPERLINK("http://141.218.60.56/~jnz1568/getInfo.php?workbook=11_05.xlsx&amp;sheet=U0&amp;row=192&amp;col=7&amp;number=0.0029&amp;sourceID=14","0.0029")</f>
        <v>0.0029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HYPERLINK("http://141.218.60.56/~jnz1568/getInfo.php?workbook=11_05.xlsx&amp;sheet=U0&amp;row=193&amp;col=6&amp;number=3.9&amp;sourceID=14","3.9")</f>
        <v>3.9</v>
      </c>
      <c r="G193" s="4" t="str">
        <f>HYPERLINK("http://141.218.60.56/~jnz1568/getInfo.php?workbook=11_05.xlsx&amp;sheet=U0&amp;row=193&amp;col=7&amp;number=0.00289&amp;sourceID=14","0.00289")</f>
        <v>0.00289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HYPERLINK("http://141.218.60.56/~jnz1568/getInfo.php?workbook=11_05.xlsx&amp;sheet=U0&amp;row=194&amp;col=6&amp;number=4&amp;sourceID=14","4")</f>
        <v>4</v>
      </c>
      <c r="G194" s="4" t="str">
        <f>HYPERLINK("http://141.218.60.56/~jnz1568/getInfo.php?workbook=11_05.xlsx&amp;sheet=U0&amp;row=194&amp;col=7&amp;number=0.00289&amp;sourceID=14","0.00289")</f>
        <v>0.00289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HYPERLINK("http://141.218.60.56/~jnz1568/getInfo.php?workbook=11_05.xlsx&amp;sheet=U0&amp;row=195&amp;col=6&amp;number=4.1&amp;sourceID=14","4.1")</f>
        <v>4.1</v>
      </c>
      <c r="G195" s="4" t="str">
        <f>HYPERLINK("http://141.218.60.56/~jnz1568/getInfo.php?workbook=11_05.xlsx&amp;sheet=U0&amp;row=195&amp;col=7&amp;number=0.00288&amp;sourceID=14","0.00288")</f>
        <v>0.00288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HYPERLINK("http://141.218.60.56/~jnz1568/getInfo.php?workbook=11_05.xlsx&amp;sheet=U0&amp;row=196&amp;col=6&amp;number=4.2&amp;sourceID=14","4.2")</f>
        <v>4.2</v>
      </c>
      <c r="G196" s="4" t="str">
        <f>HYPERLINK("http://141.218.60.56/~jnz1568/getInfo.php?workbook=11_05.xlsx&amp;sheet=U0&amp;row=196&amp;col=7&amp;number=0.00288&amp;sourceID=14","0.00288")</f>
        <v>0.00288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HYPERLINK("http://141.218.60.56/~jnz1568/getInfo.php?workbook=11_05.xlsx&amp;sheet=U0&amp;row=197&amp;col=6&amp;number=4.3&amp;sourceID=14","4.3")</f>
        <v>4.3</v>
      </c>
      <c r="G197" s="4" t="str">
        <f>HYPERLINK("http://141.218.60.56/~jnz1568/getInfo.php?workbook=11_05.xlsx&amp;sheet=U0&amp;row=197&amp;col=7&amp;number=0.00287&amp;sourceID=14","0.00287")</f>
        <v>0.00287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HYPERLINK("http://141.218.60.56/~jnz1568/getInfo.php?workbook=11_05.xlsx&amp;sheet=U0&amp;row=198&amp;col=6&amp;number=4.4&amp;sourceID=14","4.4")</f>
        <v>4.4</v>
      </c>
      <c r="G198" s="4" t="str">
        <f>HYPERLINK("http://141.218.60.56/~jnz1568/getInfo.php?workbook=11_05.xlsx&amp;sheet=U0&amp;row=198&amp;col=7&amp;number=0.00286&amp;sourceID=14","0.00286")</f>
        <v>0.00286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HYPERLINK("http://141.218.60.56/~jnz1568/getInfo.php?workbook=11_05.xlsx&amp;sheet=U0&amp;row=199&amp;col=6&amp;number=4.5&amp;sourceID=14","4.5")</f>
        <v>4.5</v>
      </c>
      <c r="G199" s="4" t="str">
        <f>HYPERLINK("http://141.218.60.56/~jnz1568/getInfo.php?workbook=11_05.xlsx&amp;sheet=U0&amp;row=199&amp;col=7&amp;number=0.00285&amp;sourceID=14","0.00285")</f>
        <v>0.00285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HYPERLINK("http://141.218.60.56/~jnz1568/getInfo.php?workbook=11_05.xlsx&amp;sheet=U0&amp;row=200&amp;col=6&amp;number=4.6&amp;sourceID=14","4.6")</f>
        <v>4.6</v>
      </c>
      <c r="G200" s="4" t="str">
        <f>HYPERLINK("http://141.218.60.56/~jnz1568/getInfo.php?workbook=11_05.xlsx&amp;sheet=U0&amp;row=200&amp;col=7&amp;number=0.00283&amp;sourceID=14","0.00283")</f>
        <v>0.00283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HYPERLINK("http://141.218.60.56/~jnz1568/getInfo.php?workbook=11_05.xlsx&amp;sheet=U0&amp;row=201&amp;col=6&amp;number=4.7&amp;sourceID=14","4.7")</f>
        <v>4.7</v>
      </c>
      <c r="G201" s="4" t="str">
        <f>HYPERLINK("http://141.218.60.56/~jnz1568/getInfo.php?workbook=11_05.xlsx&amp;sheet=U0&amp;row=201&amp;col=7&amp;number=0.00281&amp;sourceID=14","0.00281")</f>
        <v>0.00281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HYPERLINK("http://141.218.60.56/~jnz1568/getInfo.php?workbook=11_05.xlsx&amp;sheet=U0&amp;row=202&amp;col=6&amp;number=4.8&amp;sourceID=14","4.8")</f>
        <v>4.8</v>
      </c>
      <c r="G202" s="4" t="str">
        <f>HYPERLINK("http://141.218.60.56/~jnz1568/getInfo.php?workbook=11_05.xlsx&amp;sheet=U0&amp;row=202&amp;col=7&amp;number=0.00279&amp;sourceID=14","0.00279")</f>
        <v>0.00279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HYPERLINK("http://141.218.60.56/~jnz1568/getInfo.php?workbook=11_05.xlsx&amp;sheet=U0&amp;row=203&amp;col=6&amp;number=4.9&amp;sourceID=14","4.9")</f>
        <v>4.9</v>
      </c>
      <c r="G203" s="4" t="str">
        <f>HYPERLINK("http://141.218.60.56/~jnz1568/getInfo.php?workbook=11_05.xlsx&amp;sheet=U0&amp;row=203&amp;col=7&amp;number=0.00276&amp;sourceID=14","0.00276")</f>
        <v>0.00276</v>
      </c>
    </row>
    <row r="204" spans="1:7">
      <c r="A204" s="3">
        <v>11</v>
      </c>
      <c r="B204" s="3">
        <v>5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HYPERLINK("http://141.218.60.56/~jnz1568/getInfo.php?workbook=11_05.xlsx&amp;sheet=U0&amp;row=204&amp;col=6&amp;number=3&amp;sourceID=14","3")</f>
        <v>3</v>
      </c>
      <c r="G204" s="4" t="str">
        <f>HYPERLINK("http://141.218.60.56/~jnz1568/getInfo.php?workbook=11_05.xlsx&amp;sheet=U0&amp;row=204&amp;col=7&amp;number=0.00429&amp;sourceID=14","0.00429")</f>
        <v>0.00429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HYPERLINK("http://141.218.60.56/~jnz1568/getInfo.php?workbook=11_05.xlsx&amp;sheet=U0&amp;row=205&amp;col=6&amp;number=3.1&amp;sourceID=14","3.1")</f>
        <v>3.1</v>
      </c>
      <c r="G205" s="4" t="str">
        <f>HYPERLINK("http://141.218.60.56/~jnz1568/getInfo.php?workbook=11_05.xlsx&amp;sheet=U0&amp;row=205&amp;col=7&amp;number=0.00429&amp;sourceID=14","0.00429")</f>
        <v>0.00429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HYPERLINK("http://141.218.60.56/~jnz1568/getInfo.php?workbook=11_05.xlsx&amp;sheet=U0&amp;row=206&amp;col=6&amp;number=3.2&amp;sourceID=14","3.2")</f>
        <v>3.2</v>
      </c>
      <c r="G206" s="4" t="str">
        <f>HYPERLINK("http://141.218.60.56/~jnz1568/getInfo.php?workbook=11_05.xlsx&amp;sheet=U0&amp;row=206&amp;col=7&amp;number=0.00429&amp;sourceID=14","0.00429")</f>
        <v>0.00429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HYPERLINK("http://141.218.60.56/~jnz1568/getInfo.php?workbook=11_05.xlsx&amp;sheet=U0&amp;row=207&amp;col=6&amp;number=3.3&amp;sourceID=14","3.3")</f>
        <v>3.3</v>
      </c>
      <c r="G207" s="4" t="str">
        <f>HYPERLINK("http://141.218.60.56/~jnz1568/getInfo.php?workbook=11_05.xlsx&amp;sheet=U0&amp;row=207&amp;col=7&amp;number=0.00429&amp;sourceID=14","0.00429")</f>
        <v>0.00429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HYPERLINK("http://141.218.60.56/~jnz1568/getInfo.php?workbook=11_05.xlsx&amp;sheet=U0&amp;row=208&amp;col=6&amp;number=3.4&amp;sourceID=14","3.4")</f>
        <v>3.4</v>
      </c>
      <c r="G208" s="4" t="str">
        <f>HYPERLINK("http://141.218.60.56/~jnz1568/getInfo.php?workbook=11_05.xlsx&amp;sheet=U0&amp;row=208&amp;col=7&amp;number=0.00429&amp;sourceID=14","0.00429")</f>
        <v>0.00429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HYPERLINK("http://141.218.60.56/~jnz1568/getInfo.php?workbook=11_05.xlsx&amp;sheet=U0&amp;row=209&amp;col=6&amp;number=3.5&amp;sourceID=14","3.5")</f>
        <v>3.5</v>
      </c>
      <c r="G209" s="4" t="str">
        <f>HYPERLINK("http://141.218.60.56/~jnz1568/getInfo.php?workbook=11_05.xlsx&amp;sheet=U0&amp;row=209&amp;col=7&amp;number=0.00429&amp;sourceID=14","0.00429")</f>
        <v>0.00429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HYPERLINK("http://141.218.60.56/~jnz1568/getInfo.php?workbook=11_05.xlsx&amp;sheet=U0&amp;row=210&amp;col=6&amp;number=3.6&amp;sourceID=14","3.6")</f>
        <v>3.6</v>
      </c>
      <c r="G210" s="4" t="str">
        <f>HYPERLINK("http://141.218.60.56/~jnz1568/getInfo.php?workbook=11_05.xlsx&amp;sheet=U0&amp;row=210&amp;col=7&amp;number=0.00429&amp;sourceID=14","0.00429")</f>
        <v>0.00429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HYPERLINK("http://141.218.60.56/~jnz1568/getInfo.php?workbook=11_05.xlsx&amp;sheet=U0&amp;row=211&amp;col=6&amp;number=3.7&amp;sourceID=14","3.7")</f>
        <v>3.7</v>
      </c>
      <c r="G211" s="4" t="str">
        <f>HYPERLINK("http://141.218.60.56/~jnz1568/getInfo.php?workbook=11_05.xlsx&amp;sheet=U0&amp;row=211&amp;col=7&amp;number=0.00429&amp;sourceID=14","0.00429")</f>
        <v>0.00429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HYPERLINK("http://141.218.60.56/~jnz1568/getInfo.php?workbook=11_05.xlsx&amp;sheet=U0&amp;row=212&amp;col=6&amp;number=3.8&amp;sourceID=14","3.8")</f>
        <v>3.8</v>
      </c>
      <c r="G212" s="4" t="str">
        <f>HYPERLINK("http://141.218.60.56/~jnz1568/getInfo.php?workbook=11_05.xlsx&amp;sheet=U0&amp;row=212&amp;col=7&amp;number=0.0043&amp;sourceID=14","0.0043")</f>
        <v>0.0043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HYPERLINK("http://141.218.60.56/~jnz1568/getInfo.php?workbook=11_05.xlsx&amp;sheet=U0&amp;row=213&amp;col=6&amp;number=3.9&amp;sourceID=14","3.9")</f>
        <v>3.9</v>
      </c>
      <c r="G213" s="4" t="str">
        <f>HYPERLINK("http://141.218.60.56/~jnz1568/getInfo.php?workbook=11_05.xlsx&amp;sheet=U0&amp;row=213&amp;col=7&amp;number=0.0043&amp;sourceID=14","0.0043")</f>
        <v>0.0043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HYPERLINK("http://141.218.60.56/~jnz1568/getInfo.php?workbook=11_05.xlsx&amp;sheet=U0&amp;row=214&amp;col=6&amp;number=4&amp;sourceID=14","4")</f>
        <v>4</v>
      </c>
      <c r="G214" s="4" t="str">
        <f>HYPERLINK("http://141.218.60.56/~jnz1568/getInfo.php?workbook=11_05.xlsx&amp;sheet=U0&amp;row=214&amp;col=7&amp;number=0.0043&amp;sourceID=14","0.0043")</f>
        <v>0.0043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HYPERLINK("http://141.218.60.56/~jnz1568/getInfo.php?workbook=11_05.xlsx&amp;sheet=U0&amp;row=215&amp;col=6&amp;number=4.1&amp;sourceID=14","4.1")</f>
        <v>4.1</v>
      </c>
      <c r="G215" s="4" t="str">
        <f>HYPERLINK("http://141.218.60.56/~jnz1568/getInfo.php?workbook=11_05.xlsx&amp;sheet=U0&amp;row=215&amp;col=7&amp;number=0.0043&amp;sourceID=14","0.0043")</f>
        <v>0.0043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HYPERLINK("http://141.218.60.56/~jnz1568/getInfo.php?workbook=11_05.xlsx&amp;sheet=U0&amp;row=216&amp;col=6&amp;number=4.2&amp;sourceID=14","4.2")</f>
        <v>4.2</v>
      </c>
      <c r="G216" s="4" t="str">
        <f>HYPERLINK("http://141.218.60.56/~jnz1568/getInfo.php?workbook=11_05.xlsx&amp;sheet=U0&amp;row=216&amp;col=7&amp;number=0.0043&amp;sourceID=14","0.0043")</f>
        <v>0.0043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HYPERLINK("http://141.218.60.56/~jnz1568/getInfo.php?workbook=11_05.xlsx&amp;sheet=U0&amp;row=217&amp;col=6&amp;number=4.3&amp;sourceID=14","4.3")</f>
        <v>4.3</v>
      </c>
      <c r="G217" s="4" t="str">
        <f>HYPERLINK("http://141.218.60.56/~jnz1568/getInfo.php?workbook=11_05.xlsx&amp;sheet=U0&amp;row=217&amp;col=7&amp;number=0.00431&amp;sourceID=14","0.00431")</f>
        <v>0.00431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HYPERLINK("http://141.218.60.56/~jnz1568/getInfo.php?workbook=11_05.xlsx&amp;sheet=U0&amp;row=218&amp;col=6&amp;number=4.4&amp;sourceID=14","4.4")</f>
        <v>4.4</v>
      </c>
      <c r="G218" s="4" t="str">
        <f>HYPERLINK("http://141.218.60.56/~jnz1568/getInfo.php?workbook=11_05.xlsx&amp;sheet=U0&amp;row=218&amp;col=7&amp;number=0.00431&amp;sourceID=14","0.00431")</f>
        <v>0.00431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HYPERLINK("http://141.218.60.56/~jnz1568/getInfo.php?workbook=11_05.xlsx&amp;sheet=U0&amp;row=219&amp;col=6&amp;number=4.5&amp;sourceID=14","4.5")</f>
        <v>4.5</v>
      </c>
      <c r="G219" s="4" t="str">
        <f>HYPERLINK("http://141.218.60.56/~jnz1568/getInfo.php?workbook=11_05.xlsx&amp;sheet=U0&amp;row=219&amp;col=7&amp;number=0.00432&amp;sourceID=14","0.00432")</f>
        <v>0.00432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HYPERLINK("http://141.218.60.56/~jnz1568/getInfo.php?workbook=11_05.xlsx&amp;sheet=U0&amp;row=220&amp;col=6&amp;number=4.6&amp;sourceID=14","4.6")</f>
        <v>4.6</v>
      </c>
      <c r="G220" s="4" t="str">
        <f>HYPERLINK("http://141.218.60.56/~jnz1568/getInfo.php?workbook=11_05.xlsx&amp;sheet=U0&amp;row=220&amp;col=7&amp;number=0.00433&amp;sourceID=14","0.00433")</f>
        <v>0.00433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HYPERLINK("http://141.218.60.56/~jnz1568/getInfo.php?workbook=11_05.xlsx&amp;sheet=U0&amp;row=221&amp;col=6&amp;number=4.7&amp;sourceID=14","4.7")</f>
        <v>4.7</v>
      </c>
      <c r="G221" s="4" t="str">
        <f>HYPERLINK("http://141.218.60.56/~jnz1568/getInfo.php?workbook=11_05.xlsx&amp;sheet=U0&amp;row=221&amp;col=7&amp;number=0.00434&amp;sourceID=14","0.00434")</f>
        <v>0.00434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HYPERLINK("http://141.218.60.56/~jnz1568/getInfo.php?workbook=11_05.xlsx&amp;sheet=U0&amp;row=222&amp;col=6&amp;number=4.8&amp;sourceID=14","4.8")</f>
        <v>4.8</v>
      </c>
      <c r="G222" s="4" t="str">
        <f>HYPERLINK("http://141.218.60.56/~jnz1568/getInfo.php?workbook=11_05.xlsx&amp;sheet=U0&amp;row=222&amp;col=7&amp;number=0.00435&amp;sourceID=14","0.00435")</f>
        <v>0.00435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HYPERLINK("http://141.218.60.56/~jnz1568/getInfo.php?workbook=11_05.xlsx&amp;sheet=U0&amp;row=223&amp;col=6&amp;number=4.9&amp;sourceID=14","4.9")</f>
        <v>4.9</v>
      </c>
      <c r="G223" s="4" t="str">
        <f>HYPERLINK("http://141.218.60.56/~jnz1568/getInfo.php?workbook=11_05.xlsx&amp;sheet=U0&amp;row=223&amp;col=7&amp;number=0.00436&amp;sourceID=14","0.00436")</f>
        <v>0.00436</v>
      </c>
    </row>
    <row r="224" spans="1:7">
      <c r="A224" s="3">
        <v>11</v>
      </c>
      <c r="B224" s="3">
        <v>5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HYPERLINK("http://141.218.60.56/~jnz1568/getInfo.php?workbook=11_05.xlsx&amp;sheet=U0&amp;row=224&amp;col=6&amp;number=3&amp;sourceID=14","3")</f>
        <v>3</v>
      </c>
      <c r="G224" s="4" t="str">
        <f>HYPERLINK("http://141.218.60.56/~jnz1568/getInfo.php?workbook=11_05.xlsx&amp;sheet=U0&amp;row=224&amp;col=7&amp;number=0.00494&amp;sourceID=14","0.00494")</f>
        <v>0.00494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HYPERLINK("http://141.218.60.56/~jnz1568/getInfo.php?workbook=11_05.xlsx&amp;sheet=U0&amp;row=225&amp;col=6&amp;number=3.1&amp;sourceID=14","3.1")</f>
        <v>3.1</v>
      </c>
      <c r="G225" s="4" t="str">
        <f>HYPERLINK("http://141.218.60.56/~jnz1568/getInfo.php?workbook=11_05.xlsx&amp;sheet=U0&amp;row=225&amp;col=7&amp;number=0.00494&amp;sourceID=14","0.00494")</f>
        <v>0.00494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HYPERLINK("http://141.218.60.56/~jnz1568/getInfo.php?workbook=11_05.xlsx&amp;sheet=U0&amp;row=226&amp;col=6&amp;number=3.2&amp;sourceID=14","3.2")</f>
        <v>3.2</v>
      </c>
      <c r="G226" s="4" t="str">
        <f>HYPERLINK("http://141.218.60.56/~jnz1568/getInfo.php?workbook=11_05.xlsx&amp;sheet=U0&amp;row=226&amp;col=7&amp;number=0.00494&amp;sourceID=14","0.00494")</f>
        <v>0.00494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HYPERLINK("http://141.218.60.56/~jnz1568/getInfo.php?workbook=11_05.xlsx&amp;sheet=U0&amp;row=227&amp;col=6&amp;number=3.3&amp;sourceID=14","3.3")</f>
        <v>3.3</v>
      </c>
      <c r="G227" s="4" t="str">
        <f>HYPERLINK("http://141.218.60.56/~jnz1568/getInfo.php?workbook=11_05.xlsx&amp;sheet=U0&amp;row=227&amp;col=7&amp;number=0.00494&amp;sourceID=14","0.00494")</f>
        <v>0.00494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HYPERLINK("http://141.218.60.56/~jnz1568/getInfo.php?workbook=11_05.xlsx&amp;sheet=U0&amp;row=228&amp;col=6&amp;number=3.4&amp;sourceID=14","3.4")</f>
        <v>3.4</v>
      </c>
      <c r="G228" s="4" t="str">
        <f>HYPERLINK("http://141.218.60.56/~jnz1568/getInfo.php?workbook=11_05.xlsx&amp;sheet=U0&amp;row=228&amp;col=7&amp;number=0.00494&amp;sourceID=14","0.00494")</f>
        <v>0.00494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HYPERLINK("http://141.218.60.56/~jnz1568/getInfo.php?workbook=11_05.xlsx&amp;sheet=U0&amp;row=229&amp;col=6&amp;number=3.5&amp;sourceID=14","3.5")</f>
        <v>3.5</v>
      </c>
      <c r="G229" s="4" t="str">
        <f>HYPERLINK("http://141.218.60.56/~jnz1568/getInfo.php?workbook=11_05.xlsx&amp;sheet=U0&amp;row=229&amp;col=7&amp;number=0.00494&amp;sourceID=14","0.00494")</f>
        <v>0.00494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HYPERLINK("http://141.218.60.56/~jnz1568/getInfo.php?workbook=11_05.xlsx&amp;sheet=U0&amp;row=230&amp;col=6&amp;number=3.6&amp;sourceID=14","3.6")</f>
        <v>3.6</v>
      </c>
      <c r="G230" s="4" t="str">
        <f>HYPERLINK("http://141.218.60.56/~jnz1568/getInfo.php?workbook=11_05.xlsx&amp;sheet=U0&amp;row=230&amp;col=7&amp;number=0.00494&amp;sourceID=14","0.00494")</f>
        <v>0.00494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HYPERLINK("http://141.218.60.56/~jnz1568/getInfo.php?workbook=11_05.xlsx&amp;sheet=U0&amp;row=231&amp;col=6&amp;number=3.7&amp;sourceID=14","3.7")</f>
        <v>3.7</v>
      </c>
      <c r="G231" s="4" t="str">
        <f>HYPERLINK("http://141.218.60.56/~jnz1568/getInfo.php?workbook=11_05.xlsx&amp;sheet=U0&amp;row=231&amp;col=7&amp;number=0.00494&amp;sourceID=14","0.00494")</f>
        <v>0.00494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HYPERLINK("http://141.218.60.56/~jnz1568/getInfo.php?workbook=11_05.xlsx&amp;sheet=U0&amp;row=232&amp;col=6&amp;number=3.8&amp;sourceID=14","3.8")</f>
        <v>3.8</v>
      </c>
      <c r="G232" s="4" t="str">
        <f>HYPERLINK("http://141.218.60.56/~jnz1568/getInfo.php?workbook=11_05.xlsx&amp;sheet=U0&amp;row=232&amp;col=7&amp;number=0.00494&amp;sourceID=14","0.00494")</f>
        <v>0.00494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HYPERLINK("http://141.218.60.56/~jnz1568/getInfo.php?workbook=11_05.xlsx&amp;sheet=U0&amp;row=233&amp;col=6&amp;number=3.9&amp;sourceID=14","3.9")</f>
        <v>3.9</v>
      </c>
      <c r="G233" s="4" t="str">
        <f>HYPERLINK("http://141.218.60.56/~jnz1568/getInfo.php?workbook=11_05.xlsx&amp;sheet=U0&amp;row=233&amp;col=7&amp;number=0.00494&amp;sourceID=14","0.00494")</f>
        <v>0.00494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HYPERLINK("http://141.218.60.56/~jnz1568/getInfo.php?workbook=11_05.xlsx&amp;sheet=U0&amp;row=234&amp;col=6&amp;number=4&amp;sourceID=14","4")</f>
        <v>4</v>
      </c>
      <c r="G234" s="4" t="str">
        <f>HYPERLINK("http://141.218.60.56/~jnz1568/getInfo.php?workbook=11_05.xlsx&amp;sheet=U0&amp;row=234&amp;col=7&amp;number=0.00494&amp;sourceID=14","0.00494")</f>
        <v>0.00494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HYPERLINK("http://141.218.60.56/~jnz1568/getInfo.php?workbook=11_05.xlsx&amp;sheet=U0&amp;row=235&amp;col=6&amp;number=4.1&amp;sourceID=14","4.1")</f>
        <v>4.1</v>
      </c>
      <c r="G235" s="4" t="str">
        <f>HYPERLINK("http://141.218.60.56/~jnz1568/getInfo.php?workbook=11_05.xlsx&amp;sheet=U0&amp;row=235&amp;col=7&amp;number=0.00494&amp;sourceID=14","0.00494")</f>
        <v>0.00494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HYPERLINK("http://141.218.60.56/~jnz1568/getInfo.php?workbook=11_05.xlsx&amp;sheet=U0&amp;row=236&amp;col=6&amp;number=4.2&amp;sourceID=14","4.2")</f>
        <v>4.2</v>
      </c>
      <c r="G236" s="4" t="str">
        <f>HYPERLINK("http://141.218.60.56/~jnz1568/getInfo.php?workbook=11_05.xlsx&amp;sheet=U0&amp;row=236&amp;col=7&amp;number=0.00494&amp;sourceID=14","0.00494")</f>
        <v>0.00494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HYPERLINK("http://141.218.60.56/~jnz1568/getInfo.php?workbook=11_05.xlsx&amp;sheet=U0&amp;row=237&amp;col=6&amp;number=4.3&amp;sourceID=14","4.3")</f>
        <v>4.3</v>
      </c>
      <c r="G237" s="4" t="str">
        <f>HYPERLINK("http://141.218.60.56/~jnz1568/getInfo.php?workbook=11_05.xlsx&amp;sheet=U0&amp;row=237&amp;col=7&amp;number=0.00493&amp;sourceID=14","0.00493")</f>
        <v>0.00493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HYPERLINK("http://141.218.60.56/~jnz1568/getInfo.php?workbook=11_05.xlsx&amp;sheet=U0&amp;row=238&amp;col=6&amp;number=4.4&amp;sourceID=14","4.4")</f>
        <v>4.4</v>
      </c>
      <c r="G238" s="4" t="str">
        <f>HYPERLINK("http://141.218.60.56/~jnz1568/getInfo.php?workbook=11_05.xlsx&amp;sheet=U0&amp;row=238&amp;col=7&amp;number=0.00493&amp;sourceID=14","0.00493")</f>
        <v>0.00493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HYPERLINK("http://141.218.60.56/~jnz1568/getInfo.php?workbook=11_05.xlsx&amp;sheet=U0&amp;row=239&amp;col=6&amp;number=4.5&amp;sourceID=14","4.5")</f>
        <v>4.5</v>
      </c>
      <c r="G239" s="4" t="str">
        <f>HYPERLINK("http://141.218.60.56/~jnz1568/getInfo.php?workbook=11_05.xlsx&amp;sheet=U0&amp;row=239&amp;col=7&amp;number=0.00493&amp;sourceID=14","0.00493")</f>
        <v>0.00493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HYPERLINK("http://141.218.60.56/~jnz1568/getInfo.php?workbook=11_05.xlsx&amp;sheet=U0&amp;row=240&amp;col=6&amp;number=4.6&amp;sourceID=14","4.6")</f>
        <v>4.6</v>
      </c>
      <c r="G240" s="4" t="str">
        <f>HYPERLINK("http://141.218.60.56/~jnz1568/getInfo.php?workbook=11_05.xlsx&amp;sheet=U0&amp;row=240&amp;col=7&amp;number=0.00493&amp;sourceID=14","0.00493")</f>
        <v>0.00493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HYPERLINK("http://141.218.60.56/~jnz1568/getInfo.php?workbook=11_05.xlsx&amp;sheet=U0&amp;row=241&amp;col=6&amp;number=4.7&amp;sourceID=14","4.7")</f>
        <v>4.7</v>
      </c>
      <c r="G241" s="4" t="str">
        <f>HYPERLINK("http://141.218.60.56/~jnz1568/getInfo.php?workbook=11_05.xlsx&amp;sheet=U0&amp;row=241&amp;col=7&amp;number=0.00492&amp;sourceID=14","0.00492")</f>
        <v>0.00492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HYPERLINK("http://141.218.60.56/~jnz1568/getInfo.php?workbook=11_05.xlsx&amp;sheet=U0&amp;row=242&amp;col=6&amp;number=4.8&amp;sourceID=14","4.8")</f>
        <v>4.8</v>
      </c>
      <c r="G242" s="4" t="str">
        <f>HYPERLINK("http://141.218.60.56/~jnz1568/getInfo.php?workbook=11_05.xlsx&amp;sheet=U0&amp;row=242&amp;col=7&amp;number=0.00492&amp;sourceID=14","0.00492")</f>
        <v>0.00492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HYPERLINK("http://141.218.60.56/~jnz1568/getInfo.php?workbook=11_05.xlsx&amp;sheet=U0&amp;row=243&amp;col=6&amp;number=4.9&amp;sourceID=14","4.9")</f>
        <v>4.9</v>
      </c>
      <c r="G243" s="4" t="str">
        <f>HYPERLINK("http://141.218.60.56/~jnz1568/getInfo.php?workbook=11_05.xlsx&amp;sheet=U0&amp;row=243&amp;col=7&amp;number=0.00491&amp;sourceID=14","0.00491")</f>
        <v>0.00491</v>
      </c>
    </row>
    <row r="244" spans="1:7">
      <c r="A244" s="3">
        <v>11</v>
      </c>
      <c r="B244" s="3">
        <v>5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HYPERLINK("http://141.218.60.56/~jnz1568/getInfo.php?workbook=11_05.xlsx&amp;sheet=U0&amp;row=244&amp;col=6&amp;number=3&amp;sourceID=14","3")</f>
        <v>3</v>
      </c>
      <c r="G244" s="4" t="str">
        <f>HYPERLINK("http://141.218.60.56/~jnz1568/getInfo.php?workbook=11_05.xlsx&amp;sheet=U0&amp;row=244&amp;col=7&amp;number=0.00255&amp;sourceID=14","0.00255")</f>
        <v>0.00255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HYPERLINK("http://141.218.60.56/~jnz1568/getInfo.php?workbook=11_05.xlsx&amp;sheet=U0&amp;row=245&amp;col=6&amp;number=3.1&amp;sourceID=14","3.1")</f>
        <v>3.1</v>
      </c>
      <c r="G245" s="4" t="str">
        <f>HYPERLINK("http://141.218.60.56/~jnz1568/getInfo.php?workbook=11_05.xlsx&amp;sheet=U0&amp;row=245&amp;col=7&amp;number=0.00255&amp;sourceID=14","0.00255")</f>
        <v>0.00255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HYPERLINK("http://141.218.60.56/~jnz1568/getInfo.php?workbook=11_05.xlsx&amp;sheet=U0&amp;row=246&amp;col=6&amp;number=3.2&amp;sourceID=14","3.2")</f>
        <v>3.2</v>
      </c>
      <c r="G246" s="4" t="str">
        <f>HYPERLINK("http://141.218.60.56/~jnz1568/getInfo.php?workbook=11_05.xlsx&amp;sheet=U0&amp;row=246&amp;col=7&amp;number=0.00255&amp;sourceID=14","0.00255")</f>
        <v>0.00255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HYPERLINK("http://141.218.60.56/~jnz1568/getInfo.php?workbook=11_05.xlsx&amp;sheet=U0&amp;row=247&amp;col=6&amp;number=3.3&amp;sourceID=14","3.3")</f>
        <v>3.3</v>
      </c>
      <c r="G247" s="4" t="str">
        <f>HYPERLINK("http://141.218.60.56/~jnz1568/getInfo.php?workbook=11_05.xlsx&amp;sheet=U0&amp;row=247&amp;col=7&amp;number=0.00255&amp;sourceID=14","0.00255")</f>
        <v>0.00255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HYPERLINK("http://141.218.60.56/~jnz1568/getInfo.php?workbook=11_05.xlsx&amp;sheet=U0&amp;row=248&amp;col=6&amp;number=3.4&amp;sourceID=14","3.4")</f>
        <v>3.4</v>
      </c>
      <c r="G248" s="4" t="str">
        <f>HYPERLINK("http://141.218.60.56/~jnz1568/getInfo.php?workbook=11_05.xlsx&amp;sheet=U0&amp;row=248&amp;col=7&amp;number=0.00255&amp;sourceID=14","0.00255")</f>
        <v>0.00255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HYPERLINK("http://141.218.60.56/~jnz1568/getInfo.php?workbook=11_05.xlsx&amp;sheet=U0&amp;row=249&amp;col=6&amp;number=3.5&amp;sourceID=14","3.5")</f>
        <v>3.5</v>
      </c>
      <c r="G249" s="4" t="str">
        <f>HYPERLINK("http://141.218.60.56/~jnz1568/getInfo.php?workbook=11_05.xlsx&amp;sheet=U0&amp;row=249&amp;col=7&amp;number=0.00255&amp;sourceID=14","0.00255")</f>
        <v>0.00255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HYPERLINK("http://141.218.60.56/~jnz1568/getInfo.php?workbook=11_05.xlsx&amp;sheet=U0&amp;row=250&amp;col=6&amp;number=3.6&amp;sourceID=14","3.6")</f>
        <v>3.6</v>
      </c>
      <c r="G250" s="4" t="str">
        <f>HYPERLINK("http://141.218.60.56/~jnz1568/getInfo.php?workbook=11_05.xlsx&amp;sheet=U0&amp;row=250&amp;col=7&amp;number=0.00255&amp;sourceID=14","0.00255")</f>
        <v>0.00255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HYPERLINK("http://141.218.60.56/~jnz1568/getInfo.php?workbook=11_05.xlsx&amp;sheet=U0&amp;row=251&amp;col=6&amp;number=3.7&amp;sourceID=14","3.7")</f>
        <v>3.7</v>
      </c>
      <c r="G251" s="4" t="str">
        <f>HYPERLINK("http://141.218.60.56/~jnz1568/getInfo.php?workbook=11_05.xlsx&amp;sheet=U0&amp;row=251&amp;col=7&amp;number=0.00255&amp;sourceID=14","0.00255")</f>
        <v>0.00255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HYPERLINK("http://141.218.60.56/~jnz1568/getInfo.php?workbook=11_05.xlsx&amp;sheet=U0&amp;row=252&amp;col=6&amp;number=3.8&amp;sourceID=14","3.8")</f>
        <v>3.8</v>
      </c>
      <c r="G252" s="4" t="str">
        <f>HYPERLINK("http://141.218.60.56/~jnz1568/getInfo.php?workbook=11_05.xlsx&amp;sheet=U0&amp;row=252&amp;col=7&amp;number=0.00255&amp;sourceID=14","0.00255")</f>
        <v>0.00255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HYPERLINK("http://141.218.60.56/~jnz1568/getInfo.php?workbook=11_05.xlsx&amp;sheet=U0&amp;row=253&amp;col=6&amp;number=3.9&amp;sourceID=14","3.9")</f>
        <v>3.9</v>
      </c>
      <c r="G253" s="4" t="str">
        <f>HYPERLINK("http://141.218.60.56/~jnz1568/getInfo.php?workbook=11_05.xlsx&amp;sheet=U0&amp;row=253&amp;col=7&amp;number=0.00254&amp;sourceID=14","0.00254")</f>
        <v>0.00254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HYPERLINK("http://141.218.60.56/~jnz1568/getInfo.php?workbook=11_05.xlsx&amp;sheet=U0&amp;row=254&amp;col=6&amp;number=4&amp;sourceID=14","4")</f>
        <v>4</v>
      </c>
      <c r="G254" s="4" t="str">
        <f>HYPERLINK("http://141.218.60.56/~jnz1568/getInfo.php?workbook=11_05.xlsx&amp;sheet=U0&amp;row=254&amp;col=7&amp;number=0.00254&amp;sourceID=14","0.00254")</f>
        <v>0.00254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HYPERLINK("http://141.218.60.56/~jnz1568/getInfo.php?workbook=11_05.xlsx&amp;sheet=U0&amp;row=255&amp;col=6&amp;number=4.1&amp;sourceID=14","4.1")</f>
        <v>4.1</v>
      </c>
      <c r="G255" s="4" t="str">
        <f>HYPERLINK("http://141.218.60.56/~jnz1568/getInfo.php?workbook=11_05.xlsx&amp;sheet=U0&amp;row=255&amp;col=7&amp;number=0.00254&amp;sourceID=14","0.00254")</f>
        <v>0.00254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HYPERLINK("http://141.218.60.56/~jnz1568/getInfo.php?workbook=11_05.xlsx&amp;sheet=U0&amp;row=256&amp;col=6&amp;number=4.2&amp;sourceID=14","4.2")</f>
        <v>4.2</v>
      </c>
      <c r="G256" s="4" t="str">
        <f>HYPERLINK("http://141.218.60.56/~jnz1568/getInfo.php?workbook=11_05.xlsx&amp;sheet=U0&amp;row=256&amp;col=7&amp;number=0.00254&amp;sourceID=14","0.00254")</f>
        <v>0.00254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HYPERLINK("http://141.218.60.56/~jnz1568/getInfo.php?workbook=11_05.xlsx&amp;sheet=U0&amp;row=257&amp;col=6&amp;number=4.3&amp;sourceID=14","4.3")</f>
        <v>4.3</v>
      </c>
      <c r="G257" s="4" t="str">
        <f>HYPERLINK("http://141.218.60.56/~jnz1568/getInfo.php?workbook=11_05.xlsx&amp;sheet=U0&amp;row=257&amp;col=7&amp;number=0.00254&amp;sourceID=14","0.00254")</f>
        <v>0.00254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HYPERLINK("http://141.218.60.56/~jnz1568/getInfo.php?workbook=11_05.xlsx&amp;sheet=U0&amp;row=258&amp;col=6&amp;number=4.4&amp;sourceID=14","4.4")</f>
        <v>4.4</v>
      </c>
      <c r="G258" s="4" t="str">
        <f>HYPERLINK("http://141.218.60.56/~jnz1568/getInfo.php?workbook=11_05.xlsx&amp;sheet=U0&amp;row=258&amp;col=7&amp;number=0.00254&amp;sourceID=14","0.00254")</f>
        <v>0.00254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HYPERLINK("http://141.218.60.56/~jnz1568/getInfo.php?workbook=11_05.xlsx&amp;sheet=U0&amp;row=259&amp;col=6&amp;number=4.5&amp;sourceID=14","4.5")</f>
        <v>4.5</v>
      </c>
      <c r="G259" s="4" t="str">
        <f>HYPERLINK("http://141.218.60.56/~jnz1568/getInfo.php?workbook=11_05.xlsx&amp;sheet=U0&amp;row=259&amp;col=7&amp;number=0.00254&amp;sourceID=14","0.00254")</f>
        <v>0.00254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HYPERLINK("http://141.218.60.56/~jnz1568/getInfo.php?workbook=11_05.xlsx&amp;sheet=U0&amp;row=260&amp;col=6&amp;number=4.6&amp;sourceID=14","4.6")</f>
        <v>4.6</v>
      </c>
      <c r="G260" s="4" t="str">
        <f>HYPERLINK("http://141.218.60.56/~jnz1568/getInfo.php?workbook=11_05.xlsx&amp;sheet=U0&amp;row=260&amp;col=7&amp;number=0.00254&amp;sourceID=14","0.00254")</f>
        <v>0.00254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HYPERLINK("http://141.218.60.56/~jnz1568/getInfo.php?workbook=11_05.xlsx&amp;sheet=U0&amp;row=261&amp;col=6&amp;number=4.7&amp;sourceID=14","4.7")</f>
        <v>4.7</v>
      </c>
      <c r="G261" s="4" t="str">
        <f>HYPERLINK("http://141.218.60.56/~jnz1568/getInfo.php?workbook=11_05.xlsx&amp;sheet=U0&amp;row=261&amp;col=7&amp;number=0.00253&amp;sourceID=14","0.00253")</f>
        <v>0.00253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HYPERLINK("http://141.218.60.56/~jnz1568/getInfo.php?workbook=11_05.xlsx&amp;sheet=U0&amp;row=262&amp;col=6&amp;number=4.8&amp;sourceID=14","4.8")</f>
        <v>4.8</v>
      </c>
      <c r="G262" s="4" t="str">
        <f>HYPERLINK("http://141.218.60.56/~jnz1568/getInfo.php?workbook=11_05.xlsx&amp;sheet=U0&amp;row=262&amp;col=7&amp;number=0.00253&amp;sourceID=14","0.00253")</f>
        <v>0.00253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HYPERLINK("http://141.218.60.56/~jnz1568/getInfo.php?workbook=11_05.xlsx&amp;sheet=U0&amp;row=263&amp;col=6&amp;number=4.9&amp;sourceID=14","4.9")</f>
        <v>4.9</v>
      </c>
      <c r="G263" s="4" t="str">
        <f>HYPERLINK("http://141.218.60.56/~jnz1568/getInfo.php?workbook=11_05.xlsx&amp;sheet=U0&amp;row=263&amp;col=7&amp;number=0.00253&amp;sourceID=14","0.00253")</f>
        <v>0.00253</v>
      </c>
    </row>
    <row r="264" spans="1:7">
      <c r="A264" s="3">
        <v>11</v>
      </c>
      <c r="B264" s="3">
        <v>5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HYPERLINK("http://141.218.60.56/~jnz1568/getInfo.php?workbook=11_05.xlsx&amp;sheet=U0&amp;row=264&amp;col=6&amp;number=3&amp;sourceID=14","3")</f>
        <v>3</v>
      </c>
      <c r="G264" s="4" t="str">
        <f>HYPERLINK("http://141.218.60.56/~jnz1568/getInfo.php?workbook=11_05.xlsx&amp;sheet=U0&amp;row=264&amp;col=7&amp;number=0.00307&amp;sourceID=14","0.00307")</f>
        <v>0.00307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HYPERLINK("http://141.218.60.56/~jnz1568/getInfo.php?workbook=11_05.xlsx&amp;sheet=U0&amp;row=265&amp;col=6&amp;number=3.1&amp;sourceID=14","3.1")</f>
        <v>3.1</v>
      </c>
      <c r="G265" s="4" t="str">
        <f>HYPERLINK("http://141.218.60.56/~jnz1568/getInfo.php?workbook=11_05.xlsx&amp;sheet=U0&amp;row=265&amp;col=7&amp;number=0.00307&amp;sourceID=14","0.00307")</f>
        <v>0.00307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HYPERLINK("http://141.218.60.56/~jnz1568/getInfo.php?workbook=11_05.xlsx&amp;sheet=U0&amp;row=266&amp;col=6&amp;number=3.2&amp;sourceID=14","3.2")</f>
        <v>3.2</v>
      </c>
      <c r="G266" s="4" t="str">
        <f>HYPERLINK("http://141.218.60.56/~jnz1568/getInfo.php?workbook=11_05.xlsx&amp;sheet=U0&amp;row=266&amp;col=7&amp;number=0.00307&amp;sourceID=14","0.00307")</f>
        <v>0.00307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HYPERLINK("http://141.218.60.56/~jnz1568/getInfo.php?workbook=11_05.xlsx&amp;sheet=U0&amp;row=267&amp;col=6&amp;number=3.3&amp;sourceID=14","3.3")</f>
        <v>3.3</v>
      </c>
      <c r="G267" s="4" t="str">
        <f>HYPERLINK("http://141.218.60.56/~jnz1568/getInfo.php?workbook=11_05.xlsx&amp;sheet=U0&amp;row=267&amp;col=7&amp;number=0.00307&amp;sourceID=14","0.00307")</f>
        <v>0.00307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HYPERLINK("http://141.218.60.56/~jnz1568/getInfo.php?workbook=11_05.xlsx&amp;sheet=U0&amp;row=268&amp;col=6&amp;number=3.4&amp;sourceID=14","3.4")</f>
        <v>3.4</v>
      </c>
      <c r="G268" s="4" t="str">
        <f>HYPERLINK("http://141.218.60.56/~jnz1568/getInfo.php?workbook=11_05.xlsx&amp;sheet=U0&amp;row=268&amp;col=7&amp;number=0.00307&amp;sourceID=14","0.00307")</f>
        <v>0.00307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HYPERLINK("http://141.218.60.56/~jnz1568/getInfo.php?workbook=11_05.xlsx&amp;sheet=U0&amp;row=269&amp;col=6&amp;number=3.5&amp;sourceID=14","3.5")</f>
        <v>3.5</v>
      </c>
      <c r="G269" s="4" t="str">
        <f>HYPERLINK("http://141.218.60.56/~jnz1568/getInfo.php?workbook=11_05.xlsx&amp;sheet=U0&amp;row=269&amp;col=7&amp;number=0.00307&amp;sourceID=14","0.00307")</f>
        <v>0.00307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HYPERLINK("http://141.218.60.56/~jnz1568/getInfo.php?workbook=11_05.xlsx&amp;sheet=U0&amp;row=270&amp;col=6&amp;number=3.6&amp;sourceID=14","3.6")</f>
        <v>3.6</v>
      </c>
      <c r="G270" s="4" t="str">
        <f>HYPERLINK("http://141.218.60.56/~jnz1568/getInfo.php?workbook=11_05.xlsx&amp;sheet=U0&amp;row=270&amp;col=7&amp;number=0.00307&amp;sourceID=14","0.00307")</f>
        <v>0.00307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HYPERLINK("http://141.218.60.56/~jnz1568/getInfo.php?workbook=11_05.xlsx&amp;sheet=U0&amp;row=271&amp;col=6&amp;number=3.7&amp;sourceID=14","3.7")</f>
        <v>3.7</v>
      </c>
      <c r="G271" s="4" t="str">
        <f>HYPERLINK("http://141.218.60.56/~jnz1568/getInfo.php?workbook=11_05.xlsx&amp;sheet=U0&amp;row=271&amp;col=7&amp;number=0.00307&amp;sourceID=14","0.00307")</f>
        <v>0.00307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HYPERLINK("http://141.218.60.56/~jnz1568/getInfo.php?workbook=11_05.xlsx&amp;sheet=U0&amp;row=272&amp;col=6&amp;number=3.8&amp;sourceID=14","3.8")</f>
        <v>3.8</v>
      </c>
      <c r="G272" s="4" t="str">
        <f>HYPERLINK("http://141.218.60.56/~jnz1568/getInfo.php?workbook=11_05.xlsx&amp;sheet=U0&amp;row=272&amp;col=7&amp;number=0.00307&amp;sourceID=14","0.00307")</f>
        <v>0.00307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HYPERLINK("http://141.218.60.56/~jnz1568/getInfo.php?workbook=11_05.xlsx&amp;sheet=U0&amp;row=273&amp;col=6&amp;number=3.9&amp;sourceID=14","3.9")</f>
        <v>3.9</v>
      </c>
      <c r="G273" s="4" t="str">
        <f>HYPERLINK("http://141.218.60.56/~jnz1568/getInfo.php?workbook=11_05.xlsx&amp;sheet=U0&amp;row=273&amp;col=7&amp;number=0.00307&amp;sourceID=14","0.00307")</f>
        <v>0.00307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HYPERLINK("http://141.218.60.56/~jnz1568/getInfo.php?workbook=11_05.xlsx&amp;sheet=U0&amp;row=274&amp;col=6&amp;number=4&amp;sourceID=14","4")</f>
        <v>4</v>
      </c>
      <c r="G274" s="4" t="str">
        <f>HYPERLINK("http://141.218.60.56/~jnz1568/getInfo.php?workbook=11_05.xlsx&amp;sheet=U0&amp;row=274&amp;col=7&amp;number=0.00307&amp;sourceID=14","0.00307")</f>
        <v>0.00307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HYPERLINK("http://141.218.60.56/~jnz1568/getInfo.php?workbook=11_05.xlsx&amp;sheet=U0&amp;row=275&amp;col=6&amp;number=4.1&amp;sourceID=14","4.1")</f>
        <v>4.1</v>
      </c>
      <c r="G275" s="4" t="str">
        <f>HYPERLINK("http://141.218.60.56/~jnz1568/getInfo.php?workbook=11_05.xlsx&amp;sheet=U0&amp;row=275&amp;col=7&amp;number=0.00307&amp;sourceID=14","0.00307")</f>
        <v>0.00307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HYPERLINK("http://141.218.60.56/~jnz1568/getInfo.php?workbook=11_05.xlsx&amp;sheet=U0&amp;row=276&amp;col=6&amp;number=4.2&amp;sourceID=14","4.2")</f>
        <v>4.2</v>
      </c>
      <c r="G276" s="4" t="str">
        <f>HYPERLINK("http://141.218.60.56/~jnz1568/getInfo.php?workbook=11_05.xlsx&amp;sheet=U0&amp;row=276&amp;col=7&amp;number=0.00307&amp;sourceID=14","0.00307")</f>
        <v>0.00307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HYPERLINK("http://141.218.60.56/~jnz1568/getInfo.php?workbook=11_05.xlsx&amp;sheet=U0&amp;row=277&amp;col=6&amp;number=4.3&amp;sourceID=14","4.3")</f>
        <v>4.3</v>
      </c>
      <c r="G277" s="4" t="str">
        <f>HYPERLINK("http://141.218.60.56/~jnz1568/getInfo.php?workbook=11_05.xlsx&amp;sheet=U0&amp;row=277&amp;col=7&amp;number=0.00307&amp;sourceID=14","0.00307")</f>
        <v>0.00307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HYPERLINK("http://141.218.60.56/~jnz1568/getInfo.php?workbook=11_05.xlsx&amp;sheet=U0&amp;row=278&amp;col=6&amp;number=4.4&amp;sourceID=14","4.4")</f>
        <v>4.4</v>
      </c>
      <c r="G278" s="4" t="str">
        <f>HYPERLINK("http://141.218.60.56/~jnz1568/getInfo.php?workbook=11_05.xlsx&amp;sheet=U0&amp;row=278&amp;col=7&amp;number=0.00307&amp;sourceID=14","0.00307")</f>
        <v>0.00307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HYPERLINK("http://141.218.60.56/~jnz1568/getInfo.php?workbook=11_05.xlsx&amp;sheet=U0&amp;row=279&amp;col=6&amp;number=4.5&amp;sourceID=14","4.5")</f>
        <v>4.5</v>
      </c>
      <c r="G279" s="4" t="str">
        <f>HYPERLINK("http://141.218.60.56/~jnz1568/getInfo.php?workbook=11_05.xlsx&amp;sheet=U0&amp;row=279&amp;col=7&amp;number=0.00307&amp;sourceID=14","0.00307")</f>
        <v>0.00307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HYPERLINK("http://141.218.60.56/~jnz1568/getInfo.php?workbook=11_05.xlsx&amp;sheet=U0&amp;row=280&amp;col=6&amp;number=4.6&amp;sourceID=14","4.6")</f>
        <v>4.6</v>
      </c>
      <c r="G280" s="4" t="str">
        <f>HYPERLINK("http://141.218.60.56/~jnz1568/getInfo.php?workbook=11_05.xlsx&amp;sheet=U0&amp;row=280&amp;col=7&amp;number=0.00307&amp;sourceID=14","0.00307")</f>
        <v>0.00307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HYPERLINK("http://141.218.60.56/~jnz1568/getInfo.php?workbook=11_05.xlsx&amp;sheet=U0&amp;row=281&amp;col=6&amp;number=4.7&amp;sourceID=14","4.7")</f>
        <v>4.7</v>
      </c>
      <c r="G281" s="4" t="str">
        <f>HYPERLINK("http://141.218.60.56/~jnz1568/getInfo.php?workbook=11_05.xlsx&amp;sheet=U0&amp;row=281&amp;col=7&amp;number=0.00307&amp;sourceID=14","0.00307")</f>
        <v>0.00307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HYPERLINK("http://141.218.60.56/~jnz1568/getInfo.php?workbook=11_05.xlsx&amp;sheet=U0&amp;row=282&amp;col=6&amp;number=4.8&amp;sourceID=14","4.8")</f>
        <v>4.8</v>
      </c>
      <c r="G282" s="4" t="str">
        <f>HYPERLINK("http://141.218.60.56/~jnz1568/getInfo.php?workbook=11_05.xlsx&amp;sheet=U0&amp;row=282&amp;col=7&amp;number=0.00307&amp;sourceID=14","0.00307")</f>
        <v>0.00307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HYPERLINK("http://141.218.60.56/~jnz1568/getInfo.php?workbook=11_05.xlsx&amp;sheet=U0&amp;row=283&amp;col=6&amp;number=4.9&amp;sourceID=14","4.9")</f>
        <v>4.9</v>
      </c>
      <c r="G283" s="4" t="str">
        <f>HYPERLINK("http://141.218.60.56/~jnz1568/getInfo.php?workbook=11_05.xlsx&amp;sheet=U0&amp;row=283&amp;col=7&amp;number=0.00307&amp;sourceID=14","0.00307")</f>
        <v>0.00307</v>
      </c>
    </row>
    <row r="284" spans="1:7">
      <c r="A284" s="3">
        <v>11</v>
      </c>
      <c r="B284" s="3">
        <v>5</v>
      </c>
      <c r="C284" s="3">
        <v>2</v>
      </c>
      <c r="D284" s="3">
        <v>3</v>
      </c>
      <c r="E284" s="3">
        <v>1</v>
      </c>
      <c r="F284" s="4" t="str">
        <f>HYPERLINK("http://141.218.60.56/~jnz1568/getInfo.php?workbook=11_05.xlsx&amp;sheet=U0&amp;row=284&amp;col=6&amp;number=3&amp;sourceID=14","3")</f>
        <v>3</v>
      </c>
      <c r="G284" s="4" t="str">
        <f>HYPERLINK("http://141.218.60.56/~jnz1568/getInfo.php?workbook=11_05.xlsx&amp;sheet=U0&amp;row=284&amp;col=7&amp;number=0.0221&amp;sourceID=14","0.0221")</f>
        <v>0.0221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HYPERLINK("http://141.218.60.56/~jnz1568/getInfo.php?workbook=11_05.xlsx&amp;sheet=U0&amp;row=285&amp;col=6&amp;number=3.1&amp;sourceID=14","3.1")</f>
        <v>3.1</v>
      </c>
      <c r="G285" s="4" t="str">
        <f>HYPERLINK("http://141.218.60.56/~jnz1568/getInfo.php?workbook=11_05.xlsx&amp;sheet=U0&amp;row=285&amp;col=7&amp;number=0.0221&amp;sourceID=14","0.0221")</f>
        <v>0.0221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HYPERLINK("http://141.218.60.56/~jnz1568/getInfo.php?workbook=11_05.xlsx&amp;sheet=U0&amp;row=286&amp;col=6&amp;number=3.2&amp;sourceID=14","3.2")</f>
        <v>3.2</v>
      </c>
      <c r="G286" s="4" t="str">
        <f>HYPERLINK("http://141.218.60.56/~jnz1568/getInfo.php?workbook=11_05.xlsx&amp;sheet=U0&amp;row=286&amp;col=7&amp;number=0.0221&amp;sourceID=14","0.0221")</f>
        <v>0.0221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HYPERLINK("http://141.218.60.56/~jnz1568/getInfo.php?workbook=11_05.xlsx&amp;sheet=U0&amp;row=287&amp;col=6&amp;number=3.3&amp;sourceID=14","3.3")</f>
        <v>3.3</v>
      </c>
      <c r="G287" s="4" t="str">
        <f>HYPERLINK("http://141.218.60.56/~jnz1568/getInfo.php?workbook=11_05.xlsx&amp;sheet=U0&amp;row=287&amp;col=7&amp;number=0.0221&amp;sourceID=14","0.0221")</f>
        <v>0.0221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HYPERLINK("http://141.218.60.56/~jnz1568/getInfo.php?workbook=11_05.xlsx&amp;sheet=U0&amp;row=288&amp;col=6&amp;number=3.4&amp;sourceID=14","3.4")</f>
        <v>3.4</v>
      </c>
      <c r="G288" s="4" t="str">
        <f>HYPERLINK("http://141.218.60.56/~jnz1568/getInfo.php?workbook=11_05.xlsx&amp;sheet=U0&amp;row=288&amp;col=7&amp;number=0.0221&amp;sourceID=14","0.0221")</f>
        <v>0.0221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HYPERLINK("http://141.218.60.56/~jnz1568/getInfo.php?workbook=11_05.xlsx&amp;sheet=U0&amp;row=289&amp;col=6&amp;number=3.5&amp;sourceID=14","3.5")</f>
        <v>3.5</v>
      </c>
      <c r="G289" s="4" t="str">
        <f>HYPERLINK("http://141.218.60.56/~jnz1568/getInfo.php?workbook=11_05.xlsx&amp;sheet=U0&amp;row=289&amp;col=7&amp;number=0.0221&amp;sourceID=14","0.0221")</f>
        <v>0.0221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HYPERLINK("http://141.218.60.56/~jnz1568/getInfo.php?workbook=11_05.xlsx&amp;sheet=U0&amp;row=290&amp;col=6&amp;number=3.6&amp;sourceID=14","3.6")</f>
        <v>3.6</v>
      </c>
      <c r="G290" s="4" t="str">
        <f>HYPERLINK("http://141.218.60.56/~jnz1568/getInfo.php?workbook=11_05.xlsx&amp;sheet=U0&amp;row=290&amp;col=7&amp;number=0.022&amp;sourceID=14","0.022")</f>
        <v>0.022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HYPERLINK("http://141.218.60.56/~jnz1568/getInfo.php?workbook=11_05.xlsx&amp;sheet=U0&amp;row=291&amp;col=6&amp;number=3.7&amp;sourceID=14","3.7")</f>
        <v>3.7</v>
      </c>
      <c r="G291" s="4" t="str">
        <f>HYPERLINK("http://141.218.60.56/~jnz1568/getInfo.php?workbook=11_05.xlsx&amp;sheet=U0&amp;row=291&amp;col=7&amp;number=0.022&amp;sourceID=14","0.022")</f>
        <v>0.022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HYPERLINK("http://141.218.60.56/~jnz1568/getInfo.php?workbook=11_05.xlsx&amp;sheet=U0&amp;row=292&amp;col=6&amp;number=3.8&amp;sourceID=14","3.8")</f>
        <v>3.8</v>
      </c>
      <c r="G292" s="4" t="str">
        <f>HYPERLINK("http://141.218.60.56/~jnz1568/getInfo.php?workbook=11_05.xlsx&amp;sheet=U0&amp;row=292&amp;col=7&amp;number=0.022&amp;sourceID=14","0.022")</f>
        <v>0.022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HYPERLINK("http://141.218.60.56/~jnz1568/getInfo.php?workbook=11_05.xlsx&amp;sheet=U0&amp;row=293&amp;col=6&amp;number=3.9&amp;sourceID=14","3.9")</f>
        <v>3.9</v>
      </c>
      <c r="G293" s="4" t="str">
        <f>HYPERLINK("http://141.218.60.56/~jnz1568/getInfo.php?workbook=11_05.xlsx&amp;sheet=U0&amp;row=293&amp;col=7&amp;number=0.022&amp;sourceID=14","0.022")</f>
        <v>0.022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HYPERLINK("http://141.218.60.56/~jnz1568/getInfo.php?workbook=11_05.xlsx&amp;sheet=U0&amp;row=294&amp;col=6&amp;number=4&amp;sourceID=14","4")</f>
        <v>4</v>
      </c>
      <c r="G294" s="4" t="str">
        <f>HYPERLINK("http://141.218.60.56/~jnz1568/getInfo.php?workbook=11_05.xlsx&amp;sheet=U0&amp;row=294&amp;col=7&amp;number=0.022&amp;sourceID=14","0.022")</f>
        <v>0.022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HYPERLINK("http://141.218.60.56/~jnz1568/getInfo.php?workbook=11_05.xlsx&amp;sheet=U0&amp;row=295&amp;col=6&amp;number=4.1&amp;sourceID=14","4.1")</f>
        <v>4.1</v>
      </c>
      <c r="G295" s="4" t="str">
        <f>HYPERLINK("http://141.218.60.56/~jnz1568/getInfo.php?workbook=11_05.xlsx&amp;sheet=U0&amp;row=295&amp;col=7&amp;number=0.022&amp;sourceID=14","0.022")</f>
        <v>0.022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HYPERLINK("http://141.218.60.56/~jnz1568/getInfo.php?workbook=11_05.xlsx&amp;sheet=U0&amp;row=296&amp;col=6&amp;number=4.2&amp;sourceID=14","4.2")</f>
        <v>4.2</v>
      </c>
      <c r="G296" s="4" t="str">
        <f>HYPERLINK("http://141.218.60.56/~jnz1568/getInfo.php?workbook=11_05.xlsx&amp;sheet=U0&amp;row=296&amp;col=7&amp;number=0.0219&amp;sourceID=14","0.0219")</f>
        <v>0.0219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HYPERLINK("http://141.218.60.56/~jnz1568/getInfo.php?workbook=11_05.xlsx&amp;sheet=U0&amp;row=297&amp;col=6&amp;number=4.3&amp;sourceID=14","4.3")</f>
        <v>4.3</v>
      </c>
      <c r="G297" s="4" t="str">
        <f>HYPERLINK("http://141.218.60.56/~jnz1568/getInfo.php?workbook=11_05.xlsx&amp;sheet=U0&amp;row=297&amp;col=7&amp;number=0.0219&amp;sourceID=14","0.0219")</f>
        <v>0.0219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HYPERLINK("http://141.218.60.56/~jnz1568/getInfo.php?workbook=11_05.xlsx&amp;sheet=U0&amp;row=298&amp;col=6&amp;number=4.4&amp;sourceID=14","4.4")</f>
        <v>4.4</v>
      </c>
      <c r="G298" s="4" t="str">
        <f>HYPERLINK("http://141.218.60.56/~jnz1568/getInfo.php?workbook=11_05.xlsx&amp;sheet=U0&amp;row=298&amp;col=7&amp;number=0.0219&amp;sourceID=14","0.0219")</f>
        <v>0.0219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HYPERLINK("http://141.218.60.56/~jnz1568/getInfo.php?workbook=11_05.xlsx&amp;sheet=U0&amp;row=299&amp;col=6&amp;number=4.5&amp;sourceID=14","4.5")</f>
        <v>4.5</v>
      </c>
      <c r="G299" s="4" t="str">
        <f>HYPERLINK("http://141.218.60.56/~jnz1568/getInfo.php?workbook=11_05.xlsx&amp;sheet=U0&amp;row=299&amp;col=7&amp;number=0.0218&amp;sourceID=14","0.0218")</f>
        <v>0.0218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HYPERLINK("http://141.218.60.56/~jnz1568/getInfo.php?workbook=11_05.xlsx&amp;sheet=U0&amp;row=300&amp;col=6&amp;number=4.6&amp;sourceID=14","4.6")</f>
        <v>4.6</v>
      </c>
      <c r="G300" s="4" t="str">
        <f>HYPERLINK("http://141.218.60.56/~jnz1568/getInfo.php?workbook=11_05.xlsx&amp;sheet=U0&amp;row=300&amp;col=7&amp;number=0.0217&amp;sourceID=14","0.0217")</f>
        <v>0.0217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HYPERLINK("http://141.218.60.56/~jnz1568/getInfo.php?workbook=11_05.xlsx&amp;sheet=U0&amp;row=301&amp;col=6&amp;number=4.7&amp;sourceID=14","4.7")</f>
        <v>4.7</v>
      </c>
      <c r="G301" s="4" t="str">
        <f>HYPERLINK("http://141.218.60.56/~jnz1568/getInfo.php?workbook=11_05.xlsx&amp;sheet=U0&amp;row=301&amp;col=7&amp;number=0.0217&amp;sourceID=14","0.0217")</f>
        <v>0.0217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HYPERLINK("http://141.218.60.56/~jnz1568/getInfo.php?workbook=11_05.xlsx&amp;sheet=U0&amp;row=302&amp;col=6&amp;number=4.8&amp;sourceID=14","4.8")</f>
        <v>4.8</v>
      </c>
      <c r="G302" s="4" t="str">
        <f>HYPERLINK("http://141.218.60.56/~jnz1568/getInfo.php?workbook=11_05.xlsx&amp;sheet=U0&amp;row=302&amp;col=7&amp;number=0.0215&amp;sourceID=14","0.0215")</f>
        <v>0.0215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HYPERLINK("http://141.218.60.56/~jnz1568/getInfo.php?workbook=11_05.xlsx&amp;sheet=U0&amp;row=303&amp;col=6&amp;number=4.9&amp;sourceID=14","4.9")</f>
        <v>4.9</v>
      </c>
      <c r="G303" s="4" t="str">
        <f>HYPERLINK("http://141.218.60.56/~jnz1568/getInfo.php?workbook=11_05.xlsx&amp;sheet=U0&amp;row=303&amp;col=7&amp;number=0.0214&amp;sourceID=14","0.0214")</f>
        <v>0.0214</v>
      </c>
    </row>
    <row r="304" spans="1:7">
      <c r="A304" s="3">
        <v>11</v>
      </c>
      <c r="B304" s="3">
        <v>5</v>
      </c>
      <c r="C304" s="3">
        <v>2</v>
      </c>
      <c r="D304" s="3">
        <v>4</v>
      </c>
      <c r="E304" s="3">
        <v>1</v>
      </c>
      <c r="F304" s="4" t="str">
        <f>HYPERLINK("http://141.218.60.56/~jnz1568/getInfo.php?workbook=11_05.xlsx&amp;sheet=U0&amp;row=304&amp;col=6&amp;number=3&amp;sourceID=14","3")</f>
        <v>3</v>
      </c>
      <c r="G304" s="4" t="str">
        <f>HYPERLINK("http://141.218.60.56/~jnz1568/getInfo.php?workbook=11_05.xlsx&amp;sheet=U0&amp;row=304&amp;col=7&amp;number=0.0635&amp;sourceID=14","0.0635")</f>
        <v>0.0635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HYPERLINK("http://141.218.60.56/~jnz1568/getInfo.php?workbook=11_05.xlsx&amp;sheet=U0&amp;row=305&amp;col=6&amp;number=3.1&amp;sourceID=14","3.1")</f>
        <v>3.1</v>
      </c>
      <c r="G305" s="4" t="str">
        <f>HYPERLINK("http://141.218.60.56/~jnz1568/getInfo.php?workbook=11_05.xlsx&amp;sheet=U0&amp;row=305&amp;col=7&amp;number=0.0635&amp;sourceID=14","0.0635")</f>
        <v>0.0635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HYPERLINK("http://141.218.60.56/~jnz1568/getInfo.php?workbook=11_05.xlsx&amp;sheet=U0&amp;row=306&amp;col=6&amp;number=3.2&amp;sourceID=14","3.2")</f>
        <v>3.2</v>
      </c>
      <c r="G306" s="4" t="str">
        <f>HYPERLINK("http://141.218.60.56/~jnz1568/getInfo.php?workbook=11_05.xlsx&amp;sheet=U0&amp;row=306&amp;col=7&amp;number=0.0635&amp;sourceID=14","0.0635")</f>
        <v>0.0635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HYPERLINK("http://141.218.60.56/~jnz1568/getInfo.php?workbook=11_05.xlsx&amp;sheet=U0&amp;row=307&amp;col=6&amp;number=3.3&amp;sourceID=14","3.3")</f>
        <v>3.3</v>
      </c>
      <c r="G307" s="4" t="str">
        <f>HYPERLINK("http://141.218.60.56/~jnz1568/getInfo.php?workbook=11_05.xlsx&amp;sheet=U0&amp;row=307&amp;col=7&amp;number=0.0635&amp;sourceID=14","0.0635")</f>
        <v>0.0635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HYPERLINK("http://141.218.60.56/~jnz1568/getInfo.php?workbook=11_05.xlsx&amp;sheet=U0&amp;row=308&amp;col=6&amp;number=3.4&amp;sourceID=14","3.4")</f>
        <v>3.4</v>
      </c>
      <c r="G308" s="4" t="str">
        <f>HYPERLINK("http://141.218.60.56/~jnz1568/getInfo.php?workbook=11_05.xlsx&amp;sheet=U0&amp;row=308&amp;col=7&amp;number=0.0635&amp;sourceID=14","0.0635")</f>
        <v>0.0635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HYPERLINK("http://141.218.60.56/~jnz1568/getInfo.php?workbook=11_05.xlsx&amp;sheet=U0&amp;row=309&amp;col=6&amp;number=3.5&amp;sourceID=14","3.5")</f>
        <v>3.5</v>
      </c>
      <c r="G309" s="4" t="str">
        <f>HYPERLINK("http://141.218.60.56/~jnz1568/getInfo.php?workbook=11_05.xlsx&amp;sheet=U0&amp;row=309&amp;col=7&amp;number=0.0635&amp;sourceID=14","0.0635")</f>
        <v>0.0635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HYPERLINK("http://141.218.60.56/~jnz1568/getInfo.php?workbook=11_05.xlsx&amp;sheet=U0&amp;row=310&amp;col=6&amp;number=3.6&amp;sourceID=14","3.6")</f>
        <v>3.6</v>
      </c>
      <c r="G310" s="4" t="str">
        <f>HYPERLINK("http://141.218.60.56/~jnz1568/getInfo.php?workbook=11_05.xlsx&amp;sheet=U0&amp;row=310&amp;col=7&amp;number=0.0634&amp;sourceID=14","0.0634")</f>
        <v>0.0634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HYPERLINK("http://141.218.60.56/~jnz1568/getInfo.php?workbook=11_05.xlsx&amp;sheet=U0&amp;row=311&amp;col=6&amp;number=3.7&amp;sourceID=14","3.7")</f>
        <v>3.7</v>
      </c>
      <c r="G311" s="4" t="str">
        <f>HYPERLINK("http://141.218.60.56/~jnz1568/getInfo.php?workbook=11_05.xlsx&amp;sheet=U0&amp;row=311&amp;col=7&amp;number=0.0634&amp;sourceID=14","0.0634")</f>
        <v>0.0634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HYPERLINK("http://141.218.60.56/~jnz1568/getInfo.php?workbook=11_05.xlsx&amp;sheet=U0&amp;row=312&amp;col=6&amp;number=3.8&amp;sourceID=14","3.8")</f>
        <v>3.8</v>
      </c>
      <c r="G312" s="4" t="str">
        <f>HYPERLINK("http://141.218.60.56/~jnz1568/getInfo.php?workbook=11_05.xlsx&amp;sheet=U0&amp;row=312&amp;col=7&amp;number=0.0634&amp;sourceID=14","0.0634")</f>
        <v>0.0634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HYPERLINK("http://141.218.60.56/~jnz1568/getInfo.php?workbook=11_05.xlsx&amp;sheet=U0&amp;row=313&amp;col=6&amp;number=3.9&amp;sourceID=14","3.9")</f>
        <v>3.9</v>
      </c>
      <c r="G313" s="4" t="str">
        <f>HYPERLINK("http://141.218.60.56/~jnz1568/getInfo.php?workbook=11_05.xlsx&amp;sheet=U0&amp;row=313&amp;col=7&amp;number=0.0633&amp;sourceID=14","0.0633")</f>
        <v>0.0633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HYPERLINK("http://141.218.60.56/~jnz1568/getInfo.php?workbook=11_05.xlsx&amp;sheet=U0&amp;row=314&amp;col=6&amp;number=4&amp;sourceID=14","4")</f>
        <v>4</v>
      </c>
      <c r="G314" s="4" t="str">
        <f>HYPERLINK("http://141.218.60.56/~jnz1568/getInfo.php?workbook=11_05.xlsx&amp;sheet=U0&amp;row=314&amp;col=7&amp;number=0.0633&amp;sourceID=14","0.0633")</f>
        <v>0.0633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HYPERLINK("http://141.218.60.56/~jnz1568/getInfo.php?workbook=11_05.xlsx&amp;sheet=U0&amp;row=315&amp;col=6&amp;number=4.1&amp;sourceID=14","4.1")</f>
        <v>4.1</v>
      </c>
      <c r="G315" s="4" t="str">
        <f>HYPERLINK("http://141.218.60.56/~jnz1568/getInfo.php?workbook=11_05.xlsx&amp;sheet=U0&amp;row=315&amp;col=7&amp;number=0.0632&amp;sourceID=14","0.0632")</f>
        <v>0.0632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HYPERLINK("http://141.218.60.56/~jnz1568/getInfo.php?workbook=11_05.xlsx&amp;sheet=U0&amp;row=316&amp;col=6&amp;number=4.2&amp;sourceID=14","4.2")</f>
        <v>4.2</v>
      </c>
      <c r="G316" s="4" t="str">
        <f>HYPERLINK("http://141.218.60.56/~jnz1568/getInfo.php?workbook=11_05.xlsx&amp;sheet=U0&amp;row=316&amp;col=7&amp;number=0.0631&amp;sourceID=14","0.0631")</f>
        <v>0.0631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HYPERLINK("http://141.218.60.56/~jnz1568/getInfo.php?workbook=11_05.xlsx&amp;sheet=U0&amp;row=317&amp;col=6&amp;number=4.3&amp;sourceID=14","4.3")</f>
        <v>4.3</v>
      </c>
      <c r="G317" s="4" t="str">
        <f>HYPERLINK("http://141.218.60.56/~jnz1568/getInfo.php?workbook=11_05.xlsx&amp;sheet=U0&amp;row=317&amp;col=7&amp;number=0.063&amp;sourceID=14","0.063")</f>
        <v>0.063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HYPERLINK("http://141.218.60.56/~jnz1568/getInfo.php?workbook=11_05.xlsx&amp;sheet=U0&amp;row=318&amp;col=6&amp;number=4.4&amp;sourceID=14","4.4")</f>
        <v>4.4</v>
      </c>
      <c r="G318" s="4" t="str">
        <f>HYPERLINK("http://141.218.60.56/~jnz1568/getInfo.php?workbook=11_05.xlsx&amp;sheet=U0&amp;row=318&amp;col=7&amp;number=0.0629&amp;sourceID=14","0.0629")</f>
        <v>0.0629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HYPERLINK("http://141.218.60.56/~jnz1568/getInfo.php?workbook=11_05.xlsx&amp;sheet=U0&amp;row=319&amp;col=6&amp;number=4.5&amp;sourceID=14","4.5")</f>
        <v>4.5</v>
      </c>
      <c r="G319" s="4" t="str">
        <f>HYPERLINK("http://141.218.60.56/~jnz1568/getInfo.php?workbook=11_05.xlsx&amp;sheet=U0&amp;row=319&amp;col=7&amp;number=0.0628&amp;sourceID=14","0.0628")</f>
        <v>0.0628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HYPERLINK("http://141.218.60.56/~jnz1568/getInfo.php?workbook=11_05.xlsx&amp;sheet=U0&amp;row=320&amp;col=6&amp;number=4.6&amp;sourceID=14","4.6")</f>
        <v>4.6</v>
      </c>
      <c r="G320" s="4" t="str">
        <f>HYPERLINK("http://141.218.60.56/~jnz1568/getInfo.php?workbook=11_05.xlsx&amp;sheet=U0&amp;row=320&amp;col=7&amp;number=0.0626&amp;sourceID=14","0.0626")</f>
        <v>0.0626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HYPERLINK("http://141.218.60.56/~jnz1568/getInfo.php?workbook=11_05.xlsx&amp;sheet=U0&amp;row=321&amp;col=6&amp;number=4.7&amp;sourceID=14","4.7")</f>
        <v>4.7</v>
      </c>
      <c r="G321" s="4" t="str">
        <f>HYPERLINK("http://141.218.60.56/~jnz1568/getInfo.php?workbook=11_05.xlsx&amp;sheet=U0&amp;row=321&amp;col=7&amp;number=0.0623&amp;sourceID=14","0.0623")</f>
        <v>0.0623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HYPERLINK("http://141.218.60.56/~jnz1568/getInfo.php?workbook=11_05.xlsx&amp;sheet=U0&amp;row=322&amp;col=6&amp;number=4.8&amp;sourceID=14","4.8")</f>
        <v>4.8</v>
      </c>
      <c r="G322" s="4" t="str">
        <f>HYPERLINK("http://141.218.60.56/~jnz1568/getInfo.php?workbook=11_05.xlsx&amp;sheet=U0&amp;row=322&amp;col=7&amp;number=0.062&amp;sourceID=14","0.062")</f>
        <v>0.062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HYPERLINK("http://141.218.60.56/~jnz1568/getInfo.php?workbook=11_05.xlsx&amp;sheet=U0&amp;row=323&amp;col=6&amp;number=4.9&amp;sourceID=14","4.9")</f>
        <v>4.9</v>
      </c>
      <c r="G323" s="4" t="str">
        <f>HYPERLINK("http://141.218.60.56/~jnz1568/getInfo.php?workbook=11_05.xlsx&amp;sheet=U0&amp;row=323&amp;col=7&amp;number=0.0616&amp;sourceID=14","0.0616")</f>
        <v>0.0616</v>
      </c>
    </row>
    <row r="324" spans="1:7">
      <c r="A324" s="3">
        <v>11</v>
      </c>
      <c r="B324" s="3">
        <v>5</v>
      </c>
      <c r="C324" s="3">
        <v>2</v>
      </c>
      <c r="D324" s="3">
        <v>5</v>
      </c>
      <c r="E324" s="3">
        <v>1</v>
      </c>
      <c r="F324" s="4" t="str">
        <f>HYPERLINK("http://141.218.60.56/~jnz1568/getInfo.php?workbook=11_05.xlsx&amp;sheet=U0&amp;row=324&amp;col=6&amp;number=3&amp;sourceID=14","3")</f>
        <v>3</v>
      </c>
      <c r="G324" s="4" t="str">
        <f>HYPERLINK("http://141.218.60.56/~jnz1568/getInfo.php?workbook=11_05.xlsx&amp;sheet=U0&amp;row=324&amp;col=7&amp;number=0.143&amp;sourceID=14","0.143")</f>
        <v>0.143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HYPERLINK("http://141.218.60.56/~jnz1568/getInfo.php?workbook=11_05.xlsx&amp;sheet=U0&amp;row=325&amp;col=6&amp;number=3.1&amp;sourceID=14","3.1")</f>
        <v>3.1</v>
      </c>
      <c r="G325" s="4" t="str">
        <f>HYPERLINK("http://141.218.60.56/~jnz1568/getInfo.php?workbook=11_05.xlsx&amp;sheet=U0&amp;row=325&amp;col=7&amp;number=0.143&amp;sourceID=14","0.143")</f>
        <v>0.143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HYPERLINK("http://141.218.60.56/~jnz1568/getInfo.php?workbook=11_05.xlsx&amp;sheet=U0&amp;row=326&amp;col=6&amp;number=3.2&amp;sourceID=14","3.2")</f>
        <v>3.2</v>
      </c>
      <c r="G326" s="4" t="str">
        <f>HYPERLINK("http://141.218.60.56/~jnz1568/getInfo.php?workbook=11_05.xlsx&amp;sheet=U0&amp;row=326&amp;col=7&amp;number=0.143&amp;sourceID=14","0.143")</f>
        <v>0.143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HYPERLINK("http://141.218.60.56/~jnz1568/getInfo.php?workbook=11_05.xlsx&amp;sheet=U0&amp;row=327&amp;col=6&amp;number=3.3&amp;sourceID=14","3.3")</f>
        <v>3.3</v>
      </c>
      <c r="G327" s="4" t="str">
        <f>HYPERLINK("http://141.218.60.56/~jnz1568/getInfo.php?workbook=11_05.xlsx&amp;sheet=U0&amp;row=327&amp;col=7&amp;number=0.143&amp;sourceID=14","0.143")</f>
        <v>0.143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HYPERLINK("http://141.218.60.56/~jnz1568/getInfo.php?workbook=11_05.xlsx&amp;sheet=U0&amp;row=328&amp;col=6&amp;number=3.4&amp;sourceID=14","3.4")</f>
        <v>3.4</v>
      </c>
      <c r="G328" s="4" t="str">
        <f>HYPERLINK("http://141.218.60.56/~jnz1568/getInfo.php?workbook=11_05.xlsx&amp;sheet=U0&amp;row=328&amp;col=7&amp;number=0.143&amp;sourceID=14","0.143")</f>
        <v>0.143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HYPERLINK("http://141.218.60.56/~jnz1568/getInfo.php?workbook=11_05.xlsx&amp;sheet=U0&amp;row=329&amp;col=6&amp;number=3.5&amp;sourceID=14","3.5")</f>
        <v>3.5</v>
      </c>
      <c r="G329" s="4" t="str">
        <f>HYPERLINK("http://141.218.60.56/~jnz1568/getInfo.php?workbook=11_05.xlsx&amp;sheet=U0&amp;row=329&amp;col=7&amp;number=0.143&amp;sourceID=14","0.143")</f>
        <v>0.143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HYPERLINK("http://141.218.60.56/~jnz1568/getInfo.php?workbook=11_05.xlsx&amp;sheet=U0&amp;row=330&amp;col=6&amp;number=3.6&amp;sourceID=14","3.6")</f>
        <v>3.6</v>
      </c>
      <c r="G330" s="4" t="str">
        <f>HYPERLINK("http://141.218.60.56/~jnz1568/getInfo.php?workbook=11_05.xlsx&amp;sheet=U0&amp;row=330&amp;col=7&amp;number=0.142&amp;sourceID=14","0.142")</f>
        <v>0.142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HYPERLINK("http://141.218.60.56/~jnz1568/getInfo.php?workbook=11_05.xlsx&amp;sheet=U0&amp;row=331&amp;col=6&amp;number=3.7&amp;sourceID=14","3.7")</f>
        <v>3.7</v>
      </c>
      <c r="G331" s="4" t="str">
        <f>HYPERLINK("http://141.218.60.56/~jnz1568/getInfo.php?workbook=11_05.xlsx&amp;sheet=U0&amp;row=331&amp;col=7&amp;number=0.142&amp;sourceID=14","0.142")</f>
        <v>0.142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HYPERLINK("http://141.218.60.56/~jnz1568/getInfo.php?workbook=11_05.xlsx&amp;sheet=U0&amp;row=332&amp;col=6&amp;number=3.8&amp;sourceID=14","3.8")</f>
        <v>3.8</v>
      </c>
      <c r="G332" s="4" t="str">
        <f>HYPERLINK("http://141.218.60.56/~jnz1568/getInfo.php?workbook=11_05.xlsx&amp;sheet=U0&amp;row=332&amp;col=7&amp;number=0.142&amp;sourceID=14","0.142")</f>
        <v>0.142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HYPERLINK("http://141.218.60.56/~jnz1568/getInfo.php?workbook=11_05.xlsx&amp;sheet=U0&amp;row=333&amp;col=6&amp;number=3.9&amp;sourceID=14","3.9")</f>
        <v>3.9</v>
      </c>
      <c r="G333" s="4" t="str">
        <f>HYPERLINK("http://141.218.60.56/~jnz1568/getInfo.php?workbook=11_05.xlsx&amp;sheet=U0&amp;row=333&amp;col=7&amp;number=0.142&amp;sourceID=14","0.142")</f>
        <v>0.142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HYPERLINK("http://141.218.60.56/~jnz1568/getInfo.php?workbook=11_05.xlsx&amp;sheet=U0&amp;row=334&amp;col=6&amp;number=4&amp;sourceID=14","4")</f>
        <v>4</v>
      </c>
      <c r="G334" s="4" t="str">
        <f>HYPERLINK("http://141.218.60.56/~jnz1568/getInfo.php?workbook=11_05.xlsx&amp;sheet=U0&amp;row=334&amp;col=7&amp;number=0.142&amp;sourceID=14","0.142")</f>
        <v>0.142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HYPERLINK("http://141.218.60.56/~jnz1568/getInfo.php?workbook=11_05.xlsx&amp;sheet=U0&amp;row=335&amp;col=6&amp;number=4.1&amp;sourceID=14","4.1")</f>
        <v>4.1</v>
      </c>
      <c r="G335" s="4" t="str">
        <f>HYPERLINK("http://141.218.60.56/~jnz1568/getInfo.php?workbook=11_05.xlsx&amp;sheet=U0&amp;row=335&amp;col=7&amp;number=0.142&amp;sourceID=14","0.142")</f>
        <v>0.142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HYPERLINK("http://141.218.60.56/~jnz1568/getInfo.php?workbook=11_05.xlsx&amp;sheet=U0&amp;row=336&amp;col=6&amp;number=4.2&amp;sourceID=14","4.2")</f>
        <v>4.2</v>
      </c>
      <c r="G336" s="4" t="str">
        <f>HYPERLINK("http://141.218.60.56/~jnz1568/getInfo.php?workbook=11_05.xlsx&amp;sheet=U0&amp;row=336&amp;col=7&amp;number=0.142&amp;sourceID=14","0.142")</f>
        <v>0.142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HYPERLINK("http://141.218.60.56/~jnz1568/getInfo.php?workbook=11_05.xlsx&amp;sheet=U0&amp;row=337&amp;col=6&amp;number=4.3&amp;sourceID=14","4.3")</f>
        <v>4.3</v>
      </c>
      <c r="G337" s="4" t="str">
        <f>HYPERLINK("http://141.218.60.56/~jnz1568/getInfo.php?workbook=11_05.xlsx&amp;sheet=U0&amp;row=337&amp;col=7&amp;number=0.142&amp;sourceID=14","0.142")</f>
        <v>0.142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HYPERLINK("http://141.218.60.56/~jnz1568/getInfo.php?workbook=11_05.xlsx&amp;sheet=U0&amp;row=338&amp;col=6&amp;number=4.4&amp;sourceID=14","4.4")</f>
        <v>4.4</v>
      </c>
      <c r="G338" s="4" t="str">
        <f>HYPERLINK("http://141.218.60.56/~jnz1568/getInfo.php?workbook=11_05.xlsx&amp;sheet=U0&amp;row=338&amp;col=7&amp;number=0.141&amp;sourceID=14","0.141")</f>
        <v>0.141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HYPERLINK("http://141.218.60.56/~jnz1568/getInfo.php?workbook=11_05.xlsx&amp;sheet=U0&amp;row=339&amp;col=6&amp;number=4.5&amp;sourceID=14","4.5")</f>
        <v>4.5</v>
      </c>
      <c r="G339" s="4" t="str">
        <f>HYPERLINK("http://141.218.60.56/~jnz1568/getInfo.php?workbook=11_05.xlsx&amp;sheet=U0&amp;row=339&amp;col=7&amp;number=0.141&amp;sourceID=14","0.141")</f>
        <v>0.141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HYPERLINK("http://141.218.60.56/~jnz1568/getInfo.php?workbook=11_05.xlsx&amp;sheet=U0&amp;row=340&amp;col=6&amp;number=4.6&amp;sourceID=14","4.6")</f>
        <v>4.6</v>
      </c>
      <c r="G340" s="4" t="str">
        <f>HYPERLINK("http://141.218.60.56/~jnz1568/getInfo.php?workbook=11_05.xlsx&amp;sheet=U0&amp;row=340&amp;col=7&amp;number=0.14&amp;sourceID=14","0.14")</f>
        <v>0.14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HYPERLINK("http://141.218.60.56/~jnz1568/getInfo.php?workbook=11_05.xlsx&amp;sheet=U0&amp;row=341&amp;col=6&amp;number=4.7&amp;sourceID=14","4.7")</f>
        <v>4.7</v>
      </c>
      <c r="G341" s="4" t="str">
        <f>HYPERLINK("http://141.218.60.56/~jnz1568/getInfo.php?workbook=11_05.xlsx&amp;sheet=U0&amp;row=341&amp;col=7&amp;number=0.14&amp;sourceID=14","0.14")</f>
        <v>0.14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HYPERLINK("http://141.218.60.56/~jnz1568/getInfo.php?workbook=11_05.xlsx&amp;sheet=U0&amp;row=342&amp;col=6&amp;number=4.8&amp;sourceID=14","4.8")</f>
        <v>4.8</v>
      </c>
      <c r="G342" s="4" t="str">
        <f>HYPERLINK("http://141.218.60.56/~jnz1568/getInfo.php?workbook=11_05.xlsx&amp;sheet=U0&amp;row=342&amp;col=7&amp;number=0.139&amp;sourceID=14","0.139")</f>
        <v>0.139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HYPERLINK("http://141.218.60.56/~jnz1568/getInfo.php?workbook=11_05.xlsx&amp;sheet=U0&amp;row=343&amp;col=6&amp;number=4.9&amp;sourceID=14","4.9")</f>
        <v>4.9</v>
      </c>
      <c r="G343" s="4" t="str">
        <f>HYPERLINK("http://141.218.60.56/~jnz1568/getInfo.php?workbook=11_05.xlsx&amp;sheet=U0&amp;row=343&amp;col=7&amp;number=0.138&amp;sourceID=14","0.138")</f>
        <v>0.138</v>
      </c>
    </row>
    <row r="344" spans="1:7">
      <c r="A344" s="3">
        <v>11</v>
      </c>
      <c r="B344" s="3">
        <v>5</v>
      </c>
      <c r="C344" s="3">
        <v>2</v>
      </c>
      <c r="D344" s="3">
        <v>6</v>
      </c>
      <c r="E344" s="3">
        <v>1</v>
      </c>
      <c r="F344" s="4" t="str">
        <f>HYPERLINK("http://141.218.60.56/~jnz1568/getInfo.php?workbook=11_05.xlsx&amp;sheet=U0&amp;row=344&amp;col=6&amp;number=3&amp;sourceID=14","3")</f>
        <v>3</v>
      </c>
      <c r="G344" s="4" t="str">
        <f>HYPERLINK("http://141.218.60.56/~jnz1568/getInfo.php?workbook=11_05.xlsx&amp;sheet=U0&amp;row=344&amp;col=7&amp;number=0.247&amp;sourceID=14","0.247")</f>
        <v>0.247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HYPERLINK("http://141.218.60.56/~jnz1568/getInfo.php?workbook=11_05.xlsx&amp;sheet=U0&amp;row=345&amp;col=6&amp;number=3.1&amp;sourceID=14","3.1")</f>
        <v>3.1</v>
      </c>
      <c r="G345" s="4" t="str">
        <f>HYPERLINK("http://141.218.60.56/~jnz1568/getInfo.php?workbook=11_05.xlsx&amp;sheet=U0&amp;row=345&amp;col=7&amp;number=0.247&amp;sourceID=14","0.247")</f>
        <v>0.247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HYPERLINK("http://141.218.60.56/~jnz1568/getInfo.php?workbook=11_05.xlsx&amp;sheet=U0&amp;row=346&amp;col=6&amp;number=3.2&amp;sourceID=14","3.2")</f>
        <v>3.2</v>
      </c>
      <c r="G346" s="4" t="str">
        <f>HYPERLINK("http://141.218.60.56/~jnz1568/getInfo.php?workbook=11_05.xlsx&amp;sheet=U0&amp;row=346&amp;col=7&amp;number=0.247&amp;sourceID=14","0.247")</f>
        <v>0.247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HYPERLINK("http://141.218.60.56/~jnz1568/getInfo.php?workbook=11_05.xlsx&amp;sheet=U0&amp;row=347&amp;col=6&amp;number=3.3&amp;sourceID=14","3.3")</f>
        <v>3.3</v>
      </c>
      <c r="G347" s="4" t="str">
        <f>HYPERLINK("http://141.218.60.56/~jnz1568/getInfo.php?workbook=11_05.xlsx&amp;sheet=U0&amp;row=347&amp;col=7&amp;number=0.247&amp;sourceID=14","0.247")</f>
        <v>0.247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HYPERLINK("http://141.218.60.56/~jnz1568/getInfo.php?workbook=11_05.xlsx&amp;sheet=U0&amp;row=348&amp;col=6&amp;number=3.4&amp;sourceID=14","3.4")</f>
        <v>3.4</v>
      </c>
      <c r="G348" s="4" t="str">
        <f>HYPERLINK("http://141.218.60.56/~jnz1568/getInfo.php?workbook=11_05.xlsx&amp;sheet=U0&amp;row=348&amp;col=7&amp;number=0.247&amp;sourceID=14","0.247")</f>
        <v>0.247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HYPERLINK("http://141.218.60.56/~jnz1568/getInfo.php?workbook=11_05.xlsx&amp;sheet=U0&amp;row=349&amp;col=6&amp;number=3.5&amp;sourceID=14","3.5")</f>
        <v>3.5</v>
      </c>
      <c r="G349" s="4" t="str">
        <f>HYPERLINK("http://141.218.60.56/~jnz1568/getInfo.php?workbook=11_05.xlsx&amp;sheet=U0&amp;row=349&amp;col=7&amp;number=0.247&amp;sourceID=14","0.247")</f>
        <v>0.247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HYPERLINK("http://141.218.60.56/~jnz1568/getInfo.php?workbook=11_05.xlsx&amp;sheet=U0&amp;row=350&amp;col=6&amp;number=3.6&amp;sourceID=14","3.6")</f>
        <v>3.6</v>
      </c>
      <c r="G350" s="4" t="str">
        <f>HYPERLINK("http://141.218.60.56/~jnz1568/getInfo.php?workbook=11_05.xlsx&amp;sheet=U0&amp;row=350&amp;col=7&amp;number=0.247&amp;sourceID=14","0.247")</f>
        <v>0.247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HYPERLINK("http://141.218.60.56/~jnz1568/getInfo.php?workbook=11_05.xlsx&amp;sheet=U0&amp;row=351&amp;col=6&amp;number=3.7&amp;sourceID=14","3.7")</f>
        <v>3.7</v>
      </c>
      <c r="G351" s="4" t="str">
        <f>HYPERLINK("http://141.218.60.56/~jnz1568/getInfo.php?workbook=11_05.xlsx&amp;sheet=U0&amp;row=351&amp;col=7&amp;number=0.247&amp;sourceID=14","0.247")</f>
        <v>0.247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HYPERLINK("http://141.218.60.56/~jnz1568/getInfo.php?workbook=11_05.xlsx&amp;sheet=U0&amp;row=352&amp;col=6&amp;number=3.8&amp;sourceID=14","3.8")</f>
        <v>3.8</v>
      </c>
      <c r="G352" s="4" t="str">
        <f>HYPERLINK("http://141.218.60.56/~jnz1568/getInfo.php?workbook=11_05.xlsx&amp;sheet=U0&amp;row=352&amp;col=7&amp;number=0.247&amp;sourceID=14","0.247")</f>
        <v>0.247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HYPERLINK("http://141.218.60.56/~jnz1568/getInfo.php?workbook=11_05.xlsx&amp;sheet=U0&amp;row=353&amp;col=6&amp;number=3.9&amp;sourceID=14","3.9")</f>
        <v>3.9</v>
      </c>
      <c r="G353" s="4" t="str">
        <f>HYPERLINK("http://141.218.60.56/~jnz1568/getInfo.php?workbook=11_05.xlsx&amp;sheet=U0&amp;row=353&amp;col=7&amp;number=0.248&amp;sourceID=14","0.248")</f>
        <v>0.248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HYPERLINK("http://141.218.60.56/~jnz1568/getInfo.php?workbook=11_05.xlsx&amp;sheet=U0&amp;row=354&amp;col=6&amp;number=4&amp;sourceID=14","4")</f>
        <v>4</v>
      </c>
      <c r="G354" s="4" t="str">
        <f>HYPERLINK("http://141.218.60.56/~jnz1568/getInfo.php?workbook=11_05.xlsx&amp;sheet=U0&amp;row=354&amp;col=7&amp;number=0.248&amp;sourceID=14","0.248")</f>
        <v>0.248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HYPERLINK("http://141.218.60.56/~jnz1568/getInfo.php?workbook=11_05.xlsx&amp;sheet=U0&amp;row=355&amp;col=6&amp;number=4.1&amp;sourceID=14","4.1")</f>
        <v>4.1</v>
      </c>
      <c r="G355" s="4" t="str">
        <f>HYPERLINK("http://141.218.60.56/~jnz1568/getInfo.php?workbook=11_05.xlsx&amp;sheet=U0&amp;row=355&amp;col=7&amp;number=0.248&amp;sourceID=14","0.248")</f>
        <v>0.248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HYPERLINK("http://141.218.60.56/~jnz1568/getInfo.php?workbook=11_05.xlsx&amp;sheet=U0&amp;row=356&amp;col=6&amp;number=4.2&amp;sourceID=14","4.2")</f>
        <v>4.2</v>
      </c>
      <c r="G356" s="4" t="str">
        <f>HYPERLINK("http://141.218.60.56/~jnz1568/getInfo.php?workbook=11_05.xlsx&amp;sheet=U0&amp;row=356&amp;col=7&amp;number=0.248&amp;sourceID=14","0.248")</f>
        <v>0.248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HYPERLINK("http://141.218.60.56/~jnz1568/getInfo.php?workbook=11_05.xlsx&amp;sheet=U0&amp;row=357&amp;col=6&amp;number=4.3&amp;sourceID=14","4.3")</f>
        <v>4.3</v>
      </c>
      <c r="G357" s="4" t="str">
        <f>HYPERLINK("http://141.218.60.56/~jnz1568/getInfo.php?workbook=11_05.xlsx&amp;sheet=U0&amp;row=357&amp;col=7&amp;number=0.249&amp;sourceID=14","0.249")</f>
        <v>0.249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HYPERLINK("http://141.218.60.56/~jnz1568/getInfo.php?workbook=11_05.xlsx&amp;sheet=U0&amp;row=358&amp;col=6&amp;number=4.4&amp;sourceID=14","4.4")</f>
        <v>4.4</v>
      </c>
      <c r="G358" s="4" t="str">
        <f>HYPERLINK("http://141.218.60.56/~jnz1568/getInfo.php?workbook=11_05.xlsx&amp;sheet=U0&amp;row=358&amp;col=7&amp;number=0.249&amp;sourceID=14","0.249")</f>
        <v>0.249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HYPERLINK("http://141.218.60.56/~jnz1568/getInfo.php?workbook=11_05.xlsx&amp;sheet=U0&amp;row=359&amp;col=6&amp;number=4.5&amp;sourceID=14","4.5")</f>
        <v>4.5</v>
      </c>
      <c r="G359" s="4" t="str">
        <f>HYPERLINK("http://141.218.60.56/~jnz1568/getInfo.php?workbook=11_05.xlsx&amp;sheet=U0&amp;row=359&amp;col=7&amp;number=0.25&amp;sourceID=14","0.25")</f>
        <v>0.25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HYPERLINK("http://141.218.60.56/~jnz1568/getInfo.php?workbook=11_05.xlsx&amp;sheet=U0&amp;row=360&amp;col=6&amp;number=4.6&amp;sourceID=14","4.6")</f>
        <v>4.6</v>
      </c>
      <c r="G360" s="4" t="str">
        <f>HYPERLINK("http://141.218.60.56/~jnz1568/getInfo.php?workbook=11_05.xlsx&amp;sheet=U0&amp;row=360&amp;col=7&amp;number=0.251&amp;sourceID=14","0.251")</f>
        <v>0.251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HYPERLINK("http://141.218.60.56/~jnz1568/getInfo.php?workbook=11_05.xlsx&amp;sheet=U0&amp;row=361&amp;col=6&amp;number=4.7&amp;sourceID=14","4.7")</f>
        <v>4.7</v>
      </c>
      <c r="G361" s="4" t="str">
        <f>HYPERLINK("http://141.218.60.56/~jnz1568/getInfo.php?workbook=11_05.xlsx&amp;sheet=U0&amp;row=361&amp;col=7&amp;number=0.252&amp;sourceID=14","0.252")</f>
        <v>0.252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HYPERLINK("http://141.218.60.56/~jnz1568/getInfo.php?workbook=11_05.xlsx&amp;sheet=U0&amp;row=362&amp;col=6&amp;number=4.8&amp;sourceID=14","4.8")</f>
        <v>4.8</v>
      </c>
      <c r="G362" s="4" t="str">
        <f>HYPERLINK("http://141.218.60.56/~jnz1568/getInfo.php?workbook=11_05.xlsx&amp;sheet=U0&amp;row=362&amp;col=7&amp;number=0.253&amp;sourceID=14","0.253")</f>
        <v>0.253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HYPERLINK("http://141.218.60.56/~jnz1568/getInfo.php?workbook=11_05.xlsx&amp;sheet=U0&amp;row=363&amp;col=6&amp;number=4.9&amp;sourceID=14","4.9")</f>
        <v>4.9</v>
      </c>
      <c r="G363" s="4" t="str">
        <f>HYPERLINK("http://141.218.60.56/~jnz1568/getInfo.php?workbook=11_05.xlsx&amp;sheet=U0&amp;row=363&amp;col=7&amp;number=0.255&amp;sourceID=14","0.255")</f>
        <v>0.255</v>
      </c>
    </row>
    <row r="364" spans="1:7">
      <c r="A364" s="3">
        <v>11</v>
      </c>
      <c r="B364" s="3">
        <v>5</v>
      </c>
      <c r="C364" s="3">
        <v>2</v>
      </c>
      <c r="D364" s="3">
        <v>7</v>
      </c>
      <c r="E364" s="3">
        <v>1</v>
      </c>
      <c r="F364" s="4" t="str">
        <f>HYPERLINK("http://141.218.60.56/~jnz1568/getInfo.php?workbook=11_05.xlsx&amp;sheet=U0&amp;row=364&amp;col=6&amp;number=3&amp;sourceID=14","3")</f>
        <v>3</v>
      </c>
      <c r="G364" s="4" t="str">
        <f>HYPERLINK("http://141.218.60.56/~jnz1568/getInfo.php?workbook=11_05.xlsx&amp;sheet=U0&amp;row=364&amp;col=7&amp;number=1.83&amp;sourceID=14","1.83")</f>
        <v>1.83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HYPERLINK("http://141.218.60.56/~jnz1568/getInfo.php?workbook=11_05.xlsx&amp;sheet=U0&amp;row=365&amp;col=6&amp;number=3.1&amp;sourceID=14","3.1")</f>
        <v>3.1</v>
      </c>
      <c r="G365" s="4" t="str">
        <f>HYPERLINK("http://141.218.60.56/~jnz1568/getInfo.php?workbook=11_05.xlsx&amp;sheet=U0&amp;row=365&amp;col=7&amp;number=1.83&amp;sourceID=14","1.83")</f>
        <v>1.83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HYPERLINK("http://141.218.60.56/~jnz1568/getInfo.php?workbook=11_05.xlsx&amp;sheet=U0&amp;row=366&amp;col=6&amp;number=3.2&amp;sourceID=14","3.2")</f>
        <v>3.2</v>
      </c>
      <c r="G366" s="4" t="str">
        <f>HYPERLINK("http://141.218.60.56/~jnz1568/getInfo.php?workbook=11_05.xlsx&amp;sheet=U0&amp;row=366&amp;col=7&amp;number=1.83&amp;sourceID=14","1.83")</f>
        <v>1.83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HYPERLINK("http://141.218.60.56/~jnz1568/getInfo.php?workbook=11_05.xlsx&amp;sheet=U0&amp;row=367&amp;col=6&amp;number=3.3&amp;sourceID=14","3.3")</f>
        <v>3.3</v>
      </c>
      <c r="G367" s="4" t="str">
        <f>HYPERLINK("http://141.218.60.56/~jnz1568/getInfo.php?workbook=11_05.xlsx&amp;sheet=U0&amp;row=367&amp;col=7&amp;number=1.83&amp;sourceID=14","1.83")</f>
        <v>1.83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HYPERLINK("http://141.218.60.56/~jnz1568/getInfo.php?workbook=11_05.xlsx&amp;sheet=U0&amp;row=368&amp;col=6&amp;number=3.4&amp;sourceID=14","3.4")</f>
        <v>3.4</v>
      </c>
      <c r="G368" s="4" t="str">
        <f>HYPERLINK("http://141.218.60.56/~jnz1568/getInfo.php?workbook=11_05.xlsx&amp;sheet=U0&amp;row=368&amp;col=7&amp;number=1.83&amp;sourceID=14","1.83")</f>
        <v>1.83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HYPERLINK("http://141.218.60.56/~jnz1568/getInfo.php?workbook=11_05.xlsx&amp;sheet=U0&amp;row=369&amp;col=6&amp;number=3.5&amp;sourceID=14","3.5")</f>
        <v>3.5</v>
      </c>
      <c r="G369" s="4" t="str">
        <f>HYPERLINK("http://141.218.60.56/~jnz1568/getInfo.php?workbook=11_05.xlsx&amp;sheet=U0&amp;row=369&amp;col=7&amp;number=1.84&amp;sourceID=14","1.84")</f>
        <v>1.84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HYPERLINK("http://141.218.60.56/~jnz1568/getInfo.php?workbook=11_05.xlsx&amp;sheet=U0&amp;row=370&amp;col=6&amp;number=3.6&amp;sourceID=14","3.6")</f>
        <v>3.6</v>
      </c>
      <c r="G370" s="4" t="str">
        <f>HYPERLINK("http://141.218.60.56/~jnz1568/getInfo.php?workbook=11_05.xlsx&amp;sheet=U0&amp;row=370&amp;col=7&amp;number=1.84&amp;sourceID=14","1.84")</f>
        <v>1.84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HYPERLINK("http://141.218.60.56/~jnz1568/getInfo.php?workbook=11_05.xlsx&amp;sheet=U0&amp;row=371&amp;col=6&amp;number=3.7&amp;sourceID=14","3.7")</f>
        <v>3.7</v>
      </c>
      <c r="G371" s="4" t="str">
        <f>HYPERLINK("http://141.218.60.56/~jnz1568/getInfo.php?workbook=11_05.xlsx&amp;sheet=U0&amp;row=371&amp;col=7&amp;number=1.84&amp;sourceID=14","1.84")</f>
        <v>1.84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HYPERLINK("http://141.218.60.56/~jnz1568/getInfo.php?workbook=11_05.xlsx&amp;sheet=U0&amp;row=372&amp;col=6&amp;number=3.8&amp;sourceID=14","3.8")</f>
        <v>3.8</v>
      </c>
      <c r="G372" s="4" t="str">
        <f>HYPERLINK("http://141.218.60.56/~jnz1568/getInfo.php?workbook=11_05.xlsx&amp;sheet=U0&amp;row=372&amp;col=7&amp;number=1.84&amp;sourceID=14","1.84")</f>
        <v>1.84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HYPERLINK("http://141.218.60.56/~jnz1568/getInfo.php?workbook=11_05.xlsx&amp;sheet=U0&amp;row=373&amp;col=6&amp;number=3.9&amp;sourceID=14","3.9")</f>
        <v>3.9</v>
      </c>
      <c r="G373" s="4" t="str">
        <f>HYPERLINK("http://141.218.60.56/~jnz1568/getInfo.php?workbook=11_05.xlsx&amp;sheet=U0&amp;row=373&amp;col=7&amp;number=1.84&amp;sourceID=14","1.84")</f>
        <v>1.84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HYPERLINK("http://141.218.60.56/~jnz1568/getInfo.php?workbook=11_05.xlsx&amp;sheet=U0&amp;row=374&amp;col=6&amp;number=4&amp;sourceID=14","4")</f>
        <v>4</v>
      </c>
      <c r="G374" s="4" t="str">
        <f>HYPERLINK("http://141.218.60.56/~jnz1568/getInfo.php?workbook=11_05.xlsx&amp;sheet=U0&amp;row=374&amp;col=7&amp;number=1.84&amp;sourceID=14","1.84")</f>
        <v>1.84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HYPERLINK("http://141.218.60.56/~jnz1568/getInfo.php?workbook=11_05.xlsx&amp;sheet=U0&amp;row=375&amp;col=6&amp;number=4.1&amp;sourceID=14","4.1")</f>
        <v>4.1</v>
      </c>
      <c r="G375" s="4" t="str">
        <f>HYPERLINK("http://141.218.60.56/~jnz1568/getInfo.php?workbook=11_05.xlsx&amp;sheet=U0&amp;row=375&amp;col=7&amp;number=1.85&amp;sourceID=14","1.85")</f>
        <v>1.85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HYPERLINK("http://141.218.60.56/~jnz1568/getInfo.php?workbook=11_05.xlsx&amp;sheet=U0&amp;row=376&amp;col=6&amp;number=4.2&amp;sourceID=14","4.2")</f>
        <v>4.2</v>
      </c>
      <c r="G376" s="4" t="str">
        <f>HYPERLINK("http://141.218.60.56/~jnz1568/getInfo.php?workbook=11_05.xlsx&amp;sheet=U0&amp;row=376&amp;col=7&amp;number=1.85&amp;sourceID=14","1.85")</f>
        <v>1.85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HYPERLINK("http://141.218.60.56/~jnz1568/getInfo.php?workbook=11_05.xlsx&amp;sheet=U0&amp;row=377&amp;col=6&amp;number=4.3&amp;sourceID=14","4.3")</f>
        <v>4.3</v>
      </c>
      <c r="G377" s="4" t="str">
        <f>HYPERLINK("http://141.218.60.56/~jnz1568/getInfo.php?workbook=11_05.xlsx&amp;sheet=U0&amp;row=377&amp;col=7&amp;number=1.85&amp;sourceID=14","1.85")</f>
        <v>1.85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HYPERLINK("http://141.218.60.56/~jnz1568/getInfo.php?workbook=11_05.xlsx&amp;sheet=U0&amp;row=378&amp;col=6&amp;number=4.4&amp;sourceID=14","4.4")</f>
        <v>4.4</v>
      </c>
      <c r="G378" s="4" t="str">
        <f>HYPERLINK("http://141.218.60.56/~jnz1568/getInfo.php?workbook=11_05.xlsx&amp;sheet=U0&amp;row=378&amp;col=7&amp;number=1.86&amp;sourceID=14","1.86")</f>
        <v>1.86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HYPERLINK("http://141.218.60.56/~jnz1568/getInfo.php?workbook=11_05.xlsx&amp;sheet=U0&amp;row=379&amp;col=6&amp;number=4.5&amp;sourceID=14","4.5")</f>
        <v>4.5</v>
      </c>
      <c r="G379" s="4" t="str">
        <f>HYPERLINK("http://141.218.60.56/~jnz1568/getInfo.php?workbook=11_05.xlsx&amp;sheet=U0&amp;row=379&amp;col=7&amp;number=1.87&amp;sourceID=14","1.87")</f>
        <v>1.87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HYPERLINK("http://141.218.60.56/~jnz1568/getInfo.php?workbook=11_05.xlsx&amp;sheet=U0&amp;row=380&amp;col=6&amp;number=4.6&amp;sourceID=14","4.6")</f>
        <v>4.6</v>
      </c>
      <c r="G380" s="4" t="str">
        <f>HYPERLINK("http://141.218.60.56/~jnz1568/getInfo.php?workbook=11_05.xlsx&amp;sheet=U0&amp;row=380&amp;col=7&amp;number=1.88&amp;sourceID=14","1.88")</f>
        <v>1.88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HYPERLINK("http://141.218.60.56/~jnz1568/getInfo.php?workbook=11_05.xlsx&amp;sheet=U0&amp;row=381&amp;col=6&amp;number=4.7&amp;sourceID=14","4.7")</f>
        <v>4.7</v>
      </c>
      <c r="G381" s="4" t="str">
        <f>HYPERLINK("http://141.218.60.56/~jnz1568/getInfo.php?workbook=11_05.xlsx&amp;sheet=U0&amp;row=381&amp;col=7&amp;number=1.89&amp;sourceID=14","1.89")</f>
        <v>1.89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HYPERLINK("http://141.218.60.56/~jnz1568/getInfo.php?workbook=11_05.xlsx&amp;sheet=U0&amp;row=382&amp;col=6&amp;number=4.8&amp;sourceID=14","4.8")</f>
        <v>4.8</v>
      </c>
      <c r="G382" s="4" t="str">
        <f>HYPERLINK("http://141.218.60.56/~jnz1568/getInfo.php?workbook=11_05.xlsx&amp;sheet=U0&amp;row=382&amp;col=7&amp;number=1.9&amp;sourceID=14","1.9")</f>
        <v>1.9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HYPERLINK("http://141.218.60.56/~jnz1568/getInfo.php?workbook=11_05.xlsx&amp;sheet=U0&amp;row=383&amp;col=6&amp;number=4.9&amp;sourceID=14","4.9")</f>
        <v>4.9</v>
      </c>
      <c r="G383" s="4" t="str">
        <f>HYPERLINK("http://141.218.60.56/~jnz1568/getInfo.php?workbook=11_05.xlsx&amp;sheet=U0&amp;row=383&amp;col=7&amp;number=1.91&amp;sourceID=14","1.91")</f>
        <v>1.91</v>
      </c>
    </row>
    <row r="384" spans="1:7">
      <c r="A384" s="3">
        <v>11</v>
      </c>
      <c r="B384" s="3">
        <v>5</v>
      </c>
      <c r="C384" s="3">
        <v>2</v>
      </c>
      <c r="D384" s="3">
        <v>8</v>
      </c>
      <c r="E384" s="3">
        <v>1</v>
      </c>
      <c r="F384" s="4" t="str">
        <f>HYPERLINK("http://141.218.60.56/~jnz1568/getInfo.php?workbook=11_05.xlsx&amp;sheet=U0&amp;row=384&amp;col=6&amp;number=3&amp;sourceID=14","3")</f>
        <v>3</v>
      </c>
      <c r="G384" s="4" t="str">
        <f>HYPERLINK("http://141.218.60.56/~jnz1568/getInfo.php?workbook=11_05.xlsx&amp;sheet=U0&amp;row=384&amp;col=7&amp;number=0.75&amp;sourceID=14","0.75")</f>
        <v>0.75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HYPERLINK("http://141.218.60.56/~jnz1568/getInfo.php?workbook=11_05.xlsx&amp;sheet=U0&amp;row=385&amp;col=6&amp;number=3.1&amp;sourceID=14","3.1")</f>
        <v>3.1</v>
      </c>
      <c r="G385" s="4" t="str">
        <f>HYPERLINK("http://141.218.60.56/~jnz1568/getInfo.php?workbook=11_05.xlsx&amp;sheet=U0&amp;row=385&amp;col=7&amp;number=0.75&amp;sourceID=14","0.75")</f>
        <v>0.75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HYPERLINK("http://141.218.60.56/~jnz1568/getInfo.php?workbook=11_05.xlsx&amp;sheet=U0&amp;row=386&amp;col=6&amp;number=3.2&amp;sourceID=14","3.2")</f>
        <v>3.2</v>
      </c>
      <c r="G386" s="4" t="str">
        <f>HYPERLINK("http://141.218.60.56/~jnz1568/getInfo.php?workbook=11_05.xlsx&amp;sheet=U0&amp;row=386&amp;col=7&amp;number=0.75&amp;sourceID=14","0.75")</f>
        <v>0.75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HYPERLINK("http://141.218.60.56/~jnz1568/getInfo.php?workbook=11_05.xlsx&amp;sheet=U0&amp;row=387&amp;col=6&amp;number=3.3&amp;sourceID=14","3.3")</f>
        <v>3.3</v>
      </c>
      <c r="G387" s="4" t="str">
        <f>HYPERLINK("http://141.218.60.56/~jnz1568/getInfo.php?workbook=11_05.xlsx&amp;sheet=U0&amp;row=387&amp;col=7&amp;number=0.75&amp;sourceID=14","0.75")</f>
        <v>0.75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HYPERLINK("http://141.218.60.56/~jnz1568/getInfo.php?workbook=11_05.xlsx&amp;sheet=U0&amp;row=388&amp;col=6&amp;number=3.4&amp;sourceID=14","3.4")</f>
        <v>3.4</v>
      </c>
      <c r="G388" s="4" t="str">
        <f>HYPERLINK("http://141.218.60.56/~jnz1568/getInfo.php?workbook=11_05.xlsx&amp;sheet=U0&amp;row=388&amp;col=7&amp;number=0.75&amp;sourceID=14","0.75")</f>
        <v>0.75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HYPERLINK("http://141.218.60.56/~jnz1568/getInfo.php?workbook=11_05.xlsx&amp;sheet=U0&amp;row=389&amp;col=6&amp;number=3.5&amp;sourceID=14","3.5")</f>
        <v>3.5</v>
      </c>
      <c r="G389" s="4" t="str">
        <f>HYPERLINK("http://141.218.60.56/~jnz1568/getInfo.php?workbook=11_05.xlsx&amp;sheet=U0&amp;row=389&amp;col=7&amp;number=0.75&amp;sourceID=14","0.75")</f>
        <v>0.75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HYPERLINK("http://141.218.60.56/~jnz1568/getInfo.php?workbook=11_05.xlsx&amp;sheet=U0&amp;row=390&amp;col=6&amp;number=3.6&amp;sourceID=14","3.6")</f>
        <v>3.6</v>
      </c>
      <c r="G390" s="4" t="str">
        <f>HYPERLINK("http://141.218.60.56/~jnz1568/getInfo.php?workbook=11_05.xlsx&amp;sheet=U0&amp;row=390&amp;col=7&amp;number=0.751&amp;sourceID=14","0.751")</f>
        <v>0.751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HYPERLINK("http://141.218.60.56/~jnz1568/getInfo.php?workbook=11_05.xlsx&amp;sheet=U0&amp;row=391&amp;col=6&amp;number=3.7&amp;sourceID=14","3.7")</f>
        <v>3.7</v>
      </c>
      <c r="G391" s="4" t="str">
        <f>HYPERLINK("http://141.218.60.56/~jnz1568/getInfo.php?workbook=11_05.xlsx&amp;sheet=U0&amp;row=391&amp;col=7&amp;number=0.751&amp;sourceID=14","0.751")</f>
        <v>0.751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HYPERLINK("http://141.218.60.56/~jnz1568/getInfo.php?workbook=11_05.xlsx&amp;sheet=U0&amp;row=392&amp;col=6&amp;number=3.8&amp;sourceID=14","3.8")</f>
        <v>3.8</v>
      </c>
      <c r="G392" s="4" t="str">
        <f>HYPERLINK("http://141.218.60.56/~jnz1568/getInfo.php?workbook=11_05.xlsx&amp;sheet=U0&amp;row=392&amp;col=7&amp;number=0.751&amp;sourceID=14","0.751")</f>
        <v>0.751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HYPERLINK("http://141.218.60.56/~jnz1568/getInfo.php?workbook=11_05.xlsx&amp;sheet=U0&amp;row=393&amp;col=6&amp;number=3.9&amp;sourceID=14","3.9")</f>
        <v>3.9</v>
      </c>
      <c r="G393" s="4" t="str">
        <f>HYPERLINK("http://141.218.60.56/~jnz1568/getInfo.php?workbook=11_05.xlsx&amp;sheet=U0&amp;row=393&amp;col=7&amp;number=0.752&amp;sourceID=14","0.752")</f>
        <v>0.752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HYPERLINK("http://141.218.60.56/~jnz1568/getInfo.php?workbook=11_05.xlsx&amp;sheet=U0&amp;row=394&amp;col=6&amp;number=4&amp;sourceID=14","4")</f>
        <v>4</v>
      </c>
      <c r="G394" s="4" t="str">
        <f>HYPERLINK("http://141.218.60.56/~jnz1568/getInfo.php?workbook=11_05.xlsx&amp;sheet=U0&amp;row=394&amp;col=7&amp;number=0.753&amp;sourceID=14","0.753")</f>
        <v>0.753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HYPERLINK("http://141.218.60.56/~jnz1568/getInfo.php?workbook=11_05.xlsx&amp;sheet=U0&amp;row=395&amp;col=6&amp;number=4.1&amp;sourceID=14","4.1")</f>
        <v>4.1</v>
      </c>
      <c r="G395" s="4" t="str">
        <f>HYPERLINK("http://141.218.60.56/~jnz1568/getInfo.php?workbook=11_05.xlsx&amp;sheet=U0&amp;row=395&amp;col=7&amp;number=0.754&amp;sourceID=14","0.754")</f>
        <v>0.754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HYPERLINK("http://141.218.60.56/~jnz1568/getInfo.php?workbook=11_05.xlsx&amp;sheet=U0&amp;row=396&amp;col=6&amp;number=4.2&amp;sourceID=14","4.2")</f>
        <v>4.2</v>
      </c>
      <c r="G396" s="4" t="str">
        <f>HYPERLINK("http://141.218.60.56/~jnz1568/getInfo.php?workbook=11_05.xlsx&amp;sheet=U0&amp;row=396&amp;col=7&amp;number=0.755&amp;sourceID=14","0.755")</f>
        <v>0.755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HYPERLINK("http://141.218.60.56/~jnz1568/getInfo.php?workbook=11_05.xlsx&amp;sheet=U0&amp;row=397&amp;col=6&amp;number=4.3&amp;sourceID=14","4.3")</f>
        <v>4.3</v>
      </c>
      <c r="G397" s="4" t="str">
        <f>HYPERLINK("http://141.218.60.56/~jnz1568/getInfo.php?workbook=11_05.xlsx&amp;sheet=U0&amp;row=397&amp;col=7&amp;number=0.756&amp;sourceID=14","0.756")</f>
        <v>0.756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HYPERLINK("http://141.218.60.56/~jnz1568/getInfo.php?workbook=11_05.xlsx&amp;sheet=U0&amp;row=398&amp;col=6&amp;number=4.4&amp;sourceID=14","4.4")</f>
        <v>4.4</v>
      </c>
      <c r="G398" s="4" t="str">
        <f>HYPERLINK("http://141.218.60.56/~jnz1568/getInfo.php?workbook=11_05.xlsx&amp;sheet=U0&amp;row=398&amp;col=7&amp;number=0.758&amp;sourceID=14","0.758")</f>
        <v>0.758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HYPERLINK("http://141.218.60.56/~jnz1568/getInfo.php?workbook=11_05.xlsx&amp;sheet=U0&amp;row=399&amp;col=6&amp;number=4.5&amp;sourceID=14","4.5")</f>
        <v>4.5</v>
      </c>
      <c r="G399" s="4" t="str">
        <f>HYPERLINK("http://141.218.60.56/~jnz1568/getInfo.php?workbook=11_05.xlsx&amp;sheet=U0&amp;row=399&amp;col=7&amp;number=0.76&amp;sourceID=14","0.76")</f>
        <v>0.76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HYPERLINK("http://141.218.60.56/~jnz1568/getInfo.php?workbook=11_05.xlsx&amp;sheet=U0&amp;row=400&amp;col=6&amp;number=4.6&amp;sourceID=14","4.6")</f>
        <v>4.6</v>
      </c>
      <c r="G400" s="4" t="str">
        <f>HYPERLINK("http://141.218.60.56/~jnz1568/getInfo.php?workbook=11_05.xlsx&amp;sheet=U0&amp;row=400&amp;col=7&amp;number=0.763&amp;sourceID=14","0.763")</f>
        <v>0.763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HYPERLINK("http://141.218.60.56/~jnz1568/getInfo.php?workbook=11_05.xlsx&amp;sheet=U0&amp;row=401&amp;col=6&amp;number=4.7&amp;sourceID=14","4.7")</f>
        <v>4.7</v>
      </c>
      <c r="G401" s="4" t="str">
        <f>HYPERLINK("http://141.218.60.56/~jnz1568/getInfo.php?workbook=11_05.xlsx&amp;sheet=U0&amp;row=401&amp;col=7&amp;number=0.767&amp;sourceID=14","0.767")</f>
        <v>0.767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HYPERLINK("http://141.218.60.56/~jnz1568/getInfo.php?workbook=11_05.xlsx&amp;sheet=U0&amp;row=402&amp;col=6&amp;number=4.8&amp;sourceID=14","4.8")</f>
        <v>4.8</v>
      </c>
      <c r="G402" s="4" t="str">
        <f>HYPERLINK("http://141.218.60.56/~jnz1568/getInfo.php?workbook=11_05.xlsx&amp;sheet=U0&amp;row=402&amp;col=7&amp;number=0.771&amp;sourceID=14","0.771")</f>
        <v>0.771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HYPERLINK("http://141.218.60.56/~jnz1568/getInfo.php?workbook=11_05.xlsx&amp;sheet=U0&amp;row=403&amp;col=6&amp;number=4.9&amp;sourceID=14","4.9")</f>
        <v>4.9</v>
      </c>
      <c r="G403" s="4" t="str">
        <f>HYPERLINK("http://141.218.60.56/~jnz1568/getInfo.php?workbook=11_05.xlsx&amp;sheet=U0&amp;row=403&amp;col=7&amp;number=0.776&amp;sourceID=14","0.776")</f>
        <v>0.776</v>
      </c>
    </row>
    <row r="404" spans="1:7">
      <c r="A404" s="3">
        <v>11</v>
      </c>
      <c r="B404" s="3">
        <v>5</v>
      </c>
      <c r="C404" s="3">
        <v>2</v>
      </c>
      <c r="D404" s="3">
        <v>9</v>
      </c>
      <c r="E404" s="3">
        <v>1</v>
      </c>
      <c r="F404" s="4" t="str">
        <f>HYPERLINK("http://141.218.60.56/~jnz1568/getInfo.php?workbook=11_05.xlsx&amp;sheet=U0&amp;row=404&amp;col=6&amp;number=3&amp;sourceID=14","3")</f>
        <v>3</v>
      </c>
      <c r="G404" s="4" t="str">
        <f>HYPERLINK("http://141.218.60.56/~jnz1568/getInfo.php?workbook=11_05.xlsx&amp;sheet=U0&amp;row=404&amp;col=7&amp;number=0.584&amp;sourceID=14","0.584")</f>
        <v>0.584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HYPERLINK("http://141.218.60.56/~jnz1568/getInfo.php?workbook=11_05.xlsx&amp;sheet=U0&amp;row=405&amp;col=6&amp;number=3.1&amp;sourceID=14","3.1")</f>
        <v>3.1</v>
      </c>
      <c r="G405" s="4" t="str">
        <f>HYPERLINK("http://141.218.60.56/~jnz1568/getInfo.php?workbook=11_05.xlsx&amp;sheet=U0&amp;row=405&amp;col=7&amp;number=0.584&amp;sourceID=14","0.584")</f>
        <v>0.584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HYPERLINK("http://141.218.60.56/~jnz1568/getInfo.php?workbook=11_05.xlsx&amp;sheet=U0&amp;row=406&amp;col=6&amp;number=3.2&amp;sourceID=14","3.2")</f>
        <v>3.2</v>
      </c>
      <c r="G406" s="4" t="str">
        <f>HYPERLINK("http://141.218.60.56/~jnz1568/getInfo.php?workbook=11_05.xlsx&amp;sheet=U0&amp;row=406&amp;col=7&amp;number=0.584&amp;sourceID=14","0.584")</f>
        <v>0.584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HYPERLINK("http://141.218.60.56/~jnz1568/getInfo.php?workbook=11_05.xlsx&amp;sheet=U0&amp;row=407&amp;col=6&amp;number=3.3&amp;sourceID=14","3.3")</f>
        <v>3.3</v>
      </c>
      <c r="G407" s="4" t="str">
        <f>HYPERLINK("http://141.218.60.56/~jnz1568/getInfo.php?workbook=11_05.xlsx&amp;sheet=U0&amp;row=407&amp;col=7&amp;number=0.584&amp;sourceID=14","0.584")</f>
        <v>0.584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HYPERLINK("http://141.218.60.56/~jnz1568/getInfo.php?workbook=11_05.xlsx&amp;sheet=U0&amp;row=408&amp;col=6&amp;number=3.4&amp;sourceID=14","3.4")</f>
        <v>3.4</v>
      </c>
      <c r="G408" s="4" t="str">
        <f>HYPERLINK("http://141.218.60.56/~jnz1568/getInfo.php?workbook=11_05.xlsx&amp;sheet=U0&amp;row=408&amp;col=7&amp;number=0.584&amp;sourceID=14","0.584")</f>
        <v>0.584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HYPERLINK("http://141.218.60.56/~jnz1568/getInfo.php?workbook=11_05.xlsx&amp;sheet=U0&amp;row=409&amp;col=6&amp;number=3.5&amp;sourceID=14","3.5")</f>
        <v>3.5</v>
      </c>
      <c r="G409" s="4" t="str">
        <f>HYPERLINK("http://141.218.60.56/~jnz1568/getInfo.php?workbook=11_05.xlsx&amp;sheet=U0&amp;row=409&amp;col=7&amp;number=0.584&amp;sourceID=14","0.584")</f>
        <v>0.584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HYPERLINK("http://141.218.60.56/~jnz1568/getInfo.php?workbook=11_05.xlsx&amp;sheet=U0&amp;row=410&amp;col=6&amp;number=3.6&amp;sourceID=14","3.6")</f>
        <v>3.6</v>
      </c>
      <c r="G410" s="4" t="str">
        <f>HYPERLINK("http://141.218.60.56/~jnz1568/getInfo.php?workbook=11_05.xlsx&amp;sheet=U0&amp;row=410&amp;col=7&amp;number=0.584&amp;sourceID=14","0.584")</f>
        <v>0.584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HYPERLINK("http://141.218.60.56/~jnz1568/getInfo.php?workbook=11_05.xlsx&amp;sheet=U0&amp;row=411&amp;col=6&amp;number=3.7&amp;sourceID=14","3.7")</f>
        <v>3.7</v>
      </c>
      <c r="G411" s="4" t="str">
        <f>HYPERLINK("http://141.218.60.56/~jnz1568/getInfo.php?workbook=11_05.xlsx&amp;sheet=U0&amp;row=411&amp;col=7&amp;number=0.585&amp;sourceID=14","0.585")</f>
        <v>0.585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HYPERLINK("http://141.218.60.56/~jnz1568/getInfo.php?workbook=11_05.xlsx&amp;sheet=U0&amp;row=412&amp;col=6&amp;number=3.8&amp;sourceID=14","3.8")</f>
        <v>3.8</v>
      </c>
      <c r="G412" s="4" t="str">
        <f>HYPERLINK("http://141.218.60.56/~jnz1568/getInfo.php?workbook=11_05.xlsx&amp;sheet=U0&amp;row=412&amp;col=7&amp;number=0.585&amp;sourceID=14","0.585")</f>
        <v>0.585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HYPERLINK("http://141.218.60.56/~jnz1568/getInfo.php?workbook=11_05.xlsx&amp;sheet=U0&amp;row=413&amp;col=6&amp;number=3.9&amp;sourceID=14","3.9")</f>
        <v>3.9</v>
      </c>
      <c r="G413" s="4" t="str">
        <f>HYPERLINK("http://141.218.60.56/~jnz1568/getInfo.php?workbook=11_05.xlsx&amp;sheet=U0&amp;row=413&amp;col=7&amp;number=0.585&amp;sourceID=14","0.585")</f>
        <v>0.585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HYPERLINK("http://141.218.60.56/~jnz1568/getInfo.php?workbook=11_05.xlsx&amp;sheet=U0&amp;row=414&amp;col=6&amp;number=4&amp;sourceID=14","4")</f>
        <v>4</v>
      </c>
      <c r="G414" s="4" t="str">
        <f>HYPERLINK("http://141.218.60.56/~jnz1568/getInfo.php?workbook=11_05.xlsx&amp;sheet=U0&amp;row=414&amp;col=7&amp;number=0.586&amp;sourceID=14","0.586")</f>
        <v>0.586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HYPERLINK("http://141.218.60.56/~jnz1568/getInfo.php?workbook=11_05.xlsx&amp;sheet=U0&amp;row=415&amp;col=6&amp;number=4.1&amp;sourceID=14","4.1")</f>
        <v>4.1</v>
      </c>
      <c r="G415" s="4" t="str">
        <f>HYPERLINK("http://141.218.60.56/~jnz1568/getInfo.php?workbook=11_05.xlsx&amp;sheet=U0&amp;row=415&amp;col=7&amp;number=0.587&amp;sourceID=14","0.587")</f>
        <v>0.587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HYPERLINK("http://141.218.60.56/~jnz1568/getInfo.php?workbook=11_05.xlsx&amp;sheet=U0&amp;row=416&amp;col=6&amp;number=4.2&amp;sourceID=14","4.2")</f>
        <v>4.2</v>
      </c>
      <c r="G416" s="4" t="str">
        <f>HYPERLINK("http://141.218.60.56/~jnz1568/getInfo.php?workbook=11_05.xlsx&amp;sheet=U0&amp;row=416&amp;col=7&amp;number=0.587&amp;sourceID=14","0.587")</f>
        <v>0.587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HYPERLINK("http://141.218.60.56/~jnz1568/getInfo.php?workbook=11_05.xlsx&amp;sheet=U0&amp;row=417&amp;col=6&amp;number=4.3&amp;sourceID=14","4.3")</f>
        <v>4.3</v>
      </c>
      <c r="G417" s="4" t="str">
        <f>HYPERLINK("http://141.218.60.56/~jnz1568/getInfo.php?workbook=11_05.xlsx&amp;sheet=U0&amp;row=417&amp;col=7&amp;number=0.588&amp;sourceID=14","0.588")</f>
        <v>0.588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HYPERLINK("http://141.218.60.56/~jnz1568/getInfo.php?workbook=11_05.xlsx&amp;sheet=U0&amp;row=418&amp;col=6&amp;number=4.4&amp;sourceID=14","4.4")</f>
        <v>4.4</v>
      </c>
      <c r="G418" s="4" t="str">
        <f>HYPERLINK("http://141.218.60.56/~jnz1568/getInfo.php?workbook=11_05.xlsx&amp;sheet=U0&amp;row=418&amp;col=7&amp;number=0.59&amp;sourceID=14","0.59")</f>
        <v>0.59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HYPERLINK("http://141.218.60.56/~jnz1568/getInfo.php?workbook=11_05.xlsx&amp;sheet=U0&amp;row=419&amp;col=6&amp;number=4.5&amp;sourceID=14","4.5")</f>
        <v>4.5</v>
      </c>
      <c r="G419" s="4" t="str">
        <f>HYPERLINK("http://141.218.60.56/~jnz1568/getInfo.php?workbook=11_05.xlsx&amp;sheet=U0&amp;row=419&amp;col=7&amp;number=0.591&amp;sourceID=14","0.591")</f>
        <v>0.591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HYPERLINK("http://141.218.60.56/~jnz1568/getInfo.php?workbook=11_05.xlsx&amp;sheet=U0&amp;row=420&amp;col=6&amp;number=4.6&amp;sourceID=14","4.6")</f>
        <v>4.6</v>
      </c>
      <c r="G420" s="4" t="str">
        <f>HYPERLINK("http://141.218.60.56/~jnz1568/getInfo.php?workbook=11_05.xlsx&amp;sheet=U0&amp;row=420&amp;col=7&amp;number=0.593&amp;sourceID=14","0.593")</f>
        <v>0.593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HYPERLINK("http://141.218.60.56/~jnz1568/getInfo.php?workbook=11_05.xlsx&amp;sheet=U0&amp;row=421&amp;col=6&amp;number=4.7&amp;sourceID=14","4.7")</f>
        <v>4.7</v>
      </c>
      <c r="G421" s="4" t="str">
        <f>HYPERLINK("http://141.218.60.56/~jnz1568/getInfo.php?workbook=11_05.xlsx&amp;sheet=U0&amp;row=421&amp;col=7&amp;number=0.596&amp;sourceID=14","0.596")</f>
        <v>0.596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HYPERLINK("http://141.218.60.56/~jnz1568/getInfo.php?workbook=11_05.xlsx&amp;sheet=U0&amp;row=422&amp;col=6&amp;number=4.8&amp;sourceID=14","4.8")</f>
        <v>4.8</v>
      </c>
      <c r="G422" s="4" t="str">
        <f>HYPERLINK("http://141.218.60.56/~jnz1568/getInfo.php?workbook=11_05.xlsx&amp;sheet=U0&amp;row=422&amp;col=7&amp;number=0.599&amp;sourceID=14","0.599")</f>
        <v>0.599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HYPERLINK("http://141.218.60.56/~jnz1568/getInfo.php?workbook=11_05.xlsx&amp;sheet=U0&amp;row=423&amp;col=6&amp;number=4.9&amp;sourceID=14","4.9")</f>
        <v>4.9</v>
      </c>
      <c r="G423" s="4" t="str">
        <f>HYPERLINK("http://141.218.60.56/~jnz1568/getInfo.php?workbook=11_05.xlsx&amp;sheet=U0&amp;row=423&amp;col=7&amp;number=0.603&amp;sourceID=14","0.603")</f>
        <v>0.603</v>
      </c>
    </row>
    <row r="424" spans="1:7">
      <c r="A424" s="3">
        <v>11</v>
      </c>
      <c r="B424" s="3">
        <v>5</v>
      </c>
      <c r="C424" s="3">
        <v>2</v>
      </c>
      <c r="D424" s="3">
        <v>10</v>
      </c>
      <c r="E424" s="3">
        <v>1</v>
      </c>
      <c r="F424" s="4" t="str">
        <f>HYPERLINK("http://141.218.60.56/~jnz1568/getInfo.php?workbook=11_05.xlsx&amp;sheet=U0&amp;row=424&amp;col=6&amp;number=3&amp;sourceID=14","3")</f>
        <v>3</v>
      </c>
      <c r="G424" s="4" t="str">
        <f>HYPERLINK("http://141.218.60.56/~jnz1568/getInfo.php?workbook=11_05.xlsx&amp;sheet=U0&amp;row=424&amp;col=7&amp;number=2.63&amp;sourceID=14","2.63")</f>
        <v>2.63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HYPERLINK("http://141.218.60.56/~jnz1568/getInfo.php?workbook=11_05.xlsx&amp;sheet=U0&amp;row=425&amp;col=6&amp;number=3.1&amp;sourceID=14","3.1")</f>
        <v>3.1</v>
      </c>
      <c r="G425" s="4" t="str">
        <f>HYPERLINK("http://141.218.60.56/~jnz1568/getInfo.php?workbook=11_05.xlsx&amp;sheet=U0&amp;row=425&amp;col=7&amp;number=2.63&amp;sourceID=14","2.63")</f>
        <v>2.63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HYPERLINK("http://141.218.60.56/~jnz1568/getInfo.php?workbook=11_05.xlsx&amp;sheet=U0&amp;row=426&amp;col=6&amp;number=3.2&amp;sourceID=14","3.2")</f>
        <v>3.2</v>
      </c>
      <c r="G426" s="4" t="str">
        <f>HYPERLINK("http://141.218.60.56/~jnz1568/getInfo.php?workbook=11_05.xlsx&amp;sheet=U0&amp;row=426&amp;col=7&amp;number=2.63&amp;sourceID=14","2.63")</f>
        <v>2.63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HYPERLINK("http://141.218.60.56/~jnz1568/getInfo.php?workbook=11_05.xlsx&amp;sheet=U0&amp;row=427&amp;col=6&amp;number=3.3&amp;sourceID=14","3.3")</f>
        <v>3.3</v>
      </c>
      <c r="G427" s="4" t="str">
        <f>HYPERLINK("http://141.218.60.56/~jnz1568/getInfo.php?workbook=11_05.xlsx&amp;sheet=U0&amp;row=427&amp;col=7&amp;number=2.64&amp;sourceID=14","2.64")</f>
        <v>2.64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HYPERLINK("http://141.218.60.56/~jnz1568/getInfo.php?workbook=11_05.xlsx&amp;sheet=U0&amp;row=428&amp;col=6&amp;number=3.4&amp;sourceID=14","3.4")</f>
        <v>3.4</v>
      </c>
      <c r="G428" s="4" t="str">
        <f>HYPERLINK("http://141.218.60.56/~jnz1568/getInfo.php?workbook=11_05.xlsx&amp;sheet=U0&amp;row=428&amp;col=7&amp;number=2.64&amp;sourceID=14","2.64")</f>
        <v>2.64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HYPERLINK("http://141.218.60.56/~jnz1568/getInfo.php?workbook=11_05.xlsx&amp;sheet=U0&amp;row=429&amp;col=6&amp;number=3.5&amp;sourceID=14","3.5")</f>
        <v>3.5</v>
      </c>
      <c r="G429" s="4" t="str">
        <f>HYPERLINK("http://141.218.60.56/~jnz1568/getInfo.php?workbook=11_05.xlsx&amp;sheet=U0&amp;row=429&amp;col=7&amp;number=2.64&amp;sourceID=14","2.64")</f>
        <v>2.64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HYPERLINK("http://141.218.60.56/~jnz1568/getInfo.php?workbook=11_05.xlsx&amp;sheet=U0&amp;row=430&amp;col=6&amp;number=3.6&amp;sourceID=14","3.6")</f>
        <v>3.6</v>
      </c>
      <c r="G430" s="4" t="str">
        <f>HYPERLINK("http://141.218.60.56/~jnz1568/getInfo.php?workbook=11_05.xlsx&amp;sheet=U0&amp;row=430&amp;col=7&amp;number=2.64&amp;sourceID=14","2.64")</f>
        <v>2.64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HYPERLINK("http://141.218.60.56/~jnz1568/getInfo.php?workbook=11_05.xlsx&amp;sheet=U0&amp;row=431&amp;col=6&amp;number=3.7&amp;sourceID=14","3.7")</f>
        <v>3.7</v>
      </c>
      <c r="G431" s="4" t="str">
        <f>HYPERLINK("http://141.218.60.56/~jnz1568/getInfo.php?workbook=11_05.xlsx&amp;sheet=U0&amp;row=431&amp;col=7&amp;number=2.64&amp;sourceID=14","2.64")</f>
        <v>2.64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HYPERLINK("http://141.218.60.56/~jnz1568/getInfo.php?workbook=11_05.xlsx&amp;sheet=U0&amp;row=432&amp;col=6&amp;number=3.8&amp;sourceID=14","3.8")</f>
        <v>3.8</v>
      </c>
      <c r="G432" s="4" t="str">
        <f>HYPERLINK("http://141.218.60.56/~jnz1568/getInfo.php?workbook=11_05.xlsx&amp;sheet=U0&amp;row=432&amp;col=7&amp;number=2.64&amp;sourceID=14","2.64")</f>
        <v>2.64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HYPERLINK("http://141.218.60.56/~jnz1568/getInfo.php?workbook=11_05.xlsx&amp;sheet=U0&amp;row=433&amp;col=6&amp;number=3.9&amp;sourceID=14","3.9")</f>
        <v>3.9</v>
      </c>
      <c r="G433" s="4" t="str">
        <f>HYPERLINK("http://141.218.60.56/~jnz1568/getInfo.php?workbook=11_05.xlsx&amp;sheet=U0&amp;row=433&amp;col=7&amp;number=2.64&amp;sourceID=14","2.64")</f>
        <v>2.64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HYPERLINK("http://141.218.60.56/~jnz1568/getInfo.php?workbook=11_05.xlsx&amp;sheet=U0&amp;row=434&amp;col=6&amp;number=4&amp;sourceID=14","4")</f>
        <v>4</v>
      </c>
      <c r="G434" s="4" t="str">
        <f>HYPERLINK("http://141.218.60.56/~jnz1568/getInfo.php?workbook=11_05.xlsx&amp;sheet=U0&amp;row=434&amp;col=7&amp;number=2.64&amp;sourceID=14","2.64")</f>
        <v>2.64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HYPERLINK("http://141.218.60.56/~jnz1568/getInfo.php?workbook=11_05.xlsx&amp;sheet=U0&amp;row=435&amp;col=6&amp;number=4.1&amp;sourceID=14","4.1")</f>
        <v>4.1</v>
      </c>
      <c r="G435" s="4" t="str">
        <f>HYPERLINK("http://141.218.60.56/~jnz1568/getInfo.php?workbook=11_05.xlsx&amp;sheet=U0&amp;row=435&amp;col=7&amp;number=2.65&amp;sourceID=14","2.65")</f>
        <v>2.65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HYPERLINK("http://141.218.60.56/~jnz1568/getInfo.php?workbook=11_05.xlsx&amp;sheet=U0&amp;row=436&amp;col=6&amp;number=4.2&amp;sourceID=14","4.2")</f>
        <v>4.2</v>
      </c>
      <c r="G436" s="4" t="str">
        <f>HYPERLINK("http://141.218.60.56/~jnz1568/getInfo.php?workbook=11_05.xlsx&amp;sheet=U0&amp;row=436&amp;col=7&amp;number=2.65&amp;sourceID=14","2.65")</f>
        <v>2.65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HYPERLINK("http://141.218.60.56/~jnz1568/getInfo.php?workbook=11_05.xlsx&amp;sheet=U0&amp;row=437&amp;col=6&amp;number=4.3&amp;sourceID=14","4.3")</f>
        <v>4.3</v>
      </c>
      <c r="G437" s="4" t="str">
        <f>HYPERLINK("http://141.218.60.56/~jnz1568/getInfo.php?workbook=11_05.xlsx&amp;sheet=U0&amp;row=437&amp;col=7&amp;number=2.66&amp;sourceID=14","2.66")</f>
        <v>2.66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HYPERLINK("http://141.218.60.56/~jnz1568/getInfo.php?workbook=11_05.xlsx&amp;sheet=U0&amp;row=438&amp;col=6&amp;number=4.4&amp;sourceID=14","4.4")</f>
        <v>4.4</v>
      </c>
      <c r="G438" s="4" t="str">
        <f>HYPERLINK("http://141.218.60.56/~jnz1568/getInfo.php?workbook=11_05.xlsx&amp;sheet=U0&amp;row=438&amp;col=7&amp;number=2.66&amp;sourceID=14","2.66")</f>
        <v>2.66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HYPERLINK("http://141.218.60.56/~jnz1568/getInfo.php?workbook=11_05.xlsx&amp;sheet=U0&amp;row=439&amp;col=6&amp;number=4.5&amp;sourceID=14","4.5")</f>
        <v>4.5</v>
      </c>
      <c r="G439" s="4" t="str">
        <f>HYPERLINK("http://141.218.60.56/~jnz1568/getInfo.php?workbook=11_05.xlsx&amp;sheet=U0&amp;row=439&amp;col=7&amp;number=2.67&amp;sourceID=14","2.67")</f>
        <v>2.67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HYPERLINK("http://141.218.60.56/~jnz1568/getInfo.php?workbook=11_05.xlsx&amp;sheet=U0&amp;row=440&amp;col=6&amp;number=4.6&amp;sourceID=14","4.6")</f>
        <v>4.6</v>
      </c>
      <c r="G440" s="4" t="str">
        <f>HYPERLINK("http://141.218.60.56/~jnz1568/getInfo.php?workbook=11_05.xlsx&amp;sheet=U0&amp;row=440&amp;col=7&amp;number=2.68&amp;sourceID=14","2.68")</f>
        <v>2.68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HYPERLINK("http://141.218.60.56/~jnz1568/getInfo.php?workbook=11_05.xlsx&amp;sheet=U0&amp;row=441&amp;col=6&amp;number=4.7&amp;sourceID=14","4.7")</f>
        <v>4.7</v>
      </c>
      <c r="G441" s="4" t="str">
        <f>HYPERLINK("http://141.218.60.56/~jnz1568/getInfo.php?workbook=11_05.xlsx&amp;sheet=U0&amp;row=441&amp;col=7&amp;number=2.69&amp;sourceID=14","2.69")</f>
        <v>2.69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HYPERLINK("http://141.218.60.56/~jnz1568/getInfo.php?workbook=11_05.xlsx&amp;sheet=U0&amp;row=442&amp;col=6&amp;number=4.8&amp;sourceID=14","4.8")</f>
        <v>4.8</v>
      </c>
      <c r="G442" s="4" t="str">
        <f>HYPERLINK("http://141.218.60.56/~jnz1568/getInfo.php?workbook=11_05.xlsx&amp;sheet=U0&amp;row=442&amp;col=7&amp;number=2.71&amp;sourceID=14","2.71")</f>
        <v>2.71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HYPERLINK("http://141.218.60.56/~jnz1568/getInfo.php?workbook=11_05.xlsx&amp;sheet=U0&amp;row=443&amp;col=6&amp;number=4.9&amp;sourceID=14","4.9")</f>
        <v>4.9</v>
      </c>
      <c r="G443" s="4" t="str">
        <f>HYPERLINK("http://141.218.60.56/~jnz1568/getInfo.php?workbook=11_05.xlsx&amp;sheet=U0&amp;row=443&amp;col=7&amp;number=2.72&amp;sourceID=14","2.72")</f>
        <v>2.72</v>
      </c>
    </row>
    <row r="444" spans="1:7">
      <c r="A444" s="3">
        <v>11</v>
      </c>
      <c r="B444" s="3">
        <v>5</v>
      </c>
      <c r="C444" s="3">
        <v>2</v>
      </c>
      <c r="D444" s="3">
        <v>11</v>
      </c>
      <c r="E444" s="3">
        <v>1</v>
      </c>
      <c r="F444" s="4" t="str">
        <f>HYPERLINK("http://141.218.60.56/~jnz1568/getInfo.php?workbook=11_05.xlsx&amp;sheet=U0&amp;row=444&amp;col=6&amp;number=3&amp;sourceID=14","3")</f>
        <v>3</v>
      </c>
      <c r="G444" s="4" t="str">
        <f>HYPERLINK("http://141.218.60.56/~jnz1568/getInfo.php?workbook=11_05.xlsx&amp;sheet=U0&amp;row=444&amp;col=7&amp;number=0.00563&amp;sourceID=14","0.00563")</f>
        <v>0.00563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HYPERLINK("http://141.218.60.56/~jnz1568/getInfo.php?workbook=11_05.xlsx&amp;sheet=U0&amp;row=445&amp;col=6&amp;number=3.1&amp;sourceID=14","3.1")</f>
        <v>3.1</v>
      </c>
      <c r="G445" s="4" t="str">
        <f>HYPERLINK("http://141.218.60.56/~jnz1568/getInfo.php?workbook=11_05.xlsx&amp;sheet=U0&amp;row=445&amp;col=7&amp;number=0.00563&amp;sourceID=14","0.00563")</f>
        <v>0.00563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HYPERLINK("http://141.218.60.56/~jnz1568/getInfo.php?workbook=11_05.xlsx&amp;sheet=U0&amp;row=446&amp;col=6&amp;number=3.2&amp;sourceID=14","3.2")</f>
        <v>3.2</v>
      </c>
      <c r="G446" s="4" t="str">
        <f>HYPERLINK("http://141.218.60.56/~jnz1568/getInfo.php?workbook=11_05.xlsx&amp;sheet=U0&amp;row=446&amp;col=7&amp;number=0.00563&amp;sourceID=14","0.00563")</f>
        <v>0.00563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HYPERLINK("http://141.218.60.56/~jnz1568/getInfo.php?workbook=11_05.xlsx&amp;sheet=U0&amp;row=447&amp;col=6&amp;number=3.3&amp;sourceID=14","3.3")</f>
        <v>3.3</v>
      </c>
      <c r="G447" s="4" t="str">
        <f>HYPERLINK("http://141.218.60.56/~jnz1568/getInfo.php?workbook=11_05.xlsx&amp;sheet=U0&amp;row=447&amp;col=7&amp;number=0.00563&amp;sourceID=14","0.00563")</f>
        <v>0.00563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HYPERLINK("http://141.218.60.56/~jnz1568/getInfo.php?workbook=11_05.xlsx&amp;sheet=U0&amp;row=448&amp;col=6&amp;number=3.4&amp;sourceID=14","3.4")</f>
        <v>3.4</v>
      </c>
      <c r="G448" s="4" t="str">
        <f>HYPERLINK("http://141.218.60.56/~jnz1568/getInfo.php?workbook=11_05.xlsx&amp;sheet=U0&amp;row=448&amp;col=7&amp;number=0.00562&amp;sourceID=14","0.00562")</f>
        <v>0.00562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HYPERLINK("http://141.218.60.56/~jnz1568/getInfo.php?workbook=11_05.xlsx&amp;sheet=U0&amp;row=449&amp;col=6&amp;number=3.5&amp;sourceID=14","3.5")</f>
        <v>3.5</v>
      </c>
      <c r="G449" s="4" t="str">
        <f>HYPERLINK("http://141.218.60.56/~jnz1568/getInfo.php?workbook=11_05.xlsx&amp;sheet=U0&amp;row=449&amp;col=7&amp;number=0.00562&amp;sourceID=14","0.00562")</f>
        <v>0.00562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HYPERLINK("http://141.218.60.56/~jnz1568/getInfo.php?workbook=11_05.xlsx&amp;sheet=U0&amp;row=450&amp;col=6&amp;number=3.6&amp;sourceID=14","3.6")</f>
        <v>3.6</v>
      </c>
      <c r="G450" s="4" t="str">
        <f>HYPERLINK("http://141.218.60.56/~jnz1568/getInfo.php?workbook=11_05.xlsx&amp;sheet=U0&amp;row=450&amp;col=7&amp;number=0.00562&amp;sourceID=14","0.00562")</f>
        <v>0.00562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HYPERLINK("http://141.218.60.56/~jnz1568/getInfo.php?workbook=11_05.xlsx&amp;sheet=U0&amp;row=451&amp;col=6&amp;number=3.7&amp;sourceID=14","3.7")</f>
        <v>3.7</v>
      </c>
      <c r="G451" s="4" t="str">
        <f>HYPERLINK("http://141.218.60.56/~jnz1568/getInfo.php?workbook=11_05.xlsx&amp;sheet=U0&amp;row=451&amp;col=7&amp;number=0.00562&amp;sourceID=14","0.00562")</f>
        <v>0.00562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HYPERLINK("http://141.218.60.56/~jnz1568/getInfo.php?workbook=11_05.xlsx&amp;sheet=U0&amp;row=452&amp;col=6&amp;number=3.8&amp;sourceID=14","3.8")</f>
        <v>3.8</v>
      </c>
      <c r="G452" s="4" t="str">
        <f>HYPERLINK("http://141.218.60.56/~jnz1568/getInfo.php?workbook=11_05.xlsx&amp;sheet=U0&amp;row=452&amp;col=7&amp;number=0.00561&amp;sourceID=14","0.00561")</f>
        <v>0.00561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HYPERLINK("http://141.218.60.56/~jnz1568/getInfo.php?workbook=11_05.xlsx&amp;sheet=U0&amp;row=453&amp;col=6&amp;number=3.9&amp;sourceID=14","3.9")</f>
        <v>3.9</v>
      </c>
      <c r="G453" s="4" t="str">
        <f>HYPERLINK("http://141.218.60.56/~jnz1568/getInfo.php?workbook=11_05.xlsx&amp;sheet=U0&amp;row=453&amp;col=7&amp;number=0.00561&amp;sourceID=14","0.00561")</f>
        <v>0.00561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HYPERLINK("http://141.218.60.56/~jnz1568/getInfo.php?workbook=11_05.xlsx&amp;sheet=U0&amp;row=454&amp;col=6&amp;number=4&amp;sourceID=14","4")</f>
        <v>4</v>
      </c>
      <c r="G454" s="4" t="str">
        <f>HYPERLINK("http://141.218.60.56/~jnz1568/getInfo.php?workbook=11_05.xlsx&amp;sheet=U0&amp;row=454&amp;col=7&amp;number=0.0056&amp;sourceID=14","0.0056")</f>
        <v>0.0056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HYPERLINK("http://141.218.60.56/~jnz1568/getInfo.php?workbook=11_05.xlsx&amp;sheet=U0&amp;row=455&amp;col=6&amp;number=4.1&amp;sourceID=14","4.1")</f>
        <v>4.1</v>
      </c>
      <c r="G455" s="4" t="str">
        <f>HYPERLINK("http://141.218.60.56/~jnz1568/getInfo.php?workbook=11_05.xlsx&amp;sheet=U0&amp;row=455&amp;col=7&amp;number=0.00559&amp;sourceID=14","0.00559")</f>
        <v>0.00559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HYPERLINK("http://141.218.60.56/~jnz1568/getInfo.php?workbook=11_05.xlsx&amp;sheet=U0&amp;row=456&amp;col=6&amp;number=4.2&amp;sourceID=14","4.2")</f>
        <v>4.2</v>
      </c>
      <c r="G456" s="4" t="str">
        <f>HYPERLINK("http://141.218.60.56/~jnz1568/getInfo.php?workbook=11_05.xlsx&amp;sheet=U0&amp;row=456&amp;col=7&amp;number=0.00558&amp;sourceID=14","0.00558")</f>
        <v>0.00558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HYPERLINK("http://141.218.60.56/~jnz1568/getInfo.php?workbook=11_05.xlsx&amp;sheet=U0&amp;row=457&amp;col=6&amp;number=4.3&amp;sourceID=14","4.3")</f>
        <v>4.3</v>
      </c>
      <c r="G457" s="4" t="str">
        <f>HYPERLINK("http://141.218.60.56/~jnz1568/getInfo.php?workbook=11_05.xlsx&amp;sheet=U0&amp;row=457&amp;col=7&amp;number=0.00556&amp;sourceID=14","0.00556")</f>
        <v>0.00556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HYPERLINK("http://141.218.60.56/~jnz1568/getInfo.php?workbook=11_05.xlsx&amp;sheet=U0&amp;row=458&amp;col=6&amp;number=4.4&amp;sourceID=14","4.4")</f>
        <v>4.4</v>
      </c>
      <c r="G458" s="4" t="str">
        <f>HYPERLINK("http://141.218.60.56/~jnz1568/getInfo.php?workbook=11_05.xlsx&amp;sheet=U0&amp;row=458&amp;col=7&amp;number=0.00554&amp;sourceID=14","0.00554")</f>
        <v>0.00554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HYPERLINK("http://141.218.60.56/~jnz1568/getInfo.php?workbook=11_05.xlsx&amp;sheet=U0&amp;row=459&amp;col=6&amp;number=4.5&amp;sourceID=14","4.5")</f>
        <v>4.5</v>
      </c>
      <c r="G459" s="4" t="str">
        <f>HYPERLINK("http://141.218.60.56/~jnz1568/getInfo.php?workbook=11_05.xlsx&amp;sheet=U0&amp;row=459&amp;col=7&amp;number=0.00552&amp;sourceID=14","0.00552")</f>
        <v>0.00552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HYPERLINK("http://141.218.60.56/~jnz1568/getInfo.php?workbook=11_05.xlsx&amp;sheet=U0&amp;row=460&amp;col=6&amp;number=4.6&amp;sourceID=14","4.6")</f>
        <v>4.6</v>
      </c>
      <c r="G460" s="4" t="str">
        <f>HYPERLINK("http://141.218.60.56/~jnz1568/getInfo.php?workbook=11_05.xlsx&amp;sheet=U0&amp;row=460&amp;col=7&amp;number=0.00549&amp;sourceID=14","0.00549")</f>
        <v>0.00549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HYPERLINK("http://141.218.60.56/~jnz1568/getInfo.php?workbook=11_05.xlsx&amp;sheet=U0&amp;row=461&amp;col=6&amp;number=4.7&amp;sourceID=14","4.7")</f>
        <v>4.7</v>
      </c>
      <c r="G461" s="4" t="str">
        <f>HYPERLINK("http://141.218.60.56/~jnz1568/getInfo.php?workbook=11_05.xlsx&amp;sheet=U0&amp;row=461&amp;col=7&amp;number=0.00546&amp;sourceID=14","0.00546")</f>
        <v>0.00546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HYPERLINK("http://141.218.60.56/~jnz1568/getInfo.php?workbook=11_05.xlsx&amp;sheet=U0&amp;row=462&amp;col=6&amp;number=4.8&amp;sourceID=14","4.8")</f>
        <v>4.8</v>
      </c>
      <c r="G462" s="4" t="str">
        <f>HYPERLINK("http://141.218.60.56/~jnz1568/getInfo.php?workbook=11_05.xlsx&amp;sheet=U0&amp;row=462&amp;col=7&amp;number=0.00541&amp;sourceID=14","0.00541")</f>
        <v>0.00541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HYPERLINK("http://141.218.60.56/~jnz1568/getInfo.php?workbook=11_05.xlsx&amp;sheet=U0&amp;row=463&amp;col=6&amp;number=4.9&amp;sourceID=14","4.9")</f>
        <v>4.9</v>
      </c>
      <c r="G463" s="4" t="str">
        <f>HYPERLINK("http://141.218.60.56/~jnz1568/getInfo.php?workbook=11_05.xlsx&amp;sheet=U0&amp;row=463&amp;col=7&amp;number=0.00536&amp;sourceID=14","0.00536")</f>
        <v>0.00536</v>
      </c>
    </row>
    <row r="464" spans="1:7">
      <c r="A464" s="3">
        <v>11</v>
      </c>
      <c r="B464" s="3">
        <v>5</v>
      </c>
      <c r="C464" s="3">
        <v>2</v>
      </c>
      <c r="D464" s="3">
        <v>12</v>
      </c>
      <c r="E464" s="3">
        <v>1</v>
      </c>
      <c r="F464" s="4" t="str">
        <f>HYPERLINK("http://141.218.60.56/~jnz1568/getInfo.php?workbook=11_05.xlsx&amp;sheet=U0&amp;row=464&amp;col=6&amp;number=3&amp;sourceID=14","3")</f>
        <v>3</v>
      </c>
      <c r="G464" s="4" t="str">
        <f>HYPERLINK("http://141.218.60.56/~jnz1568/getInfo.php?workbook=11_05.xlsx&amp;sheet=U0&amp;row=464&amp;col=7&amp;number=0.00664&amp;sourceID=14","0.00664")</f>
        <v>0.00664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HYPERLINK("http://141.218.60.56/~jnz1568/getInfo.php?workbook=11_05.xlsx&amp;sheet=U0&amp;row=465&amp;col=6&amp;number=3.1&amp;sourceID=14","3.1")</f>
        <v>3.1</v>
      </c>
      <c r="G465" s="4" t="str">
        <f>HYPERLINK("http://141.218.60.56/~jnz1568/getInfo.php?workbook=11_05.xlsx&amp;sheet=U0&amp;row=465&amp;col=7&amp;number=0.00664&amp;sourceID=14","0.00664")</f>
        <v>0.00664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HYPERLINK("http://141.218.60.56/~jnz1568/getInfo.php?workbook=11_05.xlsx&amp;sheet=U0&amp;row=466&amp;col=6&amp;number=3.2&amp;sourceID=14","3.2")</f>
        <v>3.2</v>
      </c>
      <c r="G466" s="4" t="str">
        <f>HYPERLINK("http://141.218.60.56/~jnz1568/getInfo.php?workbook=11_05.xlsx&amp;sheet=U0&amp;row=466&amp;col=7&amp;number=0.00664&amp;sourceID=14","0.00664")</f>
        <v>0.00664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HYPERLINK("http://141.218.60.56/~jnz1568/getInfo.php?workbook=11_05.xlsx&amp;sheet=U0&amp;row=467&amp;col=6&amp;number=3.3&amp;sourceID=14","3.3")</f>
        <v>3.3</v>
      </c>
      <c r="G467" s="4" t="str">
        <f>HYPERLINK("http://141.218.60.56/~jnz1568/getInfo.php?workbook=11_05.xlsx&amp;sheet=U0&amp;row=467&amp;col=7&amp;number=0.00664&amp;sourceID=14","0.00664")</f>
        <v>0.00664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HYPERLINK("http://141.218.60.56/~jnz1568/getInfo.php?workbook=11_05.xlsx&amp;sheet=U0&amp;row=468&amp;col=6&amp;number=3.4&amp;sourceID=14","3.4")</f>
        <v>3.4</v>
      </c>
      <c r="G468" s="4" t="str">
        <f>HYPERLINK("http://141.218.60.56/~jnz1568/getInfo.php?workbook=11_05.xlsx&amp;sheet=U0&amp;row=468&amp;col=7&amp;number=0.00664&amp;sourceID=14","0.00664")</f>
        <v>0.00664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HYPERLINK("http://141.218.60.56/~jnz1568/getInfo.php?workbook=11_05.xlsx&amp;sheet=U0&amp;row=469&amp;col=6&amp;number=3.5&amp;sourceID=14","3.5")</f>
        <v>3.5</v>
      </c>
      <c r="G469" s="4" t="str">
        <f>HYPERLINK("http://141.218.60.56/~jnz1568/getInfo.php?workbook=11_05.xlsx&amp;sheet=U0&amp;row=469&amp;col=7&amp;number=0.00664&amp;sourceID=14","0.00664")</f>
        <v>0.00664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HYPERLINK("http://141.218.60.56/~jnz1568/getInfo.php?workbook=11_05.xlsx&amp;sheet=U0&amp;row=470&amp;col=6&amp;number=3.6&amp;sourceID=14","3.6")</f>
        <v>3.6</v>
      </c>
      <c r="G470" s="4" t="str">
        <f>HYPERLINK("http://141.218.60.56/~jnz1568/getInfo.php?workbook=11_05.xlsx&amp;sheet=U0&amp;row=470&amp;col=7&amp;number=0.00664&amp;sourceID=14","0.00664")</f>
        <v>0.00664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HYPERLINK("http://141.218.60.56/~jnz1568/getInfo.php?workbook=11_05.xlsx&amp;sheet=U0&amp;row=471&amp;col=6&amp;number=3.7&amp;sourceID=14","3.7")</f>
        <v>3.7</v>
      </c>
      <c r="G471" s="4" t="str">
        <f>HYPERLINK("http://141.218.60.56/~jnz1568/getInfo.php?workbook=11_05.xlsx&amp;sheet=U0&amp;row=471&amp;col=7&amp;number=0.00664&amp;sourceID=14","0.00664")</f>
        <v>0.00664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HYPERLINK("http://141.218.60.56/~jnz1568/getInfo.php?workbook=11_05.xlsx&amp;sheet=U0&amp;row=472&amp;col=6&amp;number=3.8&amp;sourceID=14","3.8")</f>
        <v>3.8</v>
      </c>
      <c r="G472" s="4" t="str">
        <f>HYPERLINK("http://141.218.60.56/~jnz1568/getInfo.php?workbook=11_05.xlsx&amp;sheet=U0&amp;row=472&amp;col=7&amp;number=0.00664&amp;sourceID=14","0.00664")</f>
        <v>0.00664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HYPERLINK("http://141.218.60.56/~jnz1568/getInfo.php?workbook=11_05.xlsx&amp;sheet=U0&amp;row=473&amp;col=6&amp;number=3.9&amp;sourceID=14","3.9")</f>
        <v>3.9</v>
      </c>
      <c r="G473" s="4" t="str">
        <f>HYPERLINK("http://141.218.60.56/~jnz1568/getInfo.php?workbook=11_05.xlsx&amp;sheet=U0&amp;row=473&amp;col=7&amp;number=0.00664&amp;sourceID=14","0.00664")</f>
        <v>0.00664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HYPERLINK("http://141.218.60.56/~jnz1568/getInfo.php?workbook=11_05.xlsx&amp;sheet=U0&amp;row=474&amp;col=6&amp;number=4&amp;sourceID=14","4")</f>
        <v>4</v>
      </c>
      <c r="G474" s="4" t="str">
        <f>HYPERLINK("http://141.218.60.56/~jnz1568/getInfo.php?workbook=11_05.xlsx&amp;sheet=U0&amp;row=474&amp;col=7&amp;number=0.00664&amp;sourceID=14","0.00664")</f>
        <v>0.00664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HYPERLINK("http://141.218.60.56/~jnz1568/getInfo.php?workbook=11_05.xlsx&amp;sheet=U0&amp;row=475&amp;col=6&amp;number=4.1&amp;sourceID=14","4.1")</f>
        <v>4.1</v>
      </c>
      <c r="G475" s="4" t="str">
        <f>HYPERLINK("http://141.218.60.56/~jnz1568/getInfo.php?workbook=11_05.xlsx&amp;sheet=U0&amp;row=475&amp;col=7&amp;number=0.00664&amp;sourceID=14","0.00664")</f>
        <v>0.00664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HYPERLINK("http://141.218.60.56/~jnz1568/getInfo.php?workbook=11_05.xlsx&amp;sheet=U0&amp;row=476&amp;col=6&amp;number=4.2&amp;sourceID=14","4.2")</f>
        <v>4.2</v>
      </c>
      <c r="G476" s="4" t="str">
        <f>HYPERLINK("http://141.218.60.56/~jnz1568/getInfo.php?workbook=11_05.xlsx&amp;sheet=U0&amp;row=476&amp;col=7&amp;number=0.00664&amp;sourceID=14","0.00664")</f>
        <v>0.00664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HYPERLINK("http://141.218.60.56/~jnz1568/getInfo.php?workbook=11_05.xlsx&amp;sheet=U0&amp;row=477&amp;col=6&amp;number=4.3&amp;sourceID=14","4.3")</f>
        <v>4.3</v>
      </c>
      <c r="G477" s="4" t="str">
        <f>HYPERLINK("http://141.218.60.56/~jnz1568/getInfo.php?workbook=11_05.xlsx&amp;sheet=U0&amp;row=477&amp;col=7&amp;number=0.00664&amp;sourceID=14","0.00664")</f>
        <v>0.00664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HYPERLINK("http://141.218.60.56/~jnz1568/getInfo.php?workbook=11_05.xlsx&amp;sheet=U0&amp;row=478&amp;col=6&amp;number=4.4&amp;sourceID=14","4.4")</f>
        <v>4.4</v>
      </c>
      <c r="G478" s="4" t="str">
        <f>HYPERLINK("http://141.218.60.56/~jnz1568/getInfo.php?workbook=11_05.xlsx&amp;sheet=U0&amp;row=478&amp;col=7&amp;number=0.00663&amp;sourceID=14","0.00663")</f>
        <v>0.00663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HYPERLINK("http://141.218.60.56/~jnz1568/getInfo.php?workbook=11_05.xlsx&amp;sheet=U0&amp;row=479&amp;col=6&amp;number=4.5&amp;sourceID=14","4.5")</f>
        <v>4.5</v>
      </c>
      <c r="G479" s="4" t="str">
        <f>HYPERLINK("http://141.218.60.56/~jnz1568/getInfo.php?workbook=11_05.xlsx&amp;sheet=U0&amp;row=479&amp;col=7&amp;number=0.00663&amp;sourceID=14","0.00663")</f>
        <v>0.00663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HYPERLINK("http://141.218.60.56/~jnz1568/getInfo.php?workbook=11_05.xlsx&amp;sheet=U0&amp;row=480&amp;col=6&amp;number=4.6&amp;sourceID=14","4.6")</f>
        <v>4.6</v>
      </c>
      <c r="G480" s="4" t="str">
        <f>HYPERLINK("http://141.218.60.56/~jnz1568/getInfo.php?workbook=11_05.xlsx&amp;sheet=U0&amp;row=480&amp;col=7&amp;number=0.00663&amp;sourceID=14","0.00663")</f>
        <v>0.00663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HYPERLINK("http://141.218.60.56/~jnz1568/getInfo.php?workbook=11_05.xlsx&amp;sheet=U0&amp;row=481&amp;col=6&amp;number=4.7&amp;sourceID=14","4.7")</f>
        <v>4.7</v>
      </c>
      <c r="G481" s="4" t="str">
        <f>HYPERLINK("http://141.218.60.56/~jnz1568/getInfo.php?workbook=11_05.xlsx&amp;sheet=U0&amp;row=481&amp;col=7&amp;number=0.00662&amp;sourceID=14","0.00662")</f>
        <v>0.00662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HYPERLINK("http://141.218.60.56/~jnz1568/getInfo.php?workbook=11_05.xlsx&amp;sheet=U0&amp;row=482&amp;col=6&amp;number=4.8&amp;sourceID=14","4.8")</f>
        <v>4.8</v>
      </c>
      <c r="G482" s="4" t="str">
        <f>HYPERLINK("http://141.218.60.56/~jnz1568/getInfo.php?workbook=11_05.xlsx&amp;sheet=U0&amp;row=482&amp;col=7&amp;number=0.00662&amp;sourceID=14","0.00662")</f>
        <v>0.00662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HYPERLINK("http://141.218.60.56/~jnz1568/getInfo.php?workbook=11_05.xlsx&amp;sheet=U0&amp;row=483&amp;col=6&amp;number=4.9&amp;sourceID=14","4.9")</f>
        <v>4.9</v>
      </c>
      <c r="G483" s="4" t="str">
        <f>HYPERLINK("http://141.218.60.56/~jnz1568/getInfo.php?workbook=11_05.xlsx&amp;sheet=U0&amp;row=483&amp;col=7&amp;number=0.00661&amp;sourceID=14","0.00661")</f>
        <v>0.00661</v>
      </c>
    </row>
    <row r="484" spans="1:7">
      <c r="A484" s="3">
        <v>11</v>
      </c>
      <c r="B484" s="3">
        <v>5</v>
      </c>
      <c r="C484" s="3">
        <v>2</v>
      </c>
      <c r="D484" s="3">
        <v>13</v>
      </c>
      <c r="E484" s="3">
        <v>1</v>
      </c>
      <c r="F484" s="4" t="str">
        <f>HYPERLINK("http://141.218.60.56/~jnz1568/getInfo.php?workbook=11_05.xlsx&amp;sheet=U0&amp;row=484&amp;col=6&amp;number=3&amp;sourceID=14","3")</f>
        <v>3</v>
      </c>
      <c r="G484" s="4" t="str">
        <f>HYPERLINK("http://141.218.60.56/~jnz1568/getInfo.php?workbook=11_05.xlsx&amp;sheet=U0&amp;row=484&amp;col=7&amp;number=0.0115&amp;sourceID=14","0.0115")</f>
        <v>0.0115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HYPERLINK("http://141.218.60.56/~jnz1568/getInfo.php?workbook=11_05.xlsx&amp;sheet=U0&amp;row=485&amp;col=6&amp;number=3.1&amp;sourceID=14","3.1")</f>
        <v>3.1</v>
      </c>
      <c r="G485" s="4" t="str">
        <f>HYPERLINK("http://141.218.60.56/~jnz1568/getInfo.php?workbook=11_05.xlsx&amp;sheet=U0&amp;row=485&amp;col=7&amp;number=0.0115&amp;sourceID=14","0.0115")</f>
        <v>0.0115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HYPERLINK("http://141.218.60.56/~jnz1568/getInfo.php?workbook=11_05.xlsx&amp;sheet=U0&amp;row=486&amp;col=6&amp;number=3.2&amp;sourceID=14","3.2")</f>
        <v>3.2</v>
      </c>
      <c r="G486" s="4" t="str">
        <f>HYPERLINK("http://141.218.60.56/~jnz1568/getInfo.php?workbook=11_05.xlsx&amp;sheet=U0&amp;row=486&amp;col=7&amp;number=0.0115&amp;sourceID=14","0.0115")</f>
        <v>0.0115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HYPERLINK("http://141.218.60.56/~jnz1568/getInfo.php?workbook=11_05.xlsx&amp;sheet=U0&amp;row=487&amp;col=6&amp;number=3.3&amp;sourceID=14","3.3")</f>
        <v>3.3</v>
      </c>
      <c r="G487" s="4" t="str">
        <f>HYPERLINK("http://141.218.60.56/~jnz1568/getInfo.php?workbook=11_05.xlsx&amp;sheet=U0&amp;row=487&amp;col=7&amp;number=0.0115&amp;sourceID=14","0.0115")</f>
        <v>0.0115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HYPERLINK("http://141.218.60.56/~jnz1568/getInfo.php?workbook=11_05.xlsx&amp;sheet=U0&amp;row=488&amp;col=6&amp;number=3.4&amp;sourceID=14","3.4")</f>
        <v>3.4</v>
      </c>
      <c r="G488" s="4" t="str">
        <f>HYPERLINK("http://141.218.60.56/~jnz1568/getInfo.php?workbook=11_05.xlsx&amp;sheet=U0&amp;row=488&amp;col=7&amp;number=0.0115&amp;sourceID=14","0.0115")</f>
        <v>0.0115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HYPERLINK("http://141.218.60.56/~jnz1568/getInfo.php?workbook=11_05.xlsx&amp;sheet=U0&amp;row=489&amp;col=6&amp;number=3.5&amp;sourceID=14","3.5")</f>
        <v>3.5</v>
      </c>
      <c r="G489" s="4" t="str">
        <f>HYPERLINK("http://141.218.60.56/~jnz1568/getInfo.php?workbook=11_05.xlsx&amp;sheet=U0&amp;row=489&amp;col=7&amp;number=0.0115&amp;sourceID=14","0.0115")</f>
        <v>0.0115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HYPERLINK("http://141.218.60.56/~jnz1568/getInfo.php?workbook=11_05.xlsx&amp;sheet=U0&amp;row=490&amp;col=6&amp;number=3.6&amp;sourceID=14","3.6")</f>
        <v>3.6</v>
      </c>
      <c r="G490" s="4" t="str">
        <f>HYPERLINK("http://141.218.60.56/~jnz1568/getInfo.php?workbook=11_05.xlsx&amp;sheet=U0&amp;row=490&amp;col=7&amp;number=0.0115&amp;sourceID=14","0.0115")</f>
        <v>0.0115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HYPERLINK("http://141.218.60.56/~jnz1568/getInfo.php?workbook=11_05.xlsx&amp;sheet=U0&amp;row=491&amp;col=6&amp;number=3.7&amp;sourceID=14","3.7")</f>
        <v>3.7</v>
      </c>
      <c r="G491" s="4" t="str">
        <f>HYPERLINK("http://141.218.60.56/~jnz1568/getInfo.php?workbook=11_05.xlsx&amp;sheet=U0&amp;row=491&amp;col=7&amp;number=0.0115&amp;sourceID=14","0.0115")</f>
        <v>0.0115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HYPERLINK("http://141.218.60.56/~jnz1568/getInfo.php?workbook=11_05.xlsx&amp;sheet=U0&amp;row=492&amp;col=6&amp;number=3.8&amp;sourceID=14","3.8")</f>
        <v>3.8</v>
      </c>
      <c r="G492" s="4" t="str">
        <f>HYPERLINK("http://141.218.60.56/~jnz1568/getInfo.php?workbook=11_05.xlsx&amp;sheet=U0&amp;row=492&amp;col=7&amp;number=0.0115&amp;sourceID=14","0.0115")</f>
        <v>0.0115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HYPERLINK("http://141.218.60.56/~jnz1568/getInfo.php?workbook=11_05.xlsx&amp;sheet=U0&amp;row=493&amp;col=6&amp;number=3.9&amp;sourceID=14","3.9")</f>
        <v>3.9</v>
      </c>
      <c r="G493" s="4" t="str">
        <f>HYPERLINK("http://141.218.60.56/~jnz1568/getInfo.php?workbook=11_05.xlsx&amp;sheet=U0&amp;row=493&amp;col=7&amp;number=0.0115&amp;sourceID=14","0.0115")</f>
        <v>0.0115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HYPERLINK("http://141.218.60.56/~jnz1568/getInfo.php?workbook=11_05.xlsx&amp;sheet=U0&amp;row=494&amp;col=6&amp;number=4&amp;sourceID=14","4")</f>
        <v>4</v>
      </c>
      <c r="G494" s="4" t="str">
        <f>HYPERLINK("http://141.218.60.56/~jnz1568/getInfo.php?workbook=11_05.xlsx&amp;sheet=U0&amp;row=494&amp;col=7&amp;number=0.0115&amp;sourceID=14","0.0115")</f>
        <v>0.0115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HYPERLINK("http://141.218.60.56/~jnz1568/getInfo.php?workbook=11_05.xlsx&amp;sheet=U0&amp;row=495&amp;col=6&amp;number=4.1&amp;sourceID=14","4.1")</f>
        <v>4.1</v>
      </c>
      <c r="G495" s="4" t="str">
        <f>HYPERLINK("http://141.218.60.56/~jnz1568/getInfo.php?workbook=11_05.xlsx&amp;sheet=U0&amp;row=495&amp;col=7&amp;number=0.0115&amp;sourceID=14","0.0115")</f>
        <v>0.0115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HYPERLINK("http://141.218.60.56/~jnz1568/getInfo.php?workbook=11_05.xlsx&amp;sheet=U0&amp;row=496&amp;col=6&amp;number=4.2&amp;sourceID=14","4.2")</f>
        <v>4.2</v>
      </c>
      <c r="G496" s="4" t="str">
        <f>HYPERLINK("http://141.218.60.56/~jnz1568/getInfo.php?workbook=11_05.xlsx&amp;sheet=U0&amp;row=496&amp;col=7&amp;number=0.0115&amp;sourceID=14","0.0115")</f>
        <v>0.0115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HYPERLINK("http://141.218.60.56/~jnz1568/getInfo.php?workbook=11_05.xlsx&amp;sheet=U0&amp;row=497&amp;col=6&amp;number=4.3&amp;sourceID=14","4.3")</f>
        <v>4.3</v>
      </c>
      <c r="G497" s="4" t="str">
        <f>HYPERLINK("http://141.218.60.56/~jnz1568/getInfo.php?workbook=11_05.xlsx&amp;sheet=U0&amp;row=497&amp;col=7&amp;number=0.0115&amp;sourceID=14","0.0115")</f>
        <v>0.0115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HYPERLINK("http://141.218.60.56/~jnz1568/getInfo.php?workbook=11_05.xlsx&amp;sheet=U0&amp;row=498&amp;col=6&amp;number=4.4&amp;sourceID=14","4.4")</f>
        <v>4.4</v>
      </c>
      <c r="G498" s="4" t="str">
        <f>HYPERLINK("http://141.218.60.56/~jnz1568/getInfo.php?workbook=11_05.xlsx&amp;sheet=U0&amp;row=498&amp;col=7&amp;number=0.0115&amp;sourceID=14","0.0115")</f>
        <v>0.0115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HYPERLINK("http://141.218.60.56/~jnz1568/getInfo.php?workbook=11_05.xlsx&amp;sheet=U0&amp;row=499&amp;col=6&amp;number=4.5&amp;sourceID=14","4.5")</f>
        <v>4.5</v>
      </c>
      <c r="G499" s="4" t="str">
        <f>HYPERLINK("http://141.218.60.56/~jnz1568/getInfo.php?workbook=11_05.xlsx&amp;sheet=U0&amp;row=499&amp;col=7&amp;number=0.0115&amp;sourceID=14","0.0115")</f>
        <v>0.0115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HYPERLINK("http://141.218.60.56/~jnz1568/getInfo.php?workbook=11_05.xlsx&amp;sheet=U0&amp;row=500&amp;col=6&amp;number=4.6&amp;sourceID=14","4.6")</f>
        <v>4.6</v>
      </c>
      <c r="G500" s="4" t="str">
        <f>HYPERLINK("http://141.218.60.56/~jnz1568/getInfo.php?workbook=11_05.xlsx&amp;sheet=U0&amp;row=500&amp;col=7&amp;number=0.0115&amp;sourceID=14","0.0115")</f>
        <v>0.0115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HYPERLINK("http://141.218.60.56/~jnz1568/getInfo.php?workbook=11_05.xlsx&amp;sheet=U0&amp;row=501&amp;col=6&amp;number=4.7&amp;sourceID=14","4.7")</f>
        <v>4.7</v>
      </c>
      <c r="G501" s="4" t="str">
        <f>HYPERLINK("http://141.218.60.56/~jnz1568/getInfo.php?workbook=11_05.xlsx&amp;sheet=U0&amp;row=501&amp;col=7&amp;number=0.0115&amp;sourceID=14","0.0115")</f>
        <v>0.0115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HYPERLINK("http://141.218.60.56/~jnz1568/getInfo.php?workbook=11_05.xlsx&amp;sheet=U0&amp;row=502&amp;col=6&amp;number=4.8&amp;sourceID=14","4.8")</f>
        <v>4.8</v>
      </c>
      <c r="G502" s="4" t="str">
        <f>HYPERLINK("http://141.218.60.56/~jnz1568/getInfo.php?workbook=11_05.xlsx&amp;sheet=U0&amp;row=502&amp;col=7&amp;number=0.0115&amp;sourceID=14","0.0115")</f>
        <v>0.0115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HYPERLINK("http://141.218.60.56/~jnz1568/getInfo.php?workbook=11_05.xlsx&amp;sheet=U0&amp;row=503&amp;col=6&amp;number=4.9&amp;sourceID=14","4.9")</f>
        <v>4.9</v>
      </c>
      <c r="G503" s="4" t="str">
        <f>HYPERLINK("http://141.218.60.56/~jnz1568/getInfo.php?workbook=11_05.xlsx&amp;sheet=U0&amp;row=503&amp;col=7&amp;number=0.0115&amp;sourceID=14","0.0115")</f>
        <v>0.0115</v>
      </c>
    </row>
    <row r="504" spans="1:7">
      <c r="A504" s="3">
        <v>11</v>
      </c>
      <c r="B504" s="3">
        <v>5</v>
      </c>
      <c r="C504" s="3">
        <v>2</v>
      </c>
      <c r="D504" s="3">
        <v>14</v>
      </c>
      <c r="E504" s="3">
        <v>1</v>
      </c>
      <c r="F504" s="4" t="str">
        <f>HYPERLINK("http://141.218.60.56/~jnz1568/getInfo.php?workbook=11_05.xlsx&amp;sheet=U0&amp;row=504&amp;col=6&amp;number=3&amp;sourceID=14","3")</f>
        <v>3</v>
      </c>
      <c r="G504" s="4" t="str">
        <f>HYPERLINK("http://141.218.60.56/~jnz1568/getInfo.php?workbook=11_05.xlsx&amp;sheet=U0&amp;row=504&amp;col=7&amp;number=0.00327&amp;sourceID=14","0.00327")</f>
        <v>0.00327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HYPERLINK("http://141.218.60.56/~jnz1568/getInfo.php?workbook=11_05.xlsx&amp;sheet=U0&amp;row=505&amp;col=6&amp;number=3.1&amp;sourceID=14","3.1")</f>
        <v>3.1</v>
      </c>
      <c r="G505" s="4" t="str">
        <f>HYPERLINK("http://141.218.60.56/~jnz1568/getInfo.php?workbook=11_05.xlsx&amp;sheet=U0&amp;row=505&amp;col=7&amp;number=0.00327&amp;sourceID=14","0.00327")</f>
        <v>0.00327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HYPERLINK("http://141.218.60.56/~jnz1568/getInfo.php?workbook=11_05.xlsx&amp;sheet=U0&amp;row=506&amp;col=6&amp;number=3.2&amp;sourceID=14","3.2")</f>
        <v>3.2</v>
      </c>
      <c r="G506" s="4" t="str">
        <f>HYPERLINK("http://141.218.60.56/~jnz1568/getInfo.php?workbook=11_05.xlsx&amp;sheet=U0&amp;row=506&amp;col=7&amp;number=0.00327&amp;sourceID=14","0.00327")</f>
        <v>0.00327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HYPERLINK("http://141.218.60.56/~jnz1568/getInfo.php?workbook=11_05.xlsx&amp;sheet=U0&amp;row=507&amp;col=6&amp;number=3.3&amp;sourceID=14","3.3")</f>
        <v>3.3</v>
      </c>
      <c r="G507" s="4" t="str">
        <f>HYPERLINK("http://141.218.60.56/~jnz1568/getInfo.php?workbook=11_05.xlsx&amp;sheet=U0&amp;row=507&amp;col=7&amp;number=0.00327&amp;sourceID=14","0.00327")</f>
        <v>0.00327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HYPERLINK("http://141.218.60.56/~jnz1568/getInfo.php?workbook=11_05.xlsx&amp;sheet=U0&amp;row=508&amp;col=6&amp;number=3.4&amp;sourceID=14","3.4")</f>
        <v>3.4</v>
      </c>
      <c r="G508" s="4" t="str">
        <f>HYPERLINK("http://141.218.60.56/~jnz1568/getInfo.php?workbook=11_05.xlsx&amp;sheet=U0&amp;row=508&amp;col=7&amp;number=0.00327&amp;sourceID=14","0.00327")</f>
        <v>0.00327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HYPERLINK("http://141.218.60.56/~jnz1568/getInfo.php?workbook=11_05.xlsx&amp;sheet=U0&amp;row=509&amp;col=6&amp;number=3.5&amp;sourceID=14","3.5")</f>
        <v>3.5</v>
      </c>
      <c r="G509" s="4" t="str">
        <f>HYPERLINK("http://141.218.60.56/~jnz1568/getInfo.php?workbook=11_05.xlsx&amp;sheet=U0&amp;row=509&amp;col=7&amp;number=0.00327&amp;sourceID=14","0.00327")</f>
        <v>0.00327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HYPERLINK("http://141.218.60.56/~jnz1568/getInfo.php?workbook=11_05.xlsx&amp;sheet=U0&amp;row=510&amp;col=6&amp;number=3.6&amp;sourceID=14","3.6")</f>
        <v>3.6</v>
      </c>
      <c r="G510" s="4" t="str">
        <f>HYPERLINK("http://141.218.60.56/~jnz1568/getInfo.php?workbook=11_05.xlsx&amp;sheet=U0&amp;row=510&amp;col=7&amp;number=0.00327&amp;sourceID=14","0.00327")</f>
        <v>0.00327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HYPERLINK("http://141.218.60.56/~jnz1568/getInfo.php?workbook=11_05.xlsx&amp;sheet=U0&amp;row=511&amp;col=6&amp;number=3.7&amp;sourceID=14","3.7")</f>
        <v>3.7</v>
      </c>
      <c r="G511" s="4" t="str">
        <f>HYPERLINK("http://141.218.60.56/~jnz1568/getInfo.php?workbook=11_05.xlsx&amp;sheet=U0&amp;row=511&amp;col=7&amp;number=0.00327&amp;sourceID=14","0.00327")</f>
        <v>0.00327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HYPERLINK("http://141.218.60.56/~jnz1568/getInfo.php?workbook=11_05.xlsx&amp;sheet=U0&amp;row=512&amp;col=6&amp;number=3.8&amp;sourceID=14","3.8")</f>
        <v>3.8</v>
      </c>
      <c r="G512" s="4" t="str">
        <f>HYPERLINK("http://141.218.60.56/~jnz1568/getInfo.php?workbook=11_05.xlsx&amp;sheet=U0&amp;row=512&amp;col=7&amp;number=0.00327&amp;sourceID=14","0.00327")</f>
        <v>0.00327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HYPERLINK("http://141.218.60.56/~jnz1568/getInfo.php?workbook=11_05.xlsx&amp;sheet=U0&amp;row=513&amp;col=6&amp;number=3.9&amp;sourceID=14","3.9")</f>
        <v>3.9</v>
      </c>
      <c r="G513" s="4" t="str">
        <f>HYPERLINK("http://141.218.60.56/~jnz1568/getInfo.php?workbook=11_05.xlsx&amp;sheet=U0&amp;row=513&amp;col=7&amp;number=0.00327&amp;sourceID=14","0.00327")</f>
        <v>0.00327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HYPERLINK("http://141.218.60.56/~jnz1568/getInfo.php?workbook=11_05.xlsx&amp;sheet=U0&amp;row=514&amp;col=6&amp;number=4&amp;sourceID=14","4")</f>
        <v>4</v>
      </c>
      <c r="G514" s="4" t="str">
        <f>HYPERLINK("http://141.218.60.56/~jnz1568/getInfo.php?workbook=11_05.xlsx&amp;sheet=U0&amp;row=514&amp;col=7&amp;number=0.00327&amp;sourceID=14","0.00327")</f>
        <v>0.00327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HYPERLINK("http://141.218.60.56/~jnz1568/getInfo.php?workbook=11_05.xlsx&amp;sheet=U0&amp;row=515&amp;col=6&amp;number=4.1&amp;sourceID=14","4.1")</f>
        <v>4.1</v>
      </c>
      <c r="G515" s="4" t="str">
        <f>HYPERLINK("http://141.218.60.56/~jnz1568/getInfo.php?workbook=11_05.xlsx&amp;sheet=U0&amp;row=515&amp;col=7&amp;number=0.00327&amp;sourceID=14","0.00327")</f>
        <v>0.00327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HYPERLINK("http://141.218.60.56/~jnz1568/getInfo.php?workbook=11_05.xlsx&amp;sheet=U0&amp;row=516&amp;col=6&amp;number=4.2&amp;sourceID=14","4.2")</f>
        <v>4.2</v>
      </c>
      <c r="G516" s="4" t="str">
        <f>HYPERLINK("http://141.218.60.56/~jnz1568/getInfo.php?workbook=11_05.xlsx&amp;sheet=U0&amp;row=516&amp;col=7&amp;number=0.00327&amp;sourceID=14","0.00327")</f>
        <v>0.00327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HYPERLINK("http://141.218.60.56/~jnz1568/getInfo.php?workbook=11_05.xlsx&amp;sheet=U0&amp;row=517&amp;col=6&amp;number=4.3&amp;sourceID=14","4.3")</f>
        <v>4.3</v>
      </c>
      <c r="G517" s="4" t="str">
        <f>HYPERLINK("http://141.218.60.56/~jnz1568/getInfo.php?workbook=11_05.xlsx&amp;sheet=U0&amp;row=517&amp;col=7&amp;number=0.00327&amp;sourceID=14","0.00327")</f>
        <v>0.00327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HYPERLINK("http://141.218.60.56/~jnz1568/getInfo.php?workbook=11_05.xlsx&amp;sheet=U0&amp;row=518&amp;col=6&amp;number=4.4&amp;sourceID=14","4.4")</f>
        <v>4.4</v>
      </c>
      <c r="G518" s="4" t="str">
        <f>HYPERLINK("http://141.218.60.56/~jnz1568/getInfo.php?workbook=11_05.xlsx&amp;sheet=U0&amp;row=518&amp;col=7&amp;number=0.00327&amp;sourceID=14","0.00327")</f>
        <v>0.00327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HYPERLINK("http://141.218.60.56/~jnz1568/getInfo.php?workbook=11_05.xlsx&amp;sheet=U0&amp;row=519&amp;col=6&amp;number=4.5&amp;sourceID=14","4.5")</f>
        <v>4.5</v>
      </c>
      <c r="G519" s="4" t="str">
        <f>HYPERLINK("http://141.218.60.56/~jnz1568/getInfo.php?workbook=11_05.xlsx&amp;sheet=U0&amp;row=519&amp;col=7&amp;number=0.00327&amp;sourceID=14","0.00327")</f>
        <v>0.00327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HYPERLINK("http://141.218.60.56/~jnz1568/getInfo.php?workbook=11_05.xlsx&amp;sheet=U0&amp;row=520&amp;col=6&amp;number=4.6&amp;sourceID=14","4.6")</f>
        <v>4.6</v>
      </c>
      <c r="G520" s="4" t="str">
        <f>HYPERLINK("http://141.218.60.56/~jnz1568/getInfo.php?workbook=11_05.xlsx&amp;sheet=U0&amp;row=520&amp;col=7&amp;number=0.00327&amp;sourceID=14","0.00327")</f>
        <v>0.00327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HYPERLINK("http://141.218.60.56/~jnz1568/getInfo.php?workbook=11_05.xlsx&amp;sheet=U0&amp;row=521&amp;col=6&amp;number=4.7&amp;sourceID=14","4.7")</f>
        <v>4.7</v>
      </c>
      <c r="G521" s="4" t="str">
        <f>HYPERLINK("http://141.218.60.56/~jnz1568/getInfo.php?workbook=11_05.xlsx&amp;sheet=U0&amp;row=521&amp;col=7&amp;number=0.00327&amp;sourceID=14","0.00327")</f>
        <v>0.00327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HYPERLINK("http://141.218.60.56/~jnz1568/getInfo.php?workbook=11_05.xlsx&amp;sheet=U0&amp;row=522&amp;col=6&amp;number=4.8&amp;sourceID=14","4.8")</f>
        <v>4.8</v>
      </c>
      <c r="G522" s="4" t="str">
        <f>HYPERLINK("http://141.218.60.56/~jnz1568/getInfo.php?workbook=11_05.xlsx&amp;sheet=U0&amp;row=522&amp;col=7&amp;number=0.00327&amp;sourceID=14","0.00327")</f>
        <v>0.00327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HYPERLINK("http://141.218.60.56/~jnz1568/getInfo.php?workbook=11_05.xlsx&amp;sheet=U0&amp;row=523&amp;col=6&amp;number=4.9&amp;sourceID=14","4.9")</f>
        <v>4.9</v>
      </c>
      <c r="G523" s="4" t="str">
        <f>HYPERLINK("http://141.218.60.56/~jnz1568/getInfo.php?workbook=11_05.xlsx&amp;sheet=U0&amp;row=523&amp;col=7&amp;number=0.00327&amp;sourceID=14","0.00327")</f>
        <v>0.00327</v>
      </c>
    </row>
    <row r="524" spans="1:7">
      <c r="A524" s="3">
        <v>11</v>
      </c>
      <c r="B524" s="3">
        <v>5</v>
      </c>
      <c r="C524" s="3">
        <v>2</v>
      </c>
      <c r="D524" s="3">
        <v>15</v>
      </c>
      <c r="E524" s="3">
        <v>1</v>
      </c>
      <c r="F524" s="4" t="str">
        <f>HYPERLINK("http://141.218.60.56/~jnz1568/getInfo.php?workbook=11_05.xlsx&amp;sheet=U0&amp;row=524&amp;col=6&amp;number=3&amp;sourceID=14","3")</f>
        <v>3</v>
      </c>
      <c r="G524" s="4" t="str">
        <f>HYPERLINK("http://141.218.60.56/~jnz1568/getInfo.php?workbook=11_05.xlsx&amp;sheet=U0&amp;row=524&amp;col=7&amp;number=0.00872&amp;sourceID=14","0.00872")</f>
        <v>0.00872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HYPERLINK("http://141.218.60.56/~jnz1568/getInfo.php?workbook=11_05.xlsx&amp;sheet=U0&amp;row=525&amp;col=6&amp;number=3.1&amp;sourceID=14","3.1")</f>
        <v>3.1</v>
      </c>
      <c r="G525" s="4" t="str">
        <f>HYPERLINK("http://141.218.60.56/~jnz1568/getInfo.php?workbook=11_05.xlsx&amp;sheet=U0&amp;row=525&amp;col=7&amp;number=0.00872&amp;sourceID=14","0.00872")</f>
        <v>0.00872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HYPERLINK("http://141.218.60.56/~jnz1568/getInfo.php?workbook=11_05.xlsx&amp;sheet=U0&amp;row=526&amp;col=6&amp;number=3.2&amp;sourceID=14","3.2")</f>
        <v>3.2</v>
      </c>
      <c r="G526" s="4" t="str">
        <f>HYPERLINK("http://141.218.60.56/~jnz1568/getInfo.php?workbook=11_05.xlsx&amp;sheet=U0&amp;row=526&amp;col=7&amp;number=0.00872&amp;sourceID=14","0.00872")</f>
        <v>0.00872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HYPERLINK("http://141.218.60.56/~jnz1568/getInfo.php?workbook=11_05.xlsx&amp;sheet=U0&amp;row=527&amp;col=6&amp;number=3.3&amp;sourceID=14","3.3")</f>
        <v>3.3</v>
      </c>
      <c r="G527" s="4" t="str">
        <f>HYPERLINK("http://141.218.60.56/~jnz1568/getInfo.php?workbook=11_05.xlsx&amp;sheet=U0&amp;row=527&amp;col=7&amp;number=0.00871&amp;sourceID=14","0.00871")</f>
        <v>0.00871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HYPERLINK("http://141.218.60.56/~jnz1568/getInfo.php?workbook=11_05.xlsx&amp;sheet=U0&amp;row=528&amp;col=6&amp;number=3.4&amp;sourceID=14","3.4")</f>
        <v>3.4</v>
      </c>
      <c r="G528" s="4" t="str">
        <f>HYPERLINK("http://141.218.60.56/~jnz1568/getInfo.php?workbook=11_05.xlsx&amp;sheet=U0&amp;row=528&amp;col=7&amp;number=0.00871&amp;sourceID=14","0.00871")</f>
        <v>0.00871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HYPERLINK("http://141.218.60.56/~jnz1568/getInfo.php?workbook=11_05.xlsx&amp;sheet=U0&amp;row=529&amp;col=6&amp;number=3.5&amp;sourceID=14","3.5")</f>
        <v>3.5</v>
      </c>
      <c r="G529" s="4" t="str">
        <f>HYPERLINK("http://141.218.60.56/~jnz1568/getInfo.php?workbook=11_05.xlsx&amp;sheet=U0&amp;row=529&amp;col=7&amp;number=0.00871&amp;sourceID=14","0.00871")</f>
        <v>0.00871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HYPERLINK("http://141.218.60.56/~jnz1568/getInfo.php?workbook=11_05.xlsx&amp;sheet=U0&amp;row=530&amp;col=6&amp;number=3.6&amp;sourceID=14","3.6")</f>
        <v>3.6</v>
      </c>
      <c r="G530" s="4" t="str">
        <f>HYPERLINK("http://141.218.60.56/~jnz1568/getInfo.php?workbook=11_05.xlsx&amp;sheet=U0&amp;row=530&amp;col=7&amp;number=0.00871&amp;sourceID=14","0.00871")</f>
        <v>0.00871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HYPERLINK("http://141.218.60.56/~jnz1568/getInfo.php?workbook=11_05.xlsx&amp;sheet=U0&amp;row=531&amp;col=6&amp;number=3.7&amp;sourceID=14","3.7")</f>
        <v>3.7</v>
      </c>
      <c r="G531" s="4" t="str">
        <f>HYPERLINK("http://141.218.60.56/~jnz1568/getInfo.php?workbook=11_05.xlsx&amp;sheet=U0&amp;row=531&amp;col=7&amp;number=0.00871&amp;sourceID=14","0.00871")</f>
        <v>0.00871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HYPERLINK("http://141.218.60.56/~jnz1568/getInfo.php?workbook=11_05.xlsx&amp;sheet=U0&amp;row=532&amp;col=6&amp;number=3.8&amp;sourceID=14","3.8")</f>
        <v>3.8</v>
      </c>
      <c r="G532" s="4" t="str">
        <f>HYPERLINK("http://141.218.60.56/~jnz1568/getInfo.php?workbook=11_05.xlsx&amp;sheet=U0&amp;row=532&amp;col=7&amp;number=0.00871&amp;sourceID=14","0.00871")</f>
        <v>0.00871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HYPERLINK("http://141.218.60.56/~jnz1568/getInfo.php?workbook=11_05.xlsx&amp;sheet=U0&amp;row=533&amp;col=6&amp;number=3.9&amp;sourceID=14","3.9")</f>
        <v>3.9</v>
      </c>
      <c r="G533" s="4" t="str">
        <f>HYPERLINK("http://141.218.60.56/~jnz1568/getInfo.php?workbook=11_05.xlsx&amp;sheet=U0&amp;row=533&amp;col=7&amp;number=0.00871&amp;sourceID=14","0.00871")</f>
        <v>0.00871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HYPERLINK("http://141.218.60.56/~jnz1568/getInfo.php?workbook=11_05.xlsx&amp;sheet=U0&amp;row=534&amp;col=6&amp;number=4&amp;sourceID=14","4")</f>
        <v>4</v>
      </c>
      <c r="G534" s="4" t="str">
        <f>HYPERLINK("http://141.218.60.56/~jnz1568/getInfo.php?workbook=11_05.xlsx&amp;sheet=U0&amp;row=534&amp;col=7&amp;number=0.00871&amp;sourceID=14","0.00871")</f>
        <v>0.00871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HYPERLINK("http://141.218.60.56/~jnz1568/getInfo.php?workbook=11_05.xlsx&amp;sheet=U0&amp;row=535&amp;col=6&amp;number=4.1&amp;sourceID=14","4.1")</f>
        <v>4.1</v>
      </c>
      <c r="G535" s="4" t="str">
        <f>HYPERLINK("http://141.218.60.56/~jnz1568/getInfo.php?workbook=11_05.xlsx&amp;sheet=U0&amp;row=535&amp;col=7&amp;number=0.00871&amp;sourceID=14","0.00871")</f>
        <v>0.00871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HYPERLINK("http://141.218.60.56/~jnz1568/getInfo.php?workbook=11_05.xlsx&amp;sheet=U0&amp;row=536&amp;col=6&amp;number=4.2&amp;sourceID=14","4.2")</f>
        <v>4.2</v>
      </c>
      <c r="G536" s="4" t="str">
        <f>HYPERLINK("http://141.218.60.56/~jnz1568/getInfo.php?workbook=11_05.xlsx&amp;sheet=U0&amp;row=536&amp;col=7&amp;number=0.00871&amp;sourceID=14","0.00871")</f>
        <v>0.00871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HYPERLINK("http://141.218.60.56/~jnz1568/getInfo.php?workbook=11_05.xlsx&amp;sheet=U0&amp;row=537&amp;col=6&amp;number=4.3&amp;sourceID=14","4.3")</f>
        <v>4.3</v>
      </c>
      <c r="G537" s="4" t="str">
        <f>HYPERLINK("http://141.218.60.56/~jnz1568/getInfo.php?workbook=11_05.xlsx&amp;sheet=U0&amp;row=537&amp;col=7&amp;number=0.0087&amp;sourceID=14","0.0087")</f>
        <v>0.0087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HYPERLINK("http://141.218.60.56/~jnz1568/getInfo.php?workbook=11_05.xlsx&amp;sheet=U0&amp;row=538&amp;col=6&amp;number=4.4&amp;sourceID=14","4.4")</f>
        <v>4.4</v>
      </c>
      <c r="G538" s="4" t="str">
        <f>HYPERLINK("http://141.218.60.56/~jnz1568/getInfo.php?workbook=11_05.xlsx&amp;sheet=U0&amp;row=538&amp;col=7&amp;number=0.0087&amp;sourceID=14","0.0087")</f>
        <v>0.0087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HYPERLINK("http://141.218.60.56/~jnz1568/getInfo.php?workbook=11_05.xlsx&amp;sheet=U0&amp;row=539&amp;col=6&amp;number=4.5&amp;sourceID=14","4.5")</f>
        <v>4.5</v>
      </c>
      <c r="G539" s="4" t="str">
        <f>HYPERLINK("http://141.218.60.56/~jnz1568/getInfo.php?workbook=11_05.xlsx&amp;sheet=U0&amp;row=539&amp;col=7&amp;number=0.0087&amp;sourceID=14","0.0087")</f>
        <v>0.0087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HYPERLINK("http://141.218.60.56/~jnz1568/getInfo.php?workbook=11_05.xlsx&amp;sheet=U0&amp;row=540&amp;col=6&amp;number=4.6&amp;sourceID=14","4.6")</f>
        <v>4.6</v>
      </c>
      <c r="G540" s="4" t="str">
        <f>HYPERLINK("http://141.218.60.56/~jnz1568/getInfo.php?workbook=11_05.xlsx&amp;sheet=U0&amp;row=540&amp;col=7&amp;number=0.00869&amp;sourceID=14","0.00869")</f>
        <v>0.00869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HYPERLINK("http://141.218.60.56/~jnz1568/getInfo.php?workbook=11_05.xlsx&amp;sheet=U0&amp;row=541&amp;col=6&amp;number=4.7&amp;sourceID=14","4.7")</f>
        <v>4.7</v>
      </c>
      <c r="G541" s="4" t="str">
        <f>HYPERLINK("http://141.218.60.56/~jnz1568/getInfo.php?workbook=11_05.xlsx&amp;sheet=U0&amp;row=541&amp;col=7&amp;number=0.00869&amp;sourceID=14","0.00869")</f>
        <v>0.00869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HYPERLINK("http://141.218.60.56/~jnz1568/getInfo.php?workbook=11_05.xlsx&amp;sheet=U0&amp;row=542&amp;col=6&amp;number=4.8&amp;sourceID=14","4.8")</f>
        <v>4.8</v>
      </c>
      <c r="G542" s="4" t="str">
        <f>HYPERLINK("http://141.218.60.56/~jnz1568/getInfo.php?workbook=11_05.xlsx&amp;sheet=U0&amp;row=542&amp;col=7&amp;number=0.00868&amp;sourceID=14","0.00868")</f>
        <v>0.00868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HYPERLINK("http://141.218.60.56/~jnz1568/getInfo.php?workbook=11_05.xlsx&amp;sheet=U0&amp;row=543&amp;col=6&amp;number=4.9&amp;sourceID=14","4.9")</f>
        <v>4.9</v>
      </c>
      <c r="G543" s="4" t="str">
        <f>HYPERLINK("http://141.218.60.56/~jnz1568/getInfo.php?workbook=11_05.xlsx&amp;sheet=U0&amp;row=543&amp;col=7&amp;number=0.00867&amp;sourceID=14","0.00867")</f>
        <v>0.00867</v>
      </c>
    </row>
    <row r="544" spans="1:7">
      <c r="A544" s="3">
        <v>11</v>
      </c>
      <c r="B544" s="3">
        <v>5</v>
      </c>
      <c r="C544" s="3">
        <v>3</v>
      </c>
      <c r="D544" s="3">
        <v>4</v>
      </c>
      <c r="E544" s="3">
        <v>1</v>
      </c>
      <c r="F544" s="4" t="str">
        <f>HYPERLINK("http://141.218.60.56/~jnz1568/getInfo.php?workbook=11_05.xlsx&amp;sheet=U0&amp;row=544&amp;col=6&amp;number=3&amp;sourceID=14","3")</f>
        <v>3</v>
      </c>
      <c r="G544" s="4" t="str">
        <f>HYPERLINK("http://141.218.60.56/~jnz1568/getInfo.php?workbook=11_05.xlsx&amp;sheet=U0&amp;row=544&amp;col=7&amp;number=0.317&amp;sourceID=14","0.317")</f>
        <v>0.317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HYPERLINK("http://141.218.60.56/~jnz1568/getInfo.php?workbook=11_05.xlsx&amp;sheet=U0&amp;row=545&amp;col=6&amp;number=3.1&amp;sourceID=14","3.1")</f>
        <v>3.1</v>
      </c>
      <c r="G545" s="4" t="str">
        <f>HYPERLINK("http://141.218.60.56/~jnz1568/getInfo.php?workbook=11_05.xlsx&amp;sheet=U0&amp;row=545&amp;col=7&amp;number=0.317&amp;sourceID=14","0.317")</f>
        <v>0.317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HYPERLINK("http://141.218.60.56/~jnz1568/getInfo.php?workbook=11_05.xlsx&amp;sheet=U0&amp;row=546&amp;col=6&amp;number=3.2&amp;sourceID=14","3.2")</f>
        <v>3.2</v>
      </c>
      <c r="G546" s="4" t="str">
        <f>HYPERLINK("http://141.218.60.56/~jnz1568/getInfo.php?workbook=11_05.xlsx&amp;sheet=U0&amp;row=546&amp;col=7&amp;number=0.317&amp;sourceID=14","0.317")</f>
        <v>0.317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HYPERLINK("http://141.218.60.56/~jnz1568/getInfo.php?workbook=11_05.xlsx&amp;sheet=U0&amp;row=547&amp;col=6&amp;number=3.3&amp;sourceID=14","3.3")</f>
        <v>3.3</v>
      </c>
      <c r="G547" s="4" t="str">
        <f>HYPERLINK("http://141.218.60.56/~jnz1568/getInfo.php?workbook=11_05.xlsx&amp;sheet=U0&amp;row=547&amp;col=7&amp;number=0.317&amp;sourceID=14","0.317")</f>
        <v>0.317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HYPERLINK("http://141.218.60.56/~jnz1568/getInfo.php?workbook=11_05.xlsx&amp;sheet=U0&amp;row=548&amp;col=6&amp;number=3.4&amp;sourceID=14","3.4")</f>
        <v>3.4</v>
      </c>
      <c r="G548" s="4" t="str">
        <f>HYPERLINK("http://141.218.60.56/~jnz1568/getInfo.php?workbook=11_05.xlsx&amp;sheet=U0&amp;row=548&amp;col=7&amp;number=0.317&amp;sourceID=14","0.317")</f>
        <v>0.317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HYPERLINK("http://141.218.60.56/~jnz1568/getInfo.php?workbook=11_05.xlsx&amp;sheet=U0&amp;row=549&amp;col=6&amp;number=3.5&amp;sourceID=14","3.5")</f>
        <v>3.5</v>
      </c>
      <c r="G549" s="4" t="str">
        <f>HYPERLINK("http://141.218.60.56/~jnz1568/getInfo.php?workbook=11_05.xlsx&amp;sheet=U0&amp;row=549&amp;col=7&amp;number=0.317&amp;sourceID=14","0.317")</f>
        <v>0.317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HYPERLINK("http://141.218.60.56/~jnz1568/getInfo.php?workbook=11_05.xlsx&amp;sheet=U0&amp;row=550&amp;col=6&amp;number=3.6&amp;sourceID=14","3.6")</f>
        <v>3.6</v>
      </c>
      <c r="G550" s="4" t="str">
        <f>HYPERLINK("http://141.218.60.56/~jnz1568/getInfo.php?workbook=11_05.xlsx&amp;sheet=U0&amp;row=550&amp;col=7&amp;number=0.316&amp;sourceID=14","0.316")</f>
        <v>0.316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HYPERLINK("http://141.218.60.56/~jnz1568/getInfo.php?workbook=11_05.xlsx&amp;sheet=U0&amp;row=551&amp;col=6&amp;number=3.7&amp;sourceID=14","3.7")</f>
        <v>3.7</v>
      </c>
      <c r="G551" s="4" t="str">
        <f>HYPERLINK("http://141.218.60.56/~jnz1568/getInfo.php?workbook=11_05.xlsx&amp;sheet=U0&amp;row=551&amp;col=7&amp;number=0.316&amp;sourceID=14","0.316")</f>
        <v>0.316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HYPERLINK("http://141.218.60.56/~jnz1568/getInfo.php?workbook=11_05.xlsx&amp;sheet=U0&amp;row=552&amp;col=6&amp;number=3.8&amp;sourceID=14","3.8")</f>
        <v>3.8</v>
      </c>
      <c r="G552" s="4" t="str">
        <f>HYPERLINK("http://141.218.60.56/~jnz1568/getInfo.php?workbook=11_05.xlsx&amp;sheet=U0&amp;row=552&amp;col=7&amp;number=0.316&amp;sourceID=14","0.316")</f>
        <v>0.316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HYPERLINK("http://141.218.60.56/~jnz1568/getInfo.php?workbook=11_05.xlsx&amp;sheet=U0&amp;row=553&amp;col=6&amp;number=3.9&amp;sourceID=14","3.9")</f>
        <v>3.9</v>
      </c>
      <c r="G553" s="4" t="str">
        <f>HYPERLINK("http://141.218.60.56/~jnz1568/getInfo.php?workbook=11_05.xlsx&amp;sheet=U0&amp;row=553&amp;col=7&amp;number=0.316&amp;sourceID=14","0.316")</f>
        <v>0.316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HYPERLINK("http://141.218.60.56/~jnz1568/getInfo.php?workbook=11_05.xlsx&amp;sheet=U0&amp;row=554&amp;col=6&amp;number=4&amp;sourceID=14","4")</f>
        <v>4</v>
      </c>
      <c r="G554" s="4" t="str">
        <f>HYPERLINK("http://141.218.60.56/~jnz1568/getInfo.php?workbook=11_05.xlsx&amp;sheet=U0&amp;row=554&amp;col=7&amp;number=0.315&amp;sourceID=14","0.315")</f>
        <v>0.315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HYPERLINK("http://141.218.60.56/~jnz1568/getInfo.php?workbook=11_05.xlsx&amp;sheet=U0&amp;row=555&amp;col=6&amp;number=4.1&amp;sourceID=14","4.1")</f>
        <v>4.1</v>
      </c>
      <c r="G555" s="4" t="str">
        <f>HYPERLINK("http://141.218.60.56/~jnz1568/getInfo.php?workbook=11_05.xlsx&amp;sheet=U0&amp;row=555&amp;col=7&amp;number=0.315&amp;sourceID=14","0.315")</f>
        <v>0.315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HYPERLINK("http://141.218.60.56/~jnz1568/getInfo.php?workbook=11_05.xlsx&amp;sheet=U0&amp;row=556&amp;col=6&amp;number=4.2&amp;sourceID=14","4.2")</f>
        <v>4.2</v>
      </c>
      <c r="G556" s="4" t="str">
        <f>HYPERLINK("http://141.218.60.56/~jnz1568/getInfo.php?workbook=11_05.xlsx&amp;sheet=U0&amp;row=556&amp;col=7&amp;number=0.314&amp;sourceID=14","0.314")</f>
        <v>0.314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HYPERLINK("http://141.218.60.56/~jnz1568/getInfo.php?workbook=11_05.xlsx&amp;sheet=U0&amp;row=557&amp;col=6&amp;number=4.3&amp;sourceID=14","4.3")</f>
        <v>4.3</v>
      </c>
      <c r="G557" s="4" t="str">
        <f>HYPERLINK("http://141.218.60.56/~jnz1568/getInfo.php?workbook=11_05.xlsx&amp;sheet=U0&amp;row=557&amp;col=7&amp;number=0.314&amp;sourceID=14","0.314")</f>
        <v>0.314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HYPERLINK("http://141.218.60.56/~jnz1568/getInfo.php?workbook=11_05.xlsx&amp;sheet=U0&amp;row=558&amp;col=6&amp;number=4.4&amp;sourceID=14","4.4")</f>
        <v>4.4</v>
      </c>
      <c r="G558" s="4" t="str">
        <f>HYPERLINK("http://141.218.60.56/~jnz1568/getInfo.php?workbook=11_05.xlsx&amp;sheet=U0&amp;row=558&amp;col=7&amp;number=0.313&amp;sourceID=14","0.313")</f>
        <v>0.313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HYPERLINK("http://141.218.60.56/~jnz1568/getInfo.php?workbook=11_05.xlsx&amp;sheet=U0&amp;row=559&amp;col=6&amp;number=4.5&amp;sourceID=14","4.5")</f>
        <v>4.5</v>
      </c>
      <c r="G559" s="4" t="str">
        <f>HYPERLINK("http://141.218.60.56/~jnz1568/getInfo.php?workbook=11_05.xlsx&amp;sheet=U0&amp;row=559&amp;col=7&amp;number=0.312&amp;sourceID=14","0.312")</f>
        <v>0.312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HYPERLINK("http://141.218.60.56/~jnz1568/getInfo.php?workbook=11_05.xlsx&amp;sheet=U0&amp;row=560&amp;col=6&amp;number=4.6&amp;sourceID=14","4.6")</f>
        <v>4.6</v>
      </c>
      <c r="G560" s="4" t="str">
        <f>HYPERLINK("http://141.218.60.56/~jnz1568/getInfo.php?workbook=11_05.xlsx&amp;sheet=U0&amp;row=560&amp;col=7&amp;number=0.31&amp;sourceID=14","0.31")</f>
        <v>0.31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HYPERLINK("http://141.218.60.56/~jnz1568/getInfo.php?workbook=11_05.xlsx&amp;sheet=U0&amp;row=561&amp;col=6&amp;number=4.7&amp;sourceID=14","4.7")</f>
        <v>4.7</v>
      </c>
      <c r="G561" s="4" t="str">
        <f>HYPERLINK("http://141.218.60.56/~jnz1568/getInfo.php?workbook=11_05.xlsx&amp;sheet=U0&amp;row=561&amp;col=7&amp;number=0.309&amp;sourceID=14","0.309")</f>
        <v>0.309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HYPERLINK("http://141.218.60.56/~jnz1568/getInfo.php?workbook=11_05.xlsx&amp;sheet=U0&amp;row=562&amp;col=6&amp;number=4.8&amp;sourceID=14","4.8")</f>
        <v>4.8</v>
      </c>
      <c r="G562" s="4" t="str">
        <f>HYPERLINK("http://141.218.60.56/~jnz1568/getInfo.php?workbook=11_05.xlsx&amp;sheet=U0&amp;row=562&amp;col=7&amp;number=0.307&amp;sourceID=14","0.307")</f>
        <v>0.307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HYPERLINK("http://141.218.60.56/~jnz1568/getInfo.php?workbook=11_05.xlsx&amp;sheet=U0&amp;row=563&amp;col=6&amp;number=4.9&amp;sourceID=14","4.9")</f>
        <v>4.9</v>
      </c>
      <c r="G563" s="4" t="str">
        <f>HYPERLINK("http://141.218.60.56/~jnz1568/getInfo.php?workbook=11_05.xlsx&amp;sheet=U0&amp;row=563&amp;col=7&amp;number=0.304&amp;sourceID=14","0.304")</f>
        <v>0.304</v>
      </c>
    </row>
    <row r="564" spans="1:7">
      <c r="A564" s="3">
        <v>11</v>
      </c>
      <c r="B564" s="3">
        <v>5</v>
      </c>
      <c r="C564" s="3">
        <v>3</v>
      </c>
      <c r="D564" s="3">
        <v>5</v>
      </c>
      <c r="E564" s="3">
        <v>1</v>
      </c>
      <c r="F564" s="4" t="str">
        <f>HYPERLINK("http://141.218.60.56/~jnz1568/getInfo.php?workbook=11_05.xlsx&amp;sheet=U0&amp;row=564&amp;col=6&amp;number=3&amp;sourceID=14","3")</f>
        <v>3</v>
      </c>
      <c r="G564" s="4" t="str">
        <f>HYPERLINK("http://141.218.60.56/~jnz1568/getInfo.php?workbook=11_05.xlsx&amp;sheet=U0&amp;row=564&amp;col=7&amp;number=0.152&amp;sourceID=14","0.152")</f>
        <v>0.152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HYPERLINK("http://141.218.60.56/~jnz1568/getInfo.php?workbook=11_05.xlsx&amp;sheet=U0&amp;row=565&amp;col=6&amp;number=3.1&amp;sourceID=14","3.1")</f>
        <v>3.1</v>
      </c>
      <c r="G565" s="4" t="str">
        <f>HYPERLINK("http://141.218.60.56/~jnz1568/getInfo.php?workbook=11_05.xlsx&amp;sheet=U0&amp;row=565&amp;col=7&amp;number=0.152&amp;sourceID=14","0.152")</f>
        <v>0.152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HYPERLINK("http://141.218.60.56/~jnz1568/getInfo.php?workbook=11_05.xlsx&amp;sheet=U0&amp;row=566&amp;col=6&amp;number=3.2&amp;sourceID=14","3.2")</f>
        <v>3.2</v>
      </c>
      <c r="G566" s="4" t="str">
        <f>HYPERLINK("http://141.218.60.56/~jnz1568/getInfo.php?workbook=11_05.xlsx&amp;sheet=U0&amp;row=566&amp;col=7&amp;number=0.152&amp;sourceID=14","0.152")</f>
        <v>0.152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HYPERLINK("http://141.218.60.56/~jnz1568/getInfo.php?workbook=11_05.xlsx&amp;sheet=U0&amp;row=567&amp;col=6&amp;number=3.3&amp;sourceID=14","3.3")</f>
        <v>3.3</v>
      </c>
      <c r="G567" s="4" t="str">
        <f>HYPERLINK("http://141.218.60.56/~jnz1568/getInfo.php?workbook=11_05.xlsx&amp;sheet=U0&amp;row=567&amp;col=7&amp;number=0.152&amp;sourceID=14","0.152")</f>
        <v>0.152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HYPERLINK("http://141.218.60.56/~jnz1568/getInfo.php?workbook=11_05.xlsx&amp;sheet=U0&amp;row=568&amp;col=6&amp;number=3.4&amp;sourceID=14","3.4")</f>
        <v>3.4</v>
      </c>
      <c r="G568" s="4" t="str">
        <f>HYPERLINK("http://141.218.60.56/~jnz1568/getInfo.php?workbook=11_05.xlsx&amp;sheet=U0&amp;row=568&amp;col=7&amp;number=0.152&amp;sourceID=14","0.152")</f>
        <v>0.152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HYPERLINK("http://141.218.60.56/~jnz1568/getInfo.php?workbook=11_05.xlsx&amp;sheet=U0&amp;row=569&amp;col=6&amp;number=3.5&amp;sourceID=14","3.5")</f>
        <v>3.5</v>
      </c>
      <c r="G569" s="4" t="str">
        <f>HYPERLINK("http://141.218.60.56/~jnz1568/getInfo.php?workbook=11_05.xlsx&amp;sheet=U0&amp;row=569&amp;col=7&amp;number=0.152&amp;sourceID=14","0.152")</f>
        <v>0.152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HYPERLINK("http://141.218.60.56/~jnz1568/getInfo.php?workbook=11_05.xlsx&amp;sheet=U0&amp;row=570&amp;col=6&amp;number=3.6&amp;sourceID=14","3.6")</f>
        <v>3.6</v>
      </c>
      <c r="G570" s="4" t="str">
        <f>HYPERLINK("http://141.218.60.56/~jnz1568/getInfo.php?workbook=11_05.xlsx&amp;sheet=U0&amp;row=570&amp;col=7&amp;number=0.152&amp;sourceID=14","0.152")</f>
        <v>0.152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HYPERLINK("http://141.218.60.56/~jnz1568/getInfo.php?workbook=11_05.xlsx&amp;sheet=U0&amp;row=571&amp;col=6&amp;number=3.7&amp;sourceID=14","3.7")</f>
        <v>3.7</v>
      </c>
      <c r="G571" s="4" t="str">
        <f>HYPERLINK("http://141.218.60.56/~jnz1568/getInfo.php?workbook=11_05.xlsx&amp;sheet=U0&amp;row=571&amp;col=7&amp;number=0.152&amp;sourceID=14","0.152")</f>
        <v>0.152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HYPERLINK("http://141.218.60.56/~jnz1568/getInfo.php?workbook=11_05.xlsx&amp;sheet=U0&amp;row=572&amp;col=6&amp;number=3.8&amp;sourceID=14","3.8")</f>
        <v>3.8</v>
      </c>
      <c r="G572" s="4" t="str">
        <f>HYPERLINK("http://141.218.60.56/~jnz1568/getInfo.php?workbook=11_05.xlsx&amp;sheet=U0&amp;row=572&amp;col=7&amp;number=0.152&amp;sourceID=14","0.152")</f>
        <v>0.152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HYPERLINK("http://141.218.60.56/~jnz1568/getInfo.php?workbook=11_05.xlsx&amp;sheet=U0&amp;row=573&amp;col=6&amp;number=3.9&amp;sourceID=14","3.9")</f>
        <v>3.9</v>
      </c>
      <c r="G573" s="4" t="str">
        <f>HYPERLINK("http://141.218.60.56/~jnz1568/getInfo.php?workbook=11_05.xlsx&amp;sheet=U0&amp;row=573&amp;col=7&amp;number=0.152&amp;sourceID=14","0.152")</f>
        <v>0.152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HYPERLINK("http://141.218.60.56/~jnz1568/getInfo.php?workbook=11_05.xlsx&amp;sheet=U0&amp;row=574&amp;col=6&amp;number=4&amp;sourceID=14","4")</f>
        <v>4</v>
      </c>
      <c r="G574" s="4" t="str">
        <f>HYPERLINK("http://141.218.60.56/~jnz1568/getInfo.php?workbook=11_05.xlsx&amp;sheet=U0&amp;row=574&amp;col=7&amp;number=0.152&amp;sourceID=14","0.152")</f>
        <v>0.152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HYPERLINK("http://141.218.60.56/~jnz1568/getInfo.php?workbook=11_05.xlsx&amp;sheet=U0&amp;row=575&amp;col=6&amp;number=4.1&amp;sourceID=14","4.1")</f>
        <v>4.1</v>
      </c>
      <c r="G575" s="4" t="str">
        <f>HYPERLINK("http://141.218.60.56/~jnz1568/getInfo.php?workbook=11_05.xlsx&amp;sheet=U0&amp;row=575&amp;col=7&amp;number=0.152&amp;sourceID=14","0.152")</f>
        <v>0.152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HYPERLINK("http://141.218.60.56/~jnz1568/getInfo.php?workbook=11_05.xlsx&amp;sheet=U0&amp;row=576&amp;col=6&amp;number=4.2&amp;sourceID=14","4.2")</f>
        <v>4.2</v>
      </c>
      <c r="G576" s="4" t="str">
        <f>HYPERLINK("http://141.218.60.56/~jnz1568/getInfo.php?workbook=11_05.xlsx&amp;sheet=U0&amp;row=576&amp;col=7&amp;number=0.152&amp;sourceID=14","0.152")</f>
        <v>0.152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HYPERLINK("http://141.218.60.56/~jnz1568/getInfo.php?workbook=11_05.xlsx&amp;sheet=U0&amp;row=577&amp;col=6&amp;number=4.3&amp;sourceID=14","4.3")</f>
        <v>4.3</v>
      </c>
      <c r="G577" s="4" t="str">
        <f>HYPERLINK("http://141.218.60.56/~jnz1568/getInfo.php?workbook=11_05.xlsx&amp;sheet=U0&amp;row=577&amp;col=7&amp;number=0.152&amp;sourceID=14","0.152")</f>
        <v>0.152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HYPERLINK("http://141.218.60.56/~jnz1568/getInfo.php?workbook=11_05.xlsx&amp;sheet=U0&amp;row=578&amp;col=6&amp;number=4.4&amp;sourceID=14","4.4")</f>
        <v>4.4</v>
      </c>
      <c r="G578" s="4" t="str">
        <f>HYPERLINK("http://141.218.60.56/~jnz1568/getInfo.php?workbook=11_05.xlsx&amp;sheet=U0&amp;row=578&amp;col=7&amp;number=0.152&amp;sourceID=14","0.152")</f>
        <v>0.152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HYPERLINK("http://141.218.60.56/~jnz1568/getInfo.php?workbook=11_05.xlsx&amp;sheet=U0&amp;row=579&amp;col=6&amp;number=4.5&amp;sourceID=14","4.5")</f>
        <v>4.5</v>
      </c>
      <c r="G579" s="4" t="str">
        <f>HYPERLINK("http://141.218.60.56/~jnz1568/getInfo.php?workbook=11_05.xlsx&amp;sheet=U0&amp;row=579&amp;col=7&amp;number=0.151&amp;sourceID=14","0.151")</f>
        <v>0.151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HYPERLINK("http://141.218.60.56/~jnz1568/getInfo.php?workbook=11_05.xlsx&amp;sheet=U0&amp;row=580&amp;col=6&amp;number=4.6&amp;sourceID=14","4.6")</f>
        <v>4.6</v>
      </c>
      <c r="G580" s="4" t="str">
        <f>HYPERLINK("http://141.218.60.56/~jnz1568/getInfo.php?workbook=11_05.xlsx&amp;sheet=U0&amp;row=580&amp;col=7&amp;number=0.151&amp;sourceID=14","0.151")</f>
        <v>0.151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HYPERLINK("http://141.218.60.56/~jnz1568/getInfo.php?workbook=11_05.xlsx&amp;sheet=U0&amp;row=581&amp;col=6&amp;number=4.7&amp;sourceID=14","4.7")</f>
        <v>4.7</v>
      </c>
      <c r="G581" s="4" t="str">
        <f>HYPERLINK("http://141.218.60.56/~jnz1568/getInfo.php?workbook=11_05.xlsx&amp;sheet=U0&amp;row=581&amp;col=7&amp;number=0.151&amp;sourceID=14","0.151")</f>
        <v>0.151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HYPERLINK("http://141.218.60.56/~jnz1568/getInfo.php?workbook=11_05.xlsx&amp;sheet=U0&amp;row=582&amp;col=6&amp;number=4.8&amp;sourceID=14","4.8")</f>
        <v>4.8</v>
      </c>
      <c r="G582" s="4" t="str">
        <f>HYPERLINK("http://141.218.60.56/~jnz1568/getInfo.php?workbook=11_05.xlsx&amp;sheet=U0&amp;row=582&amp;col=7&amp;number=0.151&amp;sourceID=14","0.151")</f>
        <v>0.151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HYPERLINK("http://141.218.60.56/~jnz1568/getInfo.php?workbook=11_05.xlsx&amp;sheet=U0&amp;row=583&amp;col=6&amp;number=4.9&amp;sourceID=14","4.9")</f>
        <v>4.9</v>
      </c>
      <c r="G583" s="4" t="str">
        <f>HYPERLINK("http://141.218.60.56/~jnz1568/getInfo.php?workbook=11_05.xlsx&amp;sheet=U0&amp;row=583&amp;col=7&amp;number=0.15&amp;sourceID=14","0.15")</f>
        <v>0.15</v>
      </c>
    </row>
    <row r="584" spans="1:7">
      <c r="A584" s="3">
        <v>11</v>
      </c>
      <c r="B584" s="3">
        <v>5</v>
      </c>
      <c r="C584" s="3">
        <v>3</v>
      </c>
      <c r="D584" s="3">
        <v>6</v>
      </c>
      <c r="E584" s="3">
        <v>1</v>
      </c>
      <c r="F584" s="4" t="str">
        <f>HYPERLINK("http://141.218.60.56/~jnz1568/getInfo.php?workbook=11_05.xlsx&amp;sheet=U0&amp;row=584&amp;col=6&amp;number=3&amp;sourceID=14","3")</f>
        <v>3</v>
      </c>
      <c r="G584" s="4" t="str">
        <f>HYPERLINK("http://141.218.60.56/~jnz1568/getInfo.php?workbook=11_05.xlsx&amp;sheet=U0&amp;row=584&amp;col=7&amp;number=0.13&amp;sourceID=14","0.13")</f>
        <v>0.13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HYPERLINK("http://141.218.60.56/~jnz1568/getInfo.php?workbook=11_05.xlsx&amp;sheet=U0&amp;row=585&amp;col=6&amp;number=3.1&amp;sourceID=14","3.1")</f>
        <v>3.1</v>
      </c>
      <c r="G585" s="4" t="str">
        <f>HYPERLINK("http://141.218.60.56/~jnz1568/getInfo.php?workbook=11_05.xlsx&amp;sheet=U0&amp;row=585&amp;col=7&amp;number=0.13&amp;sourceID=14","0.13")</f>
        <v>0.13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HYPERLINK("http://141.218.60.56/~jnz1568/getInfo.php?workbook=11_05.xlsx&amp;sheet=U0&amp;row=586&amp;col=6&amp;number=3.2&amp;sourceID=14","3.2")</f>
        <v>3.2</v>
      </c>
      <c r="G586" s="4" t="str">
        <f>HYPERLINK("http://141.218.60.56/~jnz1568/getInfo.php?workbook=11_05.xlsx&amp;sheet=U0&amp;row=586&amp;col=7&amp;number=0.13&amp;sourceID=14","0.13")</f>
        <v>0.13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HYPERLINK("http://141.218.60.56/~jnz1568/getInfo.php?workbook=11_05.xlsx&amp;sheet=U0&amp;row=587&amp;col=6&amp;number=3.3&amp;sourceID=14","3.3")</f>
        <v>3.3</v>
      </c>
      <c r="G587" s="4" t="str">
        <f>HYPERLINK("http://141.218.60.56/~jnz1568/getInfo.php?workbook=11_05.xlsx&amp;sheet=U0&amp;row=587&amp;col=7&amp;number=0.13&amp;sourceID=14","0.13")</f>
        <v>0.13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HYPERLINK("http://141.218.60.56/~jnz1568/getInfo.php?workbook=11_05.xlsx&amp;sheet=U0&amp;row=588&amp;col=6&amp;number=3.4&amp;sourceID=14","3.4")</f>
        <v>3.4</v>
      </c>
      <c r="G588" s="4" t="str">
        <f>HYPERLINK("http://141.218.60.56/~jnz1568/getInfo.php?workbook=11_05.xlsx&amp;sheet=U0&amp;row=588&amp;col=7&amp;number=0.13&amp;sourceID=14","0.13")</f>
        <v>0.13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HYPERLINK("http://141.218.60.56/~jnz1568/getInfo.php?workbook=11_05.xlsx&amp;sheet=U0&amp;row=589&amp;col=6&amp;number=3.5&amp;sourceID=14","3.5")</f>
        <v>3.5</v>
      </c>
      <c r="G589" s="4" t="str">
        <f>HYPERLINK("http://141.218.60.56/~jnz1568/getInfo.php?workbook=11_05.xlsx&amp;sheet=U0&amp;row=589&amp;col=7&amp;number=0.13&amp;sourceID=14","0.13")</f>
        <v>0.13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HYPERLINK("http://141.218.60.56/~jnz1568/getInfo.php?workbook=11_05.xlsx&amp;sheet=U0&amp;row=590&amp;col=6&amp;number=3.6&amp;sourceID=14","3.6")</f>
        <v>3.6</v>
      </c>
      <c r="G590" s="4" t="str">
        <f>HYPERLINK("http://141.218.60.56/~jnz1568/getInfo.php?workbook=11_05.xlsx&amp;sheet=U0&amp;row=590&amp;col=7&amp;number=0.13&amp;sourceID=14","0.13")</f>
        <v>0.13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HYPERLINK("http://141.218.60.56/~jnz1568/getInfo.php?workbook=11_05.xlsx&amp;sheet=U0&amp;row=591&amp;col=6&amp;number=3.7&amp;sourceID=14","3.7")</f>
        <v>3.7</v>
      </c>
      <c r="G591" s="4" t="str">
        <f>HYPERLINK("http://141.218.60.56/~jnz1568/getInfo.php?workbook=11_05.xlsx&amp;sheet=U0&amp;row=591&amp;col=7&amp;number=0.13&amp;sourceID=14","0.13")</f>
        <v>0.13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HYPERLINK("http://141.218.60.56/~jnz1568/getInfo.php?workbook=11_05.xlsx&amp;sheet=U0&amp;row=592&amp;col=6&amp;number=3.8&amp;sourceID=14","3.8")</f>
        <v>3.8</v>
      </c>
      <c r="G592" s="4" t="str">
        <f>HYPERLINK("http://141.218.60.56/~jnz1568/getInfo.php?workbook=11_05.xlsx&amp;sheet=U0&amp;row=592&amp;col=7&amp;number=0.13&amp;sourceID=14","0.13")</f>
        <v>0.13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HYPERLINK("http://141.218.60.56/~jnz1568/getInfo.php?workbook=11_05.xlsx&amp;sheet=U0&amp;row=593&amp;col=6&amp;number=3.9&amp;sourceID=14","3.9")</f>
        <v>3.9</v>
      </c>
      <c r="G593" s="4" t="str">
        <f>HYPERLINK("http://141.218.60.56/~jnz1568/getInfo.php?workbook=11_05.xlsx&amp;sheet=U0&amp;row=593&amp;col=7&amp;number=0.129&amp;sourceID=14","0.129")</f>
        <v>0.129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HYPERLINK("http://141.218.60.56/~jnz1568/getInfo.php?workbook=11_05.xlsx&amp;sheet=U0&amp;row=594&amp;col=6&amp;number=4&amp;sourceID=14","4")</f>
        <v>4</v>
      </c>
      <c r="G594" s="4" t="str">
        <f>HYPERLINK("http://141.218.60.56/~jnz1568/getInfo.php?workbook=11_05.xlsx&amp;sheet=U0&amp;row=594&amp;col=7&amp;number=0.129&amp;sourceID=14","0.129")</f>
        <v>0.129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HYPERLINK("http://141.218.60.56/~jnz1568/getInfo.php?workbook=11_05.xlsx&amp;sheet=U0&amp;row=595&amp;col=6&amp;number=4.1&amp;sourceID=14","4.1")</f>
        <v>4.1</v>
      </c>
      <c r="G595" s="4" t="str">
        <f>HYPERLINK("http://141.218.60.56/~jnz1568/getInfo.php?workbook=11_05.xlsx&amp;sheet=U0&amp;row=595&amp;col=7&amp;number=0.129&amp;sourceID=14","0.129")</f>
        <v>0.129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HYPERLINK("http://141.218.60.56/~jnz1568/getInfo.php?workbook=11_05.xlsx&amp;sheet=U0&amp;row=596&amp;col=6&amp;number=4.2&amp;sourceID=14","4.2")</f>
        <v>4.2</v>
      </c>
      <c r="G596" s="4" t="str">
        <f>HYPERLINK("http://141.218.60.56/~jnz1568/getInfo.php?workbook=11_05.xlsx&amp;sheet=U0&amp;row=596&amp;col=7&amp;number=0.129&amp;sourceID=14","0.129")</f>
        <v>0.129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HYPERLINK("http://141.218.60.56/~jnz1568/getInfo.php?workbook=11_05.xlsx&amp;sheet=U0&amp;row=597&amp;col=6&amp;number=4.3&amp;sourceID=14","4.3")</f>
        <v>4.3</v>
      </c>
      <c r="G597" s="4" t="str">
        <f>HYPERLINK("http://141.218.60.56/~jnz1568/getInfo.php?workbook=11_05.xlsx&amp;sheet=U0&amp;row=597&amp;col=7&amp;number=0.129&amp;sourceID=14","0.129")</f>
        <v>0.129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HYPERLINK("http://141.218.60.56/~jnz1568/getInfo.php?workbook=11_05.xlsx&amp;sheet=U0&amp;row=598&amp;col=6&amp;number=4.4&amp;sourceID=14","4.4")</f>
        <v>4.4</v>
      </c>
      <c r="G598" s="4" t="str">
        <f>HYPERLINK("http://141.218.60.56/~jnz1568/getInfo.php?workbook=11_05.xlsx&amp;sheet=U0&amp;row=598&amp;col=7&amp;number=0.128&amp;sourceID=14","0.128")</f>
        <v>0.128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HYPERLINK("http://141.218.60.56/~jnz1568/getInfo.php?workbook=11_05.xlsx&amp;sheet=U0&amp;row=599&amp;col=6&amp;number=4.5&amp;sourceID=14","4.5")</f>
        <v>4.5</v>
      </c>
      <c r="G599" s="4" t="str">
        <f>HYPERLINK("http://141.218.60.56/~jnz1568/getInfo.php?workbook=11_05.xlsx&amp;sheet=U0&amp;row=599&amp;col=7&amp;number=0.128&amp;sourceID=14","0.128")</f>
        <v>0.128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HYPERLINK("http://141.218.60.56/~jnz1568/getInfo.php?workbook=11_05.xlsx&amp;sheet=U0&amp;row=600&amp;col=6&amp;number=4.6&amp;sourceID=14","4.6")</f>
        <v>4.6</v>
      </c>
      <c r="G600" s="4" t="str">
        <f>HYPERLINK("http://141.218.60.56/~jnz1568/getInfo.php?workbook=11_05.xlsx&amp;sheet=U0&amp;row=600&amp;col=7&amp;number=0.127&amp;sourceID=14","0.127")</f>
        <v>0.127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HYPERLINK("http://141.218.60.56/~jnz1568/getInfo.php?workbook=11_05.xlsx&amp;sheet=U0&amp;row=601&amp;col=6&amp;number=4.7&amp;sourceID=14","4.7")</f>
        <v>4.7</v>
      </c>
      <c r="G601" s="4" t="str">
        <f>HYPERLINK("http://141.218.60.56/~jnz1568/getInfo.php?workbook=11_05.xlsx&amp;sheet=U0&amp;row=601&amp;col=7&amp;number=0.126&amp;sourceID=14","0.126")</f>
        <v>0.126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HYPERLINK("http://141.218.60.56/~jnz1568/getInfo.php?workbook=11_05.xlsx&amp;sheet=U0&amp;row=602&amp;col=6&amp;number=4.8&amp;sourceID=14","4.8")</f>
        <v>4.8</v>
      </c>
      <c r="G602" s="4" t="str">
        <f>HYPERLINK("http://141.218.60.56/~jnz1568/getInfo.php?workbook=11_05.xlsx&amp;sheet=U0&amp;row=602&amp;col=7&amp;number=0.125&amp;sourceID=14","0.125")</f>
        <v>0.125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HYPERLINK("http://141.218.60.56/~jnz1568/getInfo.php?workbook=11_05.xlsx&amp;sheet=U0&amp;row=603&amp;col=6&amp;number=4.9&amp;sourceID=14","4.9")</f>
        <v>4.9</v>
      </c>
      <c r="G603" s="4" t="str">
        <f>HYPERLINK("http://141.218.60.56/~jnz1568/getInfo.php?workbook=11_05.xlsx&amp;sheet=U0&amp;row=603&amp;col=7&amp;number=0.124&amp;sourceID=14","0.124")</f>
        <v>0.124</v>
      </c>
    </row>
    <row r="604" spans="1:7">
      <c r="A604" s="3">
        <v>11</v>
      </c>
      <c r="B604" s="3">
        <v>5</v>
      </c>
      <c r="C604" s="3">
        <v>3</v>
      </c>
      <c r="D604" s="3">
        <v>7</v>
      </c>
      <c r="E604" s="3">
        <v>1</v>
      </c>
      <c r="F604" s="4" t="str">
        <f>HYPERLINK("http://141.218.60.56/~jnz1568/getInfo.php?workbook=11_05.xlsx&amp;sheet=U0&amp;row=604&amp;col=6&amp;number=3&amp;sourceID=14","3")</f>
        <v>3</v>
      </c>
      <c r="G604" s="4" t="str">
        <f>HYPERLINK("http://141.218.60.56/~jnz1568/getInfo.php?workbook=11_05.xlsx&amp;sheet=U0&amp;row=604&amp;col=7&amp;number=0.0742&amp;sourceID=14","0.0742")</f>
        <v>0.0742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HYPERLINK("http://141.218.60.56/~jnz1568/getInfo.php?workbook=11_05.xlsx&amp;sheet=U0&amp;row=605&amp;col=6&amp;number=3.1&amp;sourceID=14","3.1")</f>
        <v>3.1</v>
      </c>
      <c r="G605" s="4" t="str">
        <f>HYPERLINK("http://141.218.60.56/~jnz1568/getInfo.php?workbook=11_05.xlsx&amp;sheet=U0&amp;row=605&amp;col=7&amp;number=0.0742&amp;sourceID=14","0.0742")</f>
        <v>0.0742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HYPERLINK("http://141.218.60.56/~jnz1568/getInfo.php?workbook=11_05.xlsx&amp;sheet=U0&amp;row=606&amp;col=6&amp;number=3.2&amp;sourceID=14","3.2")</f>
        <v>3.2</v>
      </c>
      <c r="G606" s="4" t="str">
        <f>HYPERLINK("http://141.218.60.56/~jnz1568/getInfo.php?workbook=11_05.xlsx&amp;sheet=U0&amp;row=606&amp;col=7&amp;number=0.0742&amp;sourceID=14","0.0742")</f>
        <v>0.0742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HYPERLINK("http://141.218.60.56/~jnz1568/getInfo.php?workbook=11_05.xlsx&amp;sheet=U0&amp;row=607&amp;col=6&amp;number=3.3&amp;sourceID=14","3.3")</f>
        <v>3.3</v>
      </c>
      <c r="G607" s="4" t="str">
        <f>HYPERLINK("http://141.218.60.56/~jnz1568/getInfo.php?workbook=11_05.xlsx&amp;sheet=U0&amp;row=607&amp;col=7&amp;number=0.0742&amp;sourceID=14","0.0742")</f>
        <v>0.0742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HYPERLINK("http://141.218.60.56/~jnz1568/getInfo.php?workbook=11_05.xlsx&amp;sheet=U0&amp;row=608&amp;col=6&amp;number=3.4&amp;sourceID=14","3.4")</f>
        <v>3.4</v>
      </c>
      <c r="G608" s="4" t="str">
        <f>HYPERLINK("http://141.218.60.56/~jnz1568/getInfo.php?workbook=11_05.xlsx&amp;sheet=U0&amp;row=608&amp;col=7&amp;number=0.0742&amp;sourceID=14","0.0742")</f>
        <v>0.0742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HYPERLINK("http://141.218.60.56/~jnz1568/getInfo.php?workbook=11_05.xlsx&amp;sheet=U0&amp;row=609&amp;col=6&amp;number=3.5&amp;sourceID=14","3.5")</f>
        <v>3.5</v>
      </c>
      <c r="G609" s="4" t="str">
        <f>HYPERLINK("http://141.218.60.56/~jnz1568/getInfo.php?workbook=11_05.xlsx&amp;sheet=U0&amp;row=609&amp;col=7&amp;number=0.0742&amp;sourceID=14","0.0742")</f>
        <v>0.0742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HYPERLINK("http://141.218.60.56/~jnz1568/getInfo.php?workbook=11_05.xlsx&amp;sheet=U0&amp;row=610&amp;col=6&amp;number=3.6&amp;sourceID=14","3.6")</f>
        <v>3.6</v>
      </c>
      <c r="G610" s="4" t="str">
        <f>HYPERLINK("http://141.218.60.56/~jnz1568/getInfo.php?workbook=11_05.xlsx&amp;sheet=U0&amp;row=610&amp;col=7&amp;number=0.0741&amp;sourceID=14","0.0741")</f>
        <v>0.0741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HYPERLINK("http://141.218.60.56/~jnz1568/getInfo.php?workbook=11_05.xlsx&amp;sheet=U0&amp;row=611&amp;col=6&amp;number=3.7&amp;sourceID=14","3.7")</f>
        <v>3.7</v>
      </c>
      <c r="G611" s="4" t="str">
        <f>HYPERLINK("http://141.218.60.56/~jnz1568/getInfo.php?workbook=11_05.xlsx&amp;sheet=U0&amp;row=611&amp;col=7&amp;number=0.0741&amp;sourceID=14","0.0741")</f>
        <v>0.0741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HYPERLINK("http://141.218.60.56/~jnz1568/getInfo.php?workbook=11_05.xlsx&amp;sheet=U0&amp;row=612&amp;col=6&amp;number=3.8&amp;sourceID=14","3.8")</f>
        <v>3.8</v>
      </c>
      <c r="G612" s="4" t="str">
        <f>HYPERLINK("http://141.218.60.56/~jnz1568/getInfo.php?workbook=11_05.xlsx&amp;sheet=U0&amp;row=612&amp;col=7&amp;number=0.074&amp;sourceID=14","0.074")</f>
        <v>0.074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HYPERLINK("http://141.218.60.56/~jnz1568/getInfo.php?workbook=11_05.xlsx&amp;sheet=U0&amp;row=613&amp;col=6&amp;number=3.9&amp;sourceID=14","3.9")</f>
        <v>3.9</v>
      </c>
      <c r="G613" s="4" t="str">
        <f>HYPERLINK("http://141.218.60.56/~jnz1568/getInfo.php?workbook=11_05.xlsx&amp;sheet=U0&amp;row=613&amp;col=7&amp;number=0.074&amp;sourceID=14","0.074")</f>
        <v>0.074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HYPERLINK("http://141.218.60.56/~jnz1568/getInfo.php?workbook=11_05.xlsx&amp;sheet=U0&amp;row=614&amp;col=6&amp;number=4&amp;sourceID=14","4")</f>
        <v>4</v>
      </c>
      <c r="G614" s="4" t="str">
        <f>HYPERLINK("http://141.218.60.56/~jnz1568/getInfo.php?workbook=11_05.xlsx&amp;sheet=U0&amp;row=614&amp;col=7&amp;number=0.0739&amp;sourceID=14","0.0739")</f>
        <v>0.0739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HYPERLINK("http://141.218.60.56/~jnz1568/getInfo.php?workbook=11_05.xlsx&amp;sheet=U0&amp;row=615&amp;col=6&amp;number=4.1&amp;sourceID=14","4.1")</f>
        <v>4.1</v>
      </c>
      <c r="G615" s="4" t="str">
        <f>HYPERLINK("http://141.218.60.56/~jnz1568/getInfo.php?workbook=11_05.xlsx&amp;sheet=U0&amp;row=615&amp;col=7&amp;number=0.0738&amp;sourceID=14","0.0738")</f>
        <v>0.0738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HYPERLINK("http://141.218.60.56/~jnz1568/getInfo.php?workbook=11_05.xlsx&amp;sheet=U0&amp;row=616&amp;col=6&amp;number=4.2&amp;sourceID=14","4.2")</f>
        <v>4.2</v>
      </c>
      <c r="G616" s="4" t="str">
        <f>HYPERLINK("http://141.218.60.56/~jnz1568/getInfo.php?workbook=11_05.xlsx&amp;sheet=U0&amp;row=616&amp;col=7&amp;number=0.0737&amp;sourceID=14","0.0737")</f>
        <v>0.0737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HYPERLINK("http://141.218.60.56/~jnz1568/getInfo.php?workbook=11_05.xlsx&amp;sheet=U0&amp;row=617&amp;col=6&amp;number=4.3&amp;sourceID=14","4.3")</f>
        <v>4.3</v>
      </c>
      <c r="G617" s="4" t="str">
        <f>HYPERLINK("http://141.218.60.56/~jnz1568/getInfo.php?workbook=11_05.xlsx&amp;sheet=U0&amp;row=617&amp;col=7&amp;number=0.0735&amp;sourceID=14","0.0735")</f>
        <v>0.0735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HYPERLINK("http://141.218.60.56/~jnz1568/getInfo.php?workbook=11_05.xlsx&amp;sheet=U0&amp;row=618&amp;col=6&amp;number=4.4&amp;sourceID=14","4.4")</f>
        <v>4.4</v>
      </c>
      <c r="G618" s="4" t="str">
        <f>HYPERLINK("http://141.218.60.56/~jnz1568/getInfo.php?workbook=11_05.xlsx&amp;sheet=U0&amp;row=618&amp;col=7&amp;number=0.0733&amp;sourceID=14","0.0733")</f>
        <v>0.0733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HYPERLINK("http://141.218.60.56/~jnz1568/getInfo.php?workbook=11_05.xlsx&amp;sheet=U0&amp;row=619&amp;col=6&amp;number=4.5&amp;sourceID=14","4.5")</f>
        <v>4.5</v>
      </c>
      <c r="G619" s="4" t="str">
        <f>HYPERLINK("http://141.218.60.56/~jnz1568/getInfo.php?workbook=11_05.xlsx&amp;sheet=U0&amp;row=619&amp;col=7&amp;number=0.0731&amp;sourceID=14","0.0731")</f>
        <v>0.0731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HYPERLINK("http://141.218.60.56/~jnz1568/getInfo.php?workbook=11_05.xlsx&amp;sheet=U0&amp;row=620&amp;col=6&amp;number=4.6&amp;sourceID=14","4.6")</f>
        <v>4.6</v>
      </c>
      <c r="G620" s="4" t="str">
        <f>HYPERLINK("http://141.218.60.56/~jnz1568/getInfo.php?workbook=11_05.xlsx&amp;sheet=U0&amp;row=620&amp;col=7&amp;number=0.0727&amp;sourceID=14","0.0727")</f>
        <v>0.0727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HYPERLINK("http://141.218.60.56/~jnz1568/getInfo.php?workbook=11_05.xlsx&amp;sheet=U0&amp;row=621&amp;col=6&amp;number=4.7&amp;sourceID=14","4.7")</f>
        <v>4.7</v>
      </c>
      <c r="G621" s="4" t="str">
        <f>HYPERLINK("http://141.218.60.56/~jnz1568/getInfo.php?workbook=11_05.xlsx&amp;sheet=U0&amp;row=621&amp;col=7&amp;number=0.0724&amp;sourceID=14","0.0724")</f>
        <v>0.0724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HYPERLINK("http://141.218.60.56/~jnz1568/getInfo.php?workbook=11_05.xlsx&amp;sheet=U0&amp;row=622&amp;col=6&amp;number=4.8&amp;sourceID=14","4.8")</f>
        <v>4.8</v>
      </c>
      <c r="G622" s="4" t="str">
        <f>HYPERLINK("http://141.218.60.56/~jnz1568/getInfo.php?workbook=11_05.xlsx&amp;sheet=U0&amp;row=622&amp;col=7&amp;number=0.0719&amp;sourceID=14","0.0719")</f>
        <v>0.0719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HYPERLINK("http://141.218.60.56/~jnz1568/getInfo.php?workbook=11_05.xlsx&amp;sheet=U0&amp;row=623&amp;col=6&amp;number=4.9&amp;sourceID=14","4.9")</f>
        <v>4.9</v>
      </c>
      <c r="G623" s="4" t="str">
        <f>HYPERLINK("http://141.218.60.56/~jnz1568/getInfo.php?workbook=11_05.xlsx&amp;sheet=U0&amp;row=623&amp;col=7&amp;number=0.0713&amp;sourceID=14","0.0713")</f>
        <v>0.0713</v>
      </c>
    </row>
    <row r="624" spans="1:7">
      <c r="A624" s="3">
        <v>11</v>
      </c>
      <c r="B624" s="3">
        <v>5</v>
      </c>
      <c r="C624" s="3">
        <v>3</v>
      </c>
      <c r="D624" s="3">
        <v>8</v>
      </c>
      <c r="E624" s="3">
        <v>1</v>
      </c>
      <c r="F624" s="4" t="str">
        <f>HYPERLINK("http://141.218.60.56/~jnz1568/getInfo.php?workbook=11_05.xlsx&amp;sheet=U0&amp;row=624&amp;col=6&amp;number=3&amp;sourceID=14","3")</f>
        <v>3</v>
      </c>
      <c r="G624" s="4" t="str">
        <f>HYPERLINK("http://141.218.60.56/~jnz1568/getInfo.php?workbook=11_05.xlsx&amp;sheet=U0&amp;row=624&amp;col=7&amp;number=0.0306&amp;sourceID=14","0.0306")</f>
        <v>0.0306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HYPERLINK("http://141.218.60.56/~jnz1568/getInfo.php?workbook=11_05.xlsx&amp;sheet=U0&amp;row=625&amp;col=6&amp;number=3.1&amp;sourceID=14","3.1")</f>
        <v>3.1</v>
      </c>
      <c r="G625" s="4" t="str">
        <f>HYPERLINK("http://141.218.60.56/~jnz1568/getInfo.php?workbook=11_05.xlsx&amp;sheet=U0&amp;row=625&amp;col=7&amp;number=0.0306&amp;sourceID=14","0.0306")</f>
        <v>0.0306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HYPERLINK("http://141.218.60.56/~jnz1568/getInfo.php?workbook=11_05.xlsx&amp;sheet=U0&amp;row=626&amp;col=6&amp;number=3.2&amp;sourceID=14","3.2")</f>
        <v>3.2</v>
      </c>
      <c r="G626" s="4" t="str">
        <f>HYPERLINK("http://141.218.60.56/~jnz1568/getInfo.php?workbook=11_05.xlsx&amp;sheet=U0&amp;row=626&amp;col=7&amp;number=0.0306&amp;sourceID=14","0.0306")</f>
        <v>0.0306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HYPERLINK("http://141.218.60.56/~jnz1568/getInfo.php?workbook=11_05.xlsx&amp;sheet=U0&amp;row=627&amp;col=6&amp;number=3.3&amp;sourceID=14","3.3")</f>
        <v>3.3</v>
      </c>
      <c r="G627" s="4" t="str">
        <f>HYPERLINK("http://141.218.60.56/~jnz1568/getInfo.php?workbook=11_05.xlsx&amp;sheet=U0&amp;row=627&amp;col=7&amp;number=0.0306&amp;sourceID=14","0.0306")</f>
        <v>0.0306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HYPERLINK("http://141.218.60.56/~jnz1568/getInfo.php?workbook=11_05.xlsx&amp;sheet=U0&amp;row=628&amp;col=6&amp;number=3.4&amp;sourceID=14","3.4")</f>
        <v>3.4</v>
      </c>
      <c r="G628" s="4" t="str">
        <f>HYPERLINK("http://141.218.60.56/~jnz1568/getInfo.php?workbook=11_05.xlsx&amp;sheet=U0&amp;row=628&amp;col=7&amp;number=0.0306&amp;sourceID=14","0.0306")</f>
        <v>0.0306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HYPERLINK("http://141.218.60.56/~jnz1568/getInfo.php?workbook=11_05.xlsx&amp;sheet=U0&amp;row=629&amp;col=6&amp;number=3.5&amp;sourceID=14","3.5")</f>
        <v>3.5</v>
      </c>
      <c r="G629" s="4" t="str">
        <f>HYPERLINK("http://141.218.60.56/~jnz1568/getInfo.php?workbook=11_05.xlsx&amp;sheet=U0&amp;row=629&amp;col=7&amp;number=0.0306&amp;sourceID=14","0.0306")</f>
        <v>0.0306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HYPERLINK("http://141.218.60.56/~jnz1568/getInfo.php?workbook=11_05.xlsx&amp;sheet=U0&amp;row=630&amp;col=6&amp;number=3.6&amp;sourceID=14","3.6")</f>
        <v>3.6</v>
      </c>
      <c r="G630" s="4" t="str">
        <f>HYPERLINK("http://141.218.60.56/~jnz1568/getInfo.php?workbook=11_05.xlsx&amp;sheet=U0&amp;row=630&amp;col=7&amp;number=0.0306&amp;sourceID=14","0.0306")</f>
        <v>0.0306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HYPERLINK("http://141.218.60.56/~jnz1568/getInfo.php?workbook=11_05.xlsx&amp;sheet=U0&amp;row=631&amp;col=6&amp;number=3.7&amp;sourceID=14","3.7")</f>
        <v>3.7</v>
      </c>
      <c r="G631" s="4" t="str">
        <f>HYPERLINK("http://141.218.60.56/~jnz1568/getInfo.php?workbook=11_05.xlsx&amp;sheet=U0&amp;row=631&amp;col=7&amp;number=0.0305&amp;sourceID=14","0.0305")</f>
        <v>0.0305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HYPERLINK("http://141.218.60.56/~jnz1568/getInfo.php?workbook=11_05.xlsx&amp;sheet=U0&amp;row=632&amp;col=6&amp;number=3.8&amp;sourceID=14","3.8")</f>
        <v>3.8</v>
      </c>
      <c r="G632" s="4" t="str">
        <f>HYPERLINK("http://141.218.60.56/~jnz1568/getInfo.php?workbook=11_05.xlsx&amp;sheet=U0&amp;row=632&amp;col=7&amp;number=0.0305&amp;sourceID=14","0.0305")</f>
        <v>0.0305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HYPERLINK("http://141.218.60.56/~jnz1568/getInfo.php?workbook=11_05.xlsx&amp;sheet=U0&amp;row=633&amp;col=6&amp;number=3.9&amp;sourceID=14","3.9")</f>
        <v>3.9</v>
      </c>
      <c r="G633" s="4" t="str">
        <f>HYPERLINK("http://141.218.60.56/~jnz1568/getInfo.php?workbook=11_05.xlsx&amp;sheet=U0&amp;row=633&amp;col=7&amp;number=0.0305&amp;sourceID=14","0.0305")</f>
        <v>0.0305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HYPERLINK("http://141.218.60.56/~jnz1568/getInfo.php?workbook=11_05.xlsx&amp;sheet=U0&amp;row=634&amp;col=6&amp;number=4&amp;sourceID=14","4")</f>
        <v>4</v>
      </c>
      <c r="G634" s="4" t="str">
        <f>HYPERLINK("http://141.218.60.56/~jnz1568/getInfo.php?workbook=11_05.xlsx&amp;sheet=U0&amp;row=634&amp;col=7&amp;number=0.0304&amp;sourceID=14","0.0304")</f>
        <v>0.0304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HYPERLINK("http://141.218.60.56/~jnz1568/getInfo.php?workbook=11_05.xlsx&amp;sheet=U0&amp;row=635&amp;col=6&amp;number=4.1&amp;sourceID=14","4.1")</f>
        <v>4.1</v>
      </c>
      <c r="G635" s="4" t="str">
        <f>HYPERLINK("http://141.218.60.56/~jnz1568/getInfo.php?workbook=11_05.xlsx&amp;sheet=U0&amp;row=635&amp;col=7&amp;number=0.0304&amp;sourceID=14","0.0304")</f>
        <v>0.0304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HYPERLINK("http://141.218.60.56/~jnz1568/getInfo.php?workbook=11_05.xlsx&amp;sheet=U0&amp;row=636&amp;col=6&amp;number=4.2&amp;sourceID=14","4.2")</f>
        <v>4.2</v>
      </c>
      <c r="G636" s="4" t="str">
        <f>HYPERLINK("http://141.218.60.56/~jnz1568/getInfo.php?workbook=11_05.xlsx&amp;sheet=U0&amp;row=636&amp;col=7&amp;number=0.0303&amp;sourceID=14","0.0303")</f>
        <v>0.0303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HYPERLINK("http://141.218.60.56/~jnz1568/getInfo.php?workbook=11_05.xlsx&amp;sheet=U0&amp;row=637&amp;col=6&amp;number=4.3&amp;sourceID=14","4.3")</f>
        <v>4.3</v>
      </c>
      <c r="G637" s="4" t="str">
        <f>HYPERLINK("http://141.218.60.56/~jnz1568/getInfo.php?workbook=11_05.xlsx&amp;sheet=U0&amp;row=637&amp;col=7&amp;number=0.0303&amp;sourceID=14","0.0303")</f>
        <v>0.0303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HYPERLINK("http://141.218.60.56/~jnz1568/getInfo.php?workbook=11_05.xlsx&amp;sheet=U0&amp;row=638&amp;col=6&amp;number=4.4&amp;sourceID=14","4.4")</f>
        <v>4.4</v>
      </c>
      <c r="G638" s="4" t="str">
        <f>HYPERLINK("http://141.218.60.56/~jnz1568/getInfo.php?workbook=11_05.xlsx&amp;sheet=U0&amp;row=638&amp;col=7&amp;number=0.0302&amp;sourceID=14","0.0302")</f>
        <v>0.0302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HYPERLINK("http://141.218.60.56/~jnz1568/getInfo.php?workbook=11_05.xlsx&amp;sheet=U0&amp;row=639&amp;col=6&amp;number=4.5&amp;sourceID=14","4.5")</f>
        <v>4.5</v>
      </c>
      <c r="G639" s="4" t="str">
        <f>HYPERLINK("http://141.218.60.56/~jnz1568/getInfo.php?workbook=11_05.xlsx&amp;sheet=U0&amp;row=639&amp;col=7&amp;number=0.0301&amp;sourceID=14","0.0301")</f>
        <v>0.0301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HYPERLINK("http://141.218.60.56/~jnz1568/getInfo.php?workbook=11_05.xlsx&amp;sheet=U0&amp;row=640&amp;col=6&amp;number=4.6&amp;sourceID=14","4.6")</f>
        <v>4.6</v>
      </c>
      <c r="G640" s="4" t="str">
        <f>HYPERLINK("http://141.218.60.56/~jnz1568/getInfo.php?workbook=11_05.xlsx&amp;sheet=U0&amp;row=640&amp;col=7&amp;number=0.0299&amp;sourceID=14","0.0299")</f>
        <v>0.0299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HYPERLINK("http://141.218.60.56/~jnz1568/getInfo.php?workbook=11_05.xlsx&amp;sheet=U0&amp;row=641&amp;col=6&amp;number=4.7&amp;sourceID=14","4.7")</f>
        <v>4.7</v>
      </c>
      <c r="G641" s="4" t="str">
        <f>HYPERLINK("http://141.218.60.56/~jnz1568/getInfo.php?workbook=11_05.xlsx&amp;sheet=U0&amp;row=641&amp;col=7&amp;number=0.0297&amp;sourceID=14","0.0297")</f>
        <v>0.0297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HYPERLINK("http://141.218.60.56/~jnz1568/getInfo.php?workbook=11_05.xlsx&amp;sheet=U0&amp;row=642&amp;col=6&amp;number=4.8&amp;sourceID=14","4.8")</f>
        <v>4.8</v>
      </c>
      <c r="G642" s="4" t="str">
        <f>HYPERLINK("http://141.218.60.56/~jnz1568/getInfo.php?workbook=11_05.xlsx&amp;sheet=U0&amp;row=642&amp;col=7&amp;number=0.0295&amp;sourceID=14","0.0295")</f>
        <v>0.0295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HYPERLINK("http://141.218.60.56/~jnz1568/getInfo.php?workbook=11_05.xlsx&amp;sheet=U0&amp;row=643&amp;col=6&amp;number=4.9&amp;sourceID=14","4.9")</f>
        <v>4.9</v>
      </c>
      <c r="G643" s="4" t="str">
        <f>HYPERLINK("http://141.218.60.56/~jnz1568/getInfo.php?workbook=11_05.xlsx&amp;sheet=U0&amp;row=643&amp;col=7&amp;number=0.0292&amp;sourceID=14","0.0292")</f>
        <v>0.0292</v>
      </c>
    </row>
    <row r="644" spans="1:7">
      <c r="A644" s="3">
        <v>11</v>
      </c>
      <c r="B644" s="3">
        <v>5</v>
      </c>
      <c r="C644" s="3">
        <v>3</v>
      </c>
      <c r="D644" s="3">
        <v>9</v>
      </c>
      <c r="E644" s="3">
        <v>1</v>
      </c>
      <c r="F644" s="4" t="str">
        <f>HYPERLINK("http://141.218.60.56/~jnz1568/getInfo.php?workbook=11_05.xlsx&amp;sheet=U0&amp;row=644&amp;col=6&amp;number=3&amp;sourceID=14","3")</f>
        <v>3</v>
      </c>
      <c r="G644" s="4" t="str">
        <f>HYPERLINK("http://141.218.60.56/~jnz1568/getInfo.php?workbook=11_05.xlsx&amp;sheet=U0&amp;row=644&amp;col=7&amp;number=0.00844&amp;sourceID=14","0.00844")</f>
        <v>0.00844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HYPERLINK("http://141.218.60.56/~jnz1568/getInfo.php?workbook=11_05.xlsx&amp;sheet=U0&amp;row=645&amp;col=6&amp;number=3.1&amp;sourceID=14","3.1")</f>
        <v>3.1</v>
      </c>
      <c r="G645" s="4" t="str">
        <f>HYPERLINK("http://141.218.60.56/~jnz1568/getInfo.php?workbook=11_05.xlsx&amp;sheet=U0&amp;row=645&amp;col=7&amp;number=0.00844&amp;sourceID=14","0.00844")</f>
        <v>0.00844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HYPERLINK("http://141.218.60.56/~jnz1568/getInfo.php?workbook=11_05.xlsx&amp;sheet=U0&amp;row=646&amp;col=6&amp;number=3.2&amp;sourceID=14","3.2")</f>
        <v>3.2</v>
      </c>
      <c r="G646" s="4" t="str">
        <f>HYPERLINK("http://141.218.60.56/~jnz1568/getInfo.php?workbook=11_05.xlsx&amp;sheet=U0&amp;row=646&amp;col=7&amp;number=0.00844&amp;sourceID=14","0.00844")</f>
        <v>0.00844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HYPERLINK("http://141.218.60.56/~jnz1568/getInfo.php?workbook=11_05.xlsx&amp;sheet=U0&amp;row=647&amp;col=6&amp;number=3.3&amp;sourceID=14","3.3")</f>
        <v>3.3</v>
      </c>
      <c r="G647" s="4" t="str">
        <f>HYPERLINK("http://141.218.60.56/~jnz1568/getInfo.php?workbook=11_05.xlsx&amp;sheet=U0&amp;row=647&amp;col=7&amp;number=0.00843&amp;sourceID=14","0.00843")</f>
        <v>0.00843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HYPERLINK("http://141.218.60.56/~jnz1568/getInfo.php?workbook=11_05.xlsx&amp;sheet=U0&amp;row=648&amp;col=6&amp;number=3.4&amp;sourceID=14","3.4")</f>
        <v>3.4</v>
      </c>
      <c r="G648" s="4" t="str">
        <f>HYPERLINK("http://141.218.60.56/~jnz1568/getInfo.php?workbook=11_05.xlsx&amp;sheet=U0&amp;row=648&amp;col=7&amp;number=0.00843&amp;sourceID=14","0.00843")</f>
        <v>0.00843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HYPERLINK("http://141.218.60.56/~jnz1568/getInfo.php?workbook=11_05.xlsx&amp;sheet=U0&amp;row=649&amp;col=6&amp;number=3.5&amp;sourceID=14","3.5")</f>
        <v>3.5</v>
      </c>
      <c r="G649" s="4" t="str">
        <f>HYPERLINK("http://141.218.60.56/~jnz1568/getInfo.php?workbook=11_05.xlsx&amp;sheet=U0&amp;row=649&amp;col=7&amp;number=0.00843&amp;sourceID=14","0.00843")</f>
        <v>0.00843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HYPERLINK("http://141.218.60.56/~jnz1568/getInfo.php?workbook=11_05.xlsx&amp;sheet=U0&amp;row=650&amp;col=6&amp;number=3.6&amp;sourceID=14","3.6")</f>
        <v>3.6</v>
      </c>
      <c r="G650" s="4" t="str">
        <f>HYPERLINK("http://141.218.60.56/~jnz1568/getInfo.php?workbook=11_05.xlsx&amp;sheet=U0&amp;row=650&amp;col=7&amp;number=0.00842&amp;sourceID=14","0.00842")</f>
        <v>0.00842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HYPERLINK("http://141.218.60.56/~jnz1568/getInfo.php?workbook=11_05.xlsx&amp;sheet=U0&amp;row=651&amp;col=6&amp;number=3.7&amp;sourceID=14","3.7")</f>
        <v>3.7</v>
      </c>
      <c r="G651" s="4" t="str">
        <f>HYPERLINK("http://141.218.60.56/~jnz1568/getInfo.php?workbook=11_05.xlsx&amp;sheet=U0&amp;row=651&amp;col=7&amp;number=0.00842&amp;sourceID=14","0.00842")</f>
        <v>0.00842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HYPERLINK("http://141.218.60.56/~jnz1568/getInfo.php?workbook=11_05.xlsx&amp;sheet=U0&amp;row=652&amp;col=6&amp;number=3.8&amp;sourceID=14","3.8")</f>
        <v>3.8</v>
      </c>
      <c r="G652" s="4" t="str">
        <f>HYPERLINK("http://141.218.60.56/~jnz1568/getInfo.php?workbook=11_05.xlsx&amp;sheet=U0&amp;row=652&amp;col=7&amp;number=0.00841&amp;sourceID=14","0.00841")</f>
        <v>0.00841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HYPERLINK("http://141.218.60.56/~jnz1568/getInfo.php?workbook=11_05.xlsx&amp;sheet=U0&amp;row=653&amp;col=6&amp;number=3.9&amp;sourceID=14","3.9")</f>
        <v>3.9</v>
      </c>
      <c r="G653" s="4" t="str">
        <f>HYPERLINK("http://141.218.60.56/~jnz1568/getInfo.php?workbook=11_05.xlsx&amp;sheet=U0&amp;row=653&amp;col=7&amp;number=0.0084&amp;sourceID=14","0.0084")</f>
        <v>0.0084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HYPERLINK("http://141.218.60.56/~jnz1568/getInfo.php?workbook=11_05.xlsx&amp;sheet=U0&amp;row=654&amp;col=6&amp;number=4&amp;sourceID=14","4")</f>
        <v>4</v>
      </c>
      <c r="G654" s="4" t="str">
        <f>HYPERLINK("http://141.218.60.56/~jnz1568/getInfo.php?workbook=11_05.xlsx&amp;sheet=U0&amp;row=654&amp;col=7&amp;number=0.00839&amp;sourceID=14","0.00839")</f>
        <v>0.00839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HYPERLINK("http://141.218.60.56/~jnz1568/getInfo.php?workbook=11_05.xlsx&amp;sheet=U0&amp;row=655&amp;col=6&amp;number=4.1&amp;sourceID=14","4.1")</f>
        <v>4.1</v>
      </c>
      <c r="G655" s="4" t="str">
        <f>HYPERLINK("http://141.218.60.56/~jnz1568/getInfo.php?workbook=11_05.xlsx&amp;sheet=U0&amp;row=655&amp;col=7&amp;number=0.00838&amp;sourceID=14","0.00838")</f>
        <v>0.00838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HYPERLINK("http://141.218.60.56/~jnz1568/getInfo.php?workbook=11_05.xlsx&amp;sheet=U0&amp;row=656&amp;col=6&amp;number=4.2&amp;sourceID=14","4.2")</f>
        <v>4.2</v>
      </c>
      <c r="G656" s="4" t="str">
        <f>HYPERLINK("http://141.218.60.56/~jnz1568/getInfo.php?workbook=11_05.xlsx&amp;sheet=U0&amp;row=656&amp;col=7&amp;number=0.00836&amp;sourceID=14","0.00836")</f>
        <v>0.00836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HYPERLINK("http://141.218.60.56/~jnz1568/getInfo.php?workbook=11_05.xlsx&amp;sheet=U0&amp;row=657&amp;col=6&amp;number=4.3&amp;sourceID=14","4.3")</f>
        <v>4.3</v>
      </c>
      <c r="G657" s="4" t="str">
        <f>HYPERLINK("http://141.218.60.56/~jnz1568/getInfo.php?workbook=11_05.xlsx&amp;sheet=U0&amp;row=657&amp;col=7&amp;number=0.00834&amp;sourceID=14","0.00834")</f>
        <v>0.00834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HYPERLINK("http://141.218.60.56/~jnz1568/getInfo.php?workbook=11_05.xlsx&amp;sheet=U0&amp;row=658&amp;col=6&amp;number=4.4&amp;sourceID=14","4.4")</f>
        <v>4.4</v>
      </c>
      <c r="G658" s="4" t="str">
        <f>HYPERLINK("http://141.218.60.56/~jnz1568/getInfo.php?workbook=11_05.xlsx&amp;sheet=U0&amp;row=658&amp;col=7&amp;number=0.00831&amp;sourceID=14","0.00831")</f>
        <v>0.00831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HYPERLINK("http://141.218.60.56/~jnz1568/getInfo.php?workbook=11_05.xlsx&amp;sheet=U0&amp;row=659&amp;col=6&amp;number=4.5&amp;sourceID=14","4.5")</f>
        <v>4.5</v>
      </c>
      <c r="G659" s="4" t="str">
        <f>HYPERLINK("http://141.218.60.56/~jnz1568/getInfo.php?workbook=11_05.xlsx&amp;sheet=U0&amp;row=659&amp;col=7&amp;number=0.00828&amp;sourceID=14","0.00828")</f>
        <v>0.00828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HYPERLINK("http://141.218.60.56/~jnz1568/getInfo.php?workbook=11_05.xlsx&amp;sheet=U0&amp;row=660&amp;col=6&amp;number=4.6&amp;sourceID=14","4.6")</f>
        <v>4.6</v>
      </c>
      <c r="G660" s="4" t="str">
        <f>HYPERLINK("http://141.218.60.56/~jnz1568/getInfo.php?workbook=11_05.xlsx&amp;sheet=U0&amp;row=660&amp;col=7&amp;number=0.00824&amp;sourceID=14","0.00824")</f>
        <v>0.00824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HYPERLINK("http://141.218.60.56/~jnz1568/getInfo.php?workbook=11_05.xlsx&amp;sheet=U0&amp;row=661&amp;col=6&amp;number=4.7&amp;sourceID=14","4.7")</f>
        <v>4.7</v>
      </c>
      <c r="G661" s="4" t="str">
        <f>HYPERLINK("http://141.218.60.56/~jnz1568/getInfo.php?workbook=11_05.xlsx&amp;sheet=U0&amp;row=661&amp;col=7&amp;number=0.00818&amp;sourceID=14","0.00818")</f>
        <v>0.00818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HYPERLINK("http://141.218.60.56/~jnz1568/getInfo.php?workbook=11_05.xlsx&amp;sheet=U0&amp;row=662&amp;col=6&amp;number=4.8&amp;sourceID=14","4.8")</f>
        <v>4.8</v>
      </c>
      <c r="G662" s="4" t="str">
        <f>HYPERLINK("http://141.218.60.56/~jnz1568/getInfo.php?workbook=11_05.xlsx&amp;sheet=U0&amp;row=662&amp;col=7&amp;number=0.00812&amp;sourceID=14","0.00812")</f>
        <v>0.00812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HYPERLINK("http://141.218.60.56/~jnz1568/getInfo.php?workbook=11_05.xlsx&amp;sheet=U0&amp;row=663&amp;col=6&amp;number=4.9&amp;sourceID=14","4.9")</f>
        <v>4.9</v>
      </c>
      <c r="G663" s="4" t="str">
        <f>HYPERLINK("http://141.218.60.56/~jnz1568/getInfo.php?workbook=11_05.xlsx&amp;sheet=U0&amp;row=663&amp;col=7&amp;number=0.00804&amp;sourceID=14","0.00804")</f>
        <v>0.00804</v>
      </c>
    </row>
    <row r="664" spans="1:7">
      <c r="A664" s="3">
        <v>11</v>
      </c>
      <c r="B664" s="3">
        <v>5</v>
      </c>
      <c r="C664" s="3">
        <v>3</v>
      </c>
      <c r="D664" s="3">
        <v>10</v>
      </c>
      <c r="E664" s="3">
        <v>1</v>
      </c>
      <c r="F664" s="4" t="str">
        <f>HYPERLINK("http://141.218.60.56/~jnz1568/getInfo.php?workbook=11_05.xlsx&amp;sheet=U0&amp;row=664&amp;col=6&amp;number=3&amp;sourceID=14","3")</f>
        <v>3</v>
      </c>
      <c r="G664" s="4" t="str">
        <f>HYPERLINK("http://141.218.60.56/~jnz1568/getInfo.php?workbook=11_05.xlsx&amp;sheet=U0&amp;row=664&amp;col=7&amp;number=0.019&amp;sourceID=14","0.019")</f>
        <v>0.019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HYPERLINK("http://141.218.60.56/~jnz1568/getInfo.php?workbook=11_05.xlsx&amp;sheet=U0&amp;row=665&amp;col=6&amp;number=3.1&amp;sourceID=14","3.1")</f>
        <v>3.1</v>
      </c>
      <c r="G665" s="4" t="str">
        <f>HYPERLINK("http://141.218.60.56/~jnz1568/getInfo.php?workbook=11_05.xlsx&amp;sheet=U0&amp;row=665&amp;col=7&amp;number=0.019&amp;sourceID=14","0.019")</f>
        <v>0.019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HYPERLINK("http://141.218.60.56/~jnz1568/getInfo.php?workbook=11_05.xlsx&amp;sheet=U0&amp;row=666&amp;col=6&amp;number=3.2&amp;sourceID=14","3.2")</f>
        <v>3.2</v>
      </c>
      <c r="G666" s="4" t="str">
        <f>HYPERLINK("http://141.218.60.56/~jnz1568/getInfo.php?workbook=11_05.xlsx&amp;sheet=U0&amp;row=666&amp;col=7&amp;number=0.019&amp;sourceID=14","0.019")</f>
        <v>0.019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HYPERLINK("http://141.218.60.56/~jnz1568/getInfo.php?workbook=11_05.xlsx&amp;sheet=U0&amp;row=667&amp;col=6&amp;number=3.3&amp;sourceID=14","3.3")</f>
        <v>3.3</v>
      </c>
      <c r="G667" s="4" t="str">
        <f>HYPERLINK("http://141.218.60.56/~jnz1568/getInfo.php?workbook=11_05.xlsx&amp;sheet=U0&amp;row=667&amp;col=7&amp;number=0.019&amp;sourceID=14","0.019")</f>
        <v>0.019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HYPERLINK("http://141.218.60.56/~jnz1568/getInfo.php?workbook=11_05.xlsx&amp;sheet=U0&amp;row=668&amp;col=6&amp;number=3.4&amp;sourceID=14","3.4")</f>
        <v>3.4</v>
      </c>
      <c r="G668" s="4" t="str">
        <f>HYPERLINK("http://141.218.60.56/~jnz1568/getInfo.php?workbook=11_05.xlsx&amp;sheet=U0&amp;row=668&amp;col=7&amp;number=0.019&amp;sourceID=14","0.019")</f>
        <v>0.019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HYPERLINK("http://141.218.60.56/~jnz1568/getInfo.php?workbook=11_05.xlsx&amp;sheet=U0&amp;row=669&amp;col=6&amp;number=3.5&amp;sourceID=14","3.5")</f>
        <v>3.5</v>
      </c>
      <c r="G669" s="4" t="str">
        <f>HYPERLINK("http://141.218.60.56/~jnz1568/getInfo.php?workbook=11_05.xlsx&amp;sheet=U0&amp;row=669&amp;col=7&amp;number=0.019&amp;sourceID=14","0.019")</f>
        <v>0.019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HYPERLINK("http://141.218.60.56/~jnz1568/getInfo.php?workbook=11_05.xlsx&amp;sheet=U0&amp;row=670&amp;col=6&amp;number=3.6&amp;sourceID=14","3.6")</f>
        <v>3.6</v>
      </c>
      <c r="G670" s="4" t="str">
        <f>HYPERLINK("http://141.218.60.56/~jnz1568/getInfo.php?workbook=11_05.xlsx&amp;sheet=U0&amp;row=670&amp;col=7&amp;number=0.019&amp;sourceID=14","0.019")</f>
        <v>0.019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HYPERLINK("http://141.218.60.56/~jnz1568/getInfo.php?workbook=11_05.xlsx&amp;sheet=U0&amp;row=671&amp;col=6&amp;number=3.7&amp;sourceID=14","3.7")</f>
        <v>3.7</v>
      </c>
      <c r="G671" s="4" t="str">
        <f>HYPERLINK("http://141.218.60.56/~jnz1568/getInfo.php?workbook=11_05.xlsx&amp;sheet=U0&amp;row=671&amp;col=7&amp;number=0.019&amp;sourceID=14","0.019")</f>
        <v>0.019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HYPERLINK("http://141.218.60.56/~jnz1568/getInfo.php?workbook=11_05.xlsx&amp;sheet=U0&amp;row=672&amp;col=6&amp;number=3.8&amp;sourceID=14","3.8")</f>
        <v>3.8</v>
      </c>
      <c r="G672" s="4" t="str">
        <f>HYPERLINK("http://141.218.60.56/~jnz1568/getInfo.php?workbook=11_05.xlsx&amp;sheet=U0&amp;row=672&amp;col=7&amp;number=0.0189&amp;sourceID=14","0.0189")</f>
        <v>0.0189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HYPERLINK("http://141.218.60.56/~jnz1568/getInfo.php?workbook=11_05.xlsx&amp;sheet=U0&amp;row=673&amp;col=6&amp;number=3.9&amp;sourceID=14","3.9")</f>
        <v>3.9</v>
      </c>
      <c r="G673" s="4" t="str">
        <f>HYPERLINK("http://141.218.60.56/~jnz1568/getInfo.php?workbook=11_05.xlsx&amp;sheet=U0&amp;row=673&amp;col=7&amp;number=0.0189&amp;sourceID=14","0.0189")</f>
        <v>0.0189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HYPERLINK("http://141.218.60.56/~jnz1568/getInfo.php?workbook=11_05.xlsx&amp;sheet=U0&amp;row=674&amp;col=6&amp;number=4&amp;sourceID=14","4")</f>
        <v>4</v>
      </c>
      <c r="G674" s="4" t="str">
        <f>HYPERLINK("http://141.218.60.56/~jnz1568/getInfo.php?workbook=11_05.xlsx&amp;sheet=U0&amp;row=674&amp;col=7&amp;number=0.0189&amp;sourceID=14","0.0189")</f>
        <v>0.0189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HYPERLINK("http://141.218.60.56/~jnz1568/getInfo.php?workbook=11_05.xlsx&amp;sheet=U0&amp;row=675&amp;col=6&amp;number=4.1&amp;sourceID=14","4.1")</f>
        <v>4.1</v>
      </c>
      <c r="G675" s="4" t="str">
        <f>HYPERLINK("http://141.218.60.56/~jnz1568/getInfo.php?workbook=11_05.xlsx&amp;sheet=U0&amp;row=675&amp;col=7&amp;number=0.0189&amp;sourceID=14","0.0189")</f>
        <v>0.0189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HYPERLINK("http://141.218.60.56/~jnz1568/getInfo.php?workbook=11_05.xlsx&amp;sheet=U0&amp;row=676&amp;col=6&amp;number=4.2&amp;sourceID=14","4.2")</f>
        <v>4.2</v>
      </c>
      <c r="G676" s="4" t="str">
        <f>HYPERLINK("http://141.218.60.56/~jnz1568/getInfo.php?workbook=11_05.xlsx&amp;sheet=U0&amp;row=676&amp;col=7&amp;number=0.0188&amp;sourceID=14","0.0188")</f>
        <v>0.0188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HYPERLINK("http://141.218.60.56/~jnz1568/getInfo.php?workbook=11_05.xlsx&amp;sheet=U0&amp;row=677&amp;col=6&amp;number=4.3&amp;sourceID=14","4.3")</f>
        <v>4.3</v>
      </c>
      <c r="G677" s="4" t="str">
        <f>HYPERLINK("http://141.218.60.56/~jnz1568/getInfo.php?workbook=11_05.xlsx&amp;sheet=U0&amp;row=677&amp;col=7&amp;number=0.0188&amp;sourceID=14","0.0188")</f>
        <v>0.0188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HYPERLINK("http://141.218.60.56/~jnz1568/getInfo.php?workbook=11_05.xlsx&amp;sheet=U0&amp;row=678&amp;col=6&amp;number=4.4&amp;sourceID=14","4.4")</f>
        <v>4.4</v>
      </c>
      <c r="G678" s="4" t="str">
        <f>HYPERLINK("http://141.218.60.56/~jnz1568/getInfo.php?workbook=11_05.xlsx&amp;sheet=U0&amp;row=678&amp;col=7&amp;number=0.0188&amp;sourceID=14","0.0188")</f>
        <v>0.0188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HYPERLINK("http://141.218.60.56/~jnz1568/getInfo.php?workbook=11_05.xlsx&amp;sheet=U0&amp;row=679&amp;col=6&amp;number=4.5&amp;sourceID=14","4.5")</f>
        <v>4.5</v>
      </c>
      <c r="G679" s="4" t="str">
        <f>HYPERLINK("http://141.218.60.56/~jnz1568/getInfo.php?workbook=11_05.xlsx&amp;sheet=U0&amp;row=679&amp;col=7&amp;number=0.0187&amp;sourceID=14","0.0187")</f>
        <v>0.0187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HYPERLINK("http://141.218.60.56/~jnz1568/getInfo.php?workbook=11_05.xlsx&amp;sheet=U0&amp;row=680&amp;col=6&amp;number=4.6&amp;sourceID=14","4.6")</f>
        <v>4.6</v>
      </c>
      <c r="G680" s="4" t="str">
        <f>HYPERLINK("http://141.218.60.56/~jnz1568/getInfo.php?workbook=11_05.xlsx&amp;sheet=U0&amp;row=680&amp;col=7&amp;number=0.0186&amp;sourceID=14","0.0186")</f>
        <v>0.0186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HYPERLINK("http://141.218.60.56/~jnz1568/getInfo.php?workbook=11_05.xlsx&amp;sheet=U0&amp;row=681&amp;col=6&amp;number=4.7&amp;sourceID=14","4.7")</f>
        <v>4.7</v>
      </c>
      <c r="G681" s="4" t="str">
        <f>HYPERLINK("http://141.218.60.56/~jnz1568/getInfo.php?workbook=11_05.xlsx&amp;sheet=U0&amp;row=681&amp;col=7&amp;number=0.0185&amp;sourceID=14","0.0185")</f>
        <v>0.0185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HYPERLINK("http://141.218.60.56/~jnz1568/getInfo.php?workbook=11_05.xlsx&amp;sheet=U0&amp;row=682&amp;col=6&amp;number=4.8&amp;sourceID=14","4.8")</f>
        <v>4.8</v>
      </c>
      <c r="G682" s="4" t="str">
        <f>HYPERLINK("http://141.218.60.56/~jnz1568/getInfo.php?workbook=11_05.xlsx&amp;sheet=U0&amp;row=682&amp;col=7&amp;number=0.0184&amp;sourceID=14","0.0184")</f>
        <v>0.0184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HYPERLINK("http://141.218.60.56/~jnz1568/getInfo.php?workbook=11_05.xlsx&amp;sheet=U0&amp;row=683&amp;col=6&amp;number=4.9&amp;sourceID=14","4.9")</f>
        <v>4.9</v>
      </c>
      <c r="G683" s="4" t="str">
        <f>HYPERLINK("http://141.218.60.56/~jnz1568/getInfo.php?workbook=11_05.xlsx&amp;sheet=U0&amp;row=683&amp;col=7&amp;number=0.0182&amp;sourceID=14","0.0182")</f>
        <v>0.0182</v>
      </c>
    </row>
    <row r="684" spans="1:7">
      <c r="A684" s="3">
        <v>11</v>
      </c>
      <c r="B684" s="3">
        <v>5</v>
      </c>
      <c r="C684" s="3">
        <v>3</v>
      </c>
      <c r="D684" s="3">
        <v>11</v>
      </c>
      <c r="E684" s="3">
        <v>1</v>
      </c>
      <c r="F684" s="4" t="str">
        <f>HYPERLINK("http://141.218.60.56/~jnz1568/getInfo.php?workbook=11_05.xlsx&amp;sheet=U0&amp;row=684&amp;col=6&amp;number=3&amp;sourceID=14","3")</f>
        <v>3</v>
      </c>
      <c r="G684" s="4" t="str">
        <f>HYPERLINK("http://141.218.60.56/~jnz1568/getInfo.php?workbook=11_05.xlsx&amp;sheet=U0&amp;row=684&amp;col=7&amp;number=0.787&amp;sourceID=14","0.787")</f>
        <v>0.787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HYPERLINK("http://141.218.60.56/~jnz1568/getInfo.php?workbook=11_05.xlsx&amp;sheet=U0&amp;row=685&amp;col=6&amp;number=3.1&amp;sourceID=14","3.1")</f>
        <v>3.1</v>
      </c>
      <c r="G685" s="4" t="str">
        <f>HYPERLINK("http://141.218.60.56/~jnz1568/getInfo.php?workbook=11_05.xlsx&amp;sheet=U0&amp;row=685&amp;col=7&amp;number=0.787&amp;sourceID=14","0.787")</f>
        <v>0.787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HYPERLINK("http://141.218.60.56/~jnz1568/getInfo.php?workbook=11_05.xlsx&amp;sheet=U0&amp;row=686&amp;col=6&amp;number=3.2&amp;sourceID=14","3.2")</f>
        <v>3.2</v>
      </c>
      <c r="G686" s="4" t="str">
        <f>HYPERLINK("http://141.218.60.56/~jnz1568/getInfo.php?workbook=11_05.xlsx&amp;sheet=U0&amp;row=686&amp;col=7&amp;number=0.787&amp;sourceID=14","0.787")</f>
        <v>0.787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HYPERLINK("http://141.218.60.56/~jnz1568/getInfo.php?workbook=11_05.xlsx&amp;sheet=U0&amp;row=687&amp;col=6&amp;number=3.3&amp;sourceID=14","3.3")</f>
        <v>3.3</v>
      </c>
      <c r="G687" s="4" t="str">
        <f>HYPERLINK("http://141.218.60.56/~jnz1568/getInfo.php?workbook=11_05.xlsx&amp;sheet=U0&amp;row=687&amp;col=7&amp;number=0.787&amp;sourceID=14","0.787")</f>
        <v>0.787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HYPERLINK("http://141.218.60.56/~jnz1568/getInfo.php?workbook=11_05.xlsx&amp;sheet=U0&amp;row=688&amp;col=6&amp;number=3.4&amp;sourceID=14","3.4")</f>
        <v>3.4</v>
      </c>
      <c r="G688" s="4" t="str">
        <f>HYPERLINK("http://141.218.60.56/~jnz1568/getInfo.php?workbook=11_05.xlsx&amp;sheet=U0&amp;row=688&amp;col=7&amp;number=0.788&amp;sourceID=14","0.788")</f>
        <v>0.788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HYPERLINK("http://141.218.60.56/~jnz1568/getInfo.php?workbook=11_05.xlsx&amp;sheet=U0&amp;row=689&amp;col=6&amp;number=3.5&amp;sourceID=14","3.5")</f>
        <v>3.5</v>
      </c>
      <c r="G689" s="4" t="str">
        <f>HYPERLINK("http://141.218.60.56/~jnz1568/getInfo.php?workbook=11_05.xlsx&amp;sheet=U0&amp;row=689&amp;col=7&amp;number=0.788&amp;sourceID=14","0.788")</f>
        <v>0.788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HYPERLINK("http://141.218.60.56/~jnz1568/getInfo.php?workbook=11_05.xlsx&amp;sheet=U0&amp;row=690&amp;col=6&amp;number=3.6&amp;sourceID=14","3.6")</f>
        <v>3.6</v>
      </c>
      <c r="G690" s="4" t="str">
        <f>HYPERLINK("http://141.218.60.56/~jnz1568/getInfo.php?workbook=11_05.xlsx&amp;sheet=U0&amp;row=690&amp;col=7&amp;number=0.788&amp;sourceID=14","0.788")</f>
        <v>0.788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HYPERLINK("http://141.218.60.56/~jnz1568/getInfo.php?workbook=11_05.xlsx&amp;sheet=U0&amp;row=691&amp;col=6&amp;number=3.7&amp;sourceID=14","3.7")</f>
        <v>3.7</v>
      </c>
      <c r="G691" s="4" t="str">
        <f>HYPERLINK("http://141.218.60.56/~jnz1568/getInfo.php?workbook=11_05.xlsx&amp;sheet=U0&amp;row=691&amp;col=7&amp;number=0.789&amp;sourceID=14","0.789")</f>
        <v>0.789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HYPERLINK("http://141.218.60.56/~jnz1568/getInfo.php?workbook=11_05.xlsx&amp;sheet=U0&amp;row=692&amp;col=6&amp;number=3.8&amp;sourceID=14","3.8")</f>
        <v>3.8</v>
      </c>
      <c r="G692" s="4" t="str">
        <f>HYPERLINK("http://141.218.60.56/~jnz1568/getInfo.php?workbook=11_05.xlsx&amp;sheet=U0&amp;row=692&amp;col=7&amp;number=0.789&amp;sourceID=14","0.789")</f>
        <v>0.789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HYPERLINK("http://141.218.60.56/~jnz1568/getInfo.php?workbook=11_05.xlsx&amp;sheet=U0&amp;row=693&amp;col=6&amp;number=3.9&amp;sourceID=14","3.9")</f>
        <v>3.9</v>
      </c>
      <c r="G693" s="4" t="str">
        <f>HYPERLINK("http://141.218.60.56/~jnz1568/getInfo.php?workbook=11_05.xlsx&amp;sheet=U0&amp;row=693&amp;col=7&amp;number=0.79&amp;sourceID=14","0.79")</f>
        <v>0.79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HYPERLINK("http://141.218.60.56/~jnz1568/getInfo.php?workbook=11_05.xlsx&amp;sheet=U0&amp;row=694&amp;col=6&amp;number=4&amp;sourceID=14","4")</f>
        <v>4</v>
      </c>
      <c r="G694" s="4" t="str">
        <f>HYPERLINK("http://141.218.60.56/~jnz1568/getInfo.php?workbook=11_05.xlsx&amp;sheet=U0&amp;row=694&amp;col=7&amp;number=0.79&amp;sourceID=14","0.79")</f>
        <v>0.79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HYPERLINK("http://141.218.60.56/~jnz1568/getInfo.php?workbook=11_05.xlsx&amp;sheet=U0&amp;row=695&amp;col=6&amp;number=4.1&amp;sourceID=14","4.1")</f>
        <v>4.1</v>
      </c>
      <c r="G695" s="4" t="str">
        <f>HYPERLINK("http://141.218.60.56/~jnz1568/getInfo.php?workbook=11_05.xlsx&amp;sheet=U0&amp;row=695&amp;col=7&amp;number=0.791&amp;sourceID=14","0.791")</f>
        <v>0.791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HYPERLINK("http://141.218.60.56/~jnz1568/getInfo.php?workbook=11_05.xlsx&amp;sheet=U0&amp;row=696&amp;col=6&amp;number=4.2&amp;sourceID=14","4.2")</f>
        <v>4.2</v>
      </c>
      <c r="G696" s="4" t="str">
        <f>HYPERLINK("http://141.218.60.56/~jnz1568/getInfo.php?workbook=11_05.xlsx&amp;sheet=U0&amp;row=696&amp;col=7&amp;number=0.793&amp;sourceID=14","0.793")</f>
        <v>0.793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HYPERLINK("http://141.218.60.56/~jnz1568/getInfo.php?workbook=11_05.xlsx&amp;sheet=U0&amp;row=697&amp;col=6&amp;number=4.3&amp;sourceID=14","4.3")</f>
        <v>4.3</v>
      </c>
      <c r="G697" s="4" t="str">
        <f>HYPERLINK("http://141.218.60.56/~jnz1568/getInfo.php?workbook=11_05.xlsx&amp;sheet=U0&amp;row=697&amp;col=7&amp;number=0.794&amp;sourceID=14","0.794")</f>
        <v>0.794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HYPERLINK("http://141.218.60.56/~jnz1568/getInfo.php?workbook=11_05.xlsx&amp;sheet=U0&amp;row=698&amp;col=6&amp;number=4.4&amp;sourceID=14","4.4")</f>
        <v>4.4</v>
      </c>
      <c r="G698" s="4" t="str">
        <f>HYPERLINK("http://141.218.60.56/~jnz1568/getInfo.php?workbook=11_05.xlsx&amp;sheet=U0&amp;row=698&amp;col=7&amp;number=0.796&amp;sourceID=14","0.796")</f>
        <v>0.796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HYPERLINK("http://141.218.60.56/~jnz1568/getInfo.php?workbook=11_05.xlsx&amp;sheet=U0&amp;row=699&amp;col=6&amp;number=4.5&amp;sourceID=14","4.5")</f>
        <v>4.5</v>
      </c>
      <c r="G699" s="4" t="str">
        <f>HYPERLINK("http://141.218.60.56/~jnz1568/getInfo.php?workbook=11_05.xlsx&amp;sheet=U0&amp;row=699&amp;col=7&amp;number=0.799&amp;sourceID=14","0.799")</f>
        <v>0.799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HYPERLINK("http://141.218.60.56/~jnz1568/getInfo.php?workbook=11_05.xlsx&amp;sheet=U0&amp;row=700&amp;col=6&amp;number=4.6&amp;sourceID=14","4.6")</f>
        <v>4.6</v>
      </c>
      <c r="G700" s="4" t="str">
        <f>HYPERLINK("http://141.218.60.56/~jnz1568/getInfo.php?workbook=11_05.xlsx&amp;sheet=U0&amp;row=700&amp;col=7&amp;number=0.802&amp;sourceID=14","0.802")</f>
        <v>0.802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HYPERLINK("http://141.218.60.56/~jnz1568/getInfo.php?workbook=11_05.xlsx&amp;sheet=U0&amp;row=701&amp;col=6&amp;number=4.7&amp;sourceID=14","4.7")</f>
        <v>4.7</v>
      </c>
      <c r="G701" s="4" t="str">
        <f>HYPERLINK("http://141.218.60.56/~jnz1568/getInfo.php?workbook=11_05.xlsx&amp;sheet=U0&amp;row=701&amp;col=7&amp;number=0.806&amp;sourceID=14","0.806")</f>
        <v>0.806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HYPERLINK("http://141.218.60.56/~jnz1568/getInfo.php?workbook=11_05.xlsx&amp;sheet=U0&amp;row=702&amp;col=6&amp;number=4.8&amp;sourceID=14","4.8")</f>
        <v>4.8</v>
      </c>
      <c r="G702" s="4" t="str">
        <f>HYPERLINK("http://141.218.60.56/~jnz1568/getInfo.php?workbook=11_05.xlsx&amp;sheet=U0&amp;row=702&amp;col=7&amp;number=0.81&amp;sourceID=14","0.81")</f>
        <v>0.81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HYPERLINK("http://141.218.60.56/~jnz1568/getInfo.php?workbook=11_05.xlsx&amp;sheet=U0&amp;row=703&amp;col=6&amp;number=4.9&amp;sourceID=14","4.9")</f>
        <v>4.9</v>
      </c>
      <c r="G703" s="4" t="str">
        <f>HYPERLINK("http://141.218.60.56/~jnz1568/getInfo.php?workbook=11_05.xlsx&amp;sheet=U0&amp;row=703&amp;col=7&amp;number=0.816&amp;sourceID=14","0.816")</f>
        <v>0.816</v>
      </c>
    </row>
    <row r="704" spans="1:7">
      <c r="A704" s="3">
        <v>11</v>
      </c>
      <c r="B704" s="3">
        <v>5</v>
      </c>
      <c r="C704" s="3">
        <v>3</v>
      </c>
      <c r="D704" s="3">
        <v>12</v>
      </c>
      <c r="E704" s="3">
        <v>1</v>
      </c>
      <c r="F704" s="4" t="str">
        <f>HYPERLINK("http://141.218.60.56/~jnz1568/getInfo.php?workbook=11_05.xlsx&amp;sheet=U0&amp;row=704&amp;col=6&amp;number=3&amp;sourceID=14","3")</f>
        <v>3</v>
      </c>
      <c r="G704" s="4" t="str">
        <f>HYPERLINK("http://141.218.60.56/~jnz1568/getInfo.php?workbook=11_05.xlsx&amp;sheet=U0&amp;row=704&amp;col=7&amp;number=0.0365&amp;sourceID=14","0.0365")</f>
        <v>0.0365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HYPERLINK("http://141.218.60.56/~jnz1568/getInfo.php?workbook=11_05.xlsx&amp;sheet=U0&amp;row=705&amp;col=6&amp;number=3.1&amp;sourceID=14","3.1")</f>
        <v>3.1</v>
      </c>
      <c r="G705" s="4" t="str">
        <f>HYPERLINK("http://141.218.60.56/~jnz1568/getInfo.php?workbook=11_05.xlsx&amp;sheet=U0&amp;row=705&amp;col=7&amp;number=0.0365&amp;sourceID=14","0.0365")</f>
        <v>0.0365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HYPERLINK("http://141.218.60.56/~jnz1568/getInfo.php?workbook=11_05.xlsx&amp;sheet=U0&amp;row=706&amp;col=6&amp;number=3.2&amp;sourceID=14","3.2")</f>
        <v>3.2</v>
      </c>
      <c r="G706" s="4" t="str">
        <f>HYPERLINK("http://141.218.60.56/~jnz1568/getInfo.php?workbook=11_05.xlsx&amp;sheet=U0&amp;row=706&amp;col=7&amp;number=0.0365&amp;sourceID=14","0.0365")</f>
        <v>0.0365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HYPERLINK("http://141.218.60.56/~jnz1568/getInfo.php?workbook=11_05.xlsx&amp;sheet=U0&amp;row=707&amp;col=6&amp;number=3.3&amp;sourceID=14","3.3")</f>
        <v>3.3</v>
      </c>
      <c r="G707" s="4" t="str">
        <f>HYPERLINK("http://141.218.60.56/~jnz1568/getInfo.php?workbook=11_05.xlsx&amp;sheet=U0&amp;row=707&amp;col=7&amp;number=0.0365&amp;sourceID=14","0.0365")</f>
        <v>0.0365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HYPERLINK("http://141.218.60.56/~jnz1568/getInfo.php?workbook=11_05.xlsx&amp;sheet=U0&amp;row=708&amp;col=6&amp;number=3.4&amp;sourceID=14","3.4")</f>
        <v>3.4</v>
      </c>
      <c r="G708" s="4" t="str">
        <f>HYPERLINK("http://141.218.60.56/~jnz1568/getInfo.php?workbook=11_05.xlsx&amp;sheet=U0&amp;row=708&amp;col=7&amp;number=0.0365&amp;sourceID=14","0.0365")</f>
        <v>0.0365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HYPERLINK("http://141.218.60.56/~jnz1568/getInfo.php?workbook=11_05.xlsx&amp;sheet=U0&amp;row=709&amp;col=6&amp;number=3.5&amp;sourceID=14","3.5")</f>
        <v>3.5</v>
      </c>
      <c r="G709" s="4" t="str">
        <f>HYPERLINK("http://141.218.60.56/~jnz1568/getInfo.php?workbook=11_05.xlsx&amp;sheet=U0&amp;row=709&amp;col=7&amp;number=0.0365&amp;sourceID=14","0.0365")</f>
        <v>0.0365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HYPERLINK("http://141.218.60.56/~jnz1568/getInfo.php?workbook=11_05.xlsx&amp;sheet=U0&amp;row=710&amp;col=6&amp;number=3.6&amp;sourceID=14","3.6")</f>
        <v>3.6</v>
      </c>
      <c r="G710" s="4" t="str">
        <f>HYPERLINK("http://141.218.60.56/~jnz1568/getInfo.php?workbook=11_05.xlsx&amp;sheet=U0&amp;row=710&amp;col=7&amp;number=0.0364&amp;sourceID=14","0.0364")</f>
        <v>0.0364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HYPERLINK("http://141.218.60.56/~jnz1568/getInfo.php?workbook=11_05.xlsx&amp;sheet=U0&amp;row=711&amp;col=6&amp;number=3.7&amp;sourceID=14","3.7")</f>
        <v>3.7</v>
      </c>
      <c r="G711" s="4" t="str">
        <f>HYPERLINK("http://141.218.60.56/~jnz1568/getInfo.php?workbook=11_05.xlsx&amp;sheet=U0&amp;row=711&amp;col=7&amp;number=0.0364&amp;sourceID=14","0.0364")</f>
        <v>0.0364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HYPERLINK("http://141.218.60.56/~jnz1568/getInfo.php?workbook=11_05.xlsx&amp;sheet=U0&amp;row=712&amp;col=6&amp;number=3.8&amp;sourceID=14","3.8")</f>
        <v>3.8</v>
      </c>
      <c r="G712" s="4" t="str">
        <f>HYPERLINK("http://141.218.60.56/~jnz1568/getInfo.php?workbook=11_05.xlsx&amp;sheet=U0&amp;row=712&amp;col=7&amp;number=0.0364&amp;sourceID=14","0.0364")</f>
        <v>0.0364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HYPERLINK("http://141.218.60.56/~jnz1568/getInfo.php?workbook=11_05.xlsx&amp;sheet=U0&amp;row=713&amp;col=6&amp;number=3.9&amp;sourceID=14","3.9")</f>
        <v>3.9</v>
      </c>
      <c r="G713" s="4" t="str">
        <f>HYPERLINK("http://141.218.60.56/~jnz1568/getInfo.php?workbook=11_05.xlsx&amp;sheet=U0&amp;row=713&amp;col=7&amp;number=0.0364&amp;sourceID=14","0.0364")</f>
        <v>0.0364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HYPERLINK("http://141.218.60.56/~jnz1568/getInfo.php?workbook=11_05.xlsx&amp;sheet=U0&amp;row=714&amp;col=6&amp;number=4&amp;sourceID=14","4")</f>
        <v>4</v>
      </c>
      <c r="G714" s="4" t="str">
        <f>HYPERLINK("http://141.218.60.56/~jnz1568/getInfo.php?workbook=11_05.xlsx&amp;sheet=U0&amp;row=714&amp;col=7&amp;number=0.0363&amp;sourceID=14","0.0363")</f>
        <v>0.0363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HYPERLINK("http://141.218.60.56/~jnz1568/getInfo.php?workbook=11_05.xlsx&amp;sheet=U0&amp;row=715&amp;col=6&amp;number=4.1&amp;sourceID=14","4.1")</f>
        <v>4.1</v>
      </c>
      <c r="G715" s="4" t="str">
        <f>HYPERLINK("http://141.218.60.56/~jnz1568/getInfo.php?workbook=11_05.xlsx&amp;sheet=U0&amp;row=715&amp;col=7&amp;number=0.0363&amp;sourceID=14","0.0363")</f>
        <v>0.0363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HYPERLINK("http://141.218.60.56/~jnz1568/getInfo.php?workbook=11_05.xlsx&amp;sheet=U0&amp;row=716&amp;col=6&amp;number=4.2&amp;sourceID=14","4.2")</f>
        <v>4.2</v>
      </c>
      <c r="G716" s="4" t="str">
        <f>HYPERLINK("http://141.218.60.56/~jnz1568/getInfo.php?workbook=11_05.xlsx&amp;sheet=U0&amp;row=716&amp;col=7&amp;number=0.0363&amp;sourceID=14","0.0363")</f>
        <v>0.0363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HYPERLINK("http://141.218.60.56/~jnz1568/getInfo.php?workbook=11_05.xlsx&amp;sheet=U0&amp;row=717&amp;col=6&amp;number=4.3&amp;sourceID=14","4.3")</f>
        <v>4.3</v>
      </c>
      <c r="G717" s="4" t="str">
        <f>HYPERLINK("http://141.218.60.56/~jnz1568/getInfo.php?workbook=11_05.xlsx&amp;sheet=U0&amp;row=717&amp;col=7&amp;number=0.0362&amp;sourceID=14","0.0362")</f>
        <v>0.0362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HYPERLINK("http://141.218.60.56/~jnz1568/getInfo.php?workbook=11_05.xlsx&amp;sheet=U0&amp;row=718&amp;col=6&amp;number=4.4&amp;sourceID=14","4.4")</f>
        <v>4.4</v>
      </c>
      <c r="G718" s="4" t="str">
        <f>HYPERLINK("http://141.218.60.56/~jnz1568/getInfo.php?workbook=11_05.xlsx&amp;sheet=U0&amp;row=718&amp;col=7&amp;number=0.0361&amp;sourceID=14","0.0361")</f>
        <v>0.0361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HYPERLINK("http://141.218.60.56/~jnz1568/getInfo.php?workbook=11_05.xlsx&amp;sheet=U0&amp;row=719&amp;col=6&amp;number=4.5&amp;sourceID=14","4.5")</f>
        <v>4.5</v>
      </c>
      <c r="G719" s="4" t="str">
        <f>HYPERLINK("http://141.218.60.56/~jnz1568/getInfo.php?workbook=11_05.xlsx&amp;sheet=U0&amp;row=719&amp;col=7&amp;number=0.036&amp;sourceID=14","0.036")</f>
        <v>0.036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HYPERLINK("http://141.218.60.56/~jnz1568/getInfo.php?workbook=11_05.xlsx&amp;sheet=U0&amp;row=720&amp;col=6&amp;number=4.6&amp;sourceID=14","4.6")</f>
        <v>4.6</v>
      </c>
      <c r="G720" s="4" t="str">
        <f>HYPERLINK("http://141.218.60.56/~jnz1568/getInfo.php?workbook=11_05.xlsx&amp;sheet=U0&amp;row=720&amp;col=7&amp;number=0.0359&amp;sourceID=14","0.0359")</f>
        <v>0.0359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HYPERLINK("http://141.218.60.56/~jnz1568/getInfo.php?workbook=11_05.xlsx&amp;sheet=U0&amp;row=721&amp;col=6&amp;number=4.7&amp;sourceID=14","4.7")</f>
        <v>4.7</v>
      </c>
      <c r="G721" s="4" t="str">
        <f>HYPERLINK("http://141.218.60.56/~jnz1568/getInfo.php?workbook=11_05.xlsx&amp;sheet=U0&amp;row=721&amp;col=7&amp;number=0.0358&amp;sourceID=14","0.0358")</f>
        <v>0.0358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HYPERLINK("http://141.218.60.56/~jnz1568/getInfo.php?workbook=11_05.xlsx&amp;sheet=U0&amp;row=722&amp;col=6&amp;number=4.8&amp;sourceID=14","4.8")</f>
        <v>4.8</v>
      </c>
      <c r="G722" s="4" t="str">
        <f>HYPERLINK("http://141.218.60.56/~jnz1568/getInfo.php?workbook=11_05.xlsx&amp;sheet=U0&amp;row=722&amp;col=7&amp;number=0.0356&amp;sourceID=14","0.0356")</f>
        <v>0.0356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HYPERLINK("http://141.218.60.56/~jnz1568/getInfo.php?workbook=11_05.xlsx&amp;sheet=U0&amp;row=723&amp;col=6&amp;number=4.9&amp;sourceID=14","4.9")</f>
        <v>4.9</v>
      </c>
      <c r="G723" s="4" t="str">
        <f>HYPERLINK("http://141.218.60.56/~jnz1568/getInfo.php?workbook=11_05.xlsx&amp;sheet=U0&amp;row=723&amp;col=7&amp;number=0.0353&amp;sourceID=14","0.0353")</f>
        <v>0.0353</v>
      </c>
    </row>
    <row r="724" spans="1:7">
      <c r="A724" s="3">
        <v>11</v>
      </c>
      <c r="B724" s="3">
        <v>5</v>
      </c>
      <c r="C724" s="3">
        <v>3</v>
      </c>
      <c r="D724" s="3">
        <v>13</v>
      </c>
      <c r="E724" s="3">
        <v>1</v>
      </c>
      <c r="F724" s="4" t="str">
        <f>HYPERLINK("http://141.218.60.56/~jnz1568/getInfo.php?workbook=11_05.xlsx&amp;sheet=U0&amp;row=724&amp;col=6&amp;number=3&amp;sourceID=14","3")</f>
        <v>3</v>
      </c>
      <c r="G724" s="4" t="str">
        <f>HYPERLINK("http://141.218.60.56/~jnz1568/getInfo.php?workbook=11_05.xlsx&amp;sheet=U0&amp;row=724&amp;col=7&amp;number=0.00399&amp;sourceID=14","0.00399")</f>
        <v>0.00399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HYPERLINK("http://141.218.60.56/~jnz1568/getInfo.php?workbook=11_05.xlsx&amp;sheet=U0&amp;row=725&amp;col=6&amp;number=3.1&amp;sourceID=14","3.1")</f>
        <v>3.1</v>
      </c>
      <c r="G725" s="4" t="str">
        <f>HYPERLINK("http://141.218.60.56/~jnz1568/getInfo.php?workbook=11_05.xlsx&amp;sheet=U0&amp;row=725&amp;col=7&amp;number=0.00399&amp;sourceID=14","0.00399")</f>
        <v>0.00399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HYPERLINK("http://141.218.60.56/~jnz1568/getInfo.php?workbook=11_05.xlsx&amp;sheet=U0&amp;row=726&amp;col=6&amp;number=3.2&amp;sourceID=14","3.2")</f>
        <v>3.2</v>
      </c>
      <c r="G726" s="4" t="str">
        <f>HYPERLINK("http://141.218.60.56/~jnz1568/getInfo.php?workbook=11_05.xlsx&amp;sheet=U0&amp;row=726&amp;col=7&amp;number=0.00399&amp;sourceID=14","0.00399")</f>
        <v>0.00399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HYPERLINK("http://141.218.60.56/~jnz1568/getInfo.php?workbook=11_05.xlsx&amp;sheet=U0&amp;row=727&amp;col=6&amp;number=3.3&amp;sourceID=14","3.3")</f>
        <v>3.3</v>
      </c>
      <c r="G727" s="4" t="str">
        <f>HYPERLINK("http://141.218.60.56/~jnz1568/getInfo.php?workbook=11_05.xlsx&amp;sheet=U0&amp;row=727&amp;col=7&amp;number=0.00398&amp;sourceID=14","0.00398")</f>
        <v>0.00398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HYPERLINK("http://141.218.60.56/~jnz1568/getInfo.php?workbook=11_05.xlsx&amp;sheet=U0&amp;row=728&amp;col=6&amp;number=3.4&amp;sourceID=14","3.4")</f>
        <v>3.4</v>
      </c>
      <c r="G728" s="4" t="str">
        <f>HYPERLINK("http://141.218.60.56/~jnz1568/getInfo.php?workbook=11_05.xlsx&amp;sheet=U0&amp;row=728&amp;col=7&amp;number=0.00398&amp;sourceID=14","0.00398")</f>
        <v>0.00398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HYPERLINK("http://141.218.60.56/~jnz1568/getInfo.php?workbook=11_05.xlsx&amp;sheet=U0&amp;row=729&amp;col=6&amp;number=3.5&amp;sourceID=14","3.5")</f>
        <v>3.5</v>
      </c>
      <c r="G729" s="4" t="str">
        <f>HYPERLINK("http://141.218.60.56/~jnz1568/getInfo.php?workbook=11_05.xlsx&amp;sheet=U0&amp;row=729&amp;col=7&amp;number=0.00398&amp;sourceID=14","0.00398")</f>
        <v>0.00398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HYPERLINK("http://141.218.60.56/~jnz1568/getInfo.php?workbook=11_05.xlsx&amp;sheet=U0&amp;row=730&amp;col=6&amp;number=3.6&amp;sourceID=14","3.6")</f>
        <v>3.6</v>
      </c>
      <c r="G730" s="4" t="str">
        <f>HYPERLINK("http://141.218.60.56/~jnz1568/getInfo.php?workbook=11_05.xlsx&amp;sheet=U0&amp;row=730&amp;col=7&amp;number=0.00398&amp;sourceID=14","0.00398")</f>
        <v>0.00398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HYPERLINK("http://141.218.60.56/~jnz1568/getInfo.php?workbook=11_05.xlsx&amp;sheet=U0&amp;row=731&amp;col=6&amp;number=3.7&amp;sourceID=14","3.7")</f>
        <v>3.7</v>
      </c>
      <c r="G731" s="4" t="str">
        <f>HYPERLINK("http://141.218.60.56/~jnz1568/getInfo.php?workbook=11_05.xlsx&amp;sheet=U0&amp;row=731&amp;col=7&amp;number=0.00398&amp;sourceID=14","0.00398")</f>
        <v>0.00398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HYPERLINK("http://141.218.60.56/~jnz1568/getInfo.php?workbook=11_05.xlsx&amp;sheet=U0&amp;row=732&amp;col=6&amp;number=3.8&amp;sourceID=14","3.8")</f>
        <v>3.8</v>
      </c>
      <c r="G732" s="4" t="str">
        <f>HYPERLINK("http://141.218.60.56/~jnz1568/getInfo.php?workbook=11_05.xlsx&amp;sheet=U0&amp;row=732&amp;col=7&amp;number=0.00398&amp;sourceID=14","0.00398")</f>
        <v>0.00398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HYPERLINK("http://141.218.60.56/~jnz1568/getInfo.php?workbook=11_05.xlsx&amp;sheet=U0&amp;row=733&amp;col=6&amp;number=3.9&amp;sourceID=14","3.9")</f>
        <v>3.9</v>
      </c>
      <c r="G733" s="4" t="str">
        <f>HYPERLINK("http://141.218.60.56/~jnz1568/getInfo.php?workbook=11_05.xlsx&amp;sheet=U0&amp;row=733&amp;col=7&amp;number=0.00397&amp;sourceID=14","0.00397")</f>
        <v>0.00397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HYPERLINK("http://141.218.60.56/~jnz1568/getInfo.php?workbook=11_05.xlsx&amp;sheet=U0&amp;row=734&amp;col=6&amp;number=4&amp;sourceID=14","4")</f>
        <v>4</v>
      </c>
      <c r="G734" s="4" t="str">
        <f>HYPERLINK("http://141.218.60.56/~jnz1568/getInfo.php?workbook=11_05.xlsx&amp;sheet=U0&amp;row=734&amp;col=7&amp;number=0.00397&amp;sourceID=14","0.00397")</f>
        <v>0.00397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HYPERLINK("http://141.218.60.56/~jnz1568/getInfo.php?workbook=11_05.xlsx&amp;sheet=U0&amp;row=735&amp;col=6&amp;number=4.1&amp;sourceID=14","4.1")</f>
        <v>4.1</v>
      </c>
      <c r="G735" s="4" t="str">
        <f>HYPERLINK("http://141.218.60.56/~jnz1568/getInfo.php?workbook=11_05.xlsx&amp;sheet=U0&amp;row=735&amp;col=7&amp;number=0.00397&amp;sourceID=14","0.00397")</f>
        <v>0.00397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HYPERLINK("http://141.218.60.56/~jnz1568/getInfo.php?workbook=11_05.xlsx&amp;sheet=U0&amp;row=736&amp;col=6&amp;number=4.2&amp;sourceID=14","4.2")</f>
        <v>4.2</v>
      </c>
      <c r="G736" s="4" t="str">
        <f>HYPERLINK("http://141.218.60.56/~jnz1568/getInfo.php?workbook=11_05.xlsx&amp;sheet=U0&amp;row=736&amp;col=7&amp;number=0.00396&amp;sourceID=14","0.00396")</f>
        <v>0.00396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HYPERLINK("http://141.218.60.56/~jnz1568/getInfo.php?workbook=11_05.xlsx&amp;sheet=U0&amp;row=737&amp;col=6&amp;number=4.3&amp;sourceID=14","4.3")</f>
        <v>4.3</v>
      </c>
      <c r="G737" s="4" t="str">
        <f>HYPERLINK("http://141.218.60.56/~jnz1568/getInfo.php?workbook=11_05.xlsx&amp;sheet=U0&amp;row=737&amp;col=7&amp;number=0.00395&amp;sourceID=14","0.00395")</f>
        <v>0.00395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HYPERLINK("http://141.218.60.56/~jnz1568/getInfo.php?workbook=11_05.xlsx&amp;sheet=U0&amp;row=738&amp;col=6&amp;number=4.4&amp;sourceID=14","4.4")</f>
        <v>4.4</v>
      </c>
      <c r="G738" s="4" t="str">
        <f>HYPERLINK("http://141.218.60.56/~jnz1568/getInfo.php?workbook=11_05.xlsx&amp;sheet=U0&amp;row=738&amp;col=7&amp;number=0.00395&amp;sourceID=14","0.00395")</f>
        <v>0.00395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HYPERLINK("http://141.218.60.56/~jnz1568/getInfo.php?workbook=11_05.xlsx&amp;sheet=U0&amp;row=739&amp;col=6&amp;number=4.5&amp;sourceID=14","4.5")</f>
        <v>4.5</v>
      </c>
      <c r="G739" s="4" t="str">
        <f>HYPERLINK("http://141.218.60.56/~jnz1568/getInfo.php?workbook=11_05.xlsx&amp;sheet=U0&amp;row=739&amp;col=7&amp;number=0.00393&amp;sourceID=14","0.00393")</f>
        <v>0.00393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HYPERLINK("http://141.218.60.56/~jnz1568/getInfo.php?workbook=11_05.xlsx&amp;sheet=U0&amp;row=740&amp;col=6&amp;number=4.6&amp;sourceID=14","4.6")</f>
        <v>4.6</v>
      </c>
      <c r="G740" s="4" t="str">
        <f>HYPERLINK("http://141.218.60.56/~jnz1568/getInfo.php?workbook=11_05.xlsx&amp;sheet=U0&amp;row=740&amp;col=7&amp;number=0.00392&amp;sourceID=14","0.00392")</f>
        <v>0.00392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HYPERLINK("http://141.218.60.56/~jnz1568/getInfo.php?workbook=11_05.xlsx&amp;sheet=U0&amp;row=741&amp;col=6&amp;number=4.7&amp;sourceID=14","4.7")</f>
        <v>4.7</v>
      </c>
      <c r="G741" s="4" t="str">
        <f>HYPERLINK("http://141.218.60.56/~jnz1568/getInfo.php?workbook=11_05.xlsx&amp;sheet=U0&amp;row=741&amp;col=7&amp;number=0.0039&amp;sourceID=14","0.0039")</f>
        <v>0.0039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HYPERLINK("http://141.218.60.56/~jnz1568/getInfo.php?workbook=11_05.xlsx&amp;sheet=U0&amp;row=742&amp;col=6&amp;number=4.8&amp;sourceID=14","4.8")</f>
        <v>4.8</v>
      </c>
      <c r="G742" s="4" t="str">
        <f>HYPERLINK("http://141.218.60.56/~jnz1568/getInfo.php?workbook=11_05.xlsx&amp;sheet=U0&amp;row=742&amp;col=7&amp;number=0.00388&amp;sourceID=14","0.00388")</f>
        <v>0.00388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HYPERLINK("http://141.218.60.56/~jnz1568/getInfo.php?workbook=11_05.xlsx&amp;sheet=U0&amp;row=743&amp;col=6&amp;number=4.9&amp;sourceID=14","4.9")</f>
        <v>4.9</v>
      </c>
      <c r="G743" s="4" t="str">
        <f>HYPERLINK("http://141.218.60.56/~jnz1568/getInfo.php?workbook=11_05.xlsx&amp;sheet=U0&amp;row=743&amp;col=7&amp;number=0.00386&amp;sourceID=14","0.00386")</f>
        <v>0.00386</v>
      </c>
    </row>
    <row r="744" spans="1:7">
      <c r="A744" s="3">
        <v>11</v>
      </c>
      <c r="B744" s="3">
        <v>5</v>
      </c>
      <c r="C744" s="3">
        <v>3</v>
      </c>
      <c r="D744" s="3">
        <v>14</v>
      </c>
      <c r="E744" s="3">
        <v>1</v>
      </c>
      <c r="F744" s="4" t="str">
        <f>HYPERLINK("http://141.218.60.56/~jnz1568/getInfo.php?workbook=11_05.xlsx&amp;sheet=U0&amp;row=744&amp;col=6&amp;number=3&amp;sourceID=14","3")</f>
        <v>3</v>
      </c>
      <c r="G744" s="4" t="str">
        <f>HYPERLINK("http://141.218.60.56/~jnz1568/getInfo.php?workbook=11_05.xlsx&amp;sheet=U0&amp;row=744&amp;col=7&amp;number=0.00949&amp;sourceID=14","0.00949")</f>
        <v>0.00949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HYPERLINK("http://141.218.60.56/~jnz1568/getInfo.php?workbook=11_05.xlsx&amp;sheet=U0&amp;row=745&amp;col=6&amp;number=3.1&amp;sourceID=14","3.1")</f>
        <v>3.1</v>
      </c>
      <c r="G745" s="4" t="str">
        <f>HYPERLINK("http://141.218.60.56/~jnz1568/getInfo.php?workbook=11_05.xlsx&amp;sheet=U0&amp;row=745&amp;col=7&amp;number=0.00949&amp;sourceID=14","0.00949")</f>
        <v>0.00949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HYPERLINK("http://141.218.60.56/~jnz1568/getInfo.php?workbook=11_05.xlsx&amp;sheet=U0&amp;row=746&amp;col=6&amp;number=3.2&amp;sourceID=14","3.2")</f>
        <v>3.2</v>
      </c>
      <c r="G746" s="4" t="str">
        <f>HYPERLINK("http://141.218.60.56/~jnz1568/getInfo.php?workbook=11_05.xlsx&amp;sheet=U0&amp;row=746&amp;col=7&amp;number=0.00949&amp;sourceID=14","0.00949")</f>
        <v>0.00949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HYPERLINK("http://141.218.60.56/~jnz1568/getInfo.php?workbook=11_05.xlsx&amp;sheet=U0&amp;row=747&amp;col=6&amp;number=3.3&amp;sourceID=14","3.3")</f>
        <v>3.3</v>
      </c>
      <c r="G747" s="4" t="str">
        <f>HYPERLINK("http://141.218.60.56/~jnz1568/getInfo.php?workbook=11_05.xlsx&amp;sheet=U0&amp;row=747&amp;col=7&amp;number=0.00948&amp;sourceID=14","0.00948")</f>
        <v>0.00948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HYPERLINK("http://141.218.60.56/~jnz1568/getInfo.php?workbook=11_05.xlsx&amp;sheet=U0&amp;row=748&amp;col=6&amp;number=3.4&amp;sourceID=14","3.4")</f>
        <v>3.4</v>
      </c>
      <c r="G748" s="4" t="str">
        <f>HYPERLINK("http://141.218.60.56/~jnz1568/getInfo.php?workbook=11_05.xlsx&amp;sheet=U0&amp;row=748&amp;col=7&amp;number=0.00948&amp;sourceID=14","0.00948")</f>
        <v>0.00948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HYPERLINK("http://141.218.60.56/~jnz1568/getInfo.php?workbook=11_05.xlsx&amp;sheet=U0&amp;row=749&amp;col=6&amp;number=3.5&amp;sourceID=14","3.5")</f>
        <v>3.5</v>
      </c>
      <c r="G749" s="4" t="str">
        <f>HYPERLINK("http://141.218.60.56/~jnz1568/getInfo.php?workbook=11_05.xlsx&amp;sheet=U0&amp;row=749&amp;col=7&amp;number=0.00948&amp;sourceID=14","0.00948")</f>
        <v>0.00948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HYPERLINK("http://141.218.60.56/~jnz1568/getInfo.php?workbook=11_05.xlsx&amp;sheet=U0&amp;row=750&amp;col=6&amp;number=3.6&amp;sourceID=14","3.6")</f>
        <v>3.6</v>
      </c>
      <c r="G750" s="4" t="str">
        <f>HYPERLINK("http://141.218.60.56/~jnz1568/getInfo.php?workbook=11_05.xlsx&amp;sheet=U0&amp;row=750&amp;col=7&amp;number=0.00948&amp;sourceID=14","0.00948")</f>
        <v>0.00948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HYPERLINK("http://141.218.60.56/~jnz1568/getInfo.php?workbook=11_05.xlsx&amp;sheet=U0&amp;row=751&amp;col=6&amp;number=3.7&amp;sourceID=14","3.7")</f>
        <v>3.7</v>
      </c>
      <c r="G751" s="4" t="str">
        <f>HYPERLINK("http://141.218.60.56/~jnz1568/getInfo.php?workbook=11_05.xlsx&amp;sheet=U0&amp;row=751&amp;col=7&amp;number=0.00947&amp;sourceID=14","0.00947")</f>
        <v>0.00947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HYPERLINK("http://141.218.60.56/~jnz1568/getInfo.php?workbook=11_05.xlsx&amp;sheet=U0&amp;row=752&amp;col=6&amp;number=3.8&amp;sourceID=14","3.8")</f>
        <v>3.8</v>
      </c>
      <c r="G752" s="4" t="str">
        <f>HYPERLINK("http://141.218.60.56/~jnz1568/getInfo.php?workbook=11_05.xlsx&amp;sheet=U0&amp;row=752&amp;col=7&amp;number=0.00947&amp;sourceID=14","0.00947")</f>
        <v>0.00947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HYPERLINK("http://141.218.60.56/~jnz1568/getInfo.php?workbook=11_05.xlsx&amp;sheet=U0&amp;row=753&amp;col=6&amp;number=3.9&amp;sourceID=14","3.9")</f>
        <v>3.9</v>
      </c>
      <c r="G753" s="4" t="str">
        <f>HYPERLINK("http://141.218.60.56/~jnz1568/getInfo.php?workbook=11_05.xlsx&amp;sheet=U0&amp;row=753&amp;col=7&amp;number=0.00946&amp;sourceID=14","0.00946")</f>
        <v>0.00946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HYPERLINK("http://141.218.60.56/~jnz1568/getInfo.php?workbook=11_05.xlsx&amp;sheet=U0&amp;row=754&amp;col=6&amp;number=4&amp;sourceID=14","4")</f>
        <v>4</v>
      </c>
      <c r="G754" s="4" t="str">
        <f>HYPERLINK("http://141.218.60.56/~jnz1568/getInfo.php?workbook=11_05.xlsx&amp;sheet=U0&amp;row=754&amp;col=7&amp;number=0.00945&amp;sourceID=14","0.00945")</f>
        <v>0.00945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HYPERLINK("http://141.218.60.56/~jnz1568/getInfo.php?workbook=11_05.xlsx&amp;sheet=U0&amp;row=755&amp;col=6&amp;number=4.1&amp;sourceID=14","4.1")</f>
        <v>4.1</v>
      </c>
      <c r="G755" s="4" t="str">
        <f>HYPERLINK("http://141.218.60.56/~jnz1568/getInfo.php?workbook=11_05.xlsx&amp;sheet=U0&amp;row=755&amp;col=7&amp;number=0.00944&amp;sourceID=14","0.00944")</f>
        <v>0.00944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HYPERLINK("http://141.218.60.56/~jnz1568/getInfo.php?workbook=11_05.xlsx&amp;sheet=U0&amp;row=756&amp;col=6&amp;number=4.2&amp;sourceID=14","4.2")</f>
        <v>4.2</v>
      </c>
      <c r="G756" s="4" t="str">
        <f>HYPERLINK("http://141.218.60.56/~jnz1568/getInfo.php?workbook=11_05.xlsx&amp;sheet=U0&amp;row=756&amp;col=7&amp;number=0.00943&amp;sourceID=14","0.00943")</f>
        <v>0.00943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HYPERLINK("http://141.218.60.56/~jnz1568/getInfo.php?workbook=11_05.xlsx&amp;sheet=U0&amp;row=757&amp;col=6&amp;number=4.3&amp;sourceID=14","4.3")</f>
        <v>4.3</v>
      </c>
      <c r="G757" s="4" t="str">
        <f>HYPERLINK("http://141.218.60.56/~jnz1568/getInfo.php?workbook=11_05.xlsx&amp;sheet=U0&amp;row=757&amp;col=7&amp;number=0.00941&amp;sourceID=14","0.00941")</f>
        <v>0.00941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HYPERLINK("http://141.218.60.56/~jnz1568/getInfo.php?workbook=11_05.xlsx&amp;sheet=U0&amp;row=758&amp;col=6&amp;number=4.4&amp;sourceID=14","4.4")</f>
        <v>4.4</v>
      </c>
      <c r="G758" s="4" t="str">
        <f>HYPERLINK("http://141.218.60.56/~jnz1568/getInfo.php?workbook=11_05.xlsx&amp;sheet=U0&amp;row=758&amp;col=7&amp;number=0.00939&amp;sourceID=14","0.00939")</f>
        <v>0.00939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HYPERLINK("http://141.218.60.56/~jnz1568/getInfo.php?workbook=11_05.xlsx&amp;sheet=U0&amp;row=759&amp;col=6&amp;number=4.5&amp;sourceID=14","4.5")</f>
        <v>4.5</v>
      </c>
      <c r="G759" s="4" t="str">
        <f>HYPERLINK("http://141.218.60.56/~jnz1568/getInfo.php?workbook=11_05.xlsx&amp;sheet=U0&amp;row=759&amp;col=7&amp;number=0.00936&amp;sourceID=14","0.00936")</f>
        <v>0.00936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HYPERLINK("http://141.218.60.56/~jnz1568/getInfo.php?workbook=11_05.xlsx&amp;sheet=U0&amp;row=760&amp;col=6&amp;number=4.6&amp;sourceID=14","4.6")</f>
        <v>4.6</v>
      </c>
      <c r="G760" s="4" t="str">
        <f>HYPERLINK("http://141.218.60.56/~jnz1568/getInfo.php?workbook=11_05.xlsx&amp;sheet=U0&amp;row=760&amp;col=7&amp;number=0.00933&amp;sourceID=14","0.00933")</f>
        <v>0.00933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HYPERLINK("http://141.218.60.56/~jnz1568/getInfo.php?workbook=11_05.xlsx&amp;sheet=U0&amp;row=761&amp;col=6&amp;number=4.7&amp;sourceID=14","4.7")</f>
        <v>4.7</v>
      </c>
      <c r="G761" s="4" t="str">
        <f>HYPERLINK("http://141.218.60.56/~jnz1568/getInfo.php?workbook=11_05.xlsx&amp;sheet=U0&amp;row=761&amp;col=7&amp;number=0.00928&amp;sourceID=14","0.00928")</f>
        <v>0.00928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HYPERLINK("http://141.218.60.56/~jnz1568/getInfo.php?workbook=11_05.xlsx&amp;sheet=U0&amp;row=762&amp;col=6&amp;number=4.8&amp;sourceID=14","4.8")</f>
        <v>4.8</v>
      </c>
      <c r="G762" s="4" t="str">
        <f>HYPERLINK("http://141.218.60.56/~jnz1568/getInfo.php?workbook=11_05.xlsx&amp;sheet=U0&amp;row=762&amp;col=7&amp;number=0.00923&amp;sourceID=14","0.00923")</f>
        <v>0.00923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HYPERLINK("http://141.218.60.56/~jnz1568/getInfo.php?workbook=11_05.xlsx&amp;sheet=U0&amp;row=763&amp;col=6&amp;number=4.9&amp;sourceID=14","4.9")</f>
        <v>4.9</v>
      </c>
      <c r="G763" s="4" t="str">
        <f>HYPERLINK("http://141.218.60.56/~jnz1568/getInfo.php?workbook=11_05.xlsx&amp;sheet=U0&amp;row=763&amp;col=7&amp;number=0.00917&amp;sourceID=14","0.00917")</f>
        <v>0.00917</v>
      </c>
    </row>
    <row r="764" spans="1:7">
      <c r="A764" s="3">
        <v>11</v>
      </c>
      <c r="B764" s="3">
        <v>5</v>
      </c>
      <c r="C764" s="3">
        <v>3</v>
      </c>
      <c r="D764" s="3">
        <v>15</v>
      </c>
      <c r="E764" s="3">
        <v>1</v>
      </c>
      <c r="F764" s="4" t="str">
        <f>HYPERLINK("http://141.218.60.56/~jnz1568/getInfo.php?workbook=11_05.xlsx&amp;sheet=U0&amp;row=764&amp;col=6&amp;number=3&amp;sourceID=14","3")</f>
        <v>3</v>
      </c>
      <c r="G764" s="4" t="str">
        <f>HYPERLINK("http://141.218.60.56/~jnz1568/getInfo.php?workbook=11_05.xlsx&amp;sheet=U0&amp;row=764&amp;col=7&amp;number=0.00563&amp;sourceID=14","0.00563")</f>
        <v>0.00563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HYPERLINK("http://141.218.60.56/~jnz1568/getInfo.php?workbook=11_05.xlsx&amp;sheet=U0&amp;row=765&amp;col=6&amp;number=3.1&amp;sourceID=14","3.1")</f>
        <v>3.1</v>
      </c>
      <c r="G765" s="4" t="str">
        <f>HYPERLINK("http://141.218.60.56/~jnz1568/getInfo.php?workbook=11_05.xlsx&amp;sheet=U0&amp;row=765&amp;col=7&amp;number=0.00563&amp;sourceID=14","0.00563")</f>
        <v>0.00563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HYPERLINK("http://141.218.60.56/~jnz1568/getInfo.php?workbook=11_05.xlsx&amp;sheet=U0&amp;row=766&amp;col=6&amp;number=3.2&amp;sourceID=14","3.2")</f>
        <v>3.2</v>
      </c>
      <c r="G766" s="4" t="str">
        <f>HYPERLINK("http://141.218.60.56/~jnz1568/getInfo.php?workbook=11_05.xlsx&amp;sheet=U0&amp;row=766&amp;col=7&amp;number=0.00563&amp;sourceID=14","0.00563")</f>
        <v>0.00563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HYPERLINK("http://141.218.60.56/~jnz1568/getInfo.php?workbook=11_05.xlsx&amp;sheet=U0&amp;row=767&amp;col=6&amp;number=3.3&amp;sourceID=14","3.3")</f>
        <v>3.3</v>
      </c>
      <c r="G767" s="4" t="str">
        <f>HYPERLINK("http://141.218.60.56/~jnz1568/getInfo.php?workbook=11_05.xlsx&amp;sheet=U0&amp;row=767&amp;col=7&amp;number=0.00563&amp;sourceID=14","0.00563")</f>
        <v>0.00563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HYPERLINK("http://141.218.60.56/~jnz1568/getInfo.php?workbook=11_05.xlsx&amp;sheet=U0&amp;row=768&amp;col=6&amp;number=3.4&amp;sourceID=14","3.4")</f>
        <v>3.4</v>
      </c>
      <c r="G768" s="4" t="str">
        <f>HYPERLINK("http://141.218.60.56/~jnz1568/getInfo.php?workbook=11_05.xlsx&amp;sheet=U0&amp;row=768&amp;col=7&amp;number=0.00562&amp;sourceID=14","0.00562")</f>
        <v>0.00562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HYPERLINK("http://141.218.60.56/~jnz1568/getInfo.php?workbook=11_05.xlsx&amp;sheet=U0&amp;row=769&amp;col=6&amp;number=3.5&amp;sourceID=14","3.5")</f>
        <v>3.5</v>
      </c>
      <c r="G769" s="4" t="str">
        <f>HYPERLINK("http://141.218.60.56/~jnz1568/getInfo.php?workbook=11_05.xlsx&amp;sheet=U0&amp;row=769&amp;col=7&amp;number=0.00562&amp;sourceID=14","0.00562")</f>
        <v>0.00562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HYPERLINK("http://141.218.60.56/~jnz1568/getInfo.php?workbook=11_05.xlsx&amp;sheet=U0&amp;row=770&amp;col=6&amp;number=3.6&amp;sourceID=14","3.6")</f>
        <v>3.6</v>
      </c>
      <c r="G770" s="4" t="str">
        <f>HYPERLINK("http://141.218.60.56/~jnz1568/getInfo.php?workbook=11_05.xlsx&amp;sheet=U0&amp;row=770&amp;col=7&amp;number=0.00562&amp;sourceID=14","0.00562")</f>
        <v>0.00562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HYPERLINK("http://141.218.60.56/~jnz1568/getInfo.php?workbook=11_05.xlsx&amp;sheet=U0&amp;row=771&amp;col=6&amp;number=3.7&amp;sourceID=14","3.7")</f>
        <v>3.7</v>
      </c>
      <c r="G771" s="4" t="str">
        <f>HYPERLINK("http://141.218.60.56/~jnz1568/getInfo.php?workbook=11_05.xlsx&amp;sheet=U0&amp;row=771&amp;col=7&amp;number=0.00562&amp;sourceID=14","0.00562")</f>
        <v>0.00562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HYPERLINK("http://141.218.60.56/~jnz1568/getInfo.php?workbook=11_05.xlsx&amp;sheet=U0&amp;row=772&amp;col=6&amp;number=3.8&amp;sourceID=14","3.8")</f>
        <v>3.8</v>
      </c>
      <c r="G772" s="4" t="str">
        <f>HYPERLINK("http://141.218.60.56/~jnz1568/getInfo.php?workbook=11_05.xlsx&amp;sheet=U0&amp;row=772&amp;col=7&amp;number=0.00562&amp;sourceID=14","0.00562")</f>
        <v>0.00562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HYPERLINK("http://141.218.60.56/~jnz1568/getInfo.php?workbook=11_05.xlsx&amp;sheet=U0&amp;row=773&amp;col=6&amp;number=3.9&amp;sourceID=14","3.9")</f>
        <v>3.9</v>
      </c>
      <c r="G773" s="4" t="str">
        <f>HYPERLINK("http://141.218.60.56/~jnz1568/getInfo.php?workbook=11_05.xlsx&amp;sheet=U0&amp;row=773&amp;col=7&amp;number=0.00561&amp;sourceID=14","0.00561")</f>
        <v>0.00561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HYPERLINK("http://141.218.60.56/~jnz1568/getInfo.php?workbook=11_05.xlsx&amp;sheet=U0&amp;row=774&amp;col=6&amp;number=4&amp;sourceID=14","4")</f>
        <v>4</v>
      </c>
      <c r="G774" s="4" t="str">
        <f>HYPERLINK("http://141.218.60.56/~jnz1568/getInfo.php?workbook=11_05.xlsx&amp;sheet=U0&amp;row=774&amp;col=7&amp;number=0.00561&amp;sourceID=14","0.00561")</f>
        <v>0.00561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HYPERLINK("http://141.218.60.56/~jnz1568/getInfo.php?workbook=11_05.xlsx&amp;sheet=U0&amp;row=775&amp;col=6&amp;number=4.1&amp;sourceID=14","4.1")</f>
        <v>4.1</v>
      </c>
      <c r="G775" s="4" t="str">
        <f>HYPERLINK("http://141.218.60.56/~jnz1568/getInfo.php?workbook=11_05.xlsx&amp;sheet=U0&amp;row=775&amp;col=7&amp;number=0.0056&amp;sourceID=14","0.0056")</f>
        <v>0.0056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HYPERLINK("http://141.218.60.56/~jnz1568/getInfo.php?workbook=11_05.xlsx&amp;sheet=U0&amp;row=776&amp;col=6&amp;number=4.2&amp;sourceID=14","4.2")</f>
        <v>4.2</v>
      </c>
      <c r="G776" s="4" t="str">
        <f>HYPERLINK("http://141.218.60.56/~jnz1568/getInfo.php?workbook=11_05.xlsx&amp;sheet=U0&amp;row=776&amp;col=7&amp;number=0.00559&amp;sourceID=14","0.00559")</f>
        <v>0.00559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HYPERLINK("http://141.218.60.56/~jnz1568/getInfo.php?workbook=11_05.xlsx&amp;sheet=U0&amp;row=777&amp;col=6&amp;number=4.3&amp;sourceID=14","4.3")</f>
        <v>4.3</v>
      </c>
      <c r="G777" s="4" t="str">
        <f>HYPERLINK("http://141.218.60.56/~jnz1568/getInfo.php?workbook=11_05.xlsx&amp;sheet=U0&amp;row=777&amp;col=7&amp;number=0.00558&amp;sourceID=14","0.00558")</f>
        <v>0.00558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HYPERLINK("http://141.218.60.56/~jnz1568/getInfo.php?workbook=11_05.xlsx&amp;sheet=U0&amp;row=778&amp;col=6&amp;number=4.4&amp;sourceID=14","4.4")</f>
        <v>4.4</v>
      </c>
      <c r="G778" s="4" t="str">
        <f>HYPERLINK("http://141.218.60.56/~jnz1568/getInfo.php?workbook=11_05.xlsx&amp;sheet=U0&amp;row=778&amp;col=7&amp;number=0.00557&amp;sourceID=14","0.00557")</f>
        <v>0.00557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HYPERLINK("http://141.218.60.56/~jnz1568/getInfo.php?workbook=11_05.xlsx&amp;sheet=U0&amp;row=779&amp;col=6&amp;number=4.5&amp;sourceID=14","4.5")</f>
        <v>4.5</v>
      </c>
      <c r="G779" s="4" t="str">
        <f>HYPERLINK("http://141.218.60.56/~jnz1568/getInfo.php?workbook=11_05.xlsx&amp;sheet=U0&amp;row=779&amp;col=7&amp;number=0.00555&amp;sourceID=14","0.00555")</f>
        <v>0.00555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HYPERLINK("http://141.218.60.56/~jnz1568/getInfo.php?workbook=11_05.xlsx&amp;sheet=U0&amp;row=780&amp;col=6&amp;number=4.6&amp;sourceID=14","4.6")</f>
        <v>4.6</v>
      </c>
      <c r="G780" s="4" t="str">
        <f>HYPERLINK("http://141.218.60.56/~jnz1568/getInfo.php?workbook=11_05.xlsx&amp;sheet=U0&amp;row=780&amp;col=7&amp;number=0.00553&amp;sourceID=14","0.00553")</f>
        <v>0.00553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HYPERLINK("http://141.218.60.56/~jnz1568/getInfo.php?workbook=11_05.xlsx&amp;sheet=U0&amp;row=781&amp;col=6&amp;number=4.7&amp;sourceID=14","4.7")</f>
        <v>4.7</v>
      </c>
      <c r="G781" s="4" t="str">
        <f>HYPERLINK("http://141.218.60.56/~jnz1568/getInfo.php?workbook=11_05.xlsx&amp;sheet=U0&amp;row=781&amp;col=7&amp;number=0.00551&amp;sourceID=14","0.00551")</f>
        <v>0.00551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HYPERLINK("http://141.218.60.56/~jnz1568/getInfo.php?workbook=11_05.xlsx&amp;sheet=U0&amp;row=782&amp;col=6&amp;number=4.8&amp;sourceID=14","4.8")</f>
        <v>4.8</v>
      </c>
      <c r="G782" s="4" t="str">
        <f>HYPERLINK("http://141.218.60.56/~jnz1568/getInfo.php?workbook=11_05.xlsx&amp;sheet=U0&amp;row=782&amp;col=7&amp;number=0.00548&amp;sourceID=14","0.00548")</f>
        <v>0.00548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HYPERLINK("http://141.218.60.56/~jnz1568/getInfo.php?workbook=11_05.xlsx&amp;sheet=U0&amp;row=783&amp;col=6&amp;number=4.9&amp;sourceID=14","4.9")</f>
        <v>4.9</v>
      </c>
      <c r="G783" s="4" t="str">
        <f>HYPERLINK("http://141.218.60.56/~jnz1568/getInfo.php?workbook=11_05.xlsx&amp;sheet=U0&amp;row=783&amp;col=7&amp;number=0.00544&amp;sourceID=14","0.00544")</f>
        <v>0.00544</v>
      </c>
    </row>
    <row r="784" spans="1:7">
      <c r="A784" s="3">
        <v>11</v>
      </c>
      <c r="B784" s="3">
        <v>5</v>
      </c>
      <c r="C784" s="3">
        <v>4</v>
      </c>
      <c r="D784" s="3">
        <v>5</v>
      </c>
      <c r="E784" s="3">
        <v>1</v>
      </c>
      <c r="F784" s="4" t="str">
        <f>HYPERLINK("http://141.218.60.56/~jnz1568/getInfo.php?workbook=11_05.xlsx&amp;sheet=U0&amp;row=784&amp;col=6&amp;number=3&amp;sourceID=14","3")</f>
        <v>3</v>
      </c>
      <c r="G784" s="4" t="str">
        <f>HYPERLINK("http://141.218.60.56/~jnz1568/getInfo.php?workbook=11_05.xlsx&amp;sheet=U0&amp;row=784&amp;col=7&amp;number=0.535&amp;sourceID=14","0.535")</f>
        <v>0.535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HYPERLINK("http://141.218.60.56/~jnz1568/getInfo.php?workbook=11_05.xlsx&amp;sheet=U0&amp;row=785&amp;col=6&amp;number=3.1&amp;sourceID=14","3.1")</f>
        <v>3.1</v>
      </c>
      <c r="G785" s="4" t="str">
        <f>HYPERLINK("http://141.218.60.56/~jnz1568/getInfo.php?workbook=11_05.xlsx&amp;sheet=U0&amp;row=785&amp;col=7&amp;number=0.535&amp;sourceID=14","0.535")</f>
        <v>0.535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HYPERLINK("http://141.218.60.56/~jnz1568/getInfo.php?workbook=11_05.xlsx&amp;sheet=U0&amp;row=786&amp;col=6&amp;number=3.2&amp;sourceID=14","3.2")</f>
        <v>3.2</v>
      </c>
      <c r="G786" s="4" t="str">
        <f>HYPERLINK("http://141.218.60.56/~jnz1568/getInfo.php?workbook=11_05.xlsx&amp;sheet=U0&amp;row=786&amp;col=7&amp;number=0.535&amp;sourceID=14","0.535")</f>
        <v>0.535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HYPERLINK("http://141.218.60.56/~jnz1568/getInfo.php?workbook=11_05.xlsx&amp;sheet=U0&amp;row=787&amp;col=6&amp;number=3.3&amp;sourceID=14","3.3")</f>
        <v>3.3</v>
      </c>
      <c r="G787" s="4" t="str">
        <f>HYPERLINK("http://141.218.60.56/~jnz1568/getInfo.php?workbook=11_05.xlsx&amp;sheet=U0&amp;row=787&amp;col=7&amp;number=0.535&amp;sourceID=14","0.535")</f>
        <v>0.535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HYPERLINK("http://141.218.60.56/~jnz1568/getInfo.php?workbook=11_05.xlsx&amp;sheet=U0&amp;row=788&amp;col=6&amp;number=3.4&amp;sourceID=14","3.4")</f>
        <v>3.4</v>
      </c>
      <c r="G788" s="4" t="str">
        <f>HYPERLINK("http://141.218.60.56/~jnz1568/getInfo.php?workbook=11_05.xlsx&amp;sheet=U0&amp;row=788&amp;col=7&amp;number=0.534&amp;sourceID=14","0.534")</f>
        <v>0.534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HYPERLINK("http://141.218.60.56/~jnz1568/getInfo.php?workbook=11_05.xlsx&amp;sheet=U0&amp;row=789&amp;col=6&amp;number=3.5&amp;sourceID=14","3.5")</f>
        <v>3.5</v>
      </c>
      <c r="G789" s="4" t="str">
        <f>HYPERLINK("http://141.218.60.56/~jnz1568/getInfo.php?workbook=11_05.xlsx&amp;sheet=U0&amp;row=789&amp;col=7&amp;number=0.534&amp;sourceID=14","0.534")</f>
        <v>0.534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HYPERLINK("http://141.218.60.56/~jnz1568/getInfo.php?workbook=11_05.xlsx&amp;sheet=U0&amp;row=790&amp;col=6&amp;number=3.6&amp;sourceID=14","3.6")</f>
        <v>3.6</v>
      </c>
      <c r="G790" s="4" t="str">
        <f>HYPERLINK("http://141.218.60.56/~jnz1568/getInfo.php?workbook=11_05.xlsx&amp;sheet=U0&amp;row=790&amp;col=7&amp;number=0.534&amp;sourceID=14","0.534")</f>
        <v>0.534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HYPERLINK("http://141.218.60.56/~jnz1568/getInfo.php?workbook=11_05.xlsx&amp;sheet=U0&amp;row=791&amp;col=6&amp;number=3.7&amp;sourceID=14","3.7")</f>
        <v>3.7</v>
      </c>
      <c r="G791" s="4" t="str">
        <f>HYPERLINK("http://141.218.60.56/~jnz1568/getInfo.php?workbook=11_05.xlsx&amp;sheet=U0&amp;row=791&amp;col=7&amp;number=0.534&amp;sourceID=14","0.534")</f>
        <v>0.534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HYPERLINK("http://141.218.60.56/~jnz1568/getInfo.php?workbook=11_05.xlsx&amp;sheet=U0&amp;row=792&amp;col=6&amp;number=3.8&amp;sourceID=14","3.8")</f>
        <v>3.8</v>
      </c>
      <c r="G792" s="4" t="str">
        <f>HYPERLINK("http://141.218.60.56/~jnz1568/getInfo.php?workbook=11_05.xlsx&amp;sheet=U0&amp;row=792&amp;col=7&amp;number=0.534&amp;sourceID=14","0.534")</f>
        <v>0.534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HYPERLINK("http://141.218.60.56/~jnz1568/getInfo.php?workbook=11_05.xlsx&amp;sheet=U0&amp;row=793&amp;col=6&amp;number=3.9&amp;sourceID=14","3.9")</f>
        <v>3.9</v>
      </c>
      <c r="G793" s="4" t="str">
        <f>HYPERLINK("http://141.218.60.56/~jnz1568/getInfo.php?workbook=11_05.xlsx&amp;sheet=U0&amp;row=793&amp;col=7&amp;number=0.533&amp;sourceID=14","0.533")</f>
        <v>0.533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HYPERLINK("http://141.218.60.56/~jnz1568/getInfo.php?workbook=11_05.xlsx&amp;sheet=U0&amp;row=794&amp;col=6&amp;number=4&amp;sourceID=14","4")</f>
        <v>4</v>
      </c>
      <c r="G794" s="4" t="str">
        <f>HYPERLINK("http://141.218.60.56/~jnz1568/getInfo.php?workbook=11_05.xlsx&amp;sheet=U0&amp;row=794&amp;col=7&amp;number=0.533&amp;sourceID=14","0.533")</f>
        <v>0.533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HYPERLINK("http://141.218.60.56/~jnz1568/getInfo.php?workbook=11_05.xlsx&amp;sheet=U0&amp;row=795&amp;col=6&amp;number=4.1&amp;sourceID=14","4.1")</f>
        <v>4.1</v>
      </c>
      <c r="G795" s="4" t="str">
        <f>HYPERLINK("http://141.218.60.56/~jnz1568/getInfo.php?workbook=11_05.xlsx&amp;sheet=U0&amp;row=795&amp;col=7&amp;number=0.532&amp;sourceID=14","0.532")</f>
        <v>0.532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HYPERLINK("http://141.218.60.56/~jnz1568/getInfo.php?workbook=11_05.xlsx&amp;sheet=U0&amp;row=796&amp;col=6&amp;number=4.2&amp;sourceID=14","4.2")</f>
        <v>4.2</v>
      </c>
      <c r="G796" s="4" t="str">
        <f>HYPERLINK("http://141.218.60.56/~jnz1568/getInfo.php?workbook=11_05.xlsx&amp;sheet=U0&amp;row=796&amp;col=7&amp;number=0.532&amp;sourceID=14","0.532")</f>
        <v>0.532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HYPERLINK("http://141.218.60.56/~jnz1568/getInfo.php?workbook=11_05.xlsx&amp;sheet=U0&amp;row=797&amp;col=6&amp;number=4.3&amp;sourceID=14","4.3")</f>
        <v>4.3</v>
      </c>
      <c r="G797" s="4" t="str">
        <f>HYPERLINK("http://141.218.60.56/~jnz1568/getInfo.php?workbook=11_05.xlsx&amp;sheet=U0&amp;row=797&amp;col=7&amp;number=0.531&amp;sourceID=14","0.531")</f>
        <v>0.531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HYPERLINK("http://141.218.60.56/~jnz1568/getInfo.php?workbook=11_05.xlsx&amp;sheet=U0&amp;row=798&amp;col=6&amp;number=4.4&amp;sourceID=14","4.4")</f>
        <v>4.4</v>
      </c>
      <c r="G798" s="4" t="str">
        <f>HYPERLINK("http://141.218.60.56/~jnz1568/getInfo.php?workbook=11_05.xlsx&amp;sheet=U0&amp;row=798&amp;col=7&amp;number=0.53&amp;sourceID=14","0.53")</f>
        <v>0.53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HYPERLINK("http://141.218.60.56/~jnz1568/getInfo.php?workbook=11_05.xlsx&amp;sheet=U0&amp;row=799&amp;col=6&amp;number=4.5&amp;sourceID=14","4.5")</f>
        <v>4.5</v>
      </c>
      <c r="G799" s="4" t="str">
        <f>HYPERLINK("http://141.218.60.56/~jnz1568/getInfo.php?workbook=11_05.xlsx&amp;sheet=U0&amp;row=799&amp;col=7&amp;number=0.528&amp;sourceID=14","0.528")</f>
        <v>0.528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HYPERLINK("http://141.218.60.56/~jnz1568/getInfo.php?workbook=11_05.xlsx&amp;sheet=U0&amp;row=800&amp;col=6&amp;number=4.6&amp;sourceID=14","4.6")</f>
        <v>4.6</v>
      </c>
      <c r="G800" s="4" t="str">
        <f>HYPERLINK("http://141.218.60.56/~jnz1568/getInfo.php?workbook=11_05.xlsx&amp;sheet=U0&amp;row=800&amp;col=7&amp;number=0.526&amp;sourceID=14","0.526")</f>
        <v>0.526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HYPERLINK("http://141.218.60.56/~jnz1568/getInfo.php?workbook=11_05.xlsx&amp;sheet=U0&amp;row=801&amp;col=6&amp;number=4.7&amp;sourceID=14","4.7")</f>
        <v>4.7</v>
      </c>
      <c r="G801" s="4" t="str">
        <f>HYPERLINK("http://141.218.60.56/~jnz1568/getInfo.php?workbook=11_05.xlsx&amp;sheet=U0&amp;row=801&amp;col=7&amp;number=0.524&amp;sourceID=14","0.524")</f>
        <v>0.524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HYPERLINK("http://141.218.60.56/~jnz1568/getInfo.php?workbook=11_05.xlsx&amp;sheet=U0&amp;row=802&amp;col=6&amp;number=4.8&amp;sourceID=14","4.8")</f>
        <v>4.8</v>
      </c>
      <c r="G802" s="4" t="str">
        <f>HYPERLINK("http://141.218.60.56/~jnz1568/getInfo.php?workbook=11_05.xlsx&amp;sheet=U0&amp;row=802&amp;col=7&amp;number=0.522&amp;sourceID=14","0.522")</f>
        <v>0.522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HYPERLINK("http://141.218.60.56/~jnz1568/getInfo.php?workbook=11_05.xlsx&amp;sheet=U0&amp;row=803&amp;col=6&amp;number=4.9&amp;sourceID=14","4.9")</f>
        <v>4.9</v>
      </c>
      <c r="G803" s="4" t="str">
        <f>HYPERLINK("http://141.218.60.56/~jnz1568/getInfo.php?workbook=11_05.xlsx&amp;sheet=U0&amp;row=803&amp;col=7&amp;number=0.518&amp;sourceID=14","0.518")</f>
        <v>0.518</v>
      </c>
    </row>
    <row r="804" spans="1:7">
      <c r="A804" s="3">
        <v>11</v>
      </c>
      <c r="B804" s="3">
        <v>5</v>
      </c>
      <c r="C804" s="3">
        <v>4</v>
      </c>
      <c r="D804" s="3">
        <v>6</v>
      </c>
      <c r="E804" s="3">
        <v>1</v>
      </c>
      <c r="F804" s="4" t="str">
        <f>HYPERLINK("http://141.218.60.56/~jnz1568/getInfo.php?workbook=11_05.xlsx&amp;sheet=U0&amp;row=804&amp;col=6&amp;number=3&amp;sourceID=14","3")</f>
        <v>3</v>
      </c>
      <c r="G804" s="4" t="str">
        <f>HYPERLINK("http://141.218.60.56/~jnz1568/getInfo.php?workbook=11_05.xlsx&amp;sheet=U0&amp;row=804&amp;col=7&amp;number=0.201&amp;sourceID=14","0.201")</f>
        <v>0.201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HYPERLINK("http://141.218.60.56/~jnz1568/getInfo.php?workbook=11_05.xlsx&amp;sheet=U0&amp;row=805&amp;col=6&amp;number=3.1&amp;sourceID=14","3.1")</f>
        <v>3.1</v>
      </c>
      <c r="G805" s="4" t="str">
        <f>HYPERLINK("http://141.218.60.56/~jnz1568/getInfo.php?workbook=11_05.xlsx&amp;sheet=U0&amp;row=805&amp;col=7&amp;number=0.201&amp;sourceID=14","0.201")</f>
        <v>0.201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HYPERLINK("http://141.218.60.56/~jnz1568/getInfo.php?workbook=11_05.xlsx&amp;sheet=U0&amp;row=806&amp;col=6&amp;number=3.2&amp;sourceID=14","3.2")</f>
        <v>3.2</v>
      </c>
      <c r="G806" s="4" t="str">
        <f>HYPERLINK("http://141.218.60.56/~jnz1568/getInfo.php?workbook=11_05.xlsx&amp;sheet=U0&amp;row=806&amp;col=7&amp;number=0.201&amp;sourceID=14","0.201")</f>
        <v>0.201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HYPERLINK("http://141.218.60.56/~jnz1568/getInfo.php?workbook=11_05.xlsx&amp;sheet=U0&amp;row=807&amp;col=6&amp;number=3.3&amp;sourceID=14","3.3")</f>
        <v>3.3</v>
      </c>
      <c r="G807" s="4" t="str">
        <f>HYPERLINK("http://141.218.60.56/~jnz1568/getInfo.php?workbook=11_05.xlsx&amp;sheet=U0&amp;row=807&amp;col=7&amp;number=0.201&amp;sourceID=14","0.201")</f>
        <v>0.201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HYPERLINK("http://141.218.60.56/~jnz1568/getInfo.php?workbook=11_05.xlsx&amp;sheet=U0&amp;row=808&amp;col=6&amp;number=3.4&amp;sourceID=14","3.4")</f>
        <v>3.4</v>
      </c>
      <c r="G808" s="4" t="str">
        <f>HYPERLINK("http://141.218.60.56/~jnz1568/getInfo.php?workbook=11_05.xlsx&amp;sheet=U0&amp;row=808&amp;col=7&amp;number=0.201&amp;sourceID=14","0.201")</f>
        <v>0.201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HYPERLINK("http://141.218.60.56/~jnz1568/getInfo.php?workbook=11_05.xlsx&amp;sheet=U0&amp;row=809&amp;col=6&amp;number=3.5&amp;sourceID=14","3.5")</f>
        <v>3.5</v>
      </c>
      <c r="G809" s="4" t="str">
        <f>HYPERLINK("http://141.218.60.56/~jnz1568/getInfo.php?workbook=11_05.xlsx&amp;sheet=U0&amp;row=809&amp;col=7&amp;number=0.201&amp;sourceID=14","0.201")</f>
        <v>0.201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HYPERLINK("http://141.218.60.56/~jnz1568/getInfo.php?workbook=11_05.xlsx&amp;sheet=U0&amp;row=810&amp;col=6&amp;number=3.6&amp;sourceID=14","3.6")</f>
        <v>3.6</v>
      </c>
      <c r="G810" s="4" t="str">
        <f>HYPERLINK("http://141.218.60.56/~jnz1568/getInfo.php?workbook=11_05.xlsx&amp;sheet=U0&amp;row=810&amp;col=7&amp;number=0.201&amp;sourceID=14","0.201")</f>
        <v>0.201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HYPERLINK("http://141.218.60.56/~jnz1568/getInfo.php?workbook=11_05.xlsx&amp;sheet=U0&amp;row=811&amp;col=6&amp;number=3.7&amp;sourceID=14","3.7")</f>
        <v>3.7</v>
      </c>
      <c r="G811" s="4" t="str">
        <f>HYPERLINK("http://141.218.60.56/~jnz1568/getInfo.php?workbook=11_05.xlsx&amp;sheet=U0&amp;row=811&amp;col=7&amp;number=0.2&amp;sourceID=14","0.2")</f>
        <v>0.2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HYPERLINK("http://141.218.60.56/~jnz1568/getInfo.php?workbook=11_05.xlsx&amp;sheet=U0&amp;row=812&amp;col=6&amp;number=3.8&amp;sourceID=14","3.8")</f>
        <v>3.8</v>
      </c>
      <c r="G812" s="4" t="str">
        <f>HYPERLINK("http://141.218.60.56/~jnz1568/getInfo.php?workbook=11_05.xlsx&amp;sheet=U0&amp;row=812&amp;col=7&amp;number=0.2&amp;sourceID=14","0.2")</f>
        <v>0.2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HYPERLINK("http://141.218.60.56/~jnz1568/getInfo.php?workbook=11_05.xlsx&amp;sheet=U0&amp;row=813&amp;col=6&amp;number=3.9&amp;sourceID=14","3.9")</f>
        <v>3.9</v>
      </c>
      <c r="G813" s="4" t="str">
        <f>HYPERLINK("http://141.218.60.56/~jnz1568/getInfo.php?workbook=11_05.xlsx&amp;sheet=U0&amp;row=813&amp;col=7&amp;number=0.2&amp;sourceID=14","0.2")</f>
        <v>0.2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HYPERLINK("http://141.218.60.56/~jnz1568/getInfo.php?workbook=11_05.xlsx&amp;sheet=U0&amp;row=814&amp;col=6&amp;number=4&amp;sourceID=14","4")</f>
        <v>4</v>
      </c>
      <c r="G814" s="4" t="str">
        <f>HYPERLINK("http://141.218.60.56/~jnz1568/getInfo.php?workbook=11_05.xlsx&amp;sheet=U0&amp;row=814&amp;col=7&amp;number=0.2&amp;sourceID=14","0.2")</f>
        <v>0.2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HYPERLINK("http://141.218.60.56/~jnz1568/getInfo.php?workbook=11_05.xlsx&amp;sheet=U0&amp;row=815&amp;col=6&amp;number=4.1&amp;sourceID=14","4.1")</f>
        <v>4.1</v>
      </c>
      <c r="G815" s="4" t="str">
        <f>HYPERLINK("http://141.218.60.56/~jnz1568/getInfo.php?workbook=11_05.xlsx&amp;sheet=U0&amp;row=815&amp;col=7&amp;number=0.2&amp;sourceID=14","0.2")</f>
        <v>0.2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HYPERLINK("http://141.218.60.56/~jnz1568/getInfo.php?workbook=11_05.xlsx&amp;sheet=U0&amp;row=816&amp;col=6&amp;number=4.2&amp;sourceID=14","4.2")</f>
        <v>4.2</v>
      </c>
      <c r="G816" s="4" t="str">
        <f>HYPERLINK("http://141.218.60.56/~jnz1568/getInfo.php?workbook=11_05.xlsx&amp;sheet=U0&amp;row=816&amp;col=7&amp;number=0.199&amp;sourceID=14","0.199")</f>
        <v>0.199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HYPERLINK("http://141.218.60.56/~jnz1568/getInfo.php?workbook=11_05.xlsx&amp;sheet=U0&amp;row=817&amp;col=6&amp;number=4.3&amp;sourceID=14","4.3")</f>
        <v>4.3</v>
      </c>
      <c r="G817" s="4" t="str">
        <f>HYPERLINK("http://141.218.60.56/~jnz1568/getInfo.php?workbook=11_05.xlsx&amp;sheet=U0&amp;row=817&amp;col=7&amp;number=0.199&amp;sourceID=14","0.199")</f>
        <v>0.199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HYPERLINK("http://141.218.60.56/~jnz1568/getInfo.php?workbook=11_05.xlsx&amp;sheet=U0&amp;row=818&amp;col=6&amp;number=4.4&amp;sourceID=14","4.4")</f>
        <v>4.4</v>
      </c>
      <c r="G818" s="4" t="str">
        <f>HYPERLINK("http://141.218.60.56/~jnz1568/getInfo.php?workbook=11_05.xlsx&amp;sheet=U0&amp;row=818&amp;col=7&amp;number=0.198&amp;sourceID=14","0.198")</f>
        <v>0.198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HYPERLINK("http://141.218.60.56/~jnz1568/getInfo.php?workbook=11_05.xlsx&amp;sheet=U0&amp;row=819&amp;col=6&amp;number=4.5&amp;sourceID=14","4.5")</f>
        <v>4.5</v>
      </c>
      <c r="G819" s="4" t="str">
        <f>HYPERLINK("http://141.218.60.56/~jnz1568/getInfo.php?workbook=11_05.xlsx&amp;sheet=U0&amp;row=819&amp;col=7&amp;number=0.197&amp;sourceID=14","0.197")</f>
        <v>0.197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HYPERLINK("http://141.218.60.56/~jnz1568/getInfo.php?workbook=11_05.xlsx&amp;sheet=U0&amp;row=820&amp;col=6&amp;number=4.6&amp;sourceID=14","4.6")</f>
        <v>4.6</v>
      </c>
      <c r="G820" s="4" t="str">
        <f>HYPERLINK("http://141.218.60.56/~jnz1568/getInfo.php?workbook=11_05.xlsx&amp;sheet=U0&amp;row=820&amp;col=7&amp;number=0.196&amp;sourceID=14","0.196")</f>
        <v>0.196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HYPERLINK("http://141.218.60.56/~jnz1568/getInfo.php?workbook=11_05.xlsx&amp;sheet=U0&amp;row=821&amp;col=6&amp;number=4.7&amp;sourceID=14","4.7")</f>
        <v>4.7</v>
      </c>
      <c r="G821" s="4" t="str">
        <f>HYPERLINK("http://141.218.60.56/~jnz1568/getInfo.php?workbook=11_05.xlsx&amp;sheet=U0&amp;row=821&amp;col=7&amp;number=0.195&amp;sourceID=14","0.195")</f>
        <v>0.195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HYPERLINK("http://141.218.60.56/~jnz1568/getInfo.php?workbook=11_05.xlsx&amp;sheet=U0&amp;row=822&amp;col=6&amp;number=4.8&amp;sourceID=14","4.8")</f>
        <v>4.8</v>
      </c>
      <c r="G822" s="4" t="str">
        <f>HYPERLINK("http://141.218.60.56/~jnz1568/getInfo.php?workbook=11_05.xlsx&amp;sheet=U0&amp;row=822&amp;col=7&amp;number=0.194&amp;sourceID=14","0.194")</f>
        <v>0.194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HYPERLINK("http://141.218.60.56/~jnz1568/getInfo.php?workbook=11_05.xlsx&amp;sheet=U0&amp;row=823&amp;col=6&amp;number=4.9&amp;sourceID=14","4.9")</f>
        <v>4.9</v>
      </c>
      <c r="G823" s="4" t="str">
        <f>HYPERLINK("http://141.218.60.56/~jnz1568/getInfo.php?workbook=11_05.xlsx&amp;sheet=U0&amp;row=823&amp;col=7&amp;number=0.192&amp;sourceID=14","0.192")</f>
        <v>0.192</v>
      </c>
    </row>
    <row r="824" spans="1:7">
      <c r="A824" s="3">
        <v>11</v>
      </c>
      <c r="B824" s="3">
        <v>5</v>
      </c>
      <c r="C824" s="3">
        <v>4</v>
      </c>
      <c r="D824" s="3">
        <v>7</v>
      </c>
      <c r="E824" s="3">
        <v>1</v>
      </c>
      <c r="F824" s="4" t="str">
        <f>HYPERLINK("http://141.218.60.56/~jnz1568/getInfo.php?workbook=11_05.xlsx&amp;sheet=U0&amp;row=824&amp;col=6&amp;number=3&amp;sourceID=14","3")</f>
        <v>3</v>
      </c>
      <c r="G824" s="4" t="str">
        <f>HYPERLINK("http://141.218.60.56/~jnz1568/getInfo.php?workbook=11_05.xlsx&amp;sheet=U0&amp;row=824&amp;col=7&amp;number=0.211&amp;sourceID=14","0.211")</f>
        <v>0.211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HYPERLINK("http://141.218.60.56/~jnz1568/getInfo.php?workbook=11_05.xlsx&amp;sheet=U0&amp;row=825&amp;col=6&amp;number=3.1&amp;sourceID=14","3.1")</f>
        <v>3.1</v>
      </c>
      <c r="G825" s="4" t="str">
        <f>HYPERLINK("http://141.218.60.56/~jnz1568/getInfo.php?workbook=11_05.xlsx&amp;sheet=U0&amp;row=825&amp;col=7&amp;number=0.211&amp;sourceID=14","0.211")</f>
        <v>0.211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HYPERLINK("http://141.218.60.56/~jnz1568/getInfo.php?workbook=11_05.xlsx&amp;sheet=U0&amp;row=826&amp;col=6&amp;number=3.2&amp;sourceID=14","3.2")</f>
        <v>3.2</v>
      </c>
      <c r="G826" s="4" t="str">
        <f>HYPERLINK("http://141.218.60.56/~jnz1568/getInfo.php?workbook=11_05.xlsx&amp;sheet=U0&amp;row=826&amp;col=7&amp;number=0.21&amp;sourceID=14","0.21")</f>
        <v>0.21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HYPERLINK("http://141.218.60.56/~jnz1568/getInfo.php?workbook=11_05.xlsx&amp;sheet=U0&amp;row=827&amp;col=6&amp;number=3.3&amp;sourceID=14","3.3")</f>
        <v>3.3</v>
      </c>
      <c r="G827" s="4" t="str">
        <f>HYPERLINK("http://141.218.60.56/~jnz1568/getInfo.php?workbook=11_05.xlsx&amp;sheet=U0&amp;row=827&amp;col=7&amp;number=0.21&amp;sourceID=14","0.21")</f>
        <v>0.21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HYPERLINK("http://141.218.60.56/~jnz1568/getInfo.php?workbook=11_05.xlsx&amp;sheet=U0&amp;row=828&amp;col=6&amp;number=3.4&amp;sourceID=14","3.4")</f>
        <v>3.4</v>
      </c>
      <c r="G828" s="4" t="str">
        <f>HYPERLINK("http://141.218.60.56/~jnz1568/getInfo.php?workbook=11_05.xlsx&amp;sheet=U0&amp;row=828&amp;col=7&amp;number=0.21&amp;sourceID=14","0.21")</f>
        <v>0.21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HYPERLINK("http://141.218.60.56/~jnz1568/getInfo.php?workbook=11_05.xlsx&amp;sheet=U0&amp;row=829&amp;col=6&amp;number=3.5&amp;sourceID=14","3.5")</f>
        <v>3.5</v>
      </c>
      <c r="G829" s="4" t="str">
        <f>HYPERLINK("http://141.218.60.56/~jnz1568/getInfo.php?workbook=11_05.xlsx&amp;sheet=U0&amp;row=829&amp;col=7&amp;number=0.21&amp;sourceID=14","0.21")</f>
        <v>0.21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HYPERLINK("http://141.218.60.56/~jnz1568/getInfo.php?workbook=11_05.xlsx&amp;sheet=U0&amp;row=830&amp;col=6&amp;number=3.6&amp;sourceID=14","3.6")</f>
        <v>3.6</v>
      </c>
      <c r="G830" s="4" t="str">
        <f>HYPERLINK("http://141.218.60.56/~jnz1568/getInfo.php?workbook=11_05.xlsx&amp;sheet=U0&amp;row=830&amp;col=7&amp;number=0.21&amp;sourceID=14","0.21")</f>
        <v>0.21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HYPERLINK("http://141.218.60.56/~jnz1568/getInfo.php?workbook=11_05.xlsx&amp;sheet=U0&amp;row=831&amp;col=6&amp;number=3.7&amp;sourceID=14","3.7")</f>
        <v>3.7</v>
      </c>
      <c r="G831" s="4" t="str">
        <f>HYPERLINK("http://141.218.60.56/~jnz1568/getInfo.php?workbook=11_05.xlsx&amp;sheet=U0&amp;row=831&amp;col=7&amp;number=0.21&amp;sourceID=14","0.21")</f>
        <v>0.21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HYPERLINK("http://141.218.60.56/~jnz1568/getInfo.php?workbook=11_05.xlsx&amp;sheet=U0&amp;row=832&amp;col=6&amp;number=3.8&amp;sourceID=14","3.8")</f>
        <v>3.8</v>
      </c>
      <c r="G832" s="4" t="str">
        <f>HYPERLINK("http://141.218.60.56/~jnz1568/getInfo.php?workbook=11_05.xlsx&amp;sheet=U0&amp;row=832&amp;col=7&amp;number=0.21&amp;sourceID=14","0.21")</f>
        <v>0.21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HYPERLINK("http://141.218.60.56/~jnz1568/getInfo.php?workbook=11_05.xlsx&amp;sheet=U0&amp;row=833&amp;col=6&amp;number=3.9&amp;sourceID=14","3.9")</f>
        <v>3.9</v>
      </c>
      <c r="G833" s="4" t="str">
        <f>HYPERLINK("http://141.218.60.56/~jnz1568/getInfo.php?workbook=11_05.xlsx&amp;sheet=U0&amp;row=833&amp;col=7&amp;number=0.21&amp;sourceID=14","0.21")</f>
        <v>0.21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HYPERLINK("http://141.218.60.56/~jnz1568/getInfo.php?workbook=11_05.xlsx&amp;sheet=U0&amp;row=834&amp;col=6&amp;number=4&amp;sourceID=14","4")</f>
        <v>4</v>
      </c>
      <c r="G834" s="4" t="str">
        <f>HYPERLINK("http://141.218.60.56/~jnz1568/getInfo.php?workbook=11_05.xlsx&amp;sheet=U0&amp;row=834&amp;col=7&amp;number=0.209&amp;sourceID=14","0.209")</f>
        <v>0.209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HYPERLINK("http://141.218.60.56/~jnz1568/getInfo.php?workbook=11_05.xlsx&amp;sheet=U0&amp;row=835&amp;col=6&amp;number=4.1&amp;sourceID=14","4.1")</f>
        <v>4.1</v>
      </c>
      <c r="G835" s="4" t="str">
        <f>HYPERLINK("http://141.218.60.56/~jnz1568/getInfo.php?workbook=11_05.xlsx&amp;sheet=U0&amp;row=835&amp;col=7&amp;number=0.209&amp;sourceID=14","0.209")</f>
        <v>0.209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HYPERLINK("http://141.218.60.56/~jnz1568/getInfo.php?workbook=11_05.xlsx&amp;sheet=U0&amp;row=836&amp;col=6&amp;number=4.2&amp;sourceID=14","4.2")</f>
        <v>4.2</v>
      </c>
      <c r="G836" s="4" t="str">
        <f>HYPERLINK("http://141.218.60.56/~jnz1568/getInfo.php?workbook=11_05.xlsx&amp;sheet=U0&amp;row=836&amp;col=7&amp;number=0.209&amp;sourceID=14","0.209")</f>
        <v>0.209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HYPERLINK("http://141.218.60.56/~jnz1568/getInfo.php?workbook=11_05.xlsx&amp;sheet=U0&amp;row=837&amp;col=6&amp;number=4.3&amp;sourceID=14","4.3")</f>
        <v>4.3</v>
      </c>
      <c r="G837" s="4" t="str">
        <f>HYPERLINK("http://141.218.60.56/~jnz1568/getInfo.php?workbook=11_05.xlsx&amp;sheet=U0&amp;row=837&amp;col=7&amp;number=0.208&amp;sourceID=14","0.208")</f>
        <v>0.208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HYPERLINK("http://141.218.60.56/~jnz1568/getInfo.php?workbook=11_05.xlsx&amp;sheet=U0&amp;row=838&amp;col=6&amp;number=4.4&amp;sourceID=14","4.4")</f>
        <v>4.4</v>
      </c>
      <c r="G838" s="4" t="str">
        <f>HYPERLINK("http://141.218.60.56/~jnz1568/getInfo.php?workbook=11_05.xlsx&amp;sheet=U0&amp;row=838&amp;col=7&amp;number=0.208&amp;sourceID=14","0.208")</f>
        <v>0.208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HYPERLINK("http://141.218.60.56/~jnz1568/getInfo.php?workbook=11_05.xlsx&amp;sheet=U0&amp;row=839&amp;col=6&amp;number=4.5&amp;sourceID=14","4.5")</f>
        <v>4.5</v>
      </c>
      <c r="G839" s="4" t="str">
        <f>HYPERLINK("http://141.218.60.56/~jnz1568/getInfo.php?workbook=11_05.xlsx&amp;sheet=U0&amp;row=839&amp;col=7&amp;number=0.207&amp;sourceID=14","0.207")</f>
        <v>0.207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HYPERLINK("http://141.218.60.56/~jnz1568/getInfo.php?workbook=11_05.xlsx&amp;sheet=U0&amp;row=840&amp;col=6&amp;number=4.6&amp;sourceID=14","4.6")</f>
        <v>4.6</v>
      </c>
      <c r="G840" s="4" t="str">
        <f>HYPERLINK("http://141.218.60.56/~jnz1568/getInfo.php?workbook=11_05.xlsx&amp;sheet=U0&amp;row=840&amp;col=7&amp;number=0.206&amp;sourceID=14","0.206")</f>
        <v>0.206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HYPERLINK("http://141.218.60.56/~jnz1568/getInfo.php?workbook=11_05.xlsx&amp;sheet=U0&amp;row=841&amp;col=6&amp;number=4.7&amp;sourceID=14","4.7")</f>
        <v>4.7</v>
      </c>
      <c r="G841" s="4" t="str">
        <f>HYPERLINK("http://141.218.60.56/~jnz1568/getInfo.php?workbook=11_05.xlsx&amp;sheet=U0&amp;row=841&amp;col=7&amp;number=0.205&amp;sourceID=14","0.205")</f>
        <v>0.205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HYPERLINK("http://141.218.60.56/~jnz1568/getInfo.php?workbook=11_05.xlsx&amp;sheet=U0&amp;row=842&amp;col=6&amp;number=4.8&amp;sourceID=14","4.8")</f>
        <v>4.8</v>
      </c>
      <c r="G842" s="4" t="str">
        <f>HYPERLINK("http://141.218.60.56/~jnz1568/getInfo.php?workbook=11_05.xlsx&amp;sheet=U0&amp;row=842&amp;col=7&amp;number=0.203&amp;sourceID=14","0.203")</f>
        <v>0.203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HYPERLINK("http://141.218.60.56/~jnz1568/getInfo.php?workbook=11_05.xlsx&amp;sheet=U0&amp;row=843&amp;col=6&amp;number=4.9&amp;sourceID=14","4.9")</f>
        <v>4.9</v>
      </c>
      <c r="G843" s="4" t="str">
        <f>HYPERLINK("http://141.218.60.56/~jnz1568/getInfo.php?workbook=11_05.xlsx&amp;sheet=U0&amp;row=843&amp;col=7&amp;number=0.201&amp;sourceID=14","0.201")</f>
        <v>0.201</v>
      </c>
    </row>
    <row r="844" spans="1:7">
      <c r="A844" s="3">
        <v>11</v>
      </c>
      <c r="B844" s="3">
        <v>5</v>
      </c>
      <c r="C844" s="3">
        <v>4</v>
      </c>
      <c r="D844" s="3">
        <v>8</v>
      </c>
      <c r="E844" s="3">
        <v>1</v>
      </c>
      <c r="F844" s="4" t="str">
        <f>HYPERLINK("http://141.218.60.56/~jnz1568/getInfo.php?workbook=11_05.xlsx&amp;sheet=U0&amp;row=844&amp;col=6&amp;number=3&amp;sourceID=14","3")</f>
        <v>3</v>
      </c>
      <c r="G844" s="4" t="str">
        <f>HYPERLINK("http://141.218.60.56/~jnz1568/getInfo.php?workbook=11_05.xlsx&amp;sheet=U0&amp;row=844&amp;col=7&amp;number=0.0601&amp;sourceID=14","0.0601")</f>
        <v>0.0601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HYPERLINK("http://141.218.60.56/~jnz1568/getInfo.php?workbook=11_05.xlsx&amp;sheet=U0&amp;row=845&amp;col=6&amp;number=3.1&amp;sourceID=14","3.1")</f>
        <v>3.1</v>
      </c>
      <c r="G845" s="4" t="str">
        <f>HYPERLINK("http://141.218.60.56/~jnz1568/getInfo.php?workbook=11_05.xlsx&amp;sheet=U0&amp;row=845&amp;col=7&amp;number=0.0601&amp;sourceID=14","0.0601")</f>
        <v>0.0601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HYPERLINK("http://141.218.60.56/~jnz1568/getInfo.php?workbook=11_05.xlsx&amp;sheet=U0&amp;row=846&amp;col=6&amp;number=3.2&amp;sourceID=14","3.2")</f>
        <v>3.2</v>
      </c>
      <c r="G846" s="4" t="str">
        <f>HYPERLINK("http://141.218.60.56/~jnz1568/getInfo.php?workbook=11_05.xlsx&amp;sheet=U0&amp;row=846&amp;col=7&amp;number=0.0601&amp;sourceID=14","0.0601")</f>
        <v>0.0601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HYPERLINK("http://141.218.60.56/~jnz1568/getInfo.php?workbook=11_05.xlsx&amp;sheet=U0&amp;row=847&amp;col=6&amp;number=3.3&amp;sourceID=14","3.3")</f>
        <v>3.3</v>
      </c>
      <c r="G847" s="4" t="str">
        <f>HYPERLINK("http://141.218.60.56/~jnz1568/getInfo.php?workbook=11_05.xlsx&amp;sheet=U0&amp;row=847&amp;col=7&amp;number=0.06&amp;sourceID=14","0.06")</f>
        <v>0.06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HYPERLINK("http://141.218.60.56/~jnz1568/getInfo.php?workbook=11_05.xlsx&amp;sheet=U0&amp;row=848&amp;col=6&amp;number=3.4&amp;sourceID=14","3.4")</f>
        <v>3.4</v>
      </c>
      <c r="G848" s="4" t="str">
        <f>HYPERLINK("http://141.218.60.56/~jnz1568/getInfo.php?workbook=11_05.xlsx&amp;sheet=U0&amp;row=848&amp;col=7&amp;number=0.06&amp;sourceID=14","0.06")</f>
        <v>0.06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HYPERLINK("http://141.218.60.56/~jnz1568/getInfo.php?workbook=11_05.xlsx&amp;sheet=U0&amp;row=849&amp;col=6&amp;number=3.5&amp;sourceID=14","3.5")</f>
        <v>3.5</v>
      </c>
      <c r="G849" s="4" t="str">
        <f>HYPERLINK("http://141.218.60.56/~jnz1568/getInfo.php?workbook=11_05.xlsx&amp;sheet=U0&amp;row=849&amp;col=7&amp;number=0.06&amp;sourceID=14","0.06")</f>
        <v>0.06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HYPERLINK("http://141.218.60.56/~jnz1568/getInfo.php?workbook=11_05.xlsx&amp;sheet=U0&amp;row=850&amp;col=6&amp;number=3.6&amp;sourceID=14","3.6")</f>
        <v>3.6</v>
      </c>
      <c r="G850" s="4" t="str">
        <f>HYPERLINK("http://141.218.60.56/~jnz1568/getInfo.php?workbook=11_05.xlsx&amp;sheet=U0&amp;row=850&amp;col=7&amp;number=0.06&amp;sourceID=14","0.06")</f>
        <v>0.06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HYPERLINK("http://141.218.60.56/~jnz1568/getInfo.php?workbook=11_05.xlsx&amp;sheet=U0&amp;row=851&amp;col=6&amp;number=3.7&amp;sourceID=14","3.7")</f>
        <v>3.7</v>
      </c>
      <c r="G851" s="4" t="str">
        <f>HYPERLINK("http://141.218.60.56/~jnz1568/getInfo.php?workbook=11_05.xlsx&amp;sheet=U0&amp;row=851&amp;col=7&amp;number=0.0599&amp;sourceID=14","0.0599")</f>
        <v>0.0599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HYPERLINK("http://141.218.60.56/~jnz1568/getInfo.php?workbook=11_05.xlsx&amp;sheet=U0&amp;row=852&amp;col=6&amp;number=3.8&amp;sourceID=14","3.8")</f>
        <v>3.8</v>
      </c>
      <c r="G852" s="4" t="str">
        <f>HYPERLINK("http://141.218.60.56/~jnz1568/getInfo.php?workbook=11_05.xlsx&amp;sheet=U0&amp;row=852&amp;col=7&amp;number=0.0599&amp;sourceID=14","0.0599")</f>
        <v>0.0599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HYPERLINK("http://141.218.60.56/~jnz1568/getInfo.php?workbook=11_05.xlsx&amp;sheet=U0&amp;row=853&amp;col=6&amp;number=3.9&amp;sourceID=14","3.9")</f>
        <v>3.9</v>
      </c>
      <c r="G853" s="4" t="str">
        <f>HYPERLINK("http://141.218.60.56/~jnz1568/getInfo.php?workbook=11_05.xlsx&amp;sheet=U0&amp;row=853&amp;col=7&amp;number=0.0598&amp;sourceID=14","0.0598")</f>
        <v>0.0598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HYPERLINK("http://141.218.60.56/~jnz1568/getInfo.php?workbook=11_05.xlsx&amp;sheet=U0&amp;row=854&amp;col=6&amp;number=4&amp;sourceID=14","4")</f>
        <v>4</v>
      </c>
      <c r="G854" s="4" t="str">
        <f>HYPERLINK("http://141.218.60.56/~jnz1568/getInfo.php?workbook=11_05.xlsx&amp;sheet=U0&amp;row=854&amp;col=7&amp;number=0.0598&amp;sourceID=14","0.0598")</f>
        <v>0.0598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HYPERLINK("http://141.218.60.56/~jnz1568/getInfo.php?workbook=11_05.xlsx&amp;sheet=U0&amp;row=855&amp;col=6&amp;number=4.1&amp;sourceID=14","4.1")</f>
        <v>4.1</v>
      </c>
      <c r="G855" s="4" t="str">
        <f>HYPERLINK("http://141.218.60.56/~jnz1568/getInfo.php?workbook=11_05.xlsx&amp;sheet=U0&amp;row=855&amp;col=7&amp;number=0.0597&amp;sourceID=14","0.0597")</f>
        <v>0.0597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HYPERLINK("http://141.218.60.56/~jnz1568/getInfo.php?workbook=11_05.xlsx&amp;sheet=U0&amp;row=856&amp;col=6&amp;number=4.2&amp;sourceID=14","4.2")</f>
        <v>4.2</v>
      </c>
      <c r="G856" s="4" t="str">
        <f>HYPERLINK("http://141.218.60.56/~jnz1568/getInfo.php?workbook=11_05.xlsx&amp;sheet=U0&amp;row=856&amp;col=7&amp;number=0.0596&amp;sourceID=14","0.0596")</f>
        <v>0.0596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HYPERLINK("http://141.218.60.56/~jnz1568/getInfo.php?workbook=11_05.xlsx&amp;sheet=U0&amp;row=857&amp;col=6&amp;number=4.3&amp;sourceID=14","4.3")</f>
        <v>4.3</v>
      </c>
      <c r="G857" s="4" t="str">
        <f>HYPERLINK("http://141.218.60.56/~jnz1568/getInfo.php?workbook=11_05.xlsx&amp;sheet=U0&amp;row=857&amp;col=7&amp;number=0.0594&amp;sourceID=14","0.0594")</f>
        <v>0.0594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HYPERLINK("http://141.218.60.56/~jnz1568/getInfo.php?workbook=11_05.xlsx&amp;sheet=U0&amp;row=858&amp;col=6&amp;number=4.4&amp;sourceID=14","4.4")</f>
        <v>4.4</v>
      </c>
      <c r="G858" s="4" t="str">
        <f>HYPERLINK("http://141.218.60.56/~jnz1568/getInfo.php?workbook=11_05.xlsx&amp;sheet=U0&amp;row=858&amp;col=7&amp;number=0.0592&amp;sourceID=14","0.0592")</f>
        <v>0.0592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HYPERLINK("http://141.218.60.56/~jnz1568/getInfo.php?workbook=11_05.xlsx&amp;sheet=U0&amp;row=859&amp;col=6&amp;number=4.5&amp;sourceID=14","4.5")</f>
        <v>4.5</v>
      </c>
      <c r="G859" s="4" t="str">
        <f>HYPERLINK("http://141.218.60.56/~jnz1568/getInfo.php?workbook=11_05.xlsx&amp;sheet=U0&amp;row=859&amp;col=7&amp;number=0.059&amp;sourceID=14","0.059")</f>
        <v>0.059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HYPERLINK("http://141.218.60.56/~jnz1568/getInfo.php?workbook=11_05.xlsx&amp;sheet=U0&amp;row=860&amp;col=6&amp;number=4.6&amp;sourceID=14","4.6")</f>
        <v>4.6</v>
      </c>
      <c r="G860" s="4" t="str">
        <f>HYPERLINK("http://141.218.60.56/~jnz1568/getInfo.php?workbook=11_05.xlsx&amp;sheet=U0&amp;row=860&amp;col=7&amp;number=0.0587&amp;sourceID=14","0.0587")</f>
        <v>0.0587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HYPERLINK("http://141.218.60.56/~jnz1568/getInfo.php?workbook=11_05.xlsx&amp;sheet=U0&amp;row=861&amp;col=6&amp;number=4.7&amp;sourceID=14","4.7")</f>
        <v>4.7</v>
      </c>
      <c r="G861" s="4" t="str">
        <f>HYPERLINK("http://141.218.60.56/~jnz1568/getInfo.php?workbook=11_05.xlsx&amp;sheet=U0&amp;row=861&amp;col=7&amp;number=0.0584&amp;sourceID=14","0.0584")</f>
        <v>0.0584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HYPERLINK("http://141.218.60.56/~jnz1568/getInfo.php?workbook=11_05.xlsx&amp;sheet=U0&amp;row=862&amp;col=6&amp;number=4.8&amp;sourceID=14","4.8")</f>
        <v>4.8</v>
      </c>
      <c r="G862" s="4" t="str">
        <f>HYPERLINK("http://141.218.60.56/~jnz1568/getInfo.php?workbook=11_05.xlsx&amp;sheet=U0&amp;row=862&amp;col=7&amp;number=0.0579&amp;sourceID=14","0.0579")</f>
        <v>0.0579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HYPERLINK("http://141.218.60.56/~jnz1568/getInfo.php?workbook=11_05.xlsx&amp;sheet=U0&amp;row=863&amp;col=6&amp;number=4.9&amp;sourceID=14","4.9")</f>
        <v>4.9</v>
      </c>
      <c r="G863" s="4" t="str">
        <f>HYPERLINK("http://141.218.60.56/~jnz1568/getInfo.php?workbook=11_05.xlsx&amp;sheet=U0&amp;row=863&amp;col=7&amp;number=0.0574&amp;sourceID=14","0.0574")</f>
        <v>0.0574</v>
      </c>
    </row>
    <row r="864" spans="1:7">
      <c r="A864" s="3">
        <v>11</v>
      </c>
      <c r="B864" s="3">
        <v>5</v>
      </c>
      <c r="C864" s="3">
        <v>4</v>
      </c>
      <c r="D864" s="3">
        <v>9</v>
      </c>
      <c r="E864" s="3">
        <v>1</v>
      </c>
      <c r="F864" s="4" t="str">
        <f>HYPERLINK("http://141.218.60.56/~jnz1568/getInfo.php?workbook=11_05.xlsx&amp;sheet=U0&amp;row=864&amp;col=6&amp;number=3&amp;sourceID=14","3")</f>
        <v>3</v>
      </c>
      <c r="G864" s="4" t="str">
        <f>HYPERLINK("http://141.218.60.56/~jnz1568/getInfo.php?workbook=11_05.xlsx&amp;sheet=U0&amp;row=864&amp;col=7&amp;number=0.0182&amp;sourceID=14","0.0182")</f>
        <v>0.0182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HYPERLINK("http://141.218.60.56/~jnz1568/getInfo.php?workbook=11_05.xlsx&amp;sheet=U0&amp;row=865&amp;col=6&amp;number=3.1&amp;sourceID=14","3.1")</f>
        <v>3.1</v>
      </c>
      <c r="G865" s="4" t="str">
        <f>HYPERLINK("http://141.218.60.56/~jnz1568/getInfo.php?workbook=11_05.xlsx&amp;sheet=U0&amp;row=865&amp;col=7&amp;number=0.0182&amp;sourceID=14","0.0182")</f>
        <v>0.0182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HYPERLINK("http://141.218.60.56/~jnz1568/getInfo.php?workbook=11_05.xlsx&amp;sheet=U0&amp;row=866&amp;col=6&amp;number=3.2&amp;sourceID=14","3.2")</f>
        <v>3.2</v>
      </c>
      <c r="G866" s="4" t="str">
        <f>HYPERLINK("http://141.218.60.56/~jnz1568/getInfo.php?workbook=11_05.xlsx&amp;sheet=U0&amp;row=866&amp;col=7&amp;number=0.0182&amp;sourceID=14","0.0182")</f>
        <v>0.0182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HYPERLINK("http://141.218.60.56/~jnz1568/getInfo.php?workbook=11_05.xlsx&amp;sheet=U0&amp;row=867&amp;col=6&amp;number=3.3&amp;sourceID=14","3.3")</f>
        <v>3.3</v>
      </c>
      <c r="G867" s="4" t="str">
        <f>HYPERLINK("http://141.218.60.56/~jnz1568/getInfo.php?workbook=11_05.xlsx&amp;sheet=U0&amp;row=867&amp;col=7&amp;number=0.0182&amp;sourceID=14","0.0182")</f>
        <v>0.0182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HYPERLINK("http://141.218.60.56/~jnz1568/getInfo.php?workbook=11_05.xlsx&amp;sheet=U0&amp;row=868&amp;col=6&amp;number=3.4&amp;sourceID=14","3.4")</f>
        <v>3.4</v>
      </c>
      <c r="G868" s="4" t="str">
        <f>HYPERLINK("http://141.218.60.56/~jnz1568/getInfo.php?workbook=11_05.xlsx&amp;sheet=U0&amp;row=868&amp;col=7&amp;number=0.0182&amp;sourceID=14","0.0182")</f>
        <v>0.0182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HYPERLINK("http://141.218.60.56/~jnz1568/getInfo.php?workbook=11_05.xlsx&amp;sheet=U0&amp;row=869&amp;col=6&amp;number=3.5&amp;sourceID=14","3.5")</f>
        <v>3.5</v>
      </c>
      <c r="G869" s="4" t="str">
        <f>HYPERLINK("http://141.218.60.56/~jnz1568/getInfo.php?workbook=11_05.xlsx&amp;sheet=U0&amp;row=869&amp;col=7&amp;number=0.0181&amp;sourceID=14","0.0181")</f>
        <v>0.0181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HYPERLINK("http://141.218.60.56/~jnz1568/getInfo.php?workbook=11_05.xlsx&amp;sheet=U0&amp;row=870&amp;col=6&amp;number=3.6&amp;sourceID=14","3.6")</f>
        <v>3.6</v>
      </c>
      <c r="G870" s="4" t="str">
        <f>HYPERLINK("http://141.218.60.56/~jnz1568/getInfo.php?workbook=11_05.xlsx&amp;sheet=U0&amp;row=870&amp;col=7&amp;number=0.0181&amp;sourceID=14","0.0181")</f>
        <v>0.0181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HYPERLINK("http://141.218.60.56/~jnz1568/getInfo.php?workbook=11_05.xlsx&amp;sheet=U0&amp;row=871&amp;col=6&amp;number=3.7&amp;sourceID=14","3.7")</f>
        <v>3.7</v>
      </c>
      <c r="G871" s="4" t="str">
        <f>HYPERLINK("http://141.218.60.56/~jnz1568/getInfo.php?workbook=11_05.xlsx&amp;sheet=U0&amp;row=871&amp;col=7&amp;number=0.0181&amp;sourceID=14","0.0181")</f>
        <v>0.0181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HYPERLINK("http://141.218.60.56/~jnz1568/getInfo.php?workbook=11_05.xlsx&amp;sheet=U0&amp;row=872&amp;col=6&amp;number=3.8&amp;sourceID=14","3.8")</f>
        <v>3.8</v>
      </c>
      <c r="G872" s="4" t="str">
        <f>HYPERLINK("http://141.218.60.56/~jnz1568/getInfo.php?workbook=11_05.xlsx&amp;sheet=U0&amp;row=872&amp;col=7&amp;number=0.0181&amp;sourceID=14","0.0181")</f>
        <v>0.0181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HYPERLINK("http://141.218.60.56/~jnz1568/getInfo.php?workbook=11_05.xlsx&amp;sheet=U0&amp;row=873&amp;col=6&amp;number=3.9&amp;sourceID=14","3.9")</f>
        <v>3.9</v>
      </c>
      <c r="G873" s="4" t="str">
        <f>HYPERLINK("http://141.218.60.56/~jnz1568/getInfo.php?workbook=11_05.xlsx&amp;sheet=U0&amp;row=873&amp;col=7&amp;number=0.0181&amp;sourceID=14","0.0181")</f>
        <v>0.0181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HYPERLINK("http://141.218.60.56/~jnz1568/getInfo.php?workbook=11_05.xlsx&amp;sheet=U0&amp;row=874&amp;col=6&amp;number=4&amp;sourceID=14","4")</f>
        <v>4</v>
      </c>
      <c r="G874" s="4" t="str">
        <f>HYPERLINK("http://141.218.60.56/~jnz1568/getInfo.php?workbook=11_05.xlsx&amp;sheet=U0&amp;row=874&amp;col=7&amp;number=0.0181&amp;sourceID=14","0.0181")</f>
        <v>0.0181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HYPERLINK("http://141.218.60.56/~jnz1568/getInfo.php?workbook=11_05.xlsx&amp;sheet=U0&amp;row=875&amp;col=6&amp;number=4.1&amp;sourceID=14","4.1")</f>
        <v>4.1</v>
      </c>
      <c r="G875" s="4" t="str">
        <f>HYPERLINK("http://141.218.60.56/~jnz1568/getInfo.php?workbook=11_05.xlsx&amp;sheet=U0&amp;row=875&amp;col=7&amp;number=0.0181&amp;sourceID=14","0.0181")</f>
        <v>0.0181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HYPERLINK("http://141.218.60.56/~jnz1568/getInfo.php?workbook=11_05.xlsx&amp;sheet=U0&amp;row=876&amp;col=6&amp;number=4.2&amp;sourceID=14","4.2")</f>
        <v>4.2</v>
      </c>
      <c r="G876" s="4" t="str">
        <f>HYPERLINK("http://141.218.60.56/~jnz1568/getInfo.php?workbook=11_05.xlsx&amp;sheet=U0&amp;row=876&amp;col=7&amp;number=0.018&amp;sourceID=14","0.018")</f>
        <v>0.018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HYPERLINK("http://141.218.60.56/~jnz1568/getInfo.php?workbook=11_05.xlsx&amp;sheet=U0&amp;row=877&amp;col=6&amp;number=4.3&amp;sourceID=14","4.3")</f>
        <v>4.3</v>
      </c>
      <c r="G877" s="4" t="str">
        <f>HYPERLINK("http://141.218.60.56/~jnz1568/getInfo.php?workbook=11_05.xlsx&amp;sheet=U0&amp;row=877&amp;col=7&amp;number=0.018&amp;sourceID=14","0.018")</f>
        <v>0.018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HYPERLINK("http://141.218.60.56/~jnz1568/getInfo.php?workbook=11_05.xlsx&amp;sheet=U0&amp;row=878&amp;col=6&amp;number=4.4&amp;sourceID=14","4.4")</f>
        <v>4.4</v>
      </c>
      <c r="G878" s="4" t="str">
        <f>HYPERLINK("http://141.218.60.56/~jnz1568/getInfo.php?workbook=11_05.xlsx&amp;sheet=U0&amp;row=878&amp;col=7&amp;number=0.0179&amp;sourceID=14","0.0179")</f>
        <v>0.0179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HYPERLINK("http://141.218.60.56/~jnz1568/getInfo.php?workbook=11_05.xlsx&amp;sheet=U0&amp;row=879&amp;col=6&amp;number=4.5&amp;sourceID=14","4.5")</f>
        <v>4.5</v>
      </c>
      <c r="G879" s="4" t="str">
        <f>HYPERLINK("http://141.218.60.56/~jnz1568/getInfo.php?workbook=11_05.xlsx&amp;sheet=U0&amp;row=879&amp;col=7&amp;number=0.0179&amp;sourceID=14","0.0179")</f>
        <v>0.0179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HYPERLINK("http://141.218.60.56/~jnz1568/getInfo.php?workbook=11_05.xlsx&amp;sheet=U0&amp;row=880&amp;col=6&amp;number=4.6&amp;sourceID=14","4.6")</f>
        <v>4.6</v>
      </c>
      <c r="G880" s="4" t="str">
        <f>HYPERLINK("http://141.218.60.56/~jnz1568/getInfo.php?workbook=11_05.xlsx&amp;sheet=U0&amp;row=880&amp;col=7&amp;number=0.0178&amp;sourceID=14","0.0178")</f>
        <v>0.0178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HYPERLINK("http://141.218.60.56/~jnz1568/getInfo.php?workbook=11_05.xlsx&amp;sheet=U0&amp;row=881&amp;col=6&amp;number=4.7&amp;sourceID=14","4.7")</f>
        <v>4.7</v>
      </c>
      <c r="G881" s="4" t="str">
        <f>HYPERLINK("http://141.218.60.56/~jnz1568/getInfo.php?workbook=11_05.xlsx&amp;sheet=U0&amp;row=881&amp;col=7&amp;number=0.0177&amp;sourceID=14","0.0177")</f>
        <v>0.0177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HYPERLINK("http://141.218.60.56/~jnz1568/getInfo.php?workbook=11_05.xlsx&amp;sheet=U0&amp;row=882&amp;col=6&amp;number=4.8&amp;sourceID=14","4.8")</f>
        <v>4.8</v>
      </c>
      <c r="G882" s="4" t="str">
        <f>HYPERLINK("http://141.218.60.56/~jnz1568/getInfo.php?workbook=11_05.xlsx&amp;sheet=U0&amp;row=882&amp;col=7&amp;number=0.0176&amp;sourceID=14","0.0176")</f>
        <v>0.0176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HYPERLINK("http://141.218.60.56/~jnz1568/getInfo.php?workbook=11_05.xlsx&amp;sheet=U0&amp;row=883&amp;col=6&amp;number=4.9&amp;sourceID=14","4.9")</f>
        <v>4.9</v>
      </c>
      <c r="G883" s="4" t="str">
        <f>HYPERLINK("http://141.218.60.56/~jnz1568/getInfo.php?workbook=11_05.xlsx&amp;sheet=U0&amp;row=883&amp;col=7&amp;number=0.0174&amp;sourceID=14","0.0174")</f>
        <v>0.0174</v>
      </c>
    </row>
    <row r="884" spans="1:7">
      <c r="A884" s="3">
        <v>11</v>
      </c>
      <c r="B884" s="3">
        <v>5</v>
      </c>
      <c r="C884" s="3">
        <v>4</v>
      </c>
      <c r="D884" s="3">
        <v>10</v>
      </c>
      <c r="E884" s="3">
        <v>1</v>
      </c>
      <c r="F884" s="4" t="str">
        <f>HYPERLINK("http://141.218.60.56/~jnz1568/getInfo.php?workbook=11_05.xlsx&amp;sheet=U0&amp;row=884&amp;col=6&amp;number=3&amp;sourceID=14","3")</f>
        <v>3</v>
      </c>
      <c r="G884" s="4" t="str">
        <f>HYPERLINK("http://141.218.60.56/~jnz1568/getInfo.php?workbook=11_05.xlsx&amp;sheet=U0&amp;row=884&amp;col=7&amp;number=0.0391&amp;sourceID=14","0.0391")</f>
        <v>0.0391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HYPERLINK("http://141.218.60.56/~jnz1568/getInfo.php?workbook=11_05.xlsx&amp;sheet=U0&amp;row=885&amp;col=6&amp;number=3.1&amp;sourceID=14","3.1")</f>
        <v>3.1</v>
      </c>
      <c r="G885" s="4" t="str">
        <f>HYPERLINK("http://141.218.60.56/~jnz1568/getInfo.php?workbook=11_05.xlsx&amp;sheet=U0&amp;row=885&amp;col=7&amp;number=0.0391&amp;sourceID=14","0.0391")</f>
        <v>0.0391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HYPERLINK("http://141.218.60.56/~jnz1568/getInfo.php?workbook=11_05.xlsx&amp;sheet=U0&amp;row=886&amp;col=6&amp;number=3.2&amp;sourceID=14","3.2")</f>
        <v>3.2</v>
      </c>
      <c r="G886" s="4" t="str">
        <f>HYPERLINK("http://141.218.60.56/~jnz1568/getInfo.php?workbook=11_05.xlsx&amp;sheet=U0&amp;row=886&amp;col=7&amp;number=0.0391&amp;sourceID=14","0.0391")</f>
        <v>0.0391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HYPERLINK("http://141.218.60.56/~jnz1568/getInfo.php?workbook=11_05.xlsx&amp;sheet=U0&amp;row=887&amp;col=6&amp;number=3.3&amp;sourceID=14","3.3")</f>
        <v>3.3</v>
      </c>
      <c r="G887" s="4" t="str">
        <f>HYPERLINK("http://141.218.60.56/~jnz1568/getInfo.php?workbook=11_05.xlsx&amp;sheet=U0&amp;row=887&amp;col=7&amp;number=0.0391&amp;sourceID=14","0.0391")</f>
        <v>0.0391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HYPERLINK("http://141.218.60.56/~jnz1568/getInfo.php?workbook=11_05.xlsx&amp;sheet=U0&amp;row=888&amp;col=6&amp;number=3.4&amp;sourceID=14","3.4")</f>
        <v>3.4</v>
      </c>
      <c r="G888" s="4" t="str">
        <f>HYPERLINK("http://141.218.60.56/~jnz1568/getInfo.php?workbook=11_05.xlsx&amp;sheet=U0&amp;row=888&amp;col=7&amp;number=0.0391&amp;sourceID=14","0.0391")</f>
        <v>0.0391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HYPERLINK("http://141.218.60.56/~jnz1568/getInfo.php?workbook=11_05.xlsx&amp;sheet=U0&amp;row=889&amp;col=6&amp;number=3.5&amp;sourceID=14","3.5")</f>
        <v>3.5</v>
      </c>
      <c r="G889" s="4" t="str">
        <f>HYPERLINK("http://141.218.60.56/~jnz1568/getInfo.php?workbook=11_05.xlsx&amp;sheet=U0&amp;row=889&amp;col=7&amp;number=0.0391&amp;sourceID=14","0.0391")</f>
        <v>0.0391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HYPERLINK("http://141.218.60.56/~jnz1568/getInfo.php?workbook=11_05.xlsx&amp;sheet=U0&amp;row=890&amp;col=6&amp;number=3.6&amp;sourceID=14","3.6")</f>
        <v>3.6</v>
      </c>
      <c r="G890" s="4" t="str">
        <f>HYPERLINK("http://141.218.60.56/~jnz1568/getInfo.php?workbook=11_05.xlsx&amp;sheet=U0&amp;row=890&amp;col=7&amp;number=0.0391&amp;sourceID=14","0.0391")</f>
        <v>0.0391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HYPERLINK("http://141.218.60.56/~jnz1568/getInfo.php?workbook=11_05.xlsx&amp;sheet=U0&amp;row=891&amp;col=6&amp;number=3.7&amp;sourceID=14","3.7")</f>
        <v>3.7</v>
      </c>
      <c r="G891" s="4" t="str">
        <f>HYPERLINK("http://141.218.60.56/~jnz1568/getInfo.php?workbook=11_05.xlsx&amp;sheet=U0&amp;row=891&amp;col=7&amp;number=0.039&amp;sourceID=14","0.039")</f>
        <v>0.039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HYPERLINK("http://141.218.60.56/~jnz1568/getInfo.php?workbook=11_05.xlsx&amp;sheet=U0&amp;row=892&amp;col=6&amp;number=3.8&amp;sourceID=14","3.8")</f>
        <v>3.8</v>
      </c>
      <c r="G892" s="4" t="str">
        <f>HYPERLINK("http://141.218.60.56/~jnz1568/getInfo.php?workbook=11_05.xlsx&amp;sheet=U0&amp;row=892&amp;col=7&amp;number=0.039&amp;sourceID=14","0.039")</f>
        <v>0.039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HYPERLINK("http://141.218.60.56/~jnz1568/getInfo.php?workbook=11_05.xlsx&amp;sheet=U0&amp;row=893&amp;col=6&amp;number=3.9&amp;sourceID=14","3.9")</f>
        <v>3.9</v>
      </c>
      <c r="G893" s="4" t="str">
        <f>HYPERLINK("http://141.218.60.56/~jnz1568/getInfo.php?workbook=11_05.xlsx&amp;sheet=U0&amp;row=893&amp;col=7&amp;number=0.039&amp;sourceID=14","0.039")</f>
        <v>0.039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HYPERLINK("http://141.218.60.56/~jnz1568/getInfo.php?workbook=11_05.xlsx&amp;sheet=U0&amp;row=894&amp;col=6&amp;number=4&amp;sourceID=14","4")</f>
        <v>4</v>
      </c>
      <c r="G894" s="4" t="str">
        <f>HYPERLINK("http://141.218.60.56/~jnz1568/getInfo.php?workbook=11_05.xlsx&amp;sheet=U0&amp;row=894&amp;col=7&amp;number=0.0389&amp;sourceID=14","0.0389")</f>
        <v>0.0389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HYPERLINK("http://141.218.60.56/~jnz1568/getInfo.php?workbook=11_05.xlsx&amp;sheet=U0&amp;row=895&amp;col=6&amp;number=4.1&amp;sourceID=14","4.1")</f>
        <v>4.1</v>
      </c>
      <c r="G895" s="4" t="str">
        <f>HYPERLINK("http://141.218.60.56/~jnz1568/getInfo.php?workbook=11_05.xlsx&amp;sheet=U0&amp;row=895&amp;col=7&amp;number=0.0389&amp;sourceID=14","0.0389")</f>
        <v>0.0389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HYPERLINK("http://141.218.60.56/~jnz1568/getInfo.php?workbook=11_05.xlsx&amp;sheet=U0&amp;row=896&amp;col=6&amp;number=4.2&amp;sourceID=14","4.2")</f>
        <v>4.2</v>
      </c>
      <c r="G896" s="4" t="str">
        <f>HYPERLINK("http://141.218.60.56/~jnz1568/getInfo.php?workbook=11_05.xlsx&amp;sheet=U0&amp;row=896&amp;col=7&amp;number=0.0388&amp;sourceID=14","0.0388")</f>
        <v>0.0388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HYPERLINK("http://141.218.60.56/~jnz1568/getInfo.php?workbook=11_05.xlsx&amp;sheet=U0&amp;row=897&amp;col=6&amp;number=4.3&amp;sourceID=14","4.3")</f>
        <v>4.3</v>
      </c>
      <c r="G897" s="4" t="str">
        <f>HYPERLINK("http://141.218.60.56/~jnz1568/getInfo.php?workbook=11_05.xlsx&amp;sheet=U0&amp;row=897&amp;col=7&amp;number=0.0387&amp;sourceID=14","0.0387")</f>
        <v>0.0387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HYPERLINK("http://141.218.60.56/~jnz1568/getInfo.php?workbook=11_05.xlsx&amp;sheet=U0&amp;row=898&amp;col=6&amp;number=4.4&amp;sourceID=14","4.4")</f>
        <v>4.4</v>
      </c>
      <c r="G898" s="4" t="str">
        <f>HYPERLINK("http://141.218.60.56/~jnz1568/getInfo.php?workbook=11_05.xlsx&amp;sheet=U0&amp;row=898&amp;col=7&amp;number=0.0386&amp;sourceID=14","0.0386")</f>
        <v>0.0386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HYPERLINK("http://141.218.60.56/~jnz1568/getInfo.php?workbook=11_05.xlsx&amp;sheet=U0&amp;row=899&amp;col=6&amp;number=4.5&amp;sourceID=14","4.5")</f>
        <v>4.5</v>
      </c>
      <c r="G899" s="4" t="str">
        <f>HYPERLINK("http://141.218.60.56/~jnz1568/getInfo.php?workbook=11_05.xlsx&amp;sheet=U0&amp;row=899&amp;col=7&amp;number=0.0384&amp;sourceID=14","0.0384")</f>
        <v>0.0384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HYPERLINK("http://141.218.60.56/~jnz1568/getInfo.php?workbook=11_05.xlsx&amp;sheet=U0&amp;row=900&amp;col=6&amp;number=4.6&amp;sourceID=14","4.6")</f>
        <v>4.6</v>
      </c>
      <c r="G900" s="4" t="str">
        <f>HYPERLINK("http://141.218.60.56/~jnz1568/getInfo.php?workbook=11_05.xlsx&amp;sheet=U0&amp;row=900&amp;col=7&amp;number=0.0382&amp;sourceID=14","0.0382")</f>
        <v>0.0382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HYPERLINK("http://141.218.60.56/~jnz1568/getInfo.php?workbook=11_05.xlsx&amp;sheet=U0&amp;row=901&amp;col=6&amp;number=4.7&amp;sourceID=14","4.7")</f>
        <v>4.7</v>
      </c>
      <c r="G901" s="4" t="str">
        <f>HYPERLINK("http://141.218.60.56/~jnz1568/getInfo.php?workbook=11_05.xlsx&amp;sheet=U0&amp;row=901&amp;col=7&amp;number=0.038&amp;sourceID=14","0.038")</f>
        <v>0.038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HYPERLINK("http://141.218.60.56/~jnz1568/getInfo.php?workbook=11_05.xlsx&amp;sheet=U0&amp;row=902&amp;col=6&amp;number=4.8&amp;sourceID=14","4.8")</f>
        <v>4.8</v>
      </c>
      <c r="G902" s="4" t="str">
        <f>HYPERLINK("http://141.218.60.56/~jnz1568/getInfo.php?workbook=11_05.xlsx&amp;sheet=U0&amp;row=902&amp;col=7&amp;number=0.0377&amp;sourceID=14","0.0377")</f>
        <v>0.0377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HYPERLINK("http://141.218.60.56/~jnz1568/getInfo.php?workbook=11_05.xlsx&amp;sheet=U0&amp;row=903&amp;col=6&amp;number=4.9&amp;sourceID=14","4.9")</f>
        <v>4.9</v>
      </c>
      <c r="G903" s="4" t="str">
        <f>HYPERLINK("http://141.218.60.56/~jnz1568/getInfo.php?workbook=11_05.xlsx&amp;sheet=U0&amp;row=903&amp;col=7&amp;number=0.0373&amp;sourceID=14","0.0373")</f>
        <v>0.0373</v>
      </c>
    </row>
    <row r="904" spans="1:7">
      <c r="A904" s="3">
        <v>11</v>
      </c>
      <c r="B904" s="3">
        <v>5</v>
      </c>
      <c r="C904" s="3">
        <v>4</v>
      </c>
      <c r="D904" s="3">
        <v>11</v>
      </c>
      <c r="E904" s="3">
        <v>1</v>
      </c>
      <c r="F904" s="4" t="str">
        <f>HYPERLINK("http://141.218.60.56/~jnz1568/getInfo.php?workbook=11_05.xlsx&amp;sheet=U0&amp;row=904&amp;col=6&amp;number=3&amp;sourceID=14","3")</f>
        <v>3</v>
      </c>
      <c r="G904" s="4" t="str">
        <f>HYPERLINK("http://141.218.60.56/~jnz1568/getInfo.php?workbook=11_05.xlsx&amp;sheet=U0&amp;row=904&amp;col=7&amp;number=1.57&amp;sourceID=14","1.57")</f>
        <v>1.57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HYPERLINK("http://141.218.60.56/~jnz1568/getInfo.php?workbook=11_05.xlsx&amp;sheet=U0&amp;row=905&amp;col=6&amp;number=3.1&amp;sourceID=14","3.1")</f>
        <v>3.1</v>
      </c>
      <c r="G905" s="4" t="str">
        <f>HYPERLINK("http://141.218.60.56/~jnz1568/getInfo.php?workbook=11_05.xlsx&amp;sheet=U0&amp;row=905&amp;col=7&amp;number=1.57&amp;sourceID=14","1.57")</f>
        <v>1.57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HYPERLINK("http://141.218.60.56/~jnz1568/getInfo.php?workbook=11_05.xlsx&amp;sheet=U0&amp;row=906&amp;col=6&amp;number=3.2&amp;sourceID=14","3.2")</f>
        <v>3.2</v>
      </c>
      <c r="G906" s="4" t="str">
        <f>HYPERLINK("http://141.218.60.56/~jnz1568/getInfo.php?workbook=11_05.xlsx&amp;sheet=U0&amp;row=906&amp;col=7&amp;number=1.57&amp;sourceID=14","1.57")</f>
        <v>1.57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HYPERLINK("http://141.218.60.56/~jnz1568/getInfo.php?workbook=11_05.xlsx&amp;sheet=U0&amp;row=907&amp;col=6&amp;number=3.3&amp;sourceID=14","3.3")</f>
        <v>3.3</v>
      </c>
      <c r="G907" s="4" t="str">
        <f>HYPERLINK("http://141.218.60.56/~jnz1568/getInfo.php?workbook=11_05.xlsx&amp;sheet=U0&amp;row=907&amp;col=7&amp;number=1.57&amp;sourceID=14","1.57")</f>
        <v>1.57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HYPERLINK("http://141.218.60.56/~jnz1568/getInfo.php?workbook=11_05.xlsx&amp;sheet=U0&amp;row=908&amp;col=6&amp;number=3.4&amp;sourceID=14","3.4")</f>
        <v>3.4</v>
      </c>
      <c r="G908" s="4" t="str">
        <f>HYPERLINK("http://141.218.60.56/~jnz1568/getInfo.php?workbook=11_05.xlsx&amp;sheet=U0&amp;row=908&amp;col=7&amp;number=1.58&amp;sourceID=14","1.58")</f>
        <v>1.58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HYPERLINK("http://141.218.60.56/~jnz1568/getInfo.php?workbook=11_05.xlsx&amp;sheet=U0&amp;row=909&amp;col=6&amp;number=3.5&amp;sourceID=14","3.5")</f>
        <v>3.5</v>
      </c>
      <c r="G909" s="4" t="str">
        <f>HYPERLINK("http://141.218.60.56/~jnz1568/getInfo.php?workbook=11_05.xlsx&amp;sheet=U0&amp;row=909&amp;col=7&amp;number=1.58&amp;sourceID=14","1.58")</f>
        <v>1.58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HYPERLINK("http://141.218.60.56/~jnz1568/getInfo.php?workbook=11_05.xlsx&amp;sheet=U0&amp;row=910&amp;col=6&amp;number=3.6&amp;sourceID=14","3.6")</f>
        <v>3.6</v>
      </c>
      <c r="G910" s="4" t="str">
        <f>HYPERLINK("http://141.218.60.56/~jnz1568/getInfo.php?workbook=11_05.xlsx&amp;sheet=U0&amp;row=910&amp;col=7&amp;number=1.58&amp;sourceID=14","1.58")</f>
        <v>1.58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HYPERLINK("http://141.218.60.56/~jnz1568/getInfo.php?workbook=11_05.xlsx&amp;sheet=U0&amp;row=911&amp;col=6&amp;number=3.7&amp;sourceID=14","3.7")</f>
        <v>3.7</v>
      </c>
      <c r="G911" s="4" t="str">
        <f>HYPERLINK("http://141.218.60.56/~jnz1568/getInfo.php?workbook=11_05.xlsx&amp;sheet=U0&amp;row=911&amp;col=7&amp;number=1.58&amp;sourceID=14","1.58")</f>
        <v>1.58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HYPERLINK("http://141.218.60.56/~jnz1568/getInfo.php?workbook=11_05.xlsx&amp;sheet=U0&amp;row=912&amp;col=6&amp;number=3.8&amp;sourceID=14","3.8")</f>
        <v>3.8</v>
      </c>
      <c r="G912" s="4" t="str">
        <f>HYPERLINK("http://141.218.60.56/~jnz1568/getInfo.php?workbook=11_05.xlsx&amp;sheet=U0&amp;row=912&amp;col=7&amp;number=1.58&amp;sourceID=14","1.58")</f>
        <v>1.58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HYPERLINK("http://141.218.60.56/~jnz1568/getInfo.php?workbook=11_05.xlsx&amp;sheet=U0&amp;row=913&amp;col=6&amp;number=3.9&amp;sourceID=14","3.9")</f>
        <v>3.9</v>
      </c>
      <c r="G913" s="4" t="str">
        <f>HYPERLINK("http://141.218.60.56/~jnz1568/getInfo.php?workbook=11_05.xlsx&amp;sheet=U0&amp;row=913&amp;col=7&amp;number=1.58&amp;sourceID=14","1.58")</f>
        <v>1.58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HYPERLINK("http://141.218.60.56/~jnz1568/getInfo.php?workbook=11_05.xlsx&amp;sheet=U0&amp;row=914&amp;col=6&amp;number=4&amp;sourceID=14","4")</f>
        <v>4</v>
      </c>
      <c r="G914" s="4" t="str">
        <f>HYPERLINK("http://141.218.60.56/~jnz1568/getInfo.php?workbook=11_05.xlsx&amp;sheet=U0&amp;row=914&amp;col=7&amp;number=1.58&amp;sourceID=14","1.58")</f>
        <v>1.58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HYPERLINK("http://141.218.60.56/~jnz1568/getInfo.php?workbook=11_05.xlsx&amp;sheet=U0&amp;row=915&amp;col=6&amp;number=4.1&amp;sourceID=14","4.1")</f>
        <v>4.1</v>
      </c>
      <c r="G915" s="4" t="str">
        <f>HYPERLINK("http://141.218.60.56/~jnz1568/getInfo.php?workbook=11_05.xlsx&amp;sheet=U0&amp;row=915&amp;col=7&amp;number=1.58&amp;sourceID=14","1.58")</f>
        <v>1.58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HYPERLINK("http://141.218.60.56/~jnz1568/getInfo.php?workbook=11_05.xlsx&amp;sheet=U0&amp;row=916&amp;col=6&amp;number=4.2&amp;sourceID=14","4.2")</f>
        <v>4.2</v>
      </c>
      <c r="G916" s="4" t="str">
        <f>HYPERLINK("http://141.218.60.56/~jnz1568/getInfo.php?workbook=11_05.xlsx&amp;sheet=U0&amp;row=916&amp;col=7&amp;number=1.59&amp;sourceID=14","1.59")</f>
        <v>1.59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HYPERLINK("http://141.218.60.56/~jnz1568/getInfo.php?workbook=11_05.xlsx&amp;sheet=U0&amp;row=917&amp;col=6&amp;number=4.3&amp;sourceID=14","4.3")</f>
        <v>4.3</v>
      </c>
      <c r="G917" s="4" t="str">
        <f>HYPERLINK("http://141.218.60.56/~jnz1568/getInfo.php?workbook=11_05.xlsx&amp;sheet=U0&amp;row=917&amp;col=7&amp;number=1.59&amp;sourceID=14","1.59")</f>
        <v>1.59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HYPERLINK("http://141.218.60.56/~jnz1568/getInfo.php?workbook=11_05.xlsx&amp;sheet=U0&amp;row=918&amp;col=6&amp;number=4.4&amp;sourceID=14","4.4")</f>
        <v>4.4</v>
      </c>
      <c r="G918" s="4" t="str">
        <f>HYPERLINK("http://141.218.60.56/~jnz1568/getInfo.php?workbook=11_05.xlsx&amp;sheet=U0&amp;row=918&amp;col=7&amp;number=1.59&amp;sourceID=14","1.59")</f>
        <v>1.59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HYPERLINK("http://141.218.60.56/~jnz1568/getInfo.php?workbook=11_05.xlsx&amp;sheet=U0&amp;row=919&amp;col=6&amp;number=4.5&amp;sourceID=14","4.5")</f>
        <v>4.5</v>
      </c>
      <c r="G919" s="4" t="str">
        <f>HYPERLINK("http://141.218.60.56/~jnz1568/getInfo.php?workbook=11_05.xlsx&amp;sheet=U0&amp;row=919&amp;col=7&amp;number=1.6&amp;sourceID=14","1.6")</f>
        <v>1.6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HYPERLINK("http://141.218.60.56/~jnz1568/getInfo.php?workbook=11_05.xlsx&amp;sheet=U0&amp;row=920&amp;col=6&amp;number=4.6&amp;sourceID=14","4.6")</f>
        <v>4.6</v>
      </c>
      <c r="G920" s="4" t="str">
        <f>HYPERLINK("http://141.218.60.56/~jnz1568/getInfo.php?workbook=11_05.xlsx&amp;sheet=U0&amp;row=920&amp;col=7&amp;number=1.6&amp;sourceID=14","1.6")</f>
        <v>1.6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HYPERLINK("http://141.218.60.56/~jnz1568/getInfo.php?workbook=11_05.xlsx&amp;sheet=U0&amp;row=921&amp;col=6&amp;number=4.7&amp;sourceID=14","4.7")</f>
        <v>4.7</v>
      </c>
      <c r="G921" s="4" t="str">
        <f>HYPERLINK("http://141.218.60.56/~jnz1568/getInfo.php?workbook=11_05.xlsx&amp;sheet=U0&amp;row=921&amp;col=7&amp;number=1.61&amp;sourceID=14","1.61")</f>
        <v>1.61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HYPERLINK("http://141.218.60.56/~jnz1568/getInfo.php?workbook=11_05.xlsx&amp;sheet=U0&amp;row=922&amp;col=6&amp;number=4.8&amp;sourceID=14","4.8")</f>
        <v>4.8</v>
      </c>
      <c r="G922" s="4" t="str">
        <f>HYPERLINK("http://141.218.60.56/~jnz1568/getInfo.php?workbook=11_05.xlsx&amp;sheet=U0&amp;row=922&amp;col=7&amp;number=1.62&amp;sourceID=14","1.62")</f>
        <v>1.62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HYPERLINK("http://141.218.60.56/~jnz1568/getInfo.php?workbook=11_05.xlsx&amp;sheet=U0&amp;row=923&amp;col=6&amp;number=4.9&amp;sourceID=14","4.9")</f>
        <v>4.9</v>
      </c>
      <c r="G923" s="4" t="str">
        <f>HYPERLINK("http://141.218.60.56/~jnz1568/getInfo.php?workbook=11_05.xlsx&amp;sheet=U0&amp;row=923&amp;col=7&amp;number=1.63&amp;sourceID=14","1.63")</f>
        <v>1.63</v>
      </c>
    </row>
    <row r="924" spans="1:7">
      <c r="A924" s="3">
        <v>11</v>
      </c>
      <c r="B924" s="3">
        <v>5</v>
      </c>
      <c r="C924" s="3">
        <v>4</v>
      </c>
      <c r="D924" s="3">
        <v>12</v>
      </c>
      <c r="E924" s="3">
        <v>1</v>
      </c>
      <c r="F924" s="4" t="str">
        <f>HYPERLINK("http://141.218.60.56/~jnz1568/getInfo.php?workbook=11_05.xlsx&amp;sheet=U0&amp;row=924&amp;col=6&amp;number=3&amp;sourceID=14","3")</f>
        <v>3</v>
      </c>
      <c r="G924" s="4" t="str">
        <f>HYPERLINK("http://141.218.60.56/~jnz1568/getInfo.php?workbook=11_05.xlsx&amp;sheet=U0&amp;row=924&amp;col=7&amp;number=0.0485&amp;sourceID=14","0.0485")</f>
        <v>0.0485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HYPERLINK("http://141.218.60.56/~jnz1568/getInfo.php?workbook=11_05.xlsx&amp;sheet=U0&amp;row=925&amp;col=6&amp;number=3.1&amp;sourceID=14","3.1")</f>
        <v>3.1</v>
      </c>
      <c r="G925" s="4" t="str">
        <f>HYPERLINK("http://141.218.60.56/~jnz1568/getInfo.php?workbook=11_05.xlsx&amp;sheet=U0&amp;row=925&amp;col=7&amp;number=0.0485&amp;sourceID=14","0.0485")</f>
        <v>0.0485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HYPERLINK("http://141.218.60.56/~jnz1568/getInfo.php?workbook=11_05.xlsx&amp;sheet=U0&amp;row=926&amp;col=6&amp;number=3.2&amp;sourceID=14","3.2")</f>
        <v>3.2</v>
      </c>
      <c r="G926" s="4" t="str">
        <f>HYPERLINK("http://141.218.60.56/~jnz1568/getInfo.php?workbook=11_05.xlsx&amp;sheet=U0&amp;row=926&amp;col=7&amp;number=0.0485&amp;sourceID=14","0.0485")</f>
        <v>0.0485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HYPERLINK("http://141.218.60.56/~jnz1568/getInfo.php?workbook=11_05.xlsx&amp;sheet=U0&amp;row=927&amp;col=6&amp;number=3.3&amp;sourceID=14","3.3")</f>
        <v>3.3</v>
      </c>
      <c r="G927" s="4" t="str">
        <f>HYPERLINK("http://141.218.60.56/~jnz1568/getInfo.php?workbook=11_05.xlsx&amp;sheet=U0&amp;row=927&amp;col=7&amp;number=0.0485&amp;sourceID=14","0.0485")</f>
        <v>0.0485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HYPERLINK("http://141.218.60.56/~jnz1568/getInfo.php?workbook=11_05.xlsx&amp;sheet=U0&amp;row=928&amp;col=6&amp;number=3.4&amp;sourceID=14","3.4")</f>
        <v>3.4</v>
      </c>
      <c r="G928" s="4" t="str">
        <f>HYPERLINK("http://141.218.60.56/~jnz1568/getInfo.php?workbook=11_05.xlsx&amp;sheet=U0&amp;row=928&amp;col=7&amp;number=0.0484&amp;sourceID=14","0.0484")</f>
        <v>0.0484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HYPERLINK("http://141.218.60.56/~jnz1568/getInfo.php?workbook=11_05.xlsx&amp;sheet=U0&amp;row=929&amp;col=6&amp;number=3.5&amp;sourceID=14","3.5")</f>
        <v>3.5</v>
      </c>
      <c r="G929" s="4" t="str">
        <f>HYPERLINK("http://141.218.60.56/~jnz1568/getInfo.php?workbook=11_05.xlsx&amp;sheet=U0&amp;row=929&amp;col=7&amp;number=0.0484&amp;sourceID=14","0.0484")</f>
        <v>0.0484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HYPERLINK("http://141.218.60.56/~jnz1568/getInfo.php?workbook=11_05.xlsx&amp;sheet=U0&amp;row=930&amp;col=6&amp;number=3.6&amp;sourceID=14","3.6")</f>
        <v>3.6</v>
      </c>
      <c r="G930" s="4" t="str">
        <f>HYPERLINK("http://141.218.60.56/~jnz1568/getInfo.php?workbook=11_05.xlsx&amp;sheet=U0&amp;row=930&amp;col=7&amp;number=0.0484&amp;sourceID=14","0.0484")</f>
        <v>0.0484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HYPERLINK("http://141.218.60.56/~jnz1568/getInfo.php?workbook=11_05.xlsx&amp;sheet=U0&amp;row=931&amp;col=6&amp;number=3.7&amp;sourceID=14","3.7")</f>
        <v>3.7</v>
      </c>
      <c r="G931" s="4" t="str">
        <f>HYPERLINK("http://141.218.60.56/~jnz1568/getInfo.php?workbook=11_05.xlsx&amp;sheet=U0&amp;row=931&amp;col=7&amp;number=0.0484&amp;sourceID=14","0.0484")</f>
        <v>0.0484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HYPERLINK("http://141.218.60.56/~jnz1568/getInfo.php?workbook=11_05.xlsx&amp;sheet=U0&amp;row=932&amp;col=6&amp;number=3.8&amp;sourceID=14","3.8")</f>
        <v>3.8</v>
      </c>
      <c r="G932" s="4" t="str">
        <f>HYPERLINK("http://141.218.60.56/~jnz1568/getInfo.php?workbook=11_05.xlsx&amp;sheet=U0&amp;row=932&amp;col=7&amp;number=0.0484&amp;sourceID=14","0.0484")</f>
        <v>0.0484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HYPERLINK("http://141.218.60.56/~jnz1568/getInfo.php?workbook=11_05.xlsx&amp;sheet=U0&amp;row=933&amp;col=6&amp;number=3.9&amp;sourceID=14","3.9")</f>
        <v>3.9</v>
      </c>
      <c r="G933" s="4" t="str">
        <f>HYPERLINK("http://141.218.60.56/~jnz1568/getInfo.php?workbook=11_05.xlsx&amp;sheet=U0&amp;row=933&amp;col=7&amp;number=0.0483&amp;sourceID=14","0.0483")</f>
        <v>0.0483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HYPERLINK("http://141.218.60.56/~jnz1568/getInfo.php?workbook=11_05.xlsx&amp;sheet=U0&amp;row=934&amp;col=6&amp;number=4&amp;sourceID=14","4")</f>
        <v>4</v>
      </c>
      <c r="G934" s="4" t="str">
        <f>HYPERLINK("http://141.218.60.56/~jnz1568/getInfo.php?workbook=11_05.xlsx&amp;sheet=U0&amp;row=934&amp;col=7&amp;number=0.0483&amp;sourceID=14","0.0483")</f>
        <v>0.0483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HYPERLINK("http://141.218.60.56/~jnz1568/getInfo.php?workbook=11_05.xlsx&amp;sheet=U0&amp;row=935&amp;col=6&amp;number=4.1&amp;sourceID=14","4.1")</f>
        <v>4.1</v>
      </c>
      <c r="G935" s="4" t="str">
        <f>HYPERLINK("http://141.218.60.56/~jnz1568/getInfo.php?workbook=11_05.xlsx&amp;sheet=U0&amp;row=935&amp;col=7&amp;number=0.0482&amp;sourceID=14","0.0482")</f>
        <v>0.0482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HYPERLINK("http://141.218.60.56/~jnz1568/getInfo.php?workbook=11_05.xlsx&amp;sheet=U0&amp;row=936&amp;col=6&amp;number=4.2&amp;sourceID=14","4.2")</f>
        <v>4.2</v>
      </c>
      <c r="G936" s="4" t="str">
        <f>HYPERLINK("http://141.218.60.56/~jnz1568/getInfo.php?workbook=11_05.xlsx&amp;sheet=U0&amp;row=936&amp;col=7&amp;number=0.0482&amp;sourceID=14","0.0482")</f>
        <v>0.0482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HYPERLINK("http://141.218.60.56/~jnz1568/getInfo.php?workbook=11_05.xlsx&amp;sheet=U0&amp;row=937&amp;col=6&amp;number=4.3&amp;sourceID=14","4.3")</f>
        <v>4.3</v>
      </c>
      <c r="G937" s="4" t="str">
        <f>HYPERLINK("http://141.218.60.56/~jnz1568/getInfo.php?workbook=11_05.xlsx&amp;sheet=U0&amp;row=937&amp;col=7&amp;number=0.0481&amp;sourceID=14","0.0481")</f>
        <v>0.0481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HYPERLINK("http://141.218.60.56/~jnz1568/getInfo.php?workbook=11_05.xlsx&amp;sheet=U0&amp;row=938&amp;col=6&amp;number=4.4&amp;sourceID=14","4.4")</f>
        <v>4.4</v>
      </c>
      <c r="G938" s="4" t="str">
        <f>HYPERLINK("http://141.218.60.56/~jnz1568/getInfo.php?workbook=11_05.xlsx&amp;sheet=U0&amp;row=938&amp;col=7&amp;number=0.048&amp;sourceID=14","0.048")</f>
        <v>0.048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HYPERLINK("http://141.218.60.56/~jnz1568/getInfo.php?workbook=11_05.xlsx&amp;sheet=U0&amp;row=939&amp;col=6&amp;number=4.5&amp;sourceID=14","4.5")</f>
        <v>4.5</v>
      </c>
      <c r="G939" s="4" t="str">
        <f>HYPERLINK("http://141.218.60.56/~jnz1568/getInfo.php?workbook=11_05.xlsx&amp;sheet=U0&amp;row=939&amp;col=7&amp;number=0.0479&amp;sourceID=14","0.0479")</f>
        <v>0.0479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HYPERLINK("http://141.218.60.56/~jnz1568/getInfo.php?workbook=11_05.xlsx&amp;sheet=U0&amp;row=940&amp;col=6&amp;number=4.6&amp;sourceID=14","4.6")</f>
        <v>4.6</v>
      </c>
      <c r="G940" s="4" t="str">
        <f>HYPERLINK("http://141.218.60.56/~jnz1568/getInfo.php?workbook=11_05.xlsx&amp;sheet=U0&amp;row=940&amp;col=7&amp;number=0.0477&amp;sourceID=14","0.0477")</f>
        <v>0.0477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HYPERLINK("http://141.218.60.56/~jnz1568/getInfo.php?workbook=11_05.xlsx&amp;sheet=U0&amp;row=941&amp;col=6&amp;number=4.7&amp;sourceID=14","4.7")</f>
        <v>4.7</v>
      </c>
      <c r="G941" s="4" t="str">
        <f>HYPERLINK("http://141.218.60.56/~jnz1568/getInfo.php?workbook=11_05.xlsx&amp;sheet=U0&amp;row=941&amp;col=7&amp;number=0.0475&amp;sourceID=14","0.0475")</f>
        <v>0.0475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HYPERLINK("http://141.218.60.56/~jnz1568/getInfo.php?workbook=11_05.xlsx&amp;sheet=U0&amp;row=942&amp;col=6&amp;number=4.8&amp;sourceID=14","4.8")</f>
        <v>4.8</v>
      </c>
      <c r="G942" s="4" t="str">
        <f>HYPERLINK("http://141.218.60.56/~jnz1568/getInfo.php?workbook=11_05.xlsx&amp;sheet=U0&amp;row=942&amp;col=7&amp;number=0.0473&amp;sourceID=14","0.0473")</f>
        <v>0.0473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HYPERLINK("http://141.218.60.56/~jnz1568/getInfo.php?workbook=11_05.xlsx&amp;sheet=U0&amp;row=943&amp;col=6&amp;number=4.9&amp;sourceID=14","4.9")</f>
        <v>4.9</v>
      </c>
      <c r="G943" s="4" t="str">
        <f>HYPERLINK("http://141.218.60.56/~jnz1568/getInfo.php?workbook=11_05.xlsx&amp;sheet=U0&amp;row=943&amp;col=7&amp;number=0.0469&amp;sourceID=14","0.0469")</f>
        <v>0.0469</v>
      </c>
    </row>
    <row r="944" spans="1:7">
      <c r="A944" s="3">
        <v>11</v>
      </c>
      <c r="B944" s="3">
        <v>5</v>
      </c>
      <c r="C944" s="3">
        <v>4</v>
      </c>
      <c r="D944" s="3">
        <v>13</v>
      </c>
      <c r="E944" s="3">
        <v>1</v>
      </c>
      <c r="F944" s="4" t="str">
        <f>HYPERLINK("http://141.218.60.56/~jnz1568/getInfo.php?workbook=11_05.xlsx&amp;sheet=U0&amp;row=944&amp;col=6&amp;number=3&amp;sourceID=14","3")</f>
        <v>3</v>
      </c>
      <c r="G944" s="4" t="str">
        <f>HYPERLINK("http://141.218.60.56/~jnz1568/getInfo.php?workbook=11_05.xlsx&amp;sheet=U0&amp;row=944&amp;col=7&amp;number=0.0318&amp;sourceID=14","0.0318")</f>
        <v>0.0318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HYPERLINK("http://141.218.60.56/~jnz1568/getInfo.php?workbook=11_05.xlsx&amp;sheet=U0&amp;row=945&amp;col=6&amp;number=3.1&amp;sourceID=14","3.1")</f>
        <v>3.1</v>
      </c>
      <c r="G945" s="4" t="str">
        <f>HYPERLINK("http://141.218.60.56/~jnz1568/getInfo.php?workbook=11_05.xlsx&amp;sheet=U0&amp;row=945&amp;col=7&amp;number=0.0318&amp;sourceID=14","0.0318")</f>
        <v>0.0318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HYPERLINK("http://141.218.60.56/~jnz1568/getInfo.php?workbook=11_05.xlsx&amp;sheet=U0&amp;row=946&amp;col=6&amp;number=3.2&amp;sourceID=14","3.2")</f>
        <v>3.2</v>
      </c>
      <c r="G946" s="4" t="str">
        <f>HYPERLINK("http://141.218.60.56/~jnz1568/getInfo.php?workbook=11_05.xlsx&amp;sheet=U0&amp;row=946&amp;col=7&amp;number=0.0318&amp;sourceID=14","0.0318")</f>
        <v>0.0318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HYPERLINK("http://141.218.60.56/~jnz1568/getInfo.php?workbook=11_05.xlsx&amp;sheet=U0&amp;row=947&amp;col=6&amp;number=3.3&amp;sourceID=14","3.3")</f>
        <v>3.3</v>
      </c>
      <c r="G947" s="4" t="str">
        <f>HYPERLINK("http://141.218.60.56/~jnz1568/getInfo.php?workbook=11_05.xlsx&amp;sheet=U0&amp;row=947&amp;col=7&amp;number=0.0317&amp;sourceID=14","0.0317")</f>
        <v>0.0317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HYPERLINK("http://141.218.60.56/~jnz1568/getInfo.php?workbook=11_05.xlsx&amp;sheet=U0&amp;row=948&amp;col=6&amp;number=3.4&amp;sourceID=14","3.4")</f>
        <v>3.4</v>
      </c>
      <c r="G948" s="4" t="str">
        <f>HYPERLINK("http://141.218.60.56/~jnz1568/getInfo.php?workbook=11_05.xlsx&amp;sheet=U0&amp;row=948&amp;col=7&amp;number=0.0317&amp;sourceID=14","0.0317")</f>
        <v>0.0317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HYPERLINK("http://141.218.60.56/~jnz1568/getInfo.php?workbook=11_05.xlsx&amp;sheet=U0&amp;row=949&amp;col=6&amp;number=3.5&amp;sourceID=14","3.5")</f>
        <v>3.5</v>
      </c>
      <c r="G949" s="4" t="str">
        <f>HYPERLINK("http://141.218.60.56/~jnz1568/getInfo.php?workbook=11_05.xlsx&amp;sheet=U0&amp;row=949&amp;col=7&amp;number=0.0317&amp;sourceID=14","0.0317")</f>
        <v>0.0317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HYPERLINK("http://141.218.60.56/~jnz1568/getInfo.php?workbook=11_05.xlsx&amp;sheet=U0&amp;row=950&amp;col=6&amp;number=3.6&amp;sourceID=14","3.6")</f>
        <v>3.6</v>
      </c>
      <c r="G950" s="4" t="str">
        <f>HYPERLINK("http://141.218.60.56/~jnz1568/getInfo.php?workbook=11_05.xlsx&amp;sheet=U0&amp;row=950&amp;col=7&amp;number=0.0317&amp;sourceID=14","0.0317")</f>
        <v>0.0317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HYPERLINK("http://141.218.60.56/~jnz1568/getInfo.php?workbook=11_05.xlsx&amp;sheet=U0&amp;row=951&amp;col=6&amp;number=3.7&amp;sourceID=14","3.7")</f>
        <v>3.7</v>
      </c>
      <c r="G951" s="4" t="str">
        <f>HYPERLINK("http://141.218.60.56/~jnz1568/getInfo.php?workbook=11_05.xlsx&amp;sheet=U0&amp;row=951&amp;col=7&amp;number=0.0317&amp;sourceID=14","0.0317")</f>
        <v>0.0317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HYPERLINK("http://141.218.60.56/~jnz1568/getInfo.php?workbook=11_05.xlsx&amp;sheet=U0&amp;row=952&amp;col=6&amp;number=3.8&amp;sourceID=14","3.8")</f>
        <v>3.8</v>
      </c>
      <c r="G952" s="4" t="str">
        <f>HYPERLINK("http://141.218.60.56/~jnz1568/getInfo.php?workbook=11_05.xlsx&amp;sheet=U0&amp;row=952&amp;col=7&amp;number=0.0317&amp;sourceID=14","0.0317")</f>
        <v>0.0317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HYPERLINK("http://141.218.60.56/~jnz1568/getInfo.php?workbook=11_05.xlsx&amp;sheet=U0&amp;row=953&amp;col=6&amp;number=3.9&amp;sourceID=14","3.9")</f>
        <v>3.9</v>
      </c>
      <c r="G953" s="4" t="str">
        <f>HYPERLINK("http://141.218.60.56/~jnz1568/getInfo.php?workbook=11_05.xlsx&amp;sheet=U0&amp;row=953&amp;col=7&amp;number=0.0317&amp;sourceID=14","0.0317")</f>
        <v>0.0317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HYPERLINK("http://141.218.60.56/~jnz1568/getInfo.php?workbook=11_05.xlsx&amp;sheet=U0&amp;row=954&amp;col=6&amp;number=4&amp;sourceID=14","4")</f>
        <v>4</v>
      </c>
      <c r="G954" s="4" t="str">
        <f>HYPERLINK("http://141.218.60.56/~jnz1568/getInfo.php?workbook=11_05.xlsx&amp;sheet=U0&amp;row=954&amp;col=7&amp;number=0.0316&amp;sourceID=14","0.0316")</f>
        <v>0.0316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HYPERLINK("http://141.218.60.56/~jnz1568/getInfo.php?workbook=11_05.xlsx&amp;sheet=U0&amp;row=955&amp;col=6&amp;number=4.1&amp;sourceID=14","4.1")</f>
        <v>4.1</v>
      </c>
      <c r="G955" s="4" t="str">
        <f>HYPERLINK("http://141.218.60.56/~jnz1568/getInfo.php?workbook=11_05.xlsx&amp;sheet=U0&amp;row=955&amp;col=7&amp;number=0.0316&amp;sourceID=14","0.0316")</f>
        <v>0.0316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HYPERLINK("http://141.218.60.56/~jnz1568/getInfo.php?workbook=11_05.xlsx&amp;sheet=U0&amp;row=956&amp;col=6&amp;number=4.2&amp;sourceID=14","4.2")</f>
        <v>4.2</v>
      </c>
      <c r="G956" s="4" t="str">
        <f>HYPERLINK("http://141.218.60.56/~jnz1568/getInfo.php?workbook=11_05.xlsx&amp;sheet=U0&amp;row=956&amp;col=7&amp;number=0.0316&amp;sourceID=14","0.0316")</f>
        <v>0.0316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HYPERLINK("http://141.218.60.56/~jnz1568/getInfo.php?workbook=11_05.xlsx&amp;sheet=U0&amp;row=957&amp;col=6&amp;number=4.3&amp;sourceID=14","4.3")</f>
        <v>4.3</v>
      </c>
      <c r="G957" s="4" t="str">
        <f>HYPERLINK("http://141.218.60.56/~jnz1568/getInfo.php?workbook=11_05.xlsx&amp;sheet=U0&amp;row=957&amp;col=7&amp;number=0.0315&amp;sourceID=14","0.0315")</f>
        <v>0.0315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HYPERLINK("http://141.218.60.56/~jnz1568/getInfo.php?workbook=11_05.xlsx&amp;sheet=U0&amp;row=958&amp;col=6&amp;number=4.4&amp;sourceID=14","4.4")</f>
        <v>4.4</v>
      </c>
      <c r="G958" s="4" t="str">
        <f>HYPERLINK("http://141.218.60.56/~jnz1568/getInfo.php?workbook=11_05.xlsx&amp;sheet=U0&amp;row=958&amp;col=7&amp;number=0.0315&amp;sourceID=14","0.0315")</f>
        <v>0.0315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HYPERLINK("http://141.218.60.56/~jnz1568/getInfo.php?workbook=11_05.xlsx&amp;sheet=U0&amp;row=959&amp;col=6&amp;number=4.5&amp;sourceID=14","4.5")</f>
        <v>4.5</v>
      </c>
      <c r="G959" s="4" t="str">
        <f>HYPERLINK("http://141.218.60.56/~jnz1568/getInfo.php?workbook=11_05.xlsx&amp;sheet=U0&amp;row=959&amp;col=7&amp;number=0.0314&amp;sourceID=14","0.0314")</f>
        <v>0.0314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HYPERLINK("http://141.218.60.56/~jnz1568/getInfo.php?workbook=11_05.xlsx&amp;sheet=U0&amp;row=960&amp;col=6&amp;number=4.6&amp;sourceID=14","4.6")</f>
        <v>4.6</v>
      </c>
      <c r="G960" s="4" t="str">
        <f>HYPERLINK("http://141.218.60.56/~jnz1568/getInfo.php?workbook=11_05.xlsx&amp;sheet=U0&amp;row=960&amp;col=7&amp;number=0.0313&amp;sourceID=14","0.0313")</f>
        <v>0.0313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HYPERLINK("http://141.218.60.56/~jnz1568/getInfo.php?workbook=11_05.xlsx&amp;sheet=U0&amp;row=961&amp;col=6&amp;number=4.7&amp;sourceID=14","4.7")</f>
        <v>4.7</v>
      </c>
      <c r="G961" s="4" t="str">
        <f>HYPERLINK("http://141.218.60.56/~jnz1568/getInfo.php?workbook=11_05.xlsx&amp;sheet=U0&amp;row=961&amp;col=7&amp;number=0.0311&amp;sourceID=14","0.0311")</f>
        <v>0.0311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HYPERLINK("http://141.218.60.56/~jnz1568/getInfo.php?workbook=11_05.xlsx&amp;sheet=U0&amp;row=962&amp;col=6&amp;number=4.8&amp;sourceID=14","4.8")</f>
        <v>4.8</v>
      </c>
      <c r="G962" s="4" t="str">
        <f>HYPERLINK("http://141.218.60.56/~jnz1568/getInfo.php?workbook=11_05.xlsx&amp;sheet=U0&amp;row=962&amp;col=7&amp;number=0.031&amp;sourceID=14","0.031")</f>
        <v>0.031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HYPERLINK("http://141.218.60.56/~jnz1568/getInfo.php?workbook=11_05.xlsx&amp;sheet=U0&amp;row=963&amp;col=6&amp;number=4.9&amp;sourceID=14","4.9")</f>
        <v>4.9</v>
      </c>
      <c r="G963" s="4" t="str">
        <f>HYPERLINK("http://141.218.60.56/~jnz1568/getInfo.php?workbook=11_05.xlsx&amp;sheet=U0&amp;row=963&amp;col=7&amp;number=0.0308&amp;sourceID=14","0.0308")</f>
        <v>0.0308</v>
      </c>
    </row>
    <row r="964" spans="1:7">
      <c r="A964" s="3">
        <v>11</v>
      </c>
      <c r="B964" s="3">
        <v>5</v>
      </c>
      <c r="C964" s="3">
        <v>4</v>
      </c>
      <c r="D964" s="3">
        <v>14</v>
      </c>
      <c r="E964" s="3">
        <v>1</v>
      </c>
      <c r="F964" s="4" t="str">
        <f>HYPERLINK("http://141.218.60.56/~jnz1568/getInfo.php?workbook=11_05.xlsx&amp;sheet=U0&amp;row=964&amp;col=6&amp;number=3&amp;sourceID=14","3")</f>
        <v>3</v>
      </c>
      <c r="G964" s="4" t="str">
        <f>HYPERLINK("http://141.218.60.56/~jnz1568/getInfo.php?workbook=11_05.xlsx&amp;sheet=U0&amp;row=964&amp;col=7&amp;number=0.0142&amp;sourceID=14","0.0142")</f>
        <v>0.0142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HYPERLINK("http://141.218.60.56/~jnz1568/getInfo.php?workbook=11_05.xlsx&amp;sheet=U0&amp;row=965&amp;col=6&amp;number=3.1&amp;sourceID=14","3.1")</f>
        <v>3.1</v>
      </c>
      <c r="G965" s="4" t="str">
        <f>HYPERLINK("http://141.218.60.56/~jnz1568/getInfo.php?workbook=11_05.xlsx&amp;sheet=U0&amp;row=965&amp;col=7&amp;number=0.0142&amp;sourceID=14","0.0142")</f>
        <v>0.0142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HYPERLINK("http://141.218.60.56/~jnz1568/getInfo.php?workbook=11_05.xlsx&amp;sheet=U0&amp;row=966&amp;col=6&amp;number=3.2&amp;sourceID=14","3.2")</f>
        <v>3.2</v>
      </c>
      <c r="G966" s="4" t="str">
        <f>HYPERLINK("http://141.218.60.56/~jnz1568/getInfo.php?workbook=11_05.xlsx&amp;sheet=U0&amp;row=966&amp;col=7&amp;number=0.0142&amp;sourceID=14","0.0142")</f>
        <v>0.0142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HYPERLINK("http://141.218.60.56/~jnz1568/getInfo.php?workbook=11_05.xlsx&amp;sheet=U0&amp;row=967&amp;col=6&amp;number=3.3&amp;sourceID=14","3.3")</f>
        <v>3.3</v>
      </c>
      <c r="G967" s="4" t="str">
        <f>HYPERLINK("http://141.218.60.56/~jnz1568/getInfo.php?workbook=11_05.xlsx&amp;sheet=U0&amp;row=967&amp;col=7&amp;number=0.0142&amp;sourceID=14","0.0142")</f>
        <v>0.0142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HYPERLINK("http://141.218.60.56/~jnz1568/getInfo.php?workbook=11_05.xlsx&amp;sheet=U0&amp;row=968&amp;col=6&amp;number=3.4&amp;sourceID=14","3.4")</f>
        <v>3.4</v>
      </c>
      <c r="G968" s="4" t="str">
        <f>HYPERLINK("http://141.218.60.56/~jnz1568/getInfo.php?workbook=11_05.xlsx&amp;sheet=U0&amp;row=968&amp;col=7&amp;number=0.0142&amp;sourceID=14","0.0142")</f>
        <v>0.0142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HYPERLINK("http://141.218.60.56/~jnz1568/getInfo.php?workbook=11_05.xlsx&amp;sheet=U0&amp;row=969&amp;col=6&amp;number=3.5&amp;sourceID=14","3.5")</f>
        <v>3.5</v>
      </c>
      <c r="G969" s="4" t="str">
        <f>HYPERLINK("http://141.218.60.56/~jnz1568/getInfo.php?workbook=11_05.xlsx&amp;sheet=U0&amp;row=969&amp;col=7&amp;number=0.0142&amp;sourceID=14","0.0142")</f>
        <v>0.0142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HYPERLINK("http://141.218.60.56/~jnz1568/getInfo.php?workbook=11_05.xlsx&amp;sheet=U0&amp;row=970&amp;col=6&amp;number=3.6&amp;sourceID=14","3.6")</f>
        <v>3.6</v>
      </c>
      <c r="G970" s="4" t="str">
        <f>HYPERLINK("http://141.218.60.56/~jnz1568/getInfo.php?workbook=11_05.xlsx&amp;sheet=U0&amp;row=970&amp;col=7&amp;number=0.0142&amp;sourceID=14","0.0142")</f>
        <v>0.0142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HYPERLINK("http://141.218.60.56/~jnz1568/getInfo.php?workbook=11_05.xlsx&amp;sheet=U0&amp;row=971&amp;col=6&amp;number=3.7&amp;sourceID=14","3.7")</f>
        <v>3.7</v>
      </c>
      <c r="G971" s="4" t="str">
        <f>HYPERLINK("http://141.218.60.56/~jnz1568/getInfo.php?workbook=11_05.xlsx&amp;sheet=U0&amp;row=971&amp;col=7&amp;number=0.0142&amp;sourceID=14","0.0142")</f>
        <v>0.0142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HYPERLINK("http://141.218.60.56/~jnz1568/getInfo.php?workbook=11_05.xlsx&amp;sheet=U0&amp;row=972&amp;col=6&amp;number=3.8&amp;sourceID=14","3.8")</f>
        <v>3.8</v>
      </c>
      <c r="G972" s="4" t="str">
        <f>HYPERLINK("http://141.218.60.56/~jnz1568/getInfo.php?workbook=11_05.xlsx&amp;sheet=U0&amp;row=972&amp;col=7&amp;number=0.0142&amp;sourceID=14","0.0142")</f>
        <v>0.0142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HYPERLINK("http://141.218.60.56/~jnz1568/getInfo.php?workbook=11_05.xlsx&amp;sheet=U0&amp;row=973&amp;col=6&amp;number=3.9&amp;sourceID=14","3.9")</f>
        <v>3.9</v>
      </c>
      <c r="G973" s="4" t="str">
        <f>HYPERLINK("http://141.218.60.56/~jnz1568/getInfo.php?workbook=11_05.xlsx&amp;sheet=U0&amp;row=973&amp;col=7&amp;number=0.0142&amp;sourceID=14","0.0142")</f>
        <v>0.0142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HYPERLINK("http://141.218.60.56/~jnz1568/getInfo.php?workbook=11_05.xlsx&amp;sheet=U0&amp;row=974&amp;col=6&amp;number=4&amp;sourceID=14","4")</f>
        <v>4</v>
      </c>
      <c r="G974" s="4" t="str">
        <f>HYPERLINK("http://141.218.60.56/~jnz1568/getInfo.php?workbook=11_05.xlsx&amp;sheet=U0&amp;row=974&amp;col=7&amp;number=0.0141&amp;sourceID=14","0.0141")</f>
        <v>0.0141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HYPERLINK("http://141.218.60.56/~jnz1568/getInfo.php?workbook=11_05.xlsx&amp;sheet=U0&amp;row=975&amp;col=6&amp;number=4.1&amp;sourceID=14","4.1")</f>
        <v>4.1</v>
      </c>
      <c r="G975" s="4" t="str">
        <f>HYPERLINK("http://141.218.60.56/~jnz1568/getInfo.php?workbook=11_05.xlsx&amp;sheet=U0&amp;row=975&amp;col=7&amp;number=0.0141&amp;sourceID=14","0.0141")</f>
        <v>0.0141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HYPERLINK("http://141.218.60.56/~jnz1568/getInfo.php?workbook=11_05.xlsx&amp;sheet=U0&amp;row=976&amp;col=6&amp;number=4.2&amp;sourceID=14","4.2")</f>
        <v>4.2</v>
      </c>
      <c r="G976" s="4" t="str">
        <f>HYPERLINK("http://141.218.60.56/~jnz1568/getInfo.php?workbook=11_05.xlsx&amp;sheet=U0&amp;row=976&amp;col=7&amp;number=0.0141&amp;sourceID=14","0.0141")</f>
        <v>0.0141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HYPERLINK("http://141.218.60.56/~jnz1568/getInfo.php?workbook=11_05.xlsx&amp;sheet=U0&amp;row=977&amp;col=6&amp;number=4.3&amp;sourceID=14","4.3")</f>
        <v>4.3</v>
      </c>
      <c r="G977" s="4" t="str">
        <f>HYPERLINK("http://141.218.60.56/~jnz1568/getInfo.php?workbook=11_05.xlsx&amp;sheet=U0&amp;row=977&amp;col=7&amp;number=0.0141&amp;sourceID=14","0.0141")</f>
        <v>0.0141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HYPERLINK("http://141.218.60.56/~jnz1568/getInfo.php?workbook=11_05.xlsx&amp;sheet=U0&amp;row=978&amp;col=6&amp;number=4.4&amp;sourceID=14","4.4")</f>
        <v>4.4</v>
      </c>
      <c r="G978" s="4" t="str">
        <f>HYPERLINK("http://141.218.60.56/~jnz1568/getInfo.php?workbook=11_05.xlsx&amp;sheet=U0&amp;row=978&amp;col=7&amp;number=0.0141&amp;sourceID=14","0.0141")</f>
        <v>0.0141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HYPERLINK("http://141.218.60.56/~jnz1568/getInfo.php?workbook=11_05.xlsx&amp;sheet=U0&amp;row=979&amp;col=6&amp;number=4.5&amp;sourceID=14","4.5")</f>
        <v>4.5</v>
      </c>
      <c r="G979" s="4" t="str">
        <f>HYPERLINK("http://141.218.60.56/~jnz1568/getInfo.php?workbook=11_05.xlsx&amp;sheet=U0&amp;row=979&amp;col=7&amp;number=0.014&amp;sourceID=14","0.014")</f>
        <v>0.014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HYPERLINK("http://141.218.60.56/~jnz1568/getInfo.php?workbook=11_05.xlsx&amp;sheet=U0&amp;row=980&amp;col=6&amp;number=4.6&amp;sourceID=14","4.6")</f>
        <v>4.6</v>
      </c>
      <c r="G980" s="4" t="str">
        <f>HYPERLINK("http://141.218.60.56/~jnz1568/getInfo.php?workbook=11_05.xlsx&amp;sheet=U0&amp;row=980&amp;col=7&amp;number=0.014&amp;sourceID=14","0.014")</f>
        <v>0.014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HYPERLINK("http://141.218.60.56/~jnz1568/getInfo.php?workbook=11_05.xlsx&amp;sheet=U0&amp;row=981&amp;col=6&amp;number=4.7&amp;sourceID=14","4.7")</f>
        <v>4.7</v>
      </c>
      <c r="G981" s="4" t="str">
        <f>HYPERLINK("http://141.218.60.56/~jnz1568/getInfo.php?workbook=11_05.xlsx&amp;sheet=U0&amp;row=981&amp;col=7&amp;number=0.0139&amp;sourceID=14","0.0139")</f>
        <v>0.0139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HYPERLINK("http://141.218.60.56/~jnz1568/getInfo.php?workbook=11_05.xlsx&amp;sheet=U0&amp;row=982&amp;col=6&amp;number=4.8&amp;sourceID=14","4.8")</f>
        <v>4.8</v>
      </c>
      <c r="G982" s="4" t="str">
        <f>HYPERLINK("http://141.218.60.56/~jnz1568/getInfo.php?workbook=11_05.xlsx&amp;sheet=U0&amp;row=982&amp;col=7&amp;number=0.0138&amp;sourceID=14","0.0138")</f>
        <v>0.0138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HYPERLINK("http://141.218.60.56/~jnz1568/getInfo.php?workbook=11_05.xlsx&amp;sheet=U0&amp;row=983&amp;col=6&amp;number=4.9&amp;sourceID=14","4.9")</f>
        <v>4.9</v>
      </c>
      <c r="G983" s="4" t="str">
        <f>HYPERLINK("http://141.218.60.56/~jnz1568/getInfo.php?workbook=11_05.xlsx&amp;sheet=U0&amp;row=983&amp;col=7&amp;number=0.0137&amp;sourceID=14","0.0137")</f>
        <v>0.0137</v>
      </c>
    </row>
    <row r="984" spans="1:7">
      <c r="A984" s="3">
        <v>11</v>
      </c>
      <c r="B984" s="3">
        <v>5</v>
      </c>
      <c r="C984" s="3">
        <v>4</v>
      </c>
      <c r="D984" s="3">
        <v>15</v>
      </c>
      <c r="E984" s="3">
        <v>1</v>
      </c>
      <c r="F984" s="4" t="str">
        <f>HYPERLINK("http://141.218.60.56/~jnz1568/getInfo.php?workbook=11_05.xlsx&amp;sheet=U0&amp;row=984&amp;col=6&amp;number=3&amp;sourceID=14","3")</f>
        <v>3</v>
      </c>
      <c r="G984" s="4" t="str">
        <f>HYPERLINK("http://141.218.60.56/~jnz1568/getInfo.php?workbook=11_05.xlsx&amp;sheet=U0&amp;row=984&amp;col=7&amp;number=0.0171&amp;sourceID=14","0.0171")</f>
        <v>0.0171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HYPERLINK("http://141.218.60.56/~jnz1568/getInfo.php?workbook=11_05.xlsx&amp;sheet=U0&amp;row=985&amp;col=6&amp;number=3.1&amp;sourceID=14","3.1")</f>
        <v>3.1</v>
      </c>
      <c r="G985" s="4" t="str">
        <f>HYPERLINK("http://141.218.60.56/~jnz1568/getInfo.php?workbook=11_05.xlsx&amp;sheet=U0&amp;row=985&amp;col=7&amp;number=0.0171&amp;sourceID=14","0.0171")</f>
        <v>0.0171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HYPERLINK("http://141.218.60.56/~jnz1568/getInfo.php?workbook=11_05.xlsx&amp;sheet=U0&amp;row=986&amp;col=6&amp;number=3.2&amp;sourceID=14","3.2")</f>
        <v>3.2</v>
      </c>
      <c r="G986" s="4" t="str">
        <f>HYPERLINK("http://141.218.60.56/~jnz1568/getInfo.php?workbook=11_05.xlsx&amp;sheet=U0&amp;row=986&amp;col=7&amp;number=0.0171&amp;sourceID=14","0.0171")</f>
        <v>0.0171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HYPERLINK("http://141.218.60.56/~jnz1568/getInfo.php?workbook=11_05.xlsx&amp;sheet=U0&amp;row=987&amp;col=6&amp;number=3.3&amp;sourceID=14","3.3")</f>
        <v>3.3</v>
      </c>
      <c r="G987" s="4" t="str">
        <f>HYPERLINK("http://141.218.60.56/~jnz1568/getInfo.php?workbook=11_05.xlsx&amp;sheet=U0&amp;row=987&amp;col=7&amp;number=0.0171&amp;sourceID=14","0.0171")</f>
        <v>0.0171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HYPERLINK("http://141.218.60.56/~jnz1568/getInfo.php?workbook=11_05.xlsx&amp;sheet=U0&amp;row=988&amp;col=6&amp;number=3.4&amp;sourceID=14","3.4")</f>
        <v>3.4</v>
      </c>
      <c r="G988" s="4" t="str">
        <f>HYPERLINK("http://141.218.60.56/~jnz1568/getInfo.php?workbook=11_05.xlsx&amp;sheet=U0&amp;row=988&amp;col=7&amp;number=0.0171&amp;sourceID=14","0.0171")</f>
        <v>0.0171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HYPERLINK("http://141.218.60.56/~jnz1568/getInfo.php?workbook=11_05.xlsx&amp;sheet=U0&amp;row=989&amp;col=6&amp;number=3.5&amp;sourceID=14","3.5")</f>
        <v>3.5</v>
      </c>
      <c r="G989" s="4" t="str">
        <f>HYPERLINK("http://141.218.60.56/~jnz1568/getInfo.php?workbook=11_05.xlsx&amp;sheet=U0&amp;row=989&amp;col=7&amp;number=0.017&amp;sourceID=14","0.017")</f>
        <v>0.017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HYPERLINK("http://141.218.60.56/~jnz1568/getInfo.php?workbook=11_05.xlsx&amp;sheet=U0&amp;row=990&amp;col=6&amp;number=3.6&amp;sourceID=14","3.6")</f>
        <v>3.6</v>
      </c>
      <c r="G990" s="4" t="str">
        <f>HYPERLINK("http://141.218.60.56/~jnz1568/getInfo.php?workbook=11_05.xlsx&amp;sheet=U0&amp;row=990&amp;col=7&amp;number=0.017&amp;sourceID=14","0.017")</f>
        <v>0.017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HYPERLINK("http://141.218.60.56/~jnz1568/getInfo.php?workbook=11_05.xlsx&amp;sheet=U0&amp;row=991&amp;col=6&amp;number=3.7&amp;sourceID=14","3.7")</f>
        <v>3.7</v>
      </c>
      <c r="G991" s="4" t="str">
        <f>HYPERLINK("http://141.218.60.56/~jnz1568/getInfo.php?workbook=11_05.xlsx&amp;sheet=U0&amp;row=991&amp;col=7&amp;number=0.017&amp;sourceID=14","0.017")</f>
        <v>0.017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HYPERLINK("http://141.218.60.56/~jnz1568/getInfo.php?workbook=11_05.xlsx&amp;sheet=U0&amp;row=992&amp;col=6&amp;number=3.8&amp;sourceID=14","3.8")</f>
        <v>3.8</v>
      </c>
      <c r="G992" s="4" t="str">
        <f>HYPERLINK("http://141.218.60.56/~jnz1568/getInfo.php?workbook=11_05.xlsx&amp;sheet=U0&amp;row=992&amp;col=7&amp;number=0.017&amp;sourceID=14","0.017")</f>
        <v>0.017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HYPERLINK("http://141.218.60.56/~jnz1568/getInfo.php?workbook=11_05.xlsx&amp;sheet=U0&amp;row=993&amp;col=6&amp;number=3.9&amp;sourceID=14","3.9")</f>
        <v>3.9</v>
      </c>
      <c r="G993" s="4" t="str">
        <f>HYPERLINK("http://141.218.60.56/~jnz1568/getInfo.php?workbook=11_05.xlsx&amp;sheet=U0&amp;row=993&amp;col=7&amp;number=0.017&amp;sourceID=14","0.017")</f>
        <v>0.017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HYPERLINK("http://141.218.60.56/~jnz1568/getInfo.php?workbook=11_05.xlsx&amp;sheet=U0&amp;row=994&amp;col=6&amp;number=4&amp;sourceID=14","4")</f>
        <v>4</v>
      </c>
      <c r="G994" s="4" t="str">
        <f>HYPERLINK("http://141.218.60.56/~jnz1568/getInfo.php?workbook=11_05.xlsx&amp;sheet=U0&amp;row=994&amp;col=7&amp;number=0.017&amp;sourceID=14","0.017")</f>
        <v>0.017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HYPERLINK("http://141.218.60.56/~jnz1568/getInfo.php?workbook=11_05.xlsx&amp;sheet=U0&amp;row=995&amp;col=6&amp;number=4.1&amp;sourceID=14","4.1")</f>
        <v>4.1</v>
      </c>
      <c r="G995" s="4" t="str">
        <f>HYPERLINK("http://141.218.60.56/~jnz1568/getInfo.php?workbook=11_05.xlsx&amp;sheet=U0&amp;row=995&amp;col=7&amp;number=0.017&amp;sourceID=14","0.017")</f>
        <v>0.017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HYPERLINK("http://141.218.60.56/~jnz1568/getInfo.php?workbook=11_05.xlsx&amp;sheet=U0&amp;row=996&amp;col=6&amp;number=4.2&amp;sourceID=14","4.2")</f>
        <v>4.2</v>
      </c>
      <c r="G996" s="4" t="str">
        <f>HYPERLINK("http://141.218.60.56/~jnz1568/getInfo.php?workbook=11_05.xlsx&amp;sheet=U0&amp;row=996&amp;col=7&amp;number=0.017&amp;sourceID=14","0.017")</f>
        <v>0.017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HYPERLINK("http://141.218.60.56/~jnz1568/getInfo.php?workbook=11_05.xlsx&amp;sheet=U0&amp;row=997&amp;col=6&amp;number=4.3&amp;sourceID=14","4.3")</f>
        <v>4.3</v>
      </c>
      <c r="G997" s="4" t="str">
        <f>HYPERLINK("http://141.218.60.56/~jnz1568/getInfo.php?workbook=11_05.xlsx&amp;sheet=U0&amp;row=997&amp;col=7&amp;number=0.0169&amp;sourceID=14","0.0169")</f>
        <v>0.0169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HYPERLINK("http://141.218.60.56/~jnz1568/getInfo.php?workbook=11_05.xlsx&amp;sheet=U0&amp;row=998&amp;col=6&amp;number=4.4&amp;sourceID=14","4.4")</f>
        <v>4.4</v>
      </c>
      <c r="G998" s="4" t="str">
        <f>HYPERLINK("http://141.218.60.56/~jnz1568/getInfo.php?workbook=11_05.xlsx&amp;sheet=U0&amp;row=998&amp;col=7&amp;number=0.0169&amp;sourceID=14","0.0169")</f>
        <v>0.0169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HYPERLINK("http://141.218.60.56/~jnz1568/getInfo.php?workbook=11_05.xlsx&amp;sheet=U0&amp;row=999&amp;col=6&amp;number=4.5&amp;sourceID=14","4.5")</f>
        <v>4.5</v>
      </c>
      <c r="G999" s="4" t="str">
        <f>HYPERLINK("http://141.218.60.56/~jnz1568/getInfo.php?workbook=11_05.xlsx&amp;sheet=U0&amp;row=999&amp;col=7&amp;number=0.0168&amp;sourceID=14","0.0168")</f>
        <v>0.0168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HYPERLINK("http://141.218.60.56/~jnz1568/getInfo.php?workbook=11_05.xlsx&amp;sheet=U0&amp;row=1000&amp;col=6&amp;number=4.6&amp;sourceID=14","4.6")</f>
        <v>4.6</v>
      </c>
      <c r="G1000" s="4" t="str">
        <f>HYPERLINK("http://141.218.60.56/~jnz1568/getInfo.php?workbook=11_05.xlsx&amp;sheet=U0&amp;row=1000&amp;col=7&amp;number=0.0168&amp;sourceID=14","0.0168")</f>
        <v>0.0168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HYPERLINK("http://141.218.60.56/~jnz1568/getInfo.php?workbook=11_05.xlsx&amp;sheet=U0&amp;row=1001&amp;col=6&amp;number=4.7&amp;sourceID=14","4.7")</f>
        <v>4.7</v>
      </c>
      <c r="G1001" s="4" t="str">
        <f>HYPERLINK("http://141.218.60.56/~jnz1568/getInfo.php?workbook=11_05.xlsx&amp;sheet=U0&amp;row=1001&amp;col=7&amp;number=0.0167&amp;sourceID=14","0.0167")</f>
        <v>0.0167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HYPERLINK("http://141.218.60.56/~jnz1568/getInfo.php?workbook=11_05.xlsx&amp;sheet=U0&amp;row=1002&amp;col=6&amp;number=4.8&amp;sourceID=14","4.8")</f>
        <v>4.8</v>
      </c>
      <c r="G1002" s="4" t="str">
        <f>HYPERLINK("http://141.218.60.56/~jnz1568/getInfo.php?workbook=11_05.xlsx&amp;sheet=U0&amp;row=1002&amp;col=7&amp;number=0.0166&amp;sourceID=14","0.0166")</f>
        <v>0.0166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HYPERLINK("http://141.218.60.56/~jnz1568/getInfo.php?workbook=11_05.xlsx&amp;sheet=U0&amp;row=1003&amp;col=6&amp;number=4.9&amp;sourceID=14","4.9")</f>
        <v>4.9</v>
      </c>
      <c r="G1003" s="4" t="str">
        <f>HYPERLINK("http://141.218.60.56/~jnz1568/getInfo.php?workbook=11_05.xlsx&amp;sheet=U0&amp;row=1003&amp;col=7&amp;number=0.0165&amp;sourceID=14","0.0165")</f>
        <v>0.0165</v>
      </c>
    </row>
    <row r="1004" spans="1:7">
      <c r="A1004" s="3">
        <v>11</v>
      </c>
      <c r="B1004" s="3">
        <v>5</v>
      </c>
      <c r="C1004" s="3">
        <v>5</v>
      </c>
      <c r="D1004" s="3">
        <v>6</v>
      </c>
      <c r="E1004" s="3">
        <v>1</v>
      </c>
      <c r="F1004" s="4" t="str">
        <f>HYPERLINK("http://141.218.60.56/~jnz1568/getInfo.php?workbook=11_05.xlsx&amp;sheet=U0&amp;row=1004&amp;col=6&amp;number=3&amp;sourceID=14","3")</f>
        <v>3</v>
      </c>
      <c r="G1004" s="4" t="str">
        <f>HYPERLINK("http://141.218.60.56/~jnz1568/getInfo.php?workbook=11_05.xlsx&amp;sheet=U0&amp;row=1004&amp;col=7&amp;number=0.16&amp;sourceID=14","0.16")</f>
        <v>0.16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HYPERLINK("http://141.218.60.56/~jnz1568/getInfo.php?workbook=11_05.xlsx&amp;sheet=U0&amp;row=1005&amp;col=6&amp;number=3.1&amp;sourceID=14","3.1")</f>
        <v>3.1</v>
      </c>
      <c r="G1005" s="4" t="str">
        <f>HYPERLINK("http://141.218.60.56/~jnz1568/getInfo.php?workbook=11_05.xlsx&amp;sheet=U0&amp;row=1005&amp;col=7&amp;number=0.16&amp;sourceID=14","0.16")</f>
        <v>0.16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HYPERLINK("http://141.218.60.56/~jnz1568/getInfo.php?workbook=11_05.xlsx&amp;sheet=U0&amp;row=1006&amp;col=6&amp;number=3.2&amp;sourceID=14","3.2")</f>
        <v>3.2</v>
      </c>
      <c r="G1006" s="4" t="str">
        <f>HYPERLINK("http://141.218.60.56/~jnz1568/getInfo.php?workbook=11_05.xlsx&amp;sheet=U0&amp;row=1006&amp;col=7&amp;number=0.16&amp;sourceID=14","0.16")</f>
        <v>0.16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HYPERLINK("http://141.218.60.56/~jnz1568/getInfo.php?workbook=11_05.xlsx&amp;sheet=U0&amp;row=1007&amp;col=6&amp;number=3.3&amp;sourceID=14","3.3")</f>
        <v>3.3</v>
      </c>
      <c r="G1007" s="4" t="str">
        <f>HYPERLINK("http://141.218.60.56/~jnz1568/getInfo.php?workbook=11_05.xlsx&amp;sheet=U0&amp;row=1007&amp;col=7&amp;number=0.16&amp;sourceID=14","0.16")</f>
        <v>0.16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HYPERLINK("http://141.218.60.56/~jnz1568/getInfo.php?workbook=11_05.xlsx&amp;sheet=U0&amp;row=1008&amp;col=6&amp;number=3.4&amp;sourceID=14","3.4")</f>
        <v>3.4</v>
      </c>
      <c r="G1008" s="4" t="str">
        <f>HYPERLINK("http://141.218.60.56/~jnz1568/getInfo.php?workbook=11_05.xlsx&amp;sheet=U0&amp;row=1008&amp;col=7&amp;number=0.16&amp;sourceID=14","0.16")</f>
        <v>0.16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HYPERLINK("http://141.218.60.56/~jnz1568/getInfo.php?workbook=11_05.xlsx&amp;sheet=U0&amp;row=1009&amp;col=6&amp;number=3.5&amp;sourceID=14","3.5")</f>
        <v>3.5</v>
      </c>
      <c r="G1009" s="4" t="str">
        <f>HYPERLINK("http://141.218.60.56/~jnz1568/getInfo.php?workbook=11_05.xlsx&amp;sheet=U0&amp;row=1009&amp;col=7&amp;number=0.16&amp;sourceID=14","0.16")</f>
        <v>0.16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HYPERLINK("http://141.218.60.56/~jnz1568/getInfo.php?workbook=11_05.xlsx&amp;sheet=U0&amp;row=1010&amp;col=6&amp;number=3.6&amp;sourceID=14","3.6")</f>
        <v>3.6</v>
      </c>
      <c r="G1010" s="4" t="str">
        <f>HYPERLINK("http://141.218.60.56/~jnz1568/getInfo.php?workbook=11_05.xlsx&amp;sheet=U0&amp;row=1010&amp;col=7&amp;number=0.16&amp;sourceID=14","0.16")</f>
        <v>0.16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HYPERLINK("http://141.218.60.56/~jnz1568/getInfo.php?workbook=11_05.xlsx&amp;sheet=U0&amp;row=1011&amp;col=6&amp;number=3.7&amp;sourceID=14","3.7")</f>
        <v>3.7</v>
      </c>
      <c r="G1011" s="4" t="str">
        <f>HYPERLINK("http://141.218.60.56/~jnz1568/getInfo.php?workbook=11_05.xlsx&amp;sheet=U0&amp;row=1011&amp;col=7&amp;number=0.16&amp;sourceID=14","0.16")</f>
        <v>0.16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HYPERLINK("http://141.218.60.56/~jnz1568/getInfo.php?workbook=11_05.xlsx&amp;sheet=U0&amp;row=1012&amp;col=6&amp;number=3.8&amp;sourceID=14","3.8")</f>
        <v>3.8</v>
      </c>
      <c r="G1012" s="4" t="str">
        <f>HYPERLINK("http://141.218.60.56/~jnz1568/getInfo.php?workbook=11_05.xlsx&amp;sheet=U0&amp;row=1012&amp;col=7&amp;number=0.16&amp;sourceID=14","0.16")</f>
        <v>0.16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HYPERLINK("http://141.218.60.56/~jnz1568/getInfo.php?workbook=11_05.xlsx&amp;sheet=U0&amp;row=1013&amp;col=6&amp;number=3.9&amp;sourceID=14","3.9")</f>
        <v>3.9</v>
      </c>
      <c r="G1013" s="4" t="str">
        <f>HYPERLINK("http://141.218.60.56/~jnz1568/getInfo.php?workbook=11_05.xlsx&amp;sheet=U0&amp;row=1013&amp;col=7&amp;number=0.16&amp;sourceID=14","0.16")</f>
        <v>0.16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HYPERLINK("http://141.218.60.56/~jnz1568/getInfo.php?workbook=11_05.xlsx&amp;sheet=U0&amp;row=1014&amp;col=6&amp;number=4&amp;sourceID=14","4")</f>
        <v>4</v>
      </c>
      <c r="G1014" s="4" t="str">
        <f>HYPERLINK("http://141.218.60.56/~jnz1568/getInfo.php?workbook=11_05.xlsx&amp;sheet=U0&amp;row=1014&amp;col=7&amp;number=0.16&amp;sourceID=14","0.16")</f>
        <v>0.16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HYPERLINK("http://141.218.60.56/~jnz1568/getInfo.php?workbook=11_05.xlsx&amp;sheet=U0&amp;row=1015&amp;col=6&amp;number=4.1&amp;sourceID=14","4.1")</f>
        <v>4.1</v>
      </c>
      <c r="G1015" s="4" t="str">
        <f>HYPERLINK("http://141.218.60.56/~jnz1568/getInfo.php?workbook=11_05.xlsx&amp;sheet=U0&amp;row=1015&amp;col=7&amp;number=0.159&amp;sourceID=14","0.159")</f>
        <v>0.159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HYPERLINK("http://141.218.60.56/~jnz1568/getInfo.php?workbook=11_05.xlsx&amp;sheet=U0&amp;row=1016&amp;col=6&amp;number=4.2&amp;sourceID=14","4.2")</f>
        <v>4.2</v>
      </c>
      <c r="G1016" s="4" t="str">
        <f>HYPERLINK("http://141.218.60.56/~jnz1568/getInfo.php?workbook=11_05.xlsx&amp;sheet=U0&amp;row=1016&amp;col=7&amp;number=0.159&amp;sourceID=14","0.159")</f>
        <v>0.159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HYPERLINK("http://141.218.60.56/~jnz1568/getInfo.php?workbook=11_05.xlsx&amp;sheet=U0&amp;row=1017&amp;col=6&amp;number=4.3&amp;sourceID=14","4.3")</f>
        <v>4.3</v>
      </c>
      <c r="G1017" s="4" t="str">
        <f>HYPERLINK("http://141.218.60.56/~jnz1568/getInfo.php?workbook=11_05.xlsx&amp;sheet=U0&amp;row=1017&amp;col=7&amp;number=0.159&amp;sourceID=14","0.159")</f>
        <v>0.159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HYPERLINK("http://141.218.60.56/~jnz1568/getInfo.php?workbook=11_05.xlsx&amp;sheet=U0&amp;row=1018&amp;col=6&amp;number=4.4&amp;sourceID=14","4.4")</f>
        <v>4.4</v>
      </c>
      <c r="G1018" s="4" t="str">
        <f>HYPERLINK("http://141.218.60.56/~jnz1568/getInfo.php?workbook=11_05.xlsx&amp;sheet=U0&amp;row=1018&amp;col=7&amp;number=0.158&amp;sourceID=14","0.158")</f>
        <v>0.158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HYPERLINK("http://141.218.60.56/~jnz1568/getInfo.php?workbook=11_05.xlsx&amp;sheet=U0&amp;row=1019&amp;col=6&amp;number=4.5&amp;sourceID=14","4.5")</f>
        <v>4.5</v>
      </c>
      <c r="G1019" s="4" t="str">
        <f>HYPERLINK("http://141.218.60.56/~jnz1568/getInfo.php?workbook=11_05.xlsx&amp;sheet=U0&amp;row=1019&amp;col=7&amp;number=0.158&amp;sourceID=14","0.158")</f>
        <v>0.158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HYPERLINK("http://141.218.60.56/~jnz1568/getInfo.php?workbook=11_05.xlsx&amp;sheet=U0&amp;row=1020&amp;col=6&amp;number=4.6&amp;sourceID=14","4.6")</f>
        <v>4.6</v>
      </c>
      <c r="G1020" s="4" t="str">
        <f>HYPERLINK("http://141.218.60.56/~jnz1568/getInfo.php?workbook=11_05.xlsx&amp;sheet=U0&amp;row=1020&amp;col=7&amp;number=0.157&amp;sourceID=14","0.157")</f>
        <v>0.157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HYPERLINK("http://141.218.60.56/~jnz1568/getInfo.php?workbook=11_05.xlsx&amp;sheet=U0&amp;row=1021&amp;col=6&amp;number=4.7&amp;sourceID=14","4.7")</f>
        <v>4.7</v>
      </c>
      <c r="G1021" s="4" t="str">
        <f>HYPERLINK("http://141.218.60.56/~jnz1568/getInfo.php?workbook=11_05.xlsx&amp;sheet=U0&amp;row=1021&amp;col=7&amp;number=0.156&amp;sourceID=14","0.156")</f>
        <v>0.156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HYPERLINK("http://141.218.60.56/~jnz1568/getInfo.php?workbook=11_05.xlsx&amp;sheet=U0&amp;row=1022&amp;col=6&amp;number=4.8&amp;sourceID=14","4.8")</f>
        <v>4.8</v>
      </c>
      <c r="G1022" s="4" t="str">
        <f>HYPERLINK("http://141.218.60.56/~jnz1568/getInfo.php?workbook=11_05.xlsx&amp;sheet=U0&amp;row=1022&amp;col=7&amp;number=0.155&amp;sourceID=14","0.155")</f>
        <v>0.155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HYPERLINK("http://141.218.60.56/~jnz1568/getInfo.php?workbook=11_05.xlsx&amp;sheet=U0&amp;row=1023&amp;col=6&amp;number=4.9&amp;sourceID=14","4.9")</f>
        <v>4.9</v>
      </c>
      <c r="G1023" s="4" t="str">
        <f>HYPERLINK("http://141.218.60.56/~jnz1568/getInfo.php?workbook=11_05.xlsx&amp;sheet=U0&amp;row=1023&amp;col=7&amp;number=0.154&amp;sourceID=14","0.154")</f>
        <v>0.154</v>
      </c>
    </row>
    <row r="1024" spans="1:7">
      <c r="A1024" s="3">
        <v>11</v>
      </c>
      <c r="B1024" s="3">
        <v>5</v>
      </c>
      <c r="C1024" s="3">
        <v>5</v>
      </c>
      <c r="D1024" s="3">
        <v>7</v>
      </c>
      <c r="E1024" s="3">
        <v>1</v>
      </c>
      <c r="F1024" s="4" t="str">
        <f>HYPERLINK("http://141.218.60.56/~jnz1568/getInfo.php?workbook=11_05.xlsx&amp;sheet=U0&amp;row=1024&amp;col=6&amp;number=3&amp;sourceID=14","3")</f>
        <v>3</v>
      </c>
      <c r="G1024" s="4" t="str">
        <f>HYPERLINK("http://141.218.60.56/~jnz1568/getInfo.php?workbook=11_05.xlsx&amp;sheet=U0&amp;row=1024&amp;col=7&amp;number=0.457&amp;sourceID=14","0.457")</f>
        <v>0.457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HYPERLINK("http://141.218.60.56/~jnz1568/getInfo.php?workbook=11_05.xlsx&amp;sheet=U0&amp;row=1025&amp;col=6&amp;number=3.1&amp;sourceID=14","3.1")</f>
        <v>3.1</v>
      </c>
      <c r="G1025" s="4" t="str">
        <f>HYPERLINK("http://141.218.60.56/~jnz1568/getInfo.php?workbook=11_05.xlsx&amp;sheet=U0&amp;row=1025&amp;col=7&amp;number=0.457&amp;sourceID=14","0.457")</f>
        <v>0.457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HYPERLINK("http://141.218.60.56/~jnz1568/getInfo.php?workbook=11_05.xlsx&amp;sheet=U0&amp;row=1026&amp;col=6&amp;number=3.2&amp;sourceID=14","3.2")</f>
        <v>3.2</v>
      </c>
      <c r="G1026" s="4" t="str">
        <f>HYPERLINK("http://141.218.60.56/~jnz1568/getInfo.php?workbook=11_05.xlsx&amp;sheet=U0&amp;row=1026&amp;col=7&amp;number=0.456&amp;sourceID=14","0.456")</f>
        <v>0.456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HYPERLINK("http://141.218.60.56/~jnz1568/getInfo.php?workbook=11_05.xlsx&amp;sheet=U0&amp;row=1027&amp;col=6&amp;number=3.3&amp;sourceID=14","3.3")</f>
        <v>3.3</v>
      </c>
      <c r="G1027" s="4" t="str">
        <f>HYPERLINK("http://141.218.60.56/~jnz1568/getInfo.php?workbook=11_05.xlsx&amp;sheet=U0&amp;row=1027&amp;col=7&amp;number=0.456&amp;sourceID=14","0.456")</f>
        <v>0.456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HYPERLINK("http://141.218.60.56/~jnz1568/getInfo.php?workbook=11_05.xlsx&amp;sheet=U0&amp;row=1028&amp;col=6&amp;number=3.4&amp;sourceID=14","3.4")</f>
        <v>3.4</v>
      </c>
      <c r="G1028" s="4" t="str">
        <f>HYPERLINK("http://141.218.60.56/~jnz1568/getInfo.php?workbook=11_05.xlsx&amp;sheet=U0&amp;row=1028&amp;col=7&amp;number=0.456&amp;sourceID=14","0.456")</f>
        <v>0.456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HYPERLINK("http://141.218.60.56/~jnz1568/getInfo.php?workbook=11_05.xlsx&amp;sheet=U0&amp;row=1029&amp;col=6&amp;number=3.5&amp;sourceID=14","3.5")</f>
        <v>3.5</v>
      </c>
      <c r="G1029" s="4" t="str">
        <f>HYPERLINK("http://141.218.60.56/~jnz1568/getInfo.php?workbook=11_05.xlsx&amp;sheet=U0&amp;row=1029&amp;col=7&amp;number=0.456&amp;sourceID=14","0.456")</f>
        <v>0.456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HYPERLINK("http://141.218.60.56/~jnz1568/getInfo.php?workbook=11_05.xlsx&amp;sheet=U0&amp;row=1030&amp;col=6&amp;number=3.6&amp;sourceID=14","3.6")</f>
        <v>3.6</v>
      </c>
      <c r="G1030" s="4" t="str">
        <f>HYPERLINK("http://141.218.60.56/~jnz1568/getInfo.php?workbook=11_05.xlsx&amp;sheet=U0&amp;row=1030&amp;col=7&amp;number=0.456&amp;sourceID=14","0.456")</f>
        <v>0.456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HYPERLINK("http://141.218.60.56/~jnz1568/getInfo.php?workbook=11_05.xlsx&amp;sheet=U0&amp;row=1031&amp;col=6&amp;number=3.7&amp;sourceID=14","3.7")</f>
        <v>3.7</v>
      </c>
      <c r="G1031" s="4" t="str">
        <f>HYPERLINK("http://141.218.60.56/~jnz1568/getInfo.php?workbook=11_05.xlsx&amp;sheet=U0&amp;row=1031&amp;col=7&amp;number=0.456&amp;sourceID=14","0.456")</f>
        <v>0.456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HYPERLINK("http://141.218.60.56/~jnz1568/getInfo.php?workbook=11_05.xlsx&amp;sheet=U0&amp;row=1032&amp;col=6&amp;number=3.8&amp;sourceID=14","3.8")</f>
        <v>3.8</v>
      </c>
      <c r="G1032" s="4" t="str">
        <f>HYPERLINK("http://141.218.60.56/~jnz1568/getInfo.php?workbook=11_05.xlsx&amp;sheet=U0&amp;row=1032&amp;col=7&amp;number=0.455&amp;sourceID=14","0.455")</f>
        <v>0.455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HYPERLINK("http://141.218.60.56/~jnz1568/getInfo.php?workbook=11_05.xlsx&amp;sheet=U0&amp;row=1033&amp;col=6&amp;number=3.9&amp;sourceID=14","3.9")</f>
        <v>3.9</v>
      </c>
      <c r="G1033" s="4" t="str">
        <f>HYPERLINK("http://141.218.60.56/~jnz1568/getInfo.php?workbook=11_05.xlsx&amp;sheet=U0&amp;row=1033&amp;col=7&amp;number=0.455&amp;sourceID=14","0.455")</f>
        <v>0.455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HYPERLINK("http://141.218.60.56/~jnz1568/getInfo.php?workbook=11_05.xlsx&amp;sheet=U0&amp;row=1034&amp;col=6&amp;number=4&amp;sourceID=14","4")</f>
        <v>4</v>
      </c>
      <c r="G1034" s="4" t="str">
        <f>HYPERLINK("http://141.218.60.56/~jnz1568/getInfo.php?workbook=11_05.xlsx&amp;sheet=U0&amp;row=1034&amp;col=7&amp;number=0.454&amp;sourceID=14","0.454")</f>
        <v>0.454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HYPERLINK("http://141.218.60.56/~jnz1568/getInfo.php?workbook=11_05.xlsx&amp;sheet=U0&amp;row=1035&amp;col=6&amp;number=4.1&amp;sourceID=14","4.1")</f>
        <v>4.1</v>
      </c>
      <c r="G1035" s="4" t="str">
        <f>HYPERLINK("http://141.218.60.56/~jnz1568/getInfo.php?workbook=11_05.xlsx&amp;sheet=U0&amp;row=1035&amp;col=7&amp;number=0.454&amp;sourceID=14","0.454")</f>
        <v>0.454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HYPERLINK("http://141.218.60.56/~jnz1568/getInfo.php?workbook=11_05.xlsx&amp;sheet=U0&amp;row=1036&amp;col=6&amp;number=4.2&amp;sourceID=14","4.2")</f>
        <v>4.2</v>
      </c>
      <c r="G1036" s="4" t="str">
        <f>HYPERLINK("http://141.218.60.56/~jnz1568/getInfo.php?workbook=11_05.xlsx&amp;sheet=U0&amp;row=1036&amp;col=7&amp;number=0.453&amp;sourceID=14","0.453")</f>
        <v>0.453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HYPERLINK("http://141.218.60.56/~jnz1568/getInfo.php?workbook=11_05.xlsx&amp;sheet=U0&amp;row=1037&amp;col=6&amp;number=4.3&amp;sourceID=14","4.3")</f>
        <v>4.3</v>
      </c>
      <c r="G1037" s="4" t="str">
        <f>HYPERLINK("http://141.218.60.56/~jnz1568/getInfo.php?workbook=11_05.xlsx&amp;sheet=U0&amp;row=1037&amp;col=7&amp;number=0.452&amp;sourceID=14","0.452")</f>
        <v>0.452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HYPERLINK("http://141.218.60.56/~jnz1568/getInfo.php?workbook=11_05.xlsx&amp;sheet=U0&amp;row=1038&amp;col=6&amp;number=4.4&amp;sourceID=14","4.4")</f>
        <v>4.4</v>
      </c>
      <c r="G1038" s="4" t="str">
        <f>HYPERLINK("http://141.218.60.56/~jnz1568/getInfo.php?workbook=11_05.xlsx&amp;sheet=U0&amp;row=1038&amp;col=7&amp;number=0.45&amp;sourceID=14","0.45")</f>
        <v>0.45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HYPERLINK("http://141.218.60.56/~jnz1568/getInfo.php?workbook=11_05.xlsx&amp;sheet=U0&amp;row=1039&amp;col=6&amp;number=4.5&amp;sourceID=14","4.5")</f>
        <v>4.5</v>
      </c>
      <c r="G1039" s="4" t="str">
        <f>HYPERLINK("http://141.218.60.56/~jnz1568/getInfo.php?workbook=11_05.xlsx&amp;sheet=U0&amp;row=1039&amp;col=7&amp;number=0.449&amp;sourceID=14","0.449")</f>
        <v>0.449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HYPERLINK("http://141.218.60.56/~jnz1568/getInfo.php?workbook=11_05.xlsx&amp;sheet=U0&amp;row=1040&amp;col=6&amp;number=4.6&amp;sourceID=14","4.6")</f>
        <v>4.6</v>
      </c>
      <c r="G1040" s="4" t="str">
        <f>HYPERLINK("http://141.218.60.56/~jnz1568/getInfo.php?workbook=11_05.xlsx&amp;sheet=U0&amp;row=1040&amp;col=7&amp;number=0.446&amp;sourceID=14","0.446")</f>
        <v>0.446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HYPERLINK("http://141.218.60.56/~jnz1568/getInfo.php?workbook=11_05.xlsx&amp;sheet=U0&amp;row=1041&amp;col=6&amp;number=4.7&amp;sourceID=14","4.7")</f>
        <v>4.7</v>
      </c>
      <c r="G1041" s="4" t="str">
        <f>HYPERLINK("http://141.218.60.56/~jnz1568/getInfo.php?workbook=11_05.xlsx&amp;sheet=U0&amp;row=1041&amp;col=7&amp;number=0.444&amp;sourceID=14","0.444")</f>
        <v>0.444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HYPERLINK("http://141.218.60.56/~jnz1568/getInfo.php?workbook=11_05.xlsx&amp;sheet=U0&amp;row=1042&amp;col=6&amp;number=4.8&amp;sourceID=14","4.8")</f>
        <v>4.8</v>
      </c>
      <c r="G1042" s="4" t="str">
        <f>HYPERLINK("http://141.218.60.56/~jnz1568/getInfo.php?workbook=11_05.xlsx&amp;sheet=U0&amp;row=1042&amp;col=7&amp;number=0.44&amp;sourceID=14","0.44")</f>
        <v>0.44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HYPERLINK("http://141.218.60.56/~jnz1568/getInfo.php?workbook=11_05.xlsx&amp;sheet=U0&amp;row=1043&amp;col=6&amp;number=4.9&amp;sourceID=14","4.9")</f>
        <v>4.9</v>
      </c>
      <c r="G1043" s="4" t="str">
        <f>HYPERLINK("http://141.218.60.56/~jnz1568/getInfo.php?workbook=11_05.xlsx&amp;sheet=U0&amp;row=1043&amp;col=7&amp;number=0.436&amp;sourceID=14","0.436")</f>
        <v>0.436</v>
      </c>
    </row>
    <row r="1044" spans="1:7">
      <c r="A1044" s="3">
        <v>11</v>
      </c>
      <c r="B1044" s="3">
        <v>5</v>
      </c>
      <c r="C1044" s="3">
        <v>5</v>
      </c>
      <c r="D1044" s="3">
        <v>8</v>
      </c>
      <c r="E1044" s="3">
        <v>1</v>
      </c>
      <c r="F1044" s="4" t="str">
        <f>HYPERLINK("http://141.218.60.56/~jnz1568/getInfo.php?workbook=11_05.xlsx&amp;sheet=U0&amp;row=1044&amp;col=6&amp;number=3&amp;sourceID=14","3")</f>
        <v>3</v>
      </c>
      <c r="G1044" s="4" t="str">
        <f>HYPERLINK("http://141.218.60.56/~jnz1568/getInfo.php?workbook=11_05.xlsx&amp;sheet=U0&amp;row=1044&amp;col=7&amp;number=0.0885&amp;sourceID=14","0.0885")</f>
        <v>0.0885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HYPERLINK("http://141.218.60.56/~jnz1568/getInfo.php?workbook=11_05.xlsx&amp;sheet=U0&amp;row=1045&amp;col=6&amp;number=3.1&amp;sourceID=14","3.1")</f>
        <v>3.1</v>
      </c>
      <c r="G1045" s="4" t="str">
        <f>HYPERLINK("http://141.218.60.56/~jnz1568/getInfo.php?workbook=11_05.xlsx&amp;sheet=U0&amp;row=1045&amp;col=7&amp;number=0.0885&amp;sourceID=14","0.0885")</f>
        <v>0.0885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HYPERLINK("http://141.218.60.56/~jnz1568/getInfo.php?workbook=11_05.xlsx&amp;sheet=U0&amp;row=1046&amp;col=6&amp;number=3.2&amp;sourceID=14","3.2")</f>
        <v>3.2</v>
      </c>
      <c r="G1046" s="4" t="str">
        <f>HYPERLINK("http://141.218.60.56/~jnz1568/getInfo.php?workbook=11_05.xlsx&amp;sheet=U0&amp;row=1046&amp;col=7&amp;number=0.0885&amp;sourceID=14","0.0885")</f>
        <v>0.0885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HYPERLINK("http://141.218.60.56/~jnz1568/getInfo.php?workbook=11_05.xlsx&amp;sheet=U0&amp;row=1047&amp;col=6&amp;number=3.3&amp;sourceID=14","3.3")</f>
        <v>3.3</v>
      </c>
      <c r="G1047" s="4" t="str">
        <f>HYPERLINK("http://141.218.60.56/~jnz1568/getInfo.php?workbook=11_05.xlsx&amp;sheet=U0&amp;row=1047&amp;col=7&amp;number=0.0885&amp;sourceID=14","0.0885")</f>
        <v>0.0885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HYPERLINK("http://141.218.60.56/~jnz1568/getInfo.php?workbook=11_05.xlsx&amp;sheet=U0&amp;row=1048&amp;col=6&amp;number=3.4&amp;sourceID=14","3.4")</f>
        <v>3.4</v>
      </c>
      <c r="G1048" s="4" t="str">
        <f>HYPERLINK("http://141.218.60.56/~jnz1568/getInfo.php?workbook=11_05.xlsx&amp;sheet=U0&amp;row=1048&amp;col=7&amp;number=0.0885&amp;sourceID=14","0.0885")</f>
        <v>0.0885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HYPERLINK("http://141.218.60.56/~jnz1568/getInfo.php?workbook=11_05.xlsx&amp;sheet=U0&amp;row=1049&amp;col=6&amp;number=3.5&amp;sourceID=14","3.5")</f>
        <v>3.5</v>
      </c>
      <c r="G1049" s="4" t="str">
        <f>HYPERLINK("http://141.218.60.56/~jnz1568/getInfo.php?workbook=11_05.xlsx&amp;sheet=U0&amp;row=1049&amp;col=7&amp;number=0.0884&amp;sourceID=14","0.0884")</f>
        <v>0.0884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HYPERLINK("http://141.218.60.56/~jnz1568/getInfo.php?workbook=11_05.xlsx&amp;sheet=U0&amp;row=1050&amp;col=6&amp;number=3.6&amp;sourceID=14","3.6")</f>
        <v>3.6</v>
      </c>
      <c r="G1050" s="4" t="str">
        <f>HYPERLINK("http://141.218.60.56/~jnz1568/getInfo.php?workbook=11_05.xlsx&amp;sheet=U0&amp;row=1050&amp;col=7&amp;number=0.0884&amp;sourceID=14","0.0884")</f>
        <v>0.0884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HYPERLINK("http://141.218.60.56/~jnz1568/getInfo.php?workbook=11_05.xlsx&amp;sheet=U0&amp;row=1051&amp;col=6&amp;number=3.7&amp;sourceID=14","3.7")</f>
        <v>3.7</v>
      </c>
      <c r="G1051" s="4" t="str">
        <f>HYPERLINK("http://141.218.60.56/~jnz1568/getInfo.php?workbook=11_05.xlsx&amp;sheet=U0&amp;row=1051&amp;col=7&amp;number=0.0883&amp;sourceID=14","0.0883")</f>
        <v>0.0883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HYPERLINK("http://141.218.60.56/~jnz1568/getInfo.php?workbook=11_05.xlsx&amp;sheet=U0&amp;row=1052&amp;col=6&amp;number=3.8&amp;sourceID=14","3.8")</f>
        <v>3.8</v>
      </c>
      <c r="G1052" s="4" t="str">
        <f>HYPERLINK("http://141.218.60.56/~jnz1568/getInfo.php?workbook=11_05.xlsx&amp;sheet=U0&amp;row=1052&amp;col=7&amp;number=0.0883&amp;sourceID=14","0.0883")</f>
        <v>0.0883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HYPERLINK("http://141.218.60.56/~jnz1568/getInfo.php?workbook=11_05.xlsx&amp;sheet=U0&amp;row=1053&amp;col=6&amp;number=3.9&amp;sourceID=14","3.9")</f>
        <v>3.9</v>
      </c>
      <c r="G1053" s="4" t="str">
        <f>HYPERLINK("http://141.218.60.56/~jnz1568/getInfo.php?workbook=11_05.xlsx&amp;sheet=U0&amp;row=1053&amp;col=7&amp;number=0.0882&amp;sourceID=14","0.0882")</f>
        <v>0.0882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HYPERLINK("http://141.218.60.56/~jnz1568/getInfo.php?workbook=11_05.xlsx&amp;sheet=U0&amp;row=1054&amp;col=6&amp;number=4&amp;sourceID=14","4")</f>
        <v>4</v>
      </c>
      <c r="G1054" s="4" t="str">
        <f>HYPERLINK("http://141.218.60.56/~jnz1568/getInfo.php?workbook=11_05.xlsx&amp;sheet=U0&amp;row=1054&amp;col=7&amp;number=0.0881&amp;sourceID=14","0.0881")</f>
        <v>0.0881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HYPERLINK("http://141.218.60.56/~jnz1568/getInfo.php?workbook=11_05.xlsx&amp;sheet=U0&amp;row=1055&amp;col=6&amp;number=4.1&amp;sourceID=14","4.1")</f>
        <v>4.1</v>
      </c>
      <c r="G1055" s="4" t="str">
        <f>HYPERLINK("http://141.218.60.56/~jnz1568/getInfo.php?workbook=11_05.xlsx&amp;sheet=U0&amp;row=1055&amp;col=7&amp;number=0.0879&amp;sourceID=14","0.0879")</f>
        <v>0.0879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HYPERLINK("http://141.218.60.56/~jnz1568/getInfo.php?workbook=11_05.xlsx&amp;sheet=U0&amp;row=1056&amp;col=6&amp;number=4.2&amp;sourceID=14","4.2")</f>
        <v>4.2</v>
      </c>
      <c r="G1056" s="4" t="str">
        <f>HYPERLINK("http://141.218.60.56/~jnz1568/getInfo.php?workbook=11_05.xlsx&amp;sheet=U0&amp;row=1056&amp;col=7&amp;number=0.0878&amp;sourceID=14","0.0878")</f>
        <v>0.0878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HYPERLINK("http://141.218.60.56/~jnz1568/getInfo.php?workbook=11_05.xlsx&amp;sheet=U0&amp;row=1057&amp;col=6&amp;number=4.3&amp;sourceID=14","4.3")</f>
        <v>4.3</v>
      </c>
      <c r="G1057" s="4" t="str">
        <f>HYPERLINK("http://141.218.60.56/~jnz1568/getInfo.php?workbook=11_05.xlsx&amp;sheet=U0&amp;row=1057&amp;col=7&amp;number=0.0876&amp;sourceID=14","0.0876")</f>
        <v>0.0876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HYPERLINK("http://141.218.60.56/~jnz1568/getInfo.php?workbook=11_05.xlsx&amp;sheet=U0&amp;row=1058&amp;col=6&amp;number=4.4&amp;sourceID=14","4.4")</f>
        <v>4.4</v>
      </c>
      <c r="G1058" s="4" t="str">
        <f>HYPERLINK("http://141.218.60.56/~jnz1568/getInfo.php?workbook=11_05.xlsx&amp;sheet=U0&amp;row=1058&amp;col=7&amp;number=0.0873&amp;sourceID=14","0.0873")</f>
        <v>0.0873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HYPERLINK("http://141.218.60.56/~jnz1568/getInfo.php?workbook=11_05.xlsx&amp;sheet=U0&amp;row=1059&amp;col=6&amp;number=4.5&amp;sourceID=14","4.5")</f>
        <v>4.5</v>
      </c>
      <c r="G1059" s="4" t="str">
        <f>HYPERLINK("http://141.218.60.56/~jnz1568/getInfo.php?workbook=11_05.xlsx&amp;sheet=U0&amp;row=1059&amp;col=7&amp;number=0.087&amp;sourceID=14","0.087")</f>
        <v>0.087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HYPERLINK("http://141.218.60.56/~jnz1568/getInfo.php?workbook=11_05.xlsx&amp;sheet=U0&amp;row=1060&amp;col=6&amp;number=4.6&amp;sourceID=14","4.6")</f>
        <v>4.6</v>
      </c>
      <c r="G1060" s="4" t="str">
        <f>HYPERLINK("http://141.218.60.56/~jnz1568/getInfo.php?workbook=11_05.xlsx&amp;sheet=U0&amp;row=1060&amp;col=7&amp;number=0.0865&amp;sourceID=14","0.0865")</f>
        <v>0.0865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HYPERLINK("http://141.218.60.56/~jnz1568/getInfo.php?workbook=11_05.xlsx&amp;sheet=U0&amp;row=1061&amp;col=6&amp;number=4.7&amp;sourceID=14","4.7")</f>
        <v>4.7</v>
      </c>
      <c r="G1061" s="4" t="str">
        <f>HYPERLINK("http://141.218.60.56/~jnz1568/getInfo.php?workbook=11_05.xlsx&amp;sheet=U0&amp;row=1061&amp;col=7&amp;number=0.086&amp;sourceID=14","0.086")</f>
        <v>0.086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HYPERLINK("http://141.218.60.56/~jnz1568/getInfo.php?workbook=11_05.xlsx&amp;sheet=U0&amp;row=1062&amp;col=6&amp;number=4.8&amp;sourceID=14","4.8")</f>
        <v>4.8</v>
      </c>
      <c r="G1062" s="4" t="str">
        <f>HYPERLINK("http://141.218.60.56/~jnz1568/getInfo.php?workbook=11_05.xlsx&amp;sheet=U0&amp;row=1062&amp;col=7&amp;number=0.0854&amp;sourceID=14","0.0854")</f>
        <v>0.0854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HYPERLINK("http://141.218.60.56/~jnz1568/getInfo.php?workbook=11_05.xlsx&amp;sheet=U0&amp;row=1063&amp;col=6&amp;number=4.9&amp;sourceID=14","4.9")</f>
        <v>4.9</v>
      </c>
      <c r="G1063" s="4" t="str">
        <f>HYPERLINK("http://141.218.60.56/~jnz1568/getInfo.php?workbook=11_05.xlsx&amp;sheet=U0&amp;row=1063&amp;col=7&amp;number=0.0845&amp;sourceID=14","0.0845")</f>
        <v>0.0845</v>
      </c>
    </row>
    <row r="1064" spans="1:7">
      <c r="A1064" s="3">
        <v>11</v>
      </c>
      <c r="B1064" s="3">
        <v>5</v>
      </c>
      <c r="C1064" s="3">
        <v>5</v>
      </c>
      <c r="D1064" s="3">
        <v>9</v>
      </c>
      <c r="E1064" s="3">
        <v>1</v>
      </c>
      <c r="F1064" s="4" t="str">
        <f>HYPERLINK("http://141.218.60.56/~jnz1568/getInfo.php?workbook=11_05.xlsx&amp;sheet=U0&amp;row=1064&amp;col=6&amp;number=3&amp;sourceID=14","3")</f>
        <v>3</v>
      </c>
      <c r="G1064" s="4" t="str">
        <f>HYPERLINK("http://141.218.60.56/~jnz1568/getInfo.php?workbook=11_05.xlsx&amp;sheet=U0&amp;row=1064&amp;col=7&amp;number=0.0324&amp;sourceID=14","0.0324")</f>
        <v>0.0324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HYPERLINK("http://141.218.60.56/~jnz1568/getInfo.php?workbook=11_05.xlsx&amp;sheet=U0&amp;row=1065&amp;col=6&amp;number=3.1&amp;sourceID=14","3.1")</f>
        <v>3.1</v>
      </c>
      <c r="G1065" s="4" t="str">
        <f>HYPERLINK("http://141.218.60.56/~jnz1568/getInfo.php?workbook=11_05.xlsx&amp;sheet=U0&amp;row=1065&amp;col=7&amp;number=0.0324&amp;sourceID=14","0.0324")</f>
        <v>0.0324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HYPERLINK("http://141.218.60.56/~jnz1568/getInfo.php?workbook=11_05.xlsx&amp;sheet=U0&amp;row=1066&amp;col=6&amp;number=3.2&amp;sourceID=14","3.2")</f>
        <v>3.2</v>
      </c>
      <c r="G1066" s="4" t="str">
        <f>HYPERLINK("http://141.218.60.56/~jnz1568/getInfo.php?workbook=11_05.xlsx&amp;sheet=U0&amp;row=1066&amp;col=7&amp;number=0.0324&amp;sourceID=14","0.0324")</f>
        <v>0.0324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HYPERLINK("http://141.218.60.56/~jnz1568/getInfo.php?workbook=11_05.xlsx&amp;sheet=U0&amp;row=1067&amp;col=6&amp;number=3.3&amp;sourceID=14","3.3")</f>
        <v>3.3</v>
      </c>
      <c r="G1067" s="4" t="str">
        <f>HYPERLINK("http://141.218.60.56/~jnz1568/getInfo.php?workbook=11_05.xlsx&amp;sheet=U0&amp;row=1067&amp;col=7&amp;number=0.0324&amp;sourceID=14","0.0324")</f>
        <v>0.0324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HYPERLINK("http://141.218.60.56/~jnz1568/getInfo.php?workbook=11_05.xlsx&amp;sheet=U0&amp;row=1068&amp;col=6&amp;number=3.4&amp;sourceID=14","3.4")</f>
        <v>3.4</v>
      </c>
      <c r="G1068" s="4" t="str">
        <f>HYPERLINK("http://141.218.60.56/~jnz1568/getInfo.php?workbook=11_05.xlsx&amp;sheet=U0&amp;row=1068&amp;col=7&amp;number=0.0324&amp;sourceID=14","0.0324")</f>
        <v>0.0324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HYPERLINK("http://141.218.60.56/~jnz1568/getInfo.php?workbook=11_05.xlsx&amp;sheet=U0&amp;row=1069&amp;col=6&amp;number=3.5&amp;sourceID=14","3.5")</f>
        <v>3.5</v>
      </c>
      <c r="G1069" s="4" t="str">
        <f>HYPERLINK("http://141.218.60.56/~jnz1568/getInfo.php?workbook=11_05.xlsx&amp;sheet=U0&amp;row=1069&amp;col=7&amp;number=0.0324&amp;sourceID=14","0.0324")</f>
        <v>0.0324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HYPERLINK("http://141.218.60.56/~jnz1568/getInfo.php?workbook=11_05.xlsx&amp;sheet=U0&amp;row=1070&amp;col=6&amp;number=3.6&amp;sourceID=14","3.6")</f>
        <v>3.6</v>
      </c>
      <c r="G1070" s="4" t="str">
        <f>HYPERLINK("http://141.218.60.56/~jnz1568/getInfo.php?workbook=11_05.xlsx&amp;sheet=U0&amp;row=1070&amp;col=7&amp;number=0.0324&amp;sourceID=14","0.0324")</f>
        <v>0.0324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HYPERLINK("http://141.218.60.56/~jnz1568/getInfo.php?workbook=11_05.xlsx&amp;sheet=U0&amp;row=1071&amp;col=6&amp;number=3.7&amp;sourceID=14","3.7")</f>
        <v>3.7</v>
      </c>
      <c r="G1071" s="4" t="str">
        <f>HYPERLINK("http://141.218.60.56/~jnz1568/getInfo.php?workbook=11_05.xlsx&amp;sheet=U0&amp;row=1071&amp;col=7&amp;number=0.0323&amp;sourceID=14","0.0323")</f>
        <v>0.0323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HYPERLINK("http://141.218.60.56/~jnz1568/getInfo.php?workbook=11_05.xlsx&amp;sheet=U0&amp;row=1072&amp;col=6&amp;number=3.8&amp;sourceID=14","3.8")</f>
        <v>3.8</v>
      </c>
      <c r="G1072" s="4" t="str">
        <f>HYPERLINK("http://141.218.60.56/~jnz1568/getInfo.php?workbook=11_05.xlsx&amp;sheet=U0&amp;row=1072&amp;col=7&amp;number=0.0323&amp;sourceID=14","0.0323")</f>
        <v>0.0323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HYPERLINK("http://141.218.60.56/~jnz1568/getInfo.php?workbook=11_05.xlsx&amp;sheet=U0&amp;row=1073&amp;col=6&amp;number=3.9&amp;sourceID=14","3.9")</f>
        <v>3.9</v>
      </c>
      <c r="G1073" s="4" t="str">
        <f>HYPERLINK("http://141.218.60.56/~jnz1568/getInfo.php?workbook=11_05.xlsx&amp;sheet=U0&amp;row=1073&amp;col=7&amp;number=0.0323&amp;sourceID=14","0.0323")</f>
        <v>0.0323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HYPERLINK("http://141.218.60.56/~jnz1568/getInfo.php?workbook=11_05.xlsx&amp;sheet=U0&amp;row=1074&amp;col=6&amp;number=4&amp;sourceID=14","4")</f>
        <v>4</v>
      </c>
      <c r="G1074" s="4" t="str">
        <f>HYPERLINK("http://141.218.60.56/~jnz1568/getInfo.php?workbook=11_05.xlsx&amp;sheet=U0&amp;row=1074&amp;col=7&amp;number=0.0322&amp;sourceID=14","0.0322")</f>
        <v>0.0322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HYPERLINK("http://141.218.60.56/~jnz1568/getInfo.php?workbook=11_05.xlsx&amp;sheet=U0&amp;row=1075&amp;col=6&amp;number=4.1&amp;sourceID=14","4.1")</f>
        <v>4.1</v>
      </c>
      <c r="G1075" s="4" t="str">
        <f>HYPERLINK("http://141.218.60.56/~jnz1568/getInfo.php?workbook=11_05.xlsx&amp;sheet=U0&amp;row=1075&amp;col=7&amp;number=0.0322&amp;sourceID=14","0.0322")</f>
        <v>0.0322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HYPERLINK("http://141.218.60.56/~jnz1568/getInfo.php?workbook=11_05.xlsx&amp;sheet=U0&amp;row=1076&amp;col=6&amp;number=4.2&amp;sourceID=14","4.2")</f>
        <v>4.2</v>
      </c>
      <c r="G1076" s="4" t="str">
        <f>HYPERLINK("http://141.218.60.56/~jnz1568/getInfo.php?workbook=11_05.xlsx&amp;sheet=U0&amp;row=1076&amp;col=7&amp;number=0.0321&amp;sourceID=14","0.0321")</f>
        <v>0.0321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HYPERLINK("http://141.218.60.56/~jnz1568/getInfo.php?workbook=11_05.xlsx&amp;sheet=U0&amp;row=1077&amp;col=6&amp;number=4.3&amp;sourceID=14","4.3")</f>
        <v>4.3</v>
      </c>
      <c r="G1077" s="4" t="str">
        <f>HYPERLINK("http://141.218.60.56/~jnz1568/getInfo.php?workbook=11_05.xlsx&amp;sheet=U0&amp;row=1077&amp;col=7&amp;number=0.0321&amp;sourceID=14","0.0321")</f>
        <v>0.0321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HYPERLINK("http://141.218.60.56/~jnz1568/getInfo.php?workbook=11_05.xlsx&amp;sheet=U0&amp;row=1078&amp;col=6&amp;number=4.4&amp;sourceID=14","4.4")</f>
        <v>4.4</v>
      </c>
      <c r="G1078" s="4" t="str">
        <f>HYPERLINK("http://141.218.60.56/~jnz1568/getInfo.php?workbook=11_05.xlsx&amp;sheet=U0&amp;row=1078&amp;col=7&amp;number=0.032&amp;sourceID=14","0.032")</f>
        <v>0.032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HYPERLINK("http://141.218.60.56/~jnz1568/getInfo.php?workbook=11_05.xlsx&amp;sheet=U0&amp;row=1079&amp;col=6&amp;number=4.5&amp;sourceID=14","4.5")</f>
        <v>4.5</v>
      </c>
      <c r="G1079" s="4" t="str">
        <f>HYPERLINK("http://141.218.60.56/~jnz1568/getInfo.php?workbook=11_05.xlsx&amp;sheet=U0&amp;row=1079&amp;col=7&amp;number=0.0319&amp;sourceID=14","0.0319")</f>
        <v>0.0319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HYPERLINK("http://141.218.60.56/~jnz1568/getInfo.php?workbook=11_05.xlsx&amp;sheet=U0&amp;row=1080&amp;col=6&amp;number=4.6&amp;sourceID=14","4.6")</f>
        <v>4.6</v>
      </c>
      <c r="G1080" s="4" t="str">
        <f>HYPERLINK("http://141.218.60.56/~jnz1568/getInfo.php?workbook=11_05.xlsx&amp;sheet=U0&amp;row=1080&amp;col=7&amp;number=0.0317&amp;sourceID=14","0.0317")</f>
        <v>0.0317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HYPERLINK("http://141.218.60.56/~jnz1568/getInfo.php?workbook=11_05.xlsx&amp;sheet=U0&amp;row=1081&amp;col=6&amp;number=4.7&amp;sourceID=14","4.7")</f>
        <v>4.7</v>
      </c>
      <c r="G1081" s="4" t="str">
        <f>HYPERLINK("http://141.218.60.56/~jnz1568/getInfo.php?workbook=11_05.xlsx&amp;sheet=U0&amp;row=1081&amp;col=7&amp;number=0.0315&amp;sourceID=14","0.0315")</f>
        <v>0.0315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HYPERLINK("http://141.218.60.56/~jnz1568/getInfo.php?workbook=11_05.xlsx&amp;sheet=U0&amp;row=1082&amp;col=6&amp;number=4.8&amp;sourceID=14","4.8")</f>
        <v>4.8</v>
      </c>
      <c r="G1082" s="4" t="str">
        <f>HYPERLINK("http://141.218.60.56/~jnz1568/getInfo.php?workbook=11_05.xlsx&amp;sheet=U0&amp;row=1082&amp;col=7&amp;number=0.0313&amp;sourceID=14","0.0313")</f>
        <v>0.0313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HYPERLINK("http://141.218.60.56/~jnz1568/getInfo.php?workbook=11_05.xlsx&amp;sheet=U0&amp;row=1083&amp;col=6&amp;number=4.9&amp;sourceID=14","4.9")</f>
        <v>4.9</v>
      </c>
      <c r="G1083" s="4" t="str">
        <f>HYPERLINK("http://141.218.60.56/~jnz1568/getInfo.php?workbook=11_05.xlsx&amp;sheet=U0&amp;row=1083&amp;col=7&amp;number=0.031&amp;sourceID=14","0.031")</f>
        <v>0.031</v>
      </c>
    </row>
    <row r="1084" spans="1:7">
      <c r="A1084" s="3">
        <v>11</v>
      </c>
      <c r="B1084" s="3">
        <v>5</v>
      </c>
      <c r="C1084" s="3">
        <v>5</v>
      </c>
      <c r="D1084" s="3">
        <v>10</v>
      </c>
      <c r="E1084" s="3">
        <v>1</v>
      </c>
      <c r="F1084" s="4" t="str">
        <f>HYPERLINK("http://141.218.60.56/~jnz1568/getInfo.php?workbook=11_05.xlsx&amp;sheet=U0&amp;row=1084&amp;col=6&amp;number=3&amp;sourceID=14","3")</f>
        <v>3</v>
      </c>
      <c r="G1084" s="4" t="str">
        <f>HYPERLINK("http://141.218.60.56/~jnz1568/getInfo.php?workbook=11_05.xlsx&amp;sheet=U0&amp;row=1084&amp;col=7&amp;number=0.0569&amp;sourceID=14","0.0569")</f>
        <v>0.0569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HYPERLINK("http://141.218.60.56/~jnz1568/getInfo.php?workbook=11_05.xlsx&amp;sheet=U0&amp;row=1085&amp;col=6&amp;number=3.1&amp;sourceID=14","3.1")</f>
        <v>3.1</v>
      </c>
      <c r="G1085" s="4" t="str">
        <f>HYPERLINK("http://141.218.60.56/~jnz1568/getInfo.php?workbook=11_05.xlsx&amp;sheet=U0&amp;row=1085&amp;col=7&amp;number=0.0569&amp;sourceID=14","0.0569")</f>
        <v>0.0569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HYPERLINK("http://141.218.60.56/~jnz1568/getInfo.php?workbook=11_05.xlsx&amp;sheet=U0&amp;row=1086&amp;col=6&amp;number=3.2&amp;sourceID=14","3.2")</f>
        <v>3.2</v>
      </c>
      <c r="G1086" s="4" t="str">
        <f>HYPERLINK("http://141.218.60.56/~jnz1568/getInfo.php?workbook=11_05.xlsx&amp;sheet=U0&amp;row=1086&amp;col=7&amp;number=0.0569&amp;sourceID=14","0.0569")</f>
        <v>0.0569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HYPERLINK("http://141.218.60.56/~jnz1568/getInfo.php?workbook=11_05.xlsx&amp;sheet=U0&amp;row=1087&amp;col=6&amp;number=3.3&amp;sourceID=14","3.3")</f>
        <v>3.3</v>
      </c>
      <c r="G1087" s="4" t="str">
        <f>HYPERLINK("http://141.218.60.56/~jnz1568/getInfo.php?workbook=11_05.xlsx&amp;sheet=U0&amp;row=1087&amp;col=7&amp;number=0.0569&amp;sourceID=14","0.0569")</f>
        <v>0.0569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HYPERLINK("http://141.218.60.56/~jnz1568/getInfo.php?workbook=11_05.xlsx&amp;sheet=U0&amp;row=1088&amp;col=6&amp;number=3.4&amp;sourceID=14","3.4")</f>
        <v>3.4</v>
      </c>
      <c r="G1088" s="4" t="str">
        <f>HYPERLINK("http://141.218.60.56/~jnz1568/getInfo.php?workbook=11_05.xlsx&amp;sheet=U0&amp;row=1088&amp;col=7&amp;number=0.0569&amp;sourceID=14","0.0569")</f>
        <v>0.0569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HYPERLINK("http://141.218.60.56/~jnz1568/getInfo.php?workbook=11_05.xlsx&amp;sheet=U0&amp;row=1089&amp;col=6&amp;number=3.5&amp;sourceID=14","3.5")</f>
        <v>3.5</v>
      </c>
      <c r="G1089" s="4" t="str">
        <f>HYPERLINK("http://141.218.60.56/~jnz1568/getInfo.php?workbook=11_05.xlsx&amp;sheet=U0&amp;row=1089&amp;col=7&amp;number=0.0569&amp;sourceID=14","0.0569")</f>
        <v>0.0569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HYPERLINK("http://141.218.60.56/~jnz1568/getInfo.php?workbook=11_05.xlsx&amp;sheet=U0&amp;row=1090&amp;col=6&amp;number=3.6&amp;sourceID=14","3.6")</f>
        <v>3.6</v>
      </c>
      <c r="G1090" s="4" t="str">
        <f>HYPERLINK("http://141.218.60.56/~jnz1568/getInfo.php?workbook=11_05.xlsx&amp;sheet=U0&amp;row=1090&amp;col=7&amp;number=0.0568&amp;sourceID=14","0.0568")</f>
        <v>0.0568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HYPERLINK("http://141.218.60.56/~jnz1568/getInfo.php?workbook=11_05.xlsx&amp;sheet=U0&amp;row=1091&amp;col=6&amp;number=3.7&amp;sourceID=14","3.7")</f>
        <v>3.7</v>
      </c>
      <c r="G1091" s="4" t="str">
        <f>HYPERLINK("http://141.218.60.56/~jnz1568/getInfo.php?workbook=11_05.xlsx&amp;sheet=U0&amp;row=1091&amp;col=7&amp;number=0.0568&amp;sourceID=14","0.0568")</f>
        <v>0.0568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HYPERLINK("http://141.218.60.56/~jnz1568/getInfo.php?workbook=11_05.xlsx&amp;sheet=U0&amp;row=1092&amp;col=6&amp;number=3.8&amp;sourceID=14","3.8")</f>
        <v>3.8</v>
      </c>
      <c r="G1092" s="4" t="str">
        <f>HYPERLINK("http://141.218.60.56/~jnz1568/getInfo.php?workbook=11_05.xlsx&amp;sheet=U0&amp;row=1092&amp;col=7&amp;number=0.0568&amp;sourceID=14","0.0568")</f>
        <v>0.0568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HYPERLINK("http://141.218.60.56/~jnz1568/getInfo.php?workbook=11_05.xlsx&amp;sheet=U0&amp;row=1093&amp;col=6&amp;number=3.9&amp;sourceID=14","3.9")</f>
        <v>3.9</v>
      </c>
      <c r="G1093" s="4" t="str">
        <f>HYPERLINK("http://141.218.60.56/~jnz1568/getInfo.php?workbook=11_05.xlsx&amp;sheet=U0&amp;row=1093&amp;col=7&amp;number=0.0567&amp;sourceID=14","0.0567")</f>
        <v>0.0567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HYPERLINK("http://141.218.60.56/~jnz1568/getInfo.php?workbook=11_05.xlsx&amp;sheet=U0&amp;row=1094&amp;col=6&amp;number=4&amp;sourceID=14","4")</f>
        <v>4</v>
      </c>
      <c r="G1094" s="4" t="str">
        <f>HYPERLINK("http://141.218.60.56/~jnz1568/getInfo.php?workbook=11_05.xlsx&amp;sheet=U0&amp;row=1094&amp;col=7&amp;number=0.0567&amp;sourceID=14","0.0567")</f>
        <v>0.0567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HYPERLINK("http://141.218.60.56/~jnz1568/getInfo.php?workbook=11_05.xlsx&amp;sheet=U0&amp;row=1095&amp;col=6&amp;number=4.1&amp;sourceID=14","4.1")</f>
        <v>4.1</v>
      </c>
      <c r="G1095" s="4" t="str">
        <f>HYPERLINK("http://141.218.60.56/~jnz1568/getInfo.php?workbook=11_05.xlsx&amp;sheet=U0&amp;row=1095&amp;col=7&amp;number=0.0566&amp;sourceID=14","0.0566")</f>
        <v>0.0566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HYPERLINK("http://141.218.60.56/~jnz1568/getInfo.php?workbook=11_05.xlsx&amp;sheet=U0&amp;row=1096&amp;col=6&amp;number=4.2&amp;sourceID=14","4.2")</f>
        <v>4.2</v>
      </c>
      <c r="G1096" s="4" t="str">
        <f>HYPERLINK("http://141.218.60.56/~jnz1568/getInfo.php?workbook=11_05.xlsx&amp;sheet=U0&amp;row=1096&amp;col=7&amp;number=0.0565&amp;sourceID=14","0.0565")</f>
        <v>0.0565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HYPERLINK("http://141.218.60.56/~jnz1568/getInfo.php?workbook=11_05.xlsx&amp;sheet=U0&amp;row=1097&amp;col=6&amp;number=4.3&amp;sourceID=14","4.3")</f>
        <v>4.3</v>
      </c>
      <c r="G1097" s="4" t="str">
        <f>HYPERLINK("http://141.218.60.56/~jnz1568/getInfo.php?workbook=11_05.xlsx&amp;sheet=U0&amp;row=1097&amp;col=7&amp;number=0.0563&amp;sourceID=14","0.0563")</f>
        <v>0.0563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HYPERLINK("http://141.218.60.56/~jnz1568/getInfo.php?workbook=11_05.xlsx&amp;sheet=U0&amp;row=1098&amp;col=6&amp;number=4.4&amp;sourceID=14","4.4")</f>
        <v>4.4</v>
      </c>
      <c r="G1098" s="4" t="str">
        <f>HYPERLINK("http://141.218.60.56/~jnz1568/getInfo.php?workbook=11_05.xlsx&amp;sheet=U0&amp;row=1098&amp;col=7&amp;number=0.0562&amp;sourceID=14","0.0562")</f>
        <v>0.0562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HYPERLINK("http://141.218.60.56/~jnz1568/getInfo.php?workbook=11_05.xlsx&amp;sheet=U0&amp;row=1099&amp;col=6&amp;number=4.5&amp;sourceID=14","4.5")</f>
        <v>4.5</v>
      </c>
      <c r="G1099" s="4" t="str">
        <f>HYPERLINK("http://141.218.60.56/~jnz1568/getInfo.php?workbook=11_05.xlsx&amp;sheet=U0&amp;row=1099&amp;col=7&amp;number=0.056&amp;sourceID=14","0.056")</f>
        <v>0.056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HYPERLINK("http://141.218.60.56/~jnz1568/getInfo.php?workbook=11_05.xlsx&amp;sheet=U0&amp;row=1100&amp;col=6&amp;number=4.6&amp;sourceID=14","4.6")</f>
        <v>4.6</v>
      </c>
      <c r="G1100" s="4" t="str">
        <f>HYPERLINK("http://141.218.60.56/~jnz1568/getInfo.php?workbook=11_05.xlsx&amp;sheet=U0&amp;row=1100&amp;col=7&amp;number=0.0557&amp;sourceID=14","0.0557")</f>
        <v>0.0557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HYPERLINK("http://141.218.60.56/~jnz1568/getInfo.php?workbook=11_05.xlsx&amp;sheet=U0&amp;row=1101&amp;col=6&amp;number=4.7&amp;sourceID=14","4.7")</f>
        <v>4.7</v>
      </c>
      <c r="G1101" s="4" t="str">
        <f>HYPERLINK("http://141.218.60.56/~jnz1568/getInfo.php?workbook=11_05.xlsx&amp;sheet=U0&amp;row=1101&amp;col=7&amp;number=0.0554&amp;sourceID=14","0.0554")</f>
        <v>0.0554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HYPERLINK("http://141.218.60.56/~jnz1568/getInfo.php?workbook=11_05.xlsx&amp;sheet=U0&amp;row=1102&amp;col=6&amp;number=4.8&amp;sourceID=14","4.8")</f>
        <v>4.8</v>
      </c>
      <c r="G1102" s="4" t="str">
        <f>HYPERLINK("http://141.218.60.56/~jnz1568/getInfo.php?workbook=11_05.xlsx&amp;sheet=U0&amp;row=1102&amp;col=7&amp;number=0.055&amp;sourceID=14","0.055")</f>
        <v>0.055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HYPERLINK("http://141.218.60.56/~jnz1568/getInfo.php?workbook=11_05.xlsx&amp;sheet=U0&amp;row=1103&amp;col=6&amp;number=4.9&amp;sourceID=14","4.9")</f>
        <v>4.9</v>
      </c>
      <c r="G1103" s="4" t="str">
        <f>HYPERLINK("http://141.218.60.56/~jnz1568/getInfo.php?workbook=11_05.xlsx&amp;sheet=U0&amp;row=1103&amp;col=7&amp;number=0.0545&amp;sourceID=14","0.0545")</f>
        <v>0.0545</v>
      </c>
    </row>
    <row r="1104" spans="1:7">
      <c r="A1104" s="3">
        <v>11</v>
      </c>
      <c r="B1104" s="3">
        <v>5</v>
      </c>
      <c r="C1104" s="3">
        <v>5</v>
      </c>
      <c r="D1104" s="3">
        <v>11</v>
      </c>
      <c r="E1104" s="3">
        <v>1</v>
      </c>
      <c r="F1104" s="4" t="str">
        <f>HYPERLINK("http://141.218.60.56/~jnz1568/getInfo.php?workbook=11_05.xlsx&amp;sheet=U0&amp;row=1104&amp;col=6&amp;number=3&amp;sourceID=14","3")</f>
        <v>3</v>
      </c>
      <c r="G1104" s="4" t="str">
        <f>HYPERLINK("http://141.218.60.56/~jnz1568/getInfo.php?workbook=11_05.xlsx&amp;sheet=U0&amp;row=1104&amp;col=7&amp;number=2.36&amp;sourceID=14","2.36")</f>
        <v>2.36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HYPERLINK("http://141.218.60.56/~jnz1568/getInfo.php?workbook=11_05.xlsx&amp;sheet=U0&amp;row=1105&amp;col=6&amp;number=3.1&amp;sourceID=14","3.1")</f>
        <v>3.1</v>
      </c>
      <c r="G1105" s="4" t="str">
        <f>HYPERLINK("http://141.218.60.56/~jnz1568/getInfo.php?workbook=11_05.xlsx&amp;sheet=U0&amp;row=1105&amp;col=7&amp;number=2.36&amp;sourceID=14","2.36")</f>
        <v>2.36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HYPERLINK("http://141.218.60.56/~jnz1568/getInfo.php?workbook=11_05.xlsx&amp;sheet=U0&amp;row=1106&amp;col=6&amp;number=3.2&amp;sourceID=14","3.2")</f>
        <v>3.2</v>
      </c>
      <c r="G1106" s="4" t="str">
        <f>HYPERLINK("http://141.218.60.56/~jnz1568/getInfo.php?workbook=11_05.xlsx&amp;sheet=U0&amp;row=1106&amp;col=7&amp;number=2.36&amp;sourceID=14","2.36")</f>
        <v>2.36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HYPERLINK("http://141.218.60.56/~jnz1568/getInfo.php?workbook=11_05.xlsx&amp;sheet=U0&amp;row=1107&amp;col=6&amp;number=3.3&amp;sourceID=14","3.3")</f>
        <v>3.3</v>
      </c>
      <c r="G1107" s="4" t="str">
        <f>HYPERLINK("http://141.218.60.56/~jnz1568/getInfo.php?workbook=11_05.xlsx&amp;sheet=U0&amp;row=1107&amp;col=7&amp;number=2.36&amp;sourceID=14","2.36")</f>
        <v>2.36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HYPERLINK("http://141.218.60.56/~jnz1568/getInfo.php?workbook=11_05.xlsx&amp;sheet=U0&amp;row=1108&amp;col=6&amp;number=3.4&amp;sourceID=14","3.4")</f>
        <v>3.4</v>
      </c>
      <c r="G1108" s="4" t="str">
        <f>HYPERLINK("http://141.218.60.56/~jnz1568/getInfo.php?workbook=11_05.xlsx&amp;sheet=U0&amp;row=1108&amp;col=7&amp;number=2.36&amp;sourceID=14","2.36")</f>
        <v>2.36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HYPERLINK("http://141.218.60.56/~jnz1568/getInfo.php?workbook=11_05.xlsx&amp;sheet=U0&amp;row=1109&amp;col=6&amp;number=3.5&amp;sourceID=14","3.5")</f>
        <v>3.5</v>
      </c>
      <c r="G1109" s="4" t="str">
        <f>HYPERLINK("http://141.218.60.56/~jnz1568/getInfo.php?workbook=11_05.xlsx&amp;sheet=U0&amp;row=1109&amp;col=7&amp;number=2.36&amp;sourceID=14","2.36")</f>
        <v>2.36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HYPERLINK("http://141.218.60.56/~jnz1568/getInfo.php?workbook=11_05.xlsx&amp;sheet=U0&amp;row=1110&amp;col=6&amp;number=3.6&amp;sourceID=14","3.6")</f>
        <v>3.6</v>
      </c>
      <c r="G1110" s="4" t="str">
        <f>HYPERLINK("http://141.218.60.56/~jnz1568/getInfo.php?workbook=11_05.xlsx&amp;sheet=U0&amp;row=1110&amp;col=7&amp;number=2.36&amp;sourceID=14","2.36")</f>
        <v>2.36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HYPERLINK("http://141.218.60.56/~jnz1568/getInfo.php?workbook=11_05.xlsx&amp;sheet=U0&amp;row=1111&amp;col=6&amp;number=3.7&amp;sourceID=14","3.7")</f>
        <v>3.7</v>
      </c>
      <c r="G1111" s="4" t="str">
        <f>HYPERLINK("http://141.218.60.56/~jnz1568/getInfo.php?workbook=11_05.xlsx&amp;sheet=U0&amp;row=1111&amp;col=7&amp;number=2.36&amp;sourceID=14","2.36")</f>
        <v>2.36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HYPERLINK("http://141.218.60.56/~jnz1568/getInfo.php?workbook=11_05.xlsx&amp;sheet=U0&amp;row=1112&amp;col=6&amp;number=3.8&amp;sourceID=14","3.8")</f>
        <v>3.8</v>
      </c>
      <c r="G1112" s="4" t="str">
        <f>HYPERLINK("http://141.218.60.56/~jnz1568/getInfo.php?workbook=11_05.xlsx&amp;sheet=U0&amp;row=1112&amp;col=7&amp;number=2.37&amp;sourceID=14","2.37")</f>
        <v>2.37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HYPERLINK("http://141.218.60.56/~jnz1568/getInfo.php?workbook=11_05.xlsx&amp;sheet=U0&amp;row=1113&amp;col=6&amp;number=3.9&amp;sourceID=14","3.9")</f>
        <v>3.9</v>
      </c>
      <c r="G1113" s="4" t="str">
        <f>HYPERLINK("http://141.218.60.56/~jnz1568/getInfo.php?workbook=11_05.xlsx&amp;sheet=U0&amp;row=1113&amp;col=7&amp;number=2.37&amp;sourceID=14","2.37")</f>
        <v>2.37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HYPERLINK("http://141.218.60.56/~jnz1568/getInfo.php?workbook=11_05.xlsx&amp;sheet=U0&amp;row=1114&amp;col=6&amp;number=4&amp;sourceID=14","4")</f>
        <v>4</v>
      </c>
      <c r="G1114" s="4" t="str">
        <f>HYPERLINK("http://141.218.60.56/~jnz1568/getInfo.php?workbook=11_05.xlsx&amp;sheet=U0&amp;row=1114&amp;col=7&amp;number=2.37&amp;sourceID=14","2.37")</f>
        <v>2.37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HYPERLINK("http://141.218.60.56/~jnz1568/getInfo.php?workbook=11_05.xlsx&amp;sheet=U0&amp;row=1115&amp;col=6&amp;number=4.1&amp;sourceID=14","4.1")</f>
        <v>4.1</v>
      </c>
      <c r="G1115" s="4" t="str">
        <f>HYPERLINK("http://141.218.60.56/~jnz1568/getInfo.php?workbook=11_05.xlsx&amp;sheet=U0&amp;row=1115&amp;col=7&amp;number=2.37&amp;sourceID=14","2.37")</f>
        <v>2.37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HYPERLINK("http://141.218.60.56/~jnz1568/getInfo.php?workbook=11_05.xlsx&amp;sheet=U0&amp;row=1116&amp;col=6&amp;number=4.2&amp;sourceID=14","4.2")</f>
        <v>4.2</v>
      </c>
      <c r="G1116" s="4" t="str">
        <f>HYPERLINK("http://141.218.60.56/~jnz1568/getInfo.php?workbook=11_05.xlsx&amp;sheet=U0&amp;row=1116&amp;col=7&amp;number=2.38&amp;sourceID=14","2.38")</f>
        <v>2.38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HYPERLINK("http://141.218.60.56/~jnz1568/getInfo.php?workbook=11_05.xlsx&amp;sheet=U0&amp;row=1117&amp;col=6&amp;number=4.3&amp;sourceID=14","4.3")</f>
        <v>4.3</v>
      </c>
      <c r="G1117" s="4" t="str">
        <f>HYPERLINK("http://141.218.60.56/~jnz1568/getInfo.php?workbook=11_05.xlsx&amp;sheet=U0&amp;row=1117&amp;col=7&amp;number=2.38&amp;sourceID=14","2.38")</f>
        <v>2.38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HYPERLINK("http://141.218.60.56/~jnz1568/getInfo.php?workbook=11_05.xlsx&amp;sheet=U0&amp;row=1118&amp;col=6&amp;number=4.4&amp;sourceID=14","4.4")</f>
        <v>4.4</v>
      </c>
      <c r="G1118" s="4" t="str">
        <f>HYPERLINK("http://141.218.60.56/~jnz1568/getInfo.php?workbook=11_05.xlsx&amp;sheet=U0&amp;row=1118&amp;col=7&amp;number=2.39&amp;sourceID=14","2.39")</f>
        <v>2.39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HYPERLINK("http://141.218.60.56/~jnz1568/getInfo.php?workbook=11_05.xlsx&amp;sheet=U0&amp;row=1119&amp;col=6&amp;number=4.5&amp;sourceID=14","4.5")</f>
        <v>4.5</v>
      </c>
      <c r="G1119" s="4" t="str">
        <f>HYPERLINK("http://141.218.60.56/~jnz1568/getInfo.php?workbook=11_05.xlsx&amp;sheet=U0&amp;row=1119&amp;col=7&amp;number=2.39&amp;sourceID=14","2.39")</f>
        <v>2.39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HYPERLINK("http://141.218.60.56/~jnz1568/getInfo.php?workbook=11_05.xlsx&amp;sheet=U0&amp;row=1120&amp;col=6&amp;number=4.6&amp;sourceID=14","4.6")</f>
        <v>4.6</v>
      </c>
      <c r="G1120" s="4" t="str">
        <f>HYPERLINK("http://141.218.60.56/~jnz1568/getInfo.php?workbook=11_05.xlsx&amp;sheet=U0&amp;row=1120&amp;col=7&amp;number=2.4&amp;sourceID=14","2.4")</f>
        <v>2.4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HYPERLINK("http://141.218.60.56/~jnz1568/getInfo.php?workbook=11_05.xlsx&amp;sheet=U0&amp;row=1121&amp;col=6&amp;number=4.7&amp;sourceID=14","4.7")</f>
        <v>4.7</v>
      </c>
      <c r="G1121" s="4" t="str">
        <f>HYPERLINK("http://141.218.60.56/~jnz1568/getInfo.php?workbook=11_05.xlsx&amp;sheet=U0&amp;row=1121&amp;col=7&amp;number=2.42&amp;sourceID=14","2.42")</f>
        <v>2.42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HYPERLINK("http://141.218.60.56/~jnz1568/getInfo.php?workbook=11_05.xlsx&amp;sheet=U0&amp;row=1122&amp;col=6&amp;number=4.8&amp;sourceID=14","4.8")</f>
        <v>4.8</v>
      </c>
      <c r="G1122" s="4" t="str">
        <f>HYPERLINK("http://141.218.60.56/~jnz1568/getInfo.php?workbook=11_05.xlsx&amp;sheet=U0&amp;row=1122&amp;col=7&amp;number=2.43&amp;sourceID=14","2.43")</f>
        <v>2.43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HYPERLINK("http://141.218.60.56/~jnz1568/getInfo.php?workbook=11_05.xlsx&amp;sheet=U0&amp;row=1123&amp;col=6&amp;number=4.9&amp;sourceID=14","4.9")</f>
        <v>4.9</v>
      </c>
      <c r="G1123" s="4" t="str">
        <f>HYPERLINK("http://141.218.60.56/~jnz1568/getInfo.php?workbook=11_05.xlsx&amp;sheet=U0&amp;row=1123&amp;col=7&amp;number=2.45&amp;sourceID=14","2.45")</f>
        <v>2.45</v>
      </c>
    </row>
    <row r="1124" spans="1:7">
      <c r="A1124" s="3">
        <v>11</v>
      </c>
      <c r="B1124" s="3">
        <v>5</v>
      </c>
      <c r="C1124" s="3">
        <v>5</v>
      </c>
      <c r="D1124" s="3">
        <v>12</v>
      </c>
      <c r="E1124" s="3">
        <v>1</v>
      </c>
      <c r="F1124" s="4" t="str">
        <f>HYPERLINK("http://141.218.60.56/~jnz1568/getInfo.php?workbook=11_05.xlsx&amp;sheet=U0&amp;row=1124&amp;col=6&amp;number=3&amp;sourceID=14","3")</f>
        <v>3</v>
      </c>
      <c r="G1124" s="4" t="str">
        <f>HYPERLINK("http://141.218.60.56/~jnz1568/getInfo.php?workbook=11_05.xlsx&amp;sheet=U0&amp;row=1124&amp;col=7&amp;number=0.0102&amp;sourceID=14","0.0102")</f>
        <v>0.0102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HYPERLINK("http://141.218.60.56/~jnz1568/getInfo.php?workbook=11_05.xlsx&amp;sheet=U0&amp;row=1125&amp;col=6&amp;number=3.1&amp;sourceID=14","3.1")</f>
        <v>3.1</v>
      </c>
      <c r="G1125" s="4" t="str">
        <f>HYPERLINK("http://141.218.60.56/~jnz1568/getInfo.php?workbook=11_05.xlsx&amp;sheet=U0&amp;row=1125&amp;col=7&amp;number=0.0102&amp;sourceID=14","0.0102")</f>
        <v>0.0102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HYPERLINK("http://141.218.60.56/~jnz1568/getInfo.php?workbook=11_05.xlsx&amp;sheet=U0&amp;row=1126&amp;col=6&amp;number=3.2&amp;sourceID=14","3.2")</f>
        <v>3.2</v>
      </c>
      <c r="G1126" s="4" t="str">
        <f>HYPERLINK("http://141.218.60.56/~jnz1568/getInfo.php?workbook=11_05.xlsx&amp;sheet=U0&amp;row=1126&amp;col=7&amp;number=0.0102&amp;sourceID=14","0.0102")</f>
        <v>0.0102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HYPERLINK("http://141.218.60.56/~jnz1568/getInfo.php?workbook=11_05.xlsx&amp;sheet=U0&amp;row=1127&amp;col=6&amp;number=3.3&amp;sourceID=14","3.3")</f>
        <v>3.3</v>
      </c>
      <c r="G1127" s="4" t="str">
        <f>HYPERLINK("http://141.218.60.56/~jnz1568/getInfo.php?workbook=11_05.xlsx&amp;sheet=U0&amp;row=1127&amp;col=7&amp;number=0.0102&amp;sourceID=14","0.0102")</f>
        <v>0.0102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HYPERLINK("http://141.218.60.56/~jnz1568/getInfo.php?workbook=11_05.xlsx&amp;sheet=U0&amp;row=1128&amp;col=6&amp;number=3.4&amp;sourceID=14","3.4")</f>
        <v>3.4</v>
      </c>
      <c r="G1128" s="4" t="str">
        <f>HYPERLINK("http://141.218.60.56/~jnz1568/getInfo.php?workbook=11_05.xlsx&amp;sheet=U0&amp;row=1128&amp;col=7&amp;number=0.0102&amp;sourceID=14","0.0102")</f>
        <v>0.0102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HYPERLINK("http://141.218.60.56/~jnz1568/getInfo.php?workbook=11_05.xlsx&amp;sheet=U0&amp;row=1129&amp;col=6&amp;number=3.5&amp;sourceID=14","3.5")</f>
        <v>3.5</v>
      </c>
      <c r="G1129" s="4" t="str">
        <f>HYPERLINK("http://141.218.60.56/~jnz1568/getInfo.php?workbook=11_05.xlsx&amp;sheet=U0&amp;row=1129&amp;col=7&amp;number=0.0102&amp;sourceID=14","0.0102")</f>
        <v>0.0102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HYPERLINK("http://141.218.60.56/~jnz1568/getInfo.php?workbook=11_05.xlsx&amp;sheet=U0&amp;row=1130&amp;col=6&amp;number=3.6&amp;sourceID=14","3.6")</f>
        <v>3.6</v>
      </c>
      <c r="G1130" s="4" t="str">
        <f>HYPERLINK("http://141.218.60.56/~jnz1568/getInfo.php?workbook=11_05.xlsx&amp;sheet=U0&amp;row=1130&amp;col=7&amp;number=0.0102&amp;sourceID=14","0.0102")</f>
        <v>0.0102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HYPERLINK("http://141.218.60.56/~jnz1568/getInfo.php?workbook=11_05.xlsx&amp;sheet=U0&amp;row=1131&amp;col=6&amp;number=3.7&amp;sourceID=14","3.7")</f>
        <v>3.7</v>
      </c>
      <c r="G1131" s="4" t="str">
        <f>HYPERLINK("http://141.218.60.56/~jnz1568/getInfo.php?workbook=11_05.xlsx&amp;sheet=U0&amp;row=1131&amp;col=7&amp;number=0.0102&amp;sourceID=14","0.0102")</f>
        <v>0.0102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HYPERLINK("http://141.218.60.56/~jnz1568/getInfo.php?workbook=11_05.xlsx&amp;sheet=U0&amp;row=1132&amp;col=6&amp;number=3.8&amp;sourceID=14","3.8")</f>
        <v>3.8</v>
      </c>
      <c r="G1132" s="4" t="str">
        <f>HYPERLINK("http://141.218.60.56/~jnz1568/getInfo.php?workbook=11_05.xlsx&amp;sheet=U0&amp;row=1132&amp;col=7&amp;number=0.0102&amp;sourceID=14","0.0102")</f>
        <v>0.0102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HYPERLINK("http://141.218.60.56/~jnz1568/getInfo.php?workbook=11_05.xlsx&amp;sheet=U0&amp;row=1133&amp;col=6&amp;number=3.9&amp;sourceID=14","3.9")</f>
        <v>3.9</v>
      </c>
      <c r="G1133" s="4" t="str">
        <f>HYPERLINK("http://141.218.60.56/~jnz1568/getInfo.php?workbook=11_05.xlsx&amp;sheet=U0&amp;row=1133&amp;col=7&amp;number=0.0102&amp;sourceID=14","0.0102")</f>
        <v>0.0102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HYPERLINK("http://141.218.60.56/~jnz1568/getInfo.php?workbook=11_05.xlsx&amp;sheet=U0&amp;row=1134&amp;col=6&amp;number=4&amp;sourceID=14","4")</f>
        <v>4</v>
      </c>
      <c r="G1134" s="4" t="str">
        <f>HYPERLINK("http://141.218.60.56/~jnz1568/getInfo.php?workbook=11_05.xlsx&amp;sheet=U0&amp;row=1134&amp;col=7&amp;number=0.0102&amp;sourceID=14","0.0102")</f>
        <v>0.0102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HYPERLINK("http://141.218.60.56/~jnz1568/getInfo.php?workbook=11_05.xlsx&amp;sheet=U0&amp;row=1135&amp;col=6&amp;number=4.1&amp;sourceID=14","4.1")</f>
        <v>4.1</v>
      </c>
      <c r="G1135" s="4" t="str">
        <f>HYPERLINK("http://141.218.60.56/~jnz1568/getInfo.php?workbook=11_05.xlsx&amp;sheet=U0&amp;row=1135&amp;col=7&amp;number=0.0102&amp;sourceID=14","0.0102")</f>
        <v>0.0102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HYPERLINK("http://141.218.60.56/~jnz1568/getInfo.php?workbook=11_05.xlsx&amp;sheet=U0&amp;row=1136&amp;col=6&amp;number=4.2&amp;sourceID=14","4.2")</f>
        <v>4.2</v>
      </c>
      <c r="G1136" s="4" t="str">
        <f>HYPERLINK("http://141.218.60.56/~jnz1568/getInfo.php?workbook=11_05.xlsx&amp;sheet=U0&amp;row=1136&amp;col=7&amp;number=0.0102&amp;sourceID=14","0.0102")</f>
        <v>0.0102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HYPERLINK("http://141.218.60.56/~jnz1568/getInfo.php?workbook=11_05.xlsx&amp;sheet=U0&amp;row=1137&amp;col=6&amp;number=4.3&amp;sourceID=14","4.3")</f>
        <v>4.3</v>
      </c>
      <c r="G1137" s="4" t="str">
        <f>HYPERLINK("http://141.218.60.56/~jnz1568/getInfo.php?workbook=11_05.xlsx&amp;sheet=U0&amp;row=1137&amp;col=7&amp;number=0.0102&amp;sourceID=14","0.0102")</f>
        <v>0.0102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HYPERLINK("http://141.218.60.56/~jnz1568/getInfo.php?workbook=11_05.xlsx&amp;sheet=U0&amp;row=1138&amp;col=6&amp;number=4.4&amp;sourceID=14","4.4")</f>
        <v>4.4</v>
      </c>
      <c r="G1138" s="4" t="str">
        <f>HYPERLINK("http://141.218.60.56/~jnz1568/getInfo.php?workbook=11_05.xlsx&amp;sheet=U0&amp;row=1138&amp;col=7&amp;number=0.0101&amp;sourceID=14","0.0101")</f>
        <v>0.0101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HYPERLINK("http://141.218.60.56/~jnz1568/getInfo.php?workbook=11_05.xlsx&amp;sheet=U0&amp;row=1139&amp;col=6&amp;number=4.5&amp;sourceID=14","4.5")</f>
        <v>4.5</v>
      </c>
      <c r="G1139" s="4" t="str">
        <f>HYPERLINK("http://141.218.60.56/~jnz1568/getInfo.php?workbook=11_05.xlsx&amp;sheet=U0&amp;row=1139&amp;col=7&amp;number=0.0101&amp;sourceID=14","0.0101")</f>
        <v>0.0101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HYPERLINK("http://141.218.60.56/~jnz1568/getInfo.php?workbook=11_05.xlsx&amp;sheet=U0&amp;row=1140&amp;col=6&amp;number=4.6&amp;sourceID=14","4.6")</f>
        <v>4.6</v>
      </c>
      <c r="G1140" s="4" t="str">
        <f>HYPERLINK("http://141.218.60.56/~jnz1568/getInfo.php?workbook=11_05.xlsx&amp;sheet=U0&amp;row=1140&amp;col=7&amp;number=0.0101&amp;sourceID=14","0.0101")</f>
        <v>0.0101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HYPERLINK("http://141.218.60.56/~jnz1568/getInfo.php?workbook=11_05.xlsx&amp;sheet=U0&amp;row=1141&amp;col=6&amp;number=4.7&amp;sourceID=14","4.7")</f>
        <v>4.7</v>
      </c>
      <c r="G1141" s="4" t="str">
        <f>HYPERLINK("http://141.218.60.56/~jnz1568/getInfo.php?workbook=11_05.xlsx&amp;sheet=U0&amp;row=1141&amp;col=7&amp;number=0.01&amp;sourceID=14","0.01")</f>
        <v>0.01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HYPERLINK("http://141.218.60.56/~jnz1568/getInfo.php?workbook=11_05.xlsx&amp;sheet=U0&amp;row=1142&amp;col=6&amp;number=4.8&amp;sourceID=14","4.8")</f>
        <v>4.8</v>
      </c>
      <c r="G1142" s="4" t="str">
        <f>HYPERLINK("http://141.218.60.56/~jnz1568/getInfo.php?workbook=11_05.xlsx&amp;sheet=U0&amp;row=1142&amp;col=7&amp;number=0.00999&amp;sourceID=14","0.00999")</f>
        <v>0.00999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HYPERLINK("http://141.218.60.56/~jnz1568/getInfo.php?workbook=11_05.xlsx&amp;sheet=U0&amp;row=1143&amp;col=6&amp;number=4.9&amp;sourceID=14","4.9")</f>
        <v>4.9</v>
      </c>
      <c r="G1143" s="4" t="str">
        <f>HYPERLINK("http://141.218.60.56/~jnz1568/getInfo.php?workbook=11_05.xlsx&amp;sheet=U0&amp;row=1143&amp;col=7&amp;number=0.00993&amp;sourceID=14","0.00993")</f>
        <v>0.00993</v>
      </c>
    </row>
    <row r="1144" spans="1:7">
      <c r="A1144" s="3">
        <v>11</v>
      </c>
      <c r="B1144" s="3">
        <v>5</v>
      </c>
      <c r="C1144" s="3">
        <v>5</v>
      </c>
      <c r="D1144" s="3">
        <v>13</v>
      </c>
      <c r="E1144" s="3">
        <v>1</v>
      </c>
      <c r="F1144" s="4" t="str">
        <f>HYPERLINK("http://141.218.60.56/~jnz1568/getInfo.php?workbook=11_05.xlsx&amp;sheet=U0&amp;row=1144&amp;col=6&amp;number=3&amp;sourceID=14","3")</f>
        <v>3</v>
      </c>
      <c r="G1144" s="4" t="str">
        <f>HYPERLINK("http://141.218.60.56/~jnz1568/getInfo.php?workbook=11_05.xlsx&amp;sheet=U0&amp;row=1144&amp;col=7&amp;number=0.108&amp;sourceID=14","0.108")</f>
        <v>0.108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HYPERLINK("http://141.218.60.56/~jnz1568/getInfo.php?workbook=11_05.xlsx&amp;sheet=U0&amp;row=1145&amp;col=6&amp;number=3.1&amp;sourceID=14","3.1")</f>
        <v>3.1</v>
      </c>
      <c r="G1145" s="4" t="str">
        <f>HYPERLINK("http://141.218.60.56/~jnz1568/getInfo.php?workbook=11_05.xlsx&amp;sheet=U0&amp;row=1145&amp;col=7&amp;number=0.108&amp;sourceID=14","0.108")</f>
        <v>0.108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HYPERLINK("http://141.218.60.56/~jnz1568/getInfo.php?workbook=11_05.xlsx&amp;sheet=U0&amp;row=1146&amp;col=6&amp;number=3.2&amp;sourceID=14","3.2")</f>
        <v>3.2</v>
      </c>
      <c r="G1146" s="4" t="str">
        <f>HYPERLINK("http://141.218.60.56/~jnz1568/getInfo.php?workbook=11_05.xlsx&amp;sheet=U0&amp;row=1146&amp;col=7&amp;number=0.108&amp;sourceID=14","0.108")</f>
        <v>0.108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HYPERLINK("http://141.218.60.56/~jnz1568/getInfo.php?workbook=11_05.xlsx&amp;sheet=U0&amp;row=1147&amp;col=6&amp;number=3.3&amp;sourceID=14","3.3")</f>
        <v>3.3</v>
      </c>
      <c r="G1147" s="4" t="str">
        <f>HYPERLINK("http://141.218.60.56/~jnz1568/getInfo.php?workbook=11_05.xlsx&amp;sheet=U0&amp;row=1147&amp;col=7&amp;number=0.108&amp;sourceID=14","0.108")</f>
        <v>0.108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HYPERLINK("http://141.218.60.56/~jnz1568/getInfo.php?workbook=11_05.xlsx&amp;sheet=U0&amp;row=1148&amp;col=6&amp;number=3.4&amp;sourceID=14","3.4")</f>
        <v>3.4</v>
      </c>
      <c r="G1148" s="4" t="str">
        <f>HYPERLINK("http://141.218.60.56/~jnz1568/getInfo.php?workbook=11_05.xlsx&amp;sheet=U0&amp;row=1148&amp;col=7&amp;number=0.108&amp;sourceID=14","0.108")</f>
        <v>0.108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HYPERLINK("http://141.218.60.56/~jnz1568/getInfo.php?workbook=11_05.xlsx&amp;sheet=U0&amp;row=1149&amp;col=6&amp;number=3.5&amp;sourceID=14","3.5")</f>
        <v>3.5</v>
      </c>
      <c r="G1149" s="4" t="str">
        <f>HYPERLINK("http://141.218.60.56/~jnz1568/getInfo.php?workbook=11_05.xlsx&amp;sheet=U0&amp;row=1149&amp;col=7&amp;number=0.108&amp;sourceID=14","0.108")</f>
        <v>0.108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HYPERLINK("http://141.218.60.56/~jnz1568/getInfo.php?workbook=11_05.xlsx&amp;sheet=U0&amp;row=1150&amp;col=6&amp;number=3.6&amp;sourceID=14","3.6")</f>
        <v>3.6</v>
      </c>
      <c r="G1150" s="4" t="str">
        <f>HYPERLINK("http://141.218.60.56/~jnz1568/getInfo.php?workbook=11_05.xlsx&amp;sheet=U0&amp;row=1150&amp;col=7&amp;number=0.108&amp;sourceID=14","0.108")</f>
        <v>0.108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HYPERLINK("http://141.218.60.56/~jnz1568/getInfo.php?workbook=11_05.xlsx&amp;sheet=U0&amp;row=1151&amp;col=6&amp;number=3.7&amp;sourceID=14","3.7")</f>
        <v>3.7</v>
      </c>
      <c r="G1151" s="4" t="str">
        <f>HYPERLINK("http://141.218.60.56/~jnz1568/getInfo.php?workbook=11_05.xlsx&amp;sheet=U0&amp;row=1151&amp;col=7&amp;number=0.108&amp;sourceID=14","0.108")</f>
        <v>0.108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HYPERLINK("http://141.218.60.56/~jnz1568/getInfo.php?workbook=11_05.xlsx&amp;sheet=U0&amp;row=1152&amp;col=6&amp;number=3.8&amp;sourceID=14","3.8")</f>
        <v>3.8</v>
      </c>
      <c r="G1152" s="4" t="str">
        <f>HYPERLINK("http://141.218.60.56/~jnz1568/getInfo.php?workbook=11_05.xlsx&amp;sheet=U0&amp;row=1152&amp;col=7&amp;number=0.108&amp;sourceID=14","0.108")</f>
        <v>0.108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HYPERLINK("http://141.218.60.56/~jnz1568/getInfo.php?workbook=11_05.xlsx&amp;sheet=U0&amp;row=1153&amp;col=6&amp;number=3.9&amp;sourceID=14","3.9")</f>
        <v>3.9</v>
      </c>
      <c r="G1153" s="4" t="str">
        <f>HYPERLINK("http://141.218.60.56/~jnz1568/getInfo.php?workbook=11_05.xlsx&amp;sheet=U0&amp;row=1153&amp;col=7&amp;number=0.108&amp;sourceID=14","0.108")</f>
        <v>0.108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HYPERLINK("http://141.218.60.56/~jnz1568/getInfo.php?workbook=11_05.xlsx&amp;sheet=U0&amp;row=1154&amp;col=6&amp;number=4&amp;sourceID=14","4")</f>
        <v>4</v>
      </c>
      <c r="G1154" s="4" t="str">
        <f>HYPERLINK("http://141.218.60.56/~jnz1568/getInfo.php?workbook=11_05.xlsx&amp;sheet=U0&amp;row=1154&amp;col=7&amp;number=0.108&amp;sourceID=14","0.108")</f>
        <v>0.108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HYPERLINK("http://141.218.60.56/~jnz1568/getInfo.php?workbook=11_05.xlsx&amp;sheet=U0&amp;row=1155&amp;col=6&amp;number=4.1&amp;sourceID=14","4.1")</f>
        <v>4.1</v>
      </c>
      <c r="G1155" s="4" t="str">
        <f>HYPERLINK("http://141.218.60.56/~jnz1568/getInfo.php?workbook=11_05.xlsx&amp;sheet=U0&amp;row=1155&amp;col=7&amp;number=0.108&amp;sourceID=14","0.108")</f>
        <v>0.108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HYPERLINK("http://141.218.60.56/~jnz1568/getInfo.php?workbook=11_05.xlsx&amp;sheet=U0&amp;row=1156&amp;col=6&amp;number=4.2&amp;sourceID=14","4.2")</f>
        <v>4.2</v>
      </c>
      <c r="G1156" s="4" t="str">
        <f>HYPERLINK("http://141.218.60.56/~jnz1568/getInfo.php?workbook=11_05.xlsx&amp;sheet=U0&amp;row=1156&amp;col=7&amp;number=0.108&amp;sourceID=14","0.108")</f>
        <v>0.108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HYPERLINK("http://141.218.60.56/~jnz1568/getInfo.php?workbook=11_05.xlsx&amp;sheet=U0&amp;row=1157&amp;col=6&amp;number=4.3&amp;sourceID=14","4.3")</f>
        <v>4.3</v>
      </c>
      <c r="G1157" s="4" t="str">
        <f>HYPERLINK("http://141.218.60.56/~jnz1568/getInfo.php?workbook=11_05.xlsx&amp;sheet=U0&amp;row=1157&amp;col=7&amp;number=0.108&amp;sourceID=14","0.108")</f>
        <v>0.108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HYPERLINK("http://141.218.60.56/~jnz1568/getInfo.php?workbook=11_05.xlsx&amp;sheet=U0&amp;row=1158&amp;col=6&amp;number=4.4&amp;sourceID=14","4.4")</f>
        <v>4.4</v>
      </c>
      <c r="G1158" s="4" t="str">
        <f>HYPERLINK("http://141.218.60.56/~jnz1568/getInfo.php?workbook=11_05.xlsx&amp;sheet=U0&amp;row=1158&amp;col=7&amp;number=0.107&amp;sourceID=14","0.107")</f>
        <v>0.107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HYPERLINK("http://141.218.60.56/~jnz1568/getInfo.php?workbook=11_05.xlsx&amp;sheet=U0&amp;row=1159&amp;col=6&amp;number=4.5&amp;sourceID=14","4.5")</f>
        <v>4.5</v>
      </c>
      <c r="G1159" s="4" t="str">
        <f>HYPERLINK("http://141.218.60.56/~jnz1568/getInfo.php?workbook=11_05.xlsx&amp;sheet=U0&amp;row=1159&amp;col=7&amp;number=0.107&amp;sourceID=14","0.107")</f>
        <v>0.107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HYPERLINK("http://141.218.60.56/~jnz1568/getInfo.php?workbook=11_05.xlsx&amp;sheet=U0&amp;row=1160&amp;col=6&amp;number=4.6&amp;sourceID=14","4.6")</f>
        <v>4.6</v>
      </c>
      <c r="G1160" s="4" t="str">
        <f>HYPERLINK("http://141.218.60.56/~jnz1568/getInfo.php?workbook=11_05.xlsx&amp;sheet=U0&amp;row=1160&amp;col=7&amp;number=0.107&amp;sourceID=14","0.107")</f>
        <v>0.107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HYPERLINK("http://141.218.60.56/~jnz1568/getInfo.php?workbook=11_05.xlsx&amp;sheet=U0&amp;row=1161&amp;col=6&amp;number=4.7&amp;sourceID=14","4.7")</f>
        <v>4.7</v>
      </c>
      <c r="G1161" s="4" t="str">
        <f>HYPERLINK("http://141.218.60.56/~jnz1568/getInfo.php?workbook=11_05.xlsx&amp;sheet=U0&amp;row=1161&amp;col=7&amp;number=0.106&amp;sourceID=14","0.106")</f>
        <v>0.106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HYPERLINK("http://141.218.60.56/~jnz1568/getInfo.php?workbook=11_05.xlsx&amp;sheet=U0&amp;row=1162&amp;col=6&amp;number=4.8&amp;sourceID=14","4.8")</f>
        <v>4.8</v>
      </c>
      <c r="G1162" s="4" t="str">
        <f>HYPERLINK("http://141.218.60.56/~jnz1568/getInfo.php?workbook=11_05.xlsx&amp;sheet=U0&amp;row=1162&amp;col=7&amp;number=0.106&amp;sourceID=14","0.106")</f>
        <v>0.106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HYPERLINK("http://141.218.60.56/~jnz1568/getInfo.php?workbook=11_05.xlsx&amp;sheet=U0&amp;row=1163&amp;col=6&amp;number=4.9&amp;sourceID=14","4.9")</f>
        <v>4.9</v>
      </c>
      <c r="G1163" s="4" t="str">
        <f>HYPERLINK("http://141.218.60.56/~jnz1568/getInfo.php?workbook=11_05.xlsx&amp;sheet=U0&amp;row=1163&amp;col=7&amp;number=0.105&amp;sourceID=14","0.105")</f>
        <v>0.105</v>
      </c>
    </row>
    <row r="1164" spans="1:7">
      <c r="A1164" s="3">
        <v>11</v>
      </c>
      <c r="B1164" s="3">
        <v>5</v>
      </c>
      <c r="C1164" s="3">
        <v>5</v>
      </c>
      <c r="D1164" s="3">
        <v>14</v>
      </c>
      <c r="E1164" s="3">
        <v>1</v>
      </c>
      <c r="F1164" s="4" t="str">
        <f>HYPERLINK("http://141.218.60.56/~jnz1568/getInfo.php?workbook=11_05.xlsx&amp;sheet=U0&amp;row=1164&amp;col=6&amp;number=3&amp;sourceID=14","3")</f>
        <v>3</v>
      </c>
      <c r="G1164" s="4" t="str">
        <f>HYPERLINK("http://141.218.60.56/~jnz1568/getInfo.php?workbook=11_05.xlsx&amp;sheet=U0&amp;row=1164&amp;col=7&amp;number=0.00824&amp;sourceID=14","0.00824")</f>
        <v>0.00824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HYPERLINK("http://141.218.60.56/~jnz1568/getInfo.php?workbook=11_05.xlsx&amp;sheet=U0&amp;row=1165&amp;col=6&amp;number=3.1&amp;sourceID=14","3.1")</f>
        <v>3.1</v>
      </c>
      <c r="G1165" s="4" t="str">
        <f>HYPERLINK("http://141.218.60.56/~jnz1568/getInfo.php?workbook=11_05.xlsx&amp;sheet=U0&amp;row=1165&amp;col=7&amp;number=0.00824&amp;sourceID=14","0.00824")</f>
        <v>0.00824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HYPERLINK("http://141.218.60.56/~jnz1568/getInfo.php?workbook=11_05.xlsx&amp;sheet=U0&amp;row=1166&amp;col=6&amp;number=3.2&amp;sourceID=14","3.2")</f>
        <v>3.2</v>
      </c>
      <c r="G1166" s="4" t="str">
        <f>HYPERLINK("http://141.218.60.56/~jnz1568/getInfo.php?workbook=11_05.xlsx&amp;sheet=U0&amp;row=1166&amp;col=7&amp;number=0.00824&amp;sourceID=14","0.00824")</f>
        <v>0.00824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HYPERLINK("http://141.218.60.56/~jnz1568/getInfo.php?workbook=11_05.xlsx&amp;sheet=U0&amp;row=1167&amp;col=6&amp;number=3.3&amp;sourceID=14","3.3")</f>
        <v>3.3</v>
      </c>
      <c r="G1167" s="4" t="str">
        <f>HYPERLINK("http://141.218.60.56/~jnz1568/getInfo.php?workbook=11_05.xlsx&amp;sheet=U0&amp;row=1167&amp;col=7&amp;number=0.00824&amp;sourceID=14","0.00824")</f>
        <v>0.00824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HYPERLINK("http://141.218.60.56/~jnz1568/getInfo.php?workbook=11_05.xlsx&amp;sheet=U0&amp;row=1168&amp;col=6&amp;number=3.4&amp;sourceID=14","3.4")</f>
        <v>3.4</v>
      </c>
      <c r="G1168" s="4" t="str">
        <f>HYPERLINK("http://141.218.60.56/~jnz1568/getInfo.php?workbook=11_05.xlsx&amp;sheet=U0&amp;row=1168&amp;col=7&amp;number=0.00824&amp;sourceID=14","0.00824")</f>
        <v>0.00824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HYPERLINK("http://141.218.60.56/~jnz1568/getInfo.php?workbook=11_05.xlsx&amp;sheet=U0&amp;row=1169&amp;col=6&amp;number=3.5&amp;sourceID=14","3.5")</f>
        <v>3.5</v>
      </c>
      <c r="G1169" s="4" t="str">
        <f>HYPERLINK("http://141.218.60.56/~jnz1568/getInfo.php?workbook=11_05.xlsx&amp;sheet=U0&amp;row=1169&amp;col=7&amp;number=0.00823&amp;sourceID=14","0.00823")</f>
        <v>0.00823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HYPERLINK("http://141.218.60.56/~jnz1568/getInfo.php?workbook=11_05.xlsx&amp;sheet=U0&amp;row=1170&amp;col=6&amp;number=3.6&amp;sourceID=14","3.6")</f>
        <v>3.6</v>
      </c>
      <c r="G1170" s="4" t="str">
        <f>HYPERLINK("http://141.218.60.56/~jnz1568/getInfo.php?workbook=11_05.xlsx&amp;sheet=U0&amp;row=1170&amp;col=7&amp;number=0.00823&amp;sourceID=14","0.00823")</f>
        <v>0.00823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HYPERLINK("http://141.218.60.56/~jnz1568/getInfo.php?workbook=11_05.xlsx&amp;sheet=U0&amp;row=1171&amp;col=6&amp;number=3.7&amp;sourceID=14","3.7")</f>
        <v>3.7</v>
      </c>
      <c r="G1171" s="4" t="str">
        <f>HYPERLINK("http://141.218.60.56/~jnz1568/getInfo.php?workbook=11_05.xlsx&amp;sheet=U0&amp;row=1171&amp;col=7&amp;number=0.00823&amp;sourceID=14","0.00823")</f>
        <v>0.00823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HYPERLINK("http://141.218.60.56/~jnz1568/getInfo.php?workbook=11_05.xlsx&amp;sheet=U0&amp;row=1172&amp;col=6&amp;number=3.8&amp;sourceID=14","3.8")</f>
        <v>3.8</v>
      </c>
      <c r="G1172" s="4" t="str">
        <f>HYPERLINK("http://141.218.60.56/~jnz1568/getInfo.php?workbook=11_05.xlsx&amp;sheet=U0&amp;row=1172&amp;col=7&amp;number=0.00822&amp;sourceID=14","0.00822")</f>
        <v>0.00822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HYPERLINK("http://141.218.60.56/~jnz1568/getInfo.php?workbook=11_05.xlsx&amp;sheet=U0&amp;row=1173&amp;col=6&amp;number=3.9&amp;sourceID=14","3.9")</f>
        <v>3.9</v>
      </c>
      <c r="G1173" s="4" t="str">
        <f>HYPERLINK("http://141.218.60.56/~jnz1568/getInfo.php?workbook=11_05.xlsx&amp;sheet=U0&amp;row=1173&amp;col=7&amp;number=0.00822&amp;sourceID=14","0.00822")</f>
        <v>0.00822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HYPERLINK("http://141.218.60.56/~jnz1568/getInfo.php?workbook=11_05.xlsx&amp;sheet=U0&amp;row=1174&amp;col=6&amp;number=4&amp;sourceID=14","4")</f>
        <v>4</v>
      </c>
      <c r="G1174" s="4" t="str">
        <f>HYPERLINK("http://141.218.60.56/~jnz1568/getInfo.php?workbook=11_05.xlsx&amp;sheet=U0&amp;row=1174&amp;col=7&amp;number=0.00821&amp;sourceID=14","0.00821")</f>
        <v>0.00821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HYPERLINK("http://141.218.60.56/~jnz1568/getInfo.php?workbook=11_05.xlsx&amp;sheet=U0&amp;row=1175&amp;col=6&amp;number=4.1&amp;sourceID=14","4.1")</f>
        <v>4.1</v>
      </c>
      <c r="G1175" s="4" t="str">
        <f>HYPERLINK("http://141.218.60.56/~jnz1568/getInfo.php?workbook=11_05.xlsx&amp;sheet=U0&amp;row=1175&amp;col=7&amp;number=0.0082&amp;sourceID=14","0.0082")</f>
        <v>0.0082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HYPERLINK("http://141.218.60.56/~jnz1568/getInfo.php?workbook=11_05.xlsx&amp;sheet=U0&amp;row=1176&amp;col=6&amp;number=4.2&amp;sourceID=14","4.2")</f>
        <v>4.2</v>
      </c>
      <c r="G1176" s="4" t="str">
        <f>HYPERLINK("http://141.218.60.56/~jnz1568/getInfo.php?workbook=11_05.xlsx&amp;sheet=U0&amp;row=1176&amp;col=7&amp;number=0.00819&amp;sourceID=14","0.00819")</f>
        <v>0.00819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HYPERLINK("http://141.218.60.56/~jnz1568/getInfo.php?workbook=11_05.xlsx&amp;sheet=U0&amp;row=1177&amp;col=6&amp;number=4.3&amp;sourceID=14","4.3")</f>
        <v>4.3</v>
      </c>
      <c r="G1177" s="4" t="str">
        <f>HYPERLINK("http://141.218.60.56/~jnz1568/getInfo.php?workbook=11_05.xlsx&amp;sheet=U0&amp;row=1177&amp;col=7&amp;number=0.00817&amp;sourceID=14","0.00817")</f>
        <v>0.00817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HYPERLINK("http://141.218.60.56/~jnz1568/getInfo.php?workbook=11_05.xlsx&amp;sheet=U0&amp;row=1178&amp;col=6&amp;number=4.4&amp;sourceID=14","4.4")</f>
        <v>4.4</v>
      </c>
      <c r="G1178" s="4" t="str">
        <f>HYPERLINK("http://141.218.60.56/~jnz1568/getInfo.php?workbook=11_05.xlsx&amp;sheet=U0&amp;row=1178&amp;col=7&amp;number=0.00815&amp;sourceID=14","0.00815")</f>
        <v>0.00815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HYPERLINK("http://141.218.60.56/~jnz1568/getInfo.php?workbook=11_05.xlsx&amp;sheet=U0&amp;row=1179&amp;col=6&amp;number=4.5&amp;sourceID=14","4.5")</f>
        <v>4.5</v>
      </c>
      <c r="G1179" s="4" t="str">
        <f>HYPERLINK("http://141.218.60.56/~jnz1568/getInfo.php?workbook=11_05.xlsx&amp;sheet=U0&amp;row=1179&amp;col=7&amp;number=0.00813&amp;sourceID=14","0.00813")</f>
        <v>0.00813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HYPERLINK("http://141.218.60.56/~jnz1568/getInfo.php?workbook=11_05.xlsx&amp;sheet=U0&amp;row=1180&amp;col=6&amp;number=4.6&amp;sourceID=14","4.6")</f>
        <v>4.6</v>
      </c>
      <c r="G1180" s="4" t="str">
        <f>HYPERLINK("http://141.218.60.56/~jnz1568/getInfo.php?workbook=11_05.xlsx&amp;sheet=U0&amp;row=1180&amp;col=7&amp;number=0.0081&amp;sourceID=14","0.0081")</f>
        <v>0.0081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HYPERLINK("http://141.218.60.56/~jnz1568/getInfo.php?workbook=11_05.xlsx&amp;sheet=U0&amp;row=1181&amp;col=6&amp;number=4.7&amp;sourceID=14","4.7")</f>
        <v>4.7</v>
      </c>
      <c r="G1181" s="4" t="str">
        <f>HYPERLINK("http://141.218.60.56/~jnz1568/getInfo.php?workbook=11_05.xlsx&amp;sheet=U0&amp;row=1181&amp;col=7&amp;number=0.00806&amp;sourceID=14","0.00806")</f>
        <v>0.00806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HYPERLINK("http://141.218.60.56/~jnz1568/getInfo.php?workbook=11_05.xlsx&amp;sheet=U0&amp;row=1182&amp;col=6&amp;number=4.8&amp;sourceID=14","4.8")</f>
        <v>4.8</v>
      </c>
      <c r="G1182" s="4" t="str">
        <f>HYPERLINK("http://141.218.60.56/~jnz1568/getInfo.php?workbook=11_05.xlsx&amp;sheet=U0&amp;row=1182&amp;col=7&amp;number=0.00802&amp;sourceID=14","0.00802")</f>
        <v>0.00802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HYPERLINK("http://141.218.60.56/~jnz1568/getInfo.php?workbook=11_05.xlsx&amp;sheet=U0&amp;row=1183&amp;col=6&amp;number=4.9&amp;sourceID=14","4.9")</f>
        <v>4.9</v>
      </c>
      <c r="G1183" s="4" t="str">
        <f>HYPERLINK("http://141.218.60.56/~jnz1568/getInfo.php?workbook=11_05.xlsx&amp;sheet=U0&amp;row=1183&amp;col=7&amp;number=0.00796&amp;sourceID=14","0.00796")</f>
        <v>0.00796</v>
      </c>
    </row>
    <row r="1184" spans="1:7">
      <c r="A1184" s="3">
        <v>11</v>
      </c>
      <c r="B1184" s="3">
        <v>5</v>
      </c>
      <c r="C1184" s="3">
        <v>5</v>
      </c>
      <c r="D1184" s="3">
        <v>15</v>
      </c>
      <c r="E1184" s="3">
        <v>1</v>
      </c>
      <c r="F1184" s="4" t="str">
        <f>HYPERLINK("http://141.218.60.56/~jnz1568/getInfo.php?workbook=11_05.xlsx&amp;sheet=U0&amp;row=1184&amp;col=6&amp;number=3&amp;sourceID=14","3")</f>
        <v>3</v>
      </c>
      <c r="G1184" s="4" t="str">
        <f>HYPERLINK("http://141.218.60.56/~jnz1568/getInfo.php?workbook=11_05.xlsx&amp;sheet=U0&amp;row=1184&amp;col=7&amp;number=0.0411&amp;sourceID=14","0.0411")</f>
        <v>0.0411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HYPERLINK("http://141.218.60.56/~jnz1568/getInfo.php?workbook=11_05.xlsx&amp;sheet=U0&amp;row=1185&amp;col=6&amp;number=3.1&amp;sourceID=14","3.1")</f>
        <v>3.1</v>
      </c>
      <c r="G1185" s="4" t="str">
        <f>HYPERLINK("http://141.218.60.56/~jnz1568/getInfo.php?workbook=11_05.xlsx&amp;sheet=U0&amp;row=1185&amp;col=7&amp;number=0.0411&amp;sourceID=14","0.0411")</f>
        <v>0.0411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HYPERLINK("http://141.218.60.56/~jnz1568/getInfo.php?workbook=11_05.xlsx&amp;sheet=U0&amp;row=1186&amp;col=6&amp;number=3.2&amp;sourceID=14","3.2")</f>
        <v>3.2</v>
      </c>
      <c r="G1186" s="4" t="str">
        <f>HYPERLINK("http://141.218.60.56/~jnz1568/getInfo.php?workbook=11_05.xlsx&amp;sheet=U0&amp;row=1186&amp;col=7&amp;number=0.0411&amp;sourceID=14","0.0411")</f>
        <v>0.0411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HYPERLINK("http://141.218.60.56/~jnz1568/getInfo.php?workbook=11_05.xlsx&amp;sheet=U0&amp;row=1187&amp;col=6&amp;number=3.3&amp;sourceID=14","3.3")</f>
        <v>3.3</v>
      </c>
      <c r="G1187" s="4" t="str">
        <f>HYPERLINK("http://141.218.60.56/~jnz1568/getInfo.php?workbook=11_05.xlsx&amp;sheet=U0&amp;row=1187&amp;col=7&amp;number=0.0411&amp;sourceID=14","0.0411")</f>
        <v>0.0411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HYPERLINK("http://141.218.60.56/~jnz1568/getInfo.php?workbook=11_05.xlsx&amp;sheet=U0&amp;row=1188&amp;col=6&amp;number=3.4&amp;sourceID=14","3.4")</f>
        <v>3.4</v>
      </c>
      <c r="G1188" s="4" t="str">
        <f>HYPERLINK("http://141.218.60.56/~jnz1568/getInfo.php?workbook=11_05.xlsx&amp;sheet=U0&amp;row=1188&amp;col=7&amp;number=0.0411&amp;sourceID=14","0.0411")</f>
        <v>0.0411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HYPERLINK("http://141.218.60.56/~jnz1568/getInfo.php?workbook=11_05.xlsx&amp;sheet=U0&amp;row=1189&amp;col=6&amp;number=3.5&amp;sourceID=14","3.5")</f>
        <v>3.5</v>
      </c>
      <c r="G1189" s="4" t="str">
        <f>HYPERLINK("http://141.218.60.56/~jnz1568/getInfo.php?workbook=11_05.xlsx&amp;sheet=U0&amp;row=1189&amp;col=7&amp;number=0.041&amp;sourceID=14","0.041")</f>
        <v>0.041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HYPERLINK("http://141.218.60.56/~jnz1568/getInfo.php?workbook=11_05.xlsx&amp;sheet=U0&amp;row=1190&amp;col=6&amp;number=3.6&amp;sourceID=14","3.6")</f>
        <v>3.6</v>
      </c>
      <c r="G1190" s="4" t="str">
        <f>HYPERLINK("http://141.218.60.56/~jnz1568/getInfo.php?workbook=11_05.xlsx&amp;sheet=U0&amp;row=1190&amp;col=7&amp;number=0.041&amp;sourceID=14","0.041")</f>
        <v>0.041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HYPERLINK("http://141.218.60.56/~jnz1568/getInfo.php?workbook=11_05.xlsx&amp;sheet=U0&amp;row=1191&amp;col=6&amp;number=3.7&amp;sourceID=14","3.7")</f>
        <v>3.7</v>
      </c>
      <c r="G1191" s="4" t="str">
        <f>HYPERLINK("http://141.218.60.56/~jnz1568/getInfo.php?workbook=11_05.xlsx&amp;sheet=U0&amp;row=1191&amp;col=7&amp;number=0.041&amp;sourceID=14","0.041")</f>
        <v>0.041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HYPERLINK("http://141.218.60.56/~jnz1568/getInfo.php?workbook=11_05.xlsx&amp;sheet=U0&amp;row=1192&amp;col=6&amp;number=3.8&amp;sourceID=14","3.8")</f>
        <v>3.8</v>
      </c>
      <c r="G1192" s="4" t="str">
        <f>HYPERLINK("http://141.218.60.56/~jnz1568/getInfo.php?workbook=11_05.xlsx&amp;sheet=U0&amp;row=1192&amp;col=7&amp;number=0.041&amp;sourceID=14","0.041")</f>
        <v>0.041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HYPERLINK("http://141.218.60.56/~jnz1568/getInfo.php?workbook=11_05.xlsx&amp;sheet=U0&amp;row=1193&amp;col=6&amp;number=3.9&amp;sourceID=14","3.9")</f>
        <v>3.9</v>
      </c>
      <c r="G1193" s="4" t="str">
        <f>HYPERLINK("http://141.218.60.56/~jnz1568/getInfo.php?workbook=11_05.xlsx&amp;sheet=U0&amp;row=1193&amp;col=7&amp;number=0.041&amp;sourceID=14","0.041")</f>
        <v>0.041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HYPERLINK("http://141.218.60.56/~jnz1568/getInfo.php?workbook=11_05.xlsx&amp;sheet=U0&amp;row=1194&amp;col=6&amp;number=4&amp;sourceID=14","4")</f>
        <v>4</v>
      </c>
      <c r="G1194" s="4" t="str">
        <f>HYPERLINK("http://141.218.60.56/~jnz1568/getInfo.php?workbook=11_05.xlsx&amp;sheet=U0&amp;row=1194&amp;col=7&amp;number=0.0409&amp;sourceID=14","0.0409")</f>
        <v>0.0409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HYPERLINK("http://141.218.60.56/~jnz1568/getInfo.php?workbook=11_05.xlsx&amp;sheet=U0&amp;row=1195&amp;col=6&amp;number=4.1&amp;sourceID=14","4.1")</f>
        <v>4.1</v>
      </c>
      <c r="G1195" s="4" t="str">
        <f>HYPERLINK("http://141.218.60.56/~jnz1568/getInfo.php?workbook=11_05.xlsx&amp;sheet=U0&amp;row=1195&amp;col=7&amp;number=0.0409&amp;sourceID=14","0.0409")</f>
        <v>0.0409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HYPERLINK("http://141.218.60.56/~jnz1568/getInfo.php?workbook=11_05.xlsx&amp;sheet=U0&amp;row=1196&amp;col=6&amp;number=4.2&amp;sourceID=14","4.2")</f>
        <v>4.2</v>
      </c>
      <c r="G1196" s="4" t="str">
        <f>HYPERLINK("http://141.218.60.56/~jnz1568/getInfo.php?workbook=11_05.xlsx&amp;sheet=U0&amp;row=1196&amp;col=7&amp;number=0.0408&amp;sourceID=14","0.0408")</f>
        <v>0.0408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HYPERLINK("http://141.218.60.56/~jnz1568/getInfo.php?workbook=11_05.xlsx&amp;sheet=U0&amp;row=1197&amp;col=6&amp;number=4.3&amp;sourceID=14","4.3")</f>
        <v>4.3</v>
      </c>
      <c r="G1197" s="4" t="str">
        <f>HYPERLINK("http://141.218.60.56/~jnz1568/getInfo.php?workbook=11_05.xlsx&amp;sheet=U0&amp;row=1197&amp;col=7&amp;number=0.0407&amp;sourceID=14","0.0407")</f>
        <v>0.0407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HYPERLINK("http://141.218.60.56/~jnz1568/getInfo.php?workbook=11_05.xlsx&amp;sheet=U0&amp;row=1198&amp;col=6&amp;number=4.4&amp;sourceID=14","4.4")</f>
        <v>4.4</v>
      </c>
      <c r="G1198" s="4" t="str">
        <f>HYPERLINK("http://141.218.60.56/~jnz1568/getInfo.php?workbook=11_05.xlsx&amp;sheet=U0&amp;row=1198&amp;col=7&amp;number=0.0407&amp;sourceID=14","0.0407")</f>
        <v>0.0407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HYPERLINK("http://141.218.60.56/~jnz1568/getInfo.php?workbook=11_05.xlsx&amp;sheet=U0&amp;row=1199&amp;col=6&amp;number=4.5&amp;sourceID=14","4.5")</f>
        <v>4.5</v>
      </c>
      <c r="G1199" s="4" t="str">
        <f>HYPERLINK("http://141.218.60.56/~jnz1568/getInfo.php?workbook=11_05.xlsx&amp;sheet=U0&amp;row=1199&amp;col=7&amp;number=0.0405&amp;sourceID=14","0.0405")</f>
        <v>0.0405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HYPERLINK("http://141.218.60.56/~jnz1568/getInfo.php?workbook=11_05.xlsx&amp;sheet=U0&amp;row=1200&amp;col=6&amp;number=4.6&amp;sourceID=14","4.6")</f>
        <v>4.6</v>
      </c>
      <c r="G1200" s="4" t="str">
        <f>HYPERLINK("http://141.218.60.56/~jnz1568/getInfo.php?workbook=11_05.xlsx&amp;sheet=U0&amp;row=1200&amp;col=7&amp;number=0.0404&amp;sourceID=14","0.0404")</f>
        <v>0.0404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HYPERLINK("http://141.218.60.56/~jnz1568/getInfo.php?workbook=11_05.xlsx&amp;sheet=U0&amp;row=1201&amp;col=6&amp;number=4.7&amp;sourceID=14","4.7")</f>
        <v>4.7</v>
      </c>
      <c r="G1201" s="4" t="str">
        <f>HYPERLINK("http://141.218.60.56/~jnz1568/getInfo.php?workbook=11_05.xlsx&amp;sheet=U0&amp;row=1201&amp;col=7&amp;number=0.0402&amp;sourceID=14","0.0402")</f>
        <v>0.0402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HYPERLINK("http://141.218.60.56/~jnz1568/getInfo.php?workbook=11_05.xlsx&amp;sheet=U0&amp;row=1202&amp;col=6&amp;number=4.8&amp;sourceID=14","4.8")</f>
        <v>4.8</v>
      </c>
      <c r="G1202" s="4" t="str">
        <f>HYPERLINK("http://141.218.60.56/~jnz1568/getInfo.php?workbook=11_05.xlsx&amp;sheet=U0&amp;row=1202&amp;col=7&amp;number=0.04&amp;sourceID=14","0.04")</f>
        <v>0.04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HYPERLINK("http://141.218.60.56/~jnz1568/getInfo.php?workbook=11_05.xlsx&amp;sheet=U0&amp;row=1203&amp;col=6&amp;number=4.9&amp;sourceID=14","4.9")</f>
        <v>4.9</v>
      </c>
      <c r="G1203" s="4" t="str">
        <f>HYPERLINK("http://141.218.60.56/~jnz1568/getInfo.php?workbook=11_05.xlsx&amp;sheet=U0&amp;row=1203&amp;col=7&amp;number=0.0397&amp;sourceID=14","0.0397")</f>
        <v>0.0397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2015-05-03T19:55:47Z</dcterms:created>
  <dcterms:modified xsi:type="dcterms:W3CDTF">2015-05-03T19:55:47Z</dcterms:modified>
</cp:coreProperties>
</file>